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charlottevm/Quintel Dropbox/Charlotte von Meijenfeldt/Mac/Documents/Quintel/Projects/Inactive/2021_projects/545 + 563 EU countries in the ETM/Splits and general data/Calculations/"/>
    </mc:Choice>
  </mc:AlternateContent>
  <xr:revisionPtr revIDLastSave="0" documentId="13_ncr:1_{8A2C27C9-A29F-0F47-A059-F7DD3B2A31B1}" xr6:coauthVersionLast="47" xr6:coauthVersionMax="47" xr10:uidLastSave="{00000000-0000-0000-0000-000000000000}"/>
  <bookViews>
    <workbookView xWindow="0" yWindow="500" windowWidth="28800" windowHeight="15820" xr2:uid="{ABB72848-A251-8149-AF2B-3185864C3655}"/>
  </bookViews>
  <sheets>
    <sheet name="Introduction" sheetId="3" r:id="rId1"/>
    <sheet name="RES_summary" sheetId="21" r:id="rId2"/>
    <sheet name="RES_hh_num" sheetId="19" r:id="rId3"/>
    <sheet name="RES_hh_fec" sheetId="4" r:id="rId4"/>
    <sheet name="RES_se-appl" sheetId="8" r:id="rId5"/>
    <sheet name="RES_hhdet_fec" sheetId="9" r:id="rId6"/>
    <sheet name="SER_hh_num" sheetId="18" r:id="rId7"/>
    <sheet name="SER_hh_fec" sheetId="10" r:id="rId8"/>
    <sheet name="SER_se-appl" sheetId="11" r:id="rId9"/>
    <sheet name="TRA_Stock" sheetId="20" r:id="rId10"/>
    <sheet name="TRA_Fuels" sheetId="12" r:id="rId11"/>
    <sheet name="Calculation_Splits" sheetId="5" r:id="rId12"/>
    <sheet name="Calculation_General" sheetId="17" r:id="rId13"/>
    <sheet name="Output_POTEnCIA" sheetId="7" r:id="rId14"/>
    <sheet name="Validation" sheetId="22" r:id="rId15"/>
    <sheet name="input_dummy_data" sheetId="16" r:id="rId16"/>
  </sheets>
  <definedNames>
    <definedName name="_xlnm._FilterDatabase" localSheetId="11" hidden="1">Calculation_Splits!$A$2:$EY$133</definedName>
    <definedName name="_xlnm._FilterDatabase" localSheetId="3" hidden="1">RES_hh_fec!$G$7:$G$34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J84" i="5" l="1"/>
  <c r="CK84" i="5"/>
  <c r="CL84" i="5"/>
  <c r="CM84" i="5"/>
  <c r="CN84" i="5"/>
  <c r="CO84" i="5"/>
  <c r="CP84" i="5"/>
  <c r="CQ84" i="5"/>
  <c r="CR84" i="5"/>
  <c r="BQ84" i="5"/>
  <c r="BR84" i="5"/>
  <c r="BS84" i="5"/>
  <c r="BT84" i="5"/>
  <c r="BU84" i="5"/>
  <c r="BV84" i="5"/>
  <c r="BW84" i="5"/>
  <c r="BX84" i="5"/>
  <c r="BY84" i="5"/>
  <c r="BZ84" i="5"/>
  <c r="CA84" i="5"/>
  <c r="CB84" i="5"/>
  <c r="CC84" i="5"/>
  <c r="CD84" i="5"/>
  <c r="CE84" i="5"/>
  <c r="CF84" i="5"/>
  <c r="CG84" i="5"/>
  <c r="CH84" i="5"/>
  <c r="CI84" i="5"/>
  <c r="BP84" i="5"/>
  <c r="AF102" i="7"/>
  <c r="AG102" i="7"/>
  <c r="AH102" i="7"/>
  <c r="AI102" i="7"/>
  <c r="AJ102" i="7"/>
  <c r="AK102" i="7"/>
  <c r="AL102" i="7"/>
  <c r="AM102" i="7"/>
  <c r="AN102" i="7"/>
  <c r="AO102" i="7"/>
  <c r="AP102" i="7"/>
  <c r="AQ102" i="7"/>
  <c r="AR102" i="7"/>
  <c r="AS102" i="7"/>
  <c r="AT102" i="7"/>
  <c r="AU102" i="7"/>
  <c r="AV102" i="7"/>
  <c r="AW102" i="7"/>
  <c r="AX102" i="7"/>
  <c r="AY102" i="7"/>
  <c r="AZ102" i="7"/>
  <c r="BA102" i="7"/>
  <c r="BB102" i="7"/>
  <c r="BC102" i="7"/>
  <c r="BD102" i="7"/>
  <c r="BE102" i="7"/>
  <c r="BF102" i="7"/>
  <c r="BG102" i="7"/>
  <c r="AE102" i="7"/>
  <c r="BQ101" i="5"/>
  <c r="CU101" i="5" s="1"/>
  <c r="BR101" i="5"/>
  <c r="CV101" i="5" s="1"/>
  <c r="BS101" i="5"/>
  <c r="CW101" i="5" s="1"/>
  <c r="BT101" i="5"/>
  <c r="CX101" i="5" s="1"/>
  <c r="BU101" i="5"/>
  <c r="CY101" i="5" s="1"/>
  <c r="BV101" i="5"/>
  <c r="CZ101" i="5" s="1"/>
  <c r="BW101" i="5"/>
  <c r="DA101" i="5" s="1"/>
  <c r="BX101" i="5"/>
  <c r="DB101" i="5" s="1"/>
  <c r="BY101" i="5"/>
  <c r="DC101" i="5" s="1"/>
  <c r="BZ101" i="5"/>
  <c r="DD101" i="5" s="1"/>
  <c r="CA101" i="5"/>
  <c r="DE101" i="5" s="1"/>
  <c r="CB101" i="5"/>
  <c r="DF101" i="5" s="1"/>
  <c r="CC101" i="5"/>
  <c r="DG101" i="5" s="1"/>
  <c r="CD101" i="5"/>
  <c r="DH101" i="5" s="1"/>
  <c r="CE101" i="5"/>
  <c r="DI101" i="5" s="1"/>
  <c r="CF101" i="5"/>
  <c r="DJ101" i="5" s="1"/>
  <c r="CG101" i="5"/>
  <c r="DK101" i="5" s="1"/>
  <c r="CH101" i="5"/>
  <c r="DL101" i="5" s="1"/>
  <c r="CI101" i="5"/>
  <c r="DM101" i="5" s="1"/>
  <c r="CJ101" i="5"/>
  <c r="DN101" i="5" s="1"/>
  <c r="CK101" i="5"/>
  <c r="DO101" i="5" s="1"/>
  <c r="CL101" i="5"/>
  <c r="DP101" i="5" s="1"/>
  <c r="CM101" i="5"/>
  <c r="DQ101" i="5" s="1"/>
  <c r="CN101" i="5"/>
  <c r="DR101" i="5" s="1"/>
  <c r="CO101" i="5"/>
  <c r="DS101" i="5" s="1"/>
  <c r="CP101" i="5"/>
  <c r="DT101" i="5" s="1"/>
  <c r="CQ101" i="5"/>
  <c r="DU101" i="5" s="1"/>
  <c r="CR101" i="5"/>
  <c r="DV101" i="5" s="1"/>
  <c r="BQ102" i="5"/>
  <c r="CU102" i="5" s="1"/>
  <c r="C102" i="7" s="1"/>
  <c r="G131" i="22" s="1"/>
  <c r="BR102" i="5"/>
  <c r="CV102" i="5" s="1"/>
  <c r="D102" i="7" s="1"/>
  <c r="H131" i="22" s="1"/>
  <c r="BS102" i="5"/>
  <c r="CW102" i="5" s="1"/>
  <c r="E102" i="7" s="1"/>
  <c r="I131" i="22" s="1"/>
  <c r="BT102" i="5"/>
  <c r="CX102" i="5" s="1"/>
  <c r="F102" i="7" s="1"/>
  <c r="J131" i="22" s="1"/>
  <c r="BU102" i="5"/>
  <c r="CY102" i="5" s="1"/>
  <c r="G102" i="7" s="1"/>
  <c r="K131" i="22" s="1"/>
  <c r="BV102" i="5"/>
  <c r="CZ102" i="5" s="1"/>
  <c r="H102" i="7" s="1"/>
  <c r="L131" i="22" s="1"/>
  <c r="BW102" i="5"/>
  <c r="DA102" i="5" s="1"/>
  <c r="I102" i="7" s="1"/>
  <c r="M131" i="22" s="1"/>
  <c r="BX102" i="5"/>
  <c r="DB102" i="5" s="1"/>
  <c r="J102" i="7" s="1"/>
  <c r="N131" i="22" s="1"/>
  <c r="BY102" i="5"/>
  <c r="DC102" i="5" s="1"/>
  <c r="K102" i="7" s="1"/>
  <c r="O131" i="22" s="1"/>
  <c r="BZ102" i="5"/>
  <c r="DD102" i="5" s="1"/>
  <c r="L102" i="7" s="1"/>
  <c r="P131" i="22" s="1"/>
  <c r="CA102" i="5"/>
  <c r="DE102" i="5" s="1"/>
  <c r="M102" i="7" s="1"/>
  <c r="Q131" i="22" s="1"/>
  <c r="CB102" i="5"/>
  <c r="DF102" i="5" s="1"/>
  <c r="N102" i="7" s="1"/>
  <c r="R131" i="22" s="1"/>
  <c r="CC102" i="5"/>
  <c r="DG102" i="5" s="1"/>
  <c r="O102" i="7" s="1"/>
  <c r="S131" i="22" s="1"/>
  <c r="CD102" i="5"/>
  <c r="DH102" i="5" s="1"/>
  <c r="P102" i="7" s="1"/>
  <c r="T131" i="22" s="1"/>
  <c r="CE102" i="5"/>
  <c r="DI102" i="5" s="1"/>
  <c r="Q102" i="7" s="1"/>
  <c r="U131" i="22" s="1"/>
  <c r="CF102" i="5"/>
  <c r="DJ102" i="5" s="1"/>
  <c r="R102" i="7" s="1"/>
  <c r="V131" i="22" s="1"/>
  <c r="CG102" i="5"/>
  <c r="DK102" i="5" s="1"/>
  <c r="S102" i="7" s="1"/>
  <c r="W131" i="22" s="1"/>
  <c r="CH102" i="5"/>
  <c r="DL102" i="5" s="1"/>
  <c r="T102" i="7" s="1"/>
  <c r="X131" i="22" s="1"/>
  <c r="CI102" i="5"/>
  <c r="DM102" i="5" s="1"/>
  <c r="U102" i="7" s="1"/>
  <c r="Y131" i="22" s="1"/>
  <c r="CJ102" i="5"/>
  <c r="DN102" i="5" s="1"/>
  <c r="V102" i="7" s="1"/>
  <c r="Z131" i="22" s="1"/>
  <c r="CK102" i="5"/>
  <c r="DO102" i="5" s="1"/>
  <c r="W102" i="7" s="1"/>
  <c r="AA131" i="22" s="1"/>
  <c r="CL102" i="5"/>
  <c r="DP102" i="5" s="1"/>
  <c r="X102" i="7" s="1"/>
  <c r="AB131" i="22" s="1"/>
  <c r="CM102" i="5"/>
  <c r="DQ102" i="5" s="1"/>
  <c r="Y102" i="7" s="1"/>
  <c r="AC131" i="22" s="1"/>
  <c r="CN102" i="5"/>
  <c r="DR102" i="5" s="1"/>
  <c r="Z102" i="7" s="1"/>
  <c r="AD131" i="22" s="1"/>
  <c r="CO102" i="5"/>
  <c r="DS102" i="5" s="1"/>
  <c r="AA102" i="7" s="1"/>
  <c r="AE131" i="22" s="1"/>
  <c r="CP102" i="5"/>
  <c r="DT102" i="5" s="1"/>
  <c r="AB102" i="7" s="1"/>
  <c r="AF131" i="22" s="1"/>
  <c r="CQ102" i="5"/>
  <c r="DU102" i="5" s="1"/>
  <c r="AC102" i="7" s="1"/>
  <c r="AG131" i="22" s="1"/>
  <c r="CR102" i="5"/>
  <c r="DV102" i="5" s="1"/>
  <c r="AD102" i="7" s="1"/>
  <c r="AH131" i="22" s="1"/>
  <c r="BP102" i="5"/>
  <c r="CT102" i="5" s="1"/>
  <c r="B102" i="7" s="1"/>
  <c r="F131" i="22" s="1"/>
  <c r="BP101" i="5"/>
  <c r="CT101" i="5" s="1"/>
  <c r="BQ99" i="5"/>
  <c r="CU99" i="5" s="1"/>
  <c r="BR99" i="5"/>
  <c r="CV99" i="5" s="1"/>
  <c r="BS99" i="5"/>
  <c r="CW99" i="5" s="1"/>
  <c r="BT99" i="5"/>
  <c r="CX99" i="5" s="1"/>
  <c r="BU99" i="5"/>
  <c r="CY99" i="5" s="1"/>
  <c r="BV99" i="5"/>
  <c r="CZ99" i="5" s="1"/>
  <c r="BW99" i="5"/>
  <c r="DA99" i="5" s="1"/>
  <c r="BX99" i="5"/>
  <c r="DB99" i="5" s="1"/>
  <c r="BY99" i="5"/>
  <c r="DC99" i="5" s="1"/>
  <c r="BZ99" i="5"/>
  <c r="DD99" i="5" s="1"/>
  <c r="CA99" i="5"/>
  <c r="DE99" i="5" s="1"/>
  <c r="CB99" i="5"/>
  <c r="DF99" i="5" s="1"/>
  <c r="CC99" i="5"/>
  <c r="DG99" i="5" s="1"/>
  <c r="CD99" i="5"/>
  <c r="DH99" i="5" s="1"/>
  <c r="CE99" i="5"/>
  <c r="DI99" i="5" s="1"/>
  <c r="CF99" i="5"/>
  <c r="DJ99" i="5" s="1"/>
  <c r="CG99" i="5"/>
  <c r="DK99" i="5" s="1"/>
  <c r="CH99" i="5"/>
  <c r="DL99" i="5" s="1"/>
  <c r="CI99" i="5"/>
  <c r="DM99" i="5" s="1"/>
  <c r="CJ99" i="5"/>
  <c r="DN99" i="5" s="1"/>
  <c r="CK99" i="5"/>
  <c r="DO99" i="5" s="1"/>
  <c r="CL99" i="5"/>
  <c r="DP99" i="5" s="1"/>
  <c r="CM99" i="5"/>
  <c r="DQ99" i="5" s="1"/>
  <c r="CN99" i="5"/>
  <c r="DR99" i="5" s="1"/>
  <c r="CO99" i="5"/>
  <c r="DS99" i="5" s="1"/>
  <c r="CP99" i="5"/>
  <c r="DT99" i="5" s="1"/>
  <c r="CQ99" i="5"/>
  <c r="DU99" i="5" s="1"/>
  <c r="CR99" i="5"/>
  <c r="DV99" i="5" s="1"/>
  <c r="BQ100" i="5"/>
  <c r="CU100" i="5" s="1"/>
  <c r="BR100" i="5"/>
  <c r="CV100" i="5" s="1"/>
  <c r="BS100" i="5"/>
  <c r="CW100" i="5" s="1"/>
  <c r="BT100" i="5"/>
  <c r="CX100" i="5" s="1"/>
  <c r="BU100" i="5"/>
  <c r="CY100" i="5" s="1"/>
  <c r="BV100" i="5"/>
  <c r="CZ100" i="5" s="1"/>
  <c r="BW100" i="5"/>
  <c r="DA100" i="5" s="1"/>
  <c r="BX100" i="5"/>
  <c r="DB100" i="5" s="1"/>
  <c r="BY100" i="5"/>
  <c r="DC100" i="5" s="1"/>
  <c r="BZ100" i="5"/>
  <c r="DD100" i="5" s="1"/>
  <c r="CA100" i="5"/>
  <c r="DE100" i="5" s="1"/>
  <c r="CB100" i="5"/>
  <c r="DF100" i="5" s="1"/>
  <c r="CC100" i="5"/>
  <c r="DG100" i="5" s="1"/>
  <c r="CD100" i="5"/>
  <c r="DH100" i="5" s="1"/>
  <c r="CE100" i="5"/>
  <c r="DI100" i="5" s="1"/>
  <c r="CF100" i="5"/>
  <c r="DJ100" i="5" s="1"/>
  <c r="CG100" i="5"/>
  <c r="DK100" i="5" s="1"/>
  <c r="CH100" i="5"/>
  <c r="DL100" i="5" s="1"/>
  <c r="CI100" i="5"/>
  <c r="DM100" i="5" s="1"/>
  <c r="CJ100" i="5"/>
  <c r="DN100" i="5" s="1"/>
  <c r="CK100" i="5"/>
  <c r="DO100" i="5" s="1"/>
  <c r="CL100" i="5"/>
  <c r="DP100" i="5" s="1"/>
  <c r="CM100" i="5"/>
  <c r="DQ100" i="5" s="1"/>
  <c r="CN100" i="5"/>
  <c r="DR100" i="5" s="1"/>
  <c r="CO100" i="5"/>
  <c r="DS100" i="5" s="1"/>
  <c r="CP100" i="5"/>
  <c r="DT100" i="5" s="1"/>
  <c r="CQ100" i="5"/>
  <c r="DU100" i="5" s="1"/>
  <c r="CR100" i="5"/>
  <c r="DV100" i="5" s="1"/>
  <c r="BP100" i="5"/>
  <c r="CT100" i="5" s="1"/>
  <c r="BP99" i="5"/>
  <c r="CT99" i="5" s="1"/>
  <c r="EY2" i="5"/>
  <c r="BG105" i="7"/>
  <c r="BG106" i="7"/>
  <c r="BG103" i="7"/>
  <c r="BG1" i="7"/>
  <c r="BG104" i="7" s="1"/>
  <c r="C103" i="7"/>
  <c r="D103" i="7"/>
  <c r="E103" i="7"/>
  <c r="F103" i="7"/>
  <c r="G103" i="7"/>
  <c r="H103" i="7"/>
  <c r="I103" i="7"/>
  <c r="J103" i="7"/>
  <c r="K103" i="7"/>
  <c r="L103" i="7"/>
  <c r="M103" i="7"/>
  <c r="N103" i="7"/>
  <c r="O103" i="7"/>
  <c r="P103" i="7"/>
  <c r="Q103" i="7"/>
  <c r="R103" i="7"/>
  <c r="S103" i="7"/>
  <c r="T103" i="7"/>
  <c r="U103" i="7"/>
  <c r="V103" i="7"/>
  <c r="W103" i="7"/>
  <c r="X103" i="7"/>
  <c r="Y103" i="7"/>
  <c r="Z103" i="7"/>
  <c r="AA103" i="7"/>
  <c r="AB103" i="7"/>
  <c r="AC103" i="7"/>
  <c r="AD103" i="7"/>
  <c r="C104" i="7"/>
  <c r="D104" i="7"/>
  <c r="E104" i="7"/>
  <c r="F104" i="7"/>
  <c r="G104" i="7"/>
  <c r="H104" i="7"/>
  <c r="I104" i="7"/>
  <c r="J104" i="7"/>
  <c r="K104" i="7"/>
  <c r="L104" i="7"/>
  <c r="M104" i="7"/>
  <c r="N104" i="7"/>
  <c r="O104" i="7"/>
  <c r="P104" i="7"/>
  <c r="Q104" i="7"/>
  <c r="R104" i="7"/>
  <c r="S104" i="7"/>
  <c r="T104" i="7"/>
  <c r="U104" i="7"/>
  <c r="V104" i="7"/>
  <c r="W104" i="7"/>
  <c r="X104" i="7"/>
  <c r="Y104" i="7"/>
  <c r="Z104" i="7"/>
  <c r="AA104" i="7"/>
  <c r="AB104" i="7"/>
  <c r="AC104" i="7"/>
  <c r="AD104" i="7"/>
  <c r="C105" i="7"/>
  <c r="D105" i="7"/>
  <c r="E105" i="7"/>
  <c r="F105" i="7"/>
  <c r="G105" i="7"/>
  <c r="H105" i="7"/>
  <c r="I105" i="7"/>
  <c r="J105" i="7"/>
  <c r="K105" i="7"/>
  <c r="L105" i="7"/>
  <c r="M105" i="7"/>
  <c r="N105" i="7"/>
  <c r="O105" i="7"/>
  <c r="P105" i="7"/>
  <c r="Q105" i="7"/>
  <c r="R105" i="7"/>
  <c r="S105" i="7"/>
  <c r="T105" i="7"/>
  <c r="U105" i="7"/>
  <c r="V105" i="7"/>
  <c r="W105" i="7"/>
  <c r="X105" i="7"/>
  <c r="Y105" i="7"/>
  <c r="Z105" i="7"/>
  <c r="AA105" i="7"/>
  <c r="AB105" i="7"/>
  <c r="AC105" i="7"/>
  <c r="AD105" i="7"/>
  <c r="C106" i="7"/>
  <c r="D106" i="7"/>
  <c r="E106" i="7"/>
  <c r="F106" i="7"/>
  <c r="G106" i="7"/>
  <c r="H106" i="7"/>
  <c r="I106" i="7"/>
  <c r="J106" i="7"/>
  <c r="K106" i="7"/>
  <c r="L106" i="7"/>
  <c r="M106" i="7"/>
  <c r="N106" i="7"/>
  <c r="O106" i="7"/>
  <c r="P106" i="7"/>
  <c r="Q106" i="7"/>
  <c r="R106" i="7"/>
  <c r="S106" i="7"/>
  <c r="T106" i="7"/>
  <c r="U106" i="7"/>
  <c r="V106" i="7"/>
  <c r="W106" i="7"/>
  <c r="X106" i="7"/>
  <c r="Y106" i="7"/>
  <c r="Z106" i="7"/>
  <c r="AA106" i="7"/>
  <c r="AB106" i="7"/>
  <c r="AC106" i="7"/>
  <c r="AD106" i="7"/>
  <c r="B104" i="7"/>
  <c r="B105" i="7"/>
  <c r="B106" i="7"/>
  <c r="B103" i="7"/>
  <c r="BM1" i="17"/>
  <c r="AJ3" i="17"/>
  <c r="AJ4" i="17"/>
  <c r="AJ5" i="17"/>
  <c r="AJ2" i="17"/>
  <c r="AM112" i="5"/>
  <c r="BQ72" i="5" s="1"/>
  <c r="CU72" i="5" s="1"/>
  <c r="C61" i="7" s="1"/>
  <c r="G120" i="22" s="1"/>
  <c r="AN112" i="5"/>
  <c r="AO112" i="5"/>
  <c r="AP112" i="5"/>
  <c r="AQ112" i="5"/>
  <c r="BU72" i="5" s="1"/>
  <c r="CY72" i="5" s="1"/>
  <c r="G61" i="7" s="1"/>
  <c r="K120" i="22" s="1"/>
  <c r="AR112" i="5"/>
  <c r="BV72" i="5" s="1"/>
  <c r="CZ72" i="5" s="1"/>
  <c r="H61" i="7" s="1"/>
  <c r="L120" i="22" s="1"/>
  <c r="AS112" i="5"/>
  <c r="BW72" i="5" s="1"/>
  <c r="DA72" i="5" s="1"/>
  <c r="I61" i="7" s="1"/>
  <c r="M120" i="22" s="1"/>
  <c r="AT112" i="5"/>
  <c r="BX72" i="5" s="1"/>
  <c r="DB72" i="5" s="1"/>
  <c r="J61" i="7" s="1"/>
  <c r="N120" i="22" s="1"/>
  <c r="AU112" i="5"/>
  <c r="BY72" i="5" s="1"/>
  <c r="DC72" i="5" s="1"/>
  <c r="K61" i="7" s="1"/>
  <c r="O120" i="22" s="1"/>
  <c r="AV112" i="5"/>
  <c r="BZ72" i="5" s="1"/>
  <c r="DD72" i="5" s="1"/>
  <c r="L61" i="7" s="1"/>
  <c r="P120" i="22" s="1"/>
  <c r="AW112" i="5"/>
  <c r="CA72" i="5" s="1"/>
  <c r="DE72" i="5" s="1"/>
  <c r="M61" i="7" s="1"/>
  <c r="Q120" i="22" s="1"/>
  <c r="AX112" i="5"/>
  <c r="CB72" i="5" s="1"/>
  <c r="DF72" i="5" s="1"/>
  <c r="N61" i="7" s="1"/>
  <c r="R120" i="22" s="1"/>
  <c r="AY112" i="5"/>
  <c r="CC72" i="5" s="1"/>
  <c r="DG72" i="5" s="1"/>
  <c r="O61" i="7" s="1"/>
  <c r="S120" i="22" s="1"/>
  <c r="AZ112" i="5"/>
  <c r="CD72" i="5" s="1"/>
  <c r="DH72" i="5" s="1"/>
  <c r="P61" i="7" s="1"/>
  <c r="T120" i="22" s="1"/>
  <c r="BA112" i="5"/>
  <c r="CE72" i="5" s="1"/>
  <c r="DI72" i="5" s="1"/>
  <c r="Q61" i="7" s="1"/>
  <c r="U120" i="22" s="1"/>
  <c r="BB112" i="5"/>
  <c r="CF72" i="5" s="1"/>
  <c r="DJ72" i="5" s="1"/>
  <c r="R61" i="7" s="1"/>
  <c r="V120" i="22" s="1"/>
  <c r="BC112" i="5"/>
  <c r="CG72" i="5" s="1"/>
  <c r="DK72" i="5" s="1"/>
  <c r="S61" i="7" s="1"/>
  <c r="W120" i="22" s="1"/>
  <c r="BD112" i="5"/>
  <c r="CH72" i="5" s="1"/>
  <c r="DL72" i="5" s="1"/>
  <c r="T61" i="7" s="1"/>
  <c r="X120" i="22" s="1"/>
  <c r="BE112" i="5"/>
  <c r="CI72" i="5" s="1"/>
  <c r="DM72" i="5" s="1"/>
  <c r="U61" i="7" s="1"/>
  <c r="Y120" i="22" s="1"/>
  <c r="BF112" i="5"/>
  <c r="CJ72" i="5" s="1"/>
  <c r="DN72" i="5" s="1"/>
  <c r="V61" i="7" s="1"/>
  <c r="Z120" i="22" s="1"/>
  <c r="BG112" i="5"/>
  <c r="CK72" i="5" s="1"/>
  <c r="DO72" i="5" s="1"/>
  <c r="W61" i="7" s="1"/>
  <c r="AA120" i="22" s="1"/>
  <c r="BH112" i="5"/>
  <c r="CL72" i="5" s="1"/>
  <c r="DP72" i="5" s="1"/>
  <c r="X61" i="7" s="1"/>
  <c r="AB120" i="22" s="1"/>
  <c r="BI112" i="5"/>
  <c r="CM72" i="5" s="1"/>
  <c r="DQ72" i="5" s="1"/>
  <c r="Y61" i="7" s="1"/>
  <c r="AC120" i="22" s="1"/>
  <c r="BJ112" i="5"/>
  <c r="CN72" i="5" s="1"/>
  <c r="DR72" i="5" s="1"/>
  <c r="Z61" i="7" s="1"/>
  <c r="AD120" i="22" s="1"/>
  <c r="BK112" i="5"/>
  <c r="CO72" i="5" s="1"/>
  <c r="DS72" i="5" s="1"/>
  <c r="AA61" i="7" s="1"/>
  <c r="AE120" i="22" s="1"/>
  <c r="BL112" i="5"/>
  <c r="CP72" i="5" s="1"/>
  <c r="DT72" i="5" s="1"/>
  <c r="AB61" i="7" s="1"/>
  <c r="AF120" i="22" s="1"/>
  <c r="BM112" i="5"/>
  <c r="CQ72" i="5" s="1"/>
  <c r="DU72" i="5" s="1"/>
  <c r="AC61" i="7" s="1"/>
  <c r="AG120" i="22" s="1"/>
  <c r="BN112" i="5"/>
  <c r="CR72" i="5" s="1"/>
  <c r="DV72" i="5" s="1"/>
  <c r="AD61" i="7" s="1"/>
  <c r="AH120" i="22" s="1"/>
  <c r="AL112" i="5"/>
  <c r="BP72" i="5" s="1"/>
  <c r="CT72" i="5" s="1"/>
  <c r="B61" i="7" s="1"/>
  <c r="F120" i="22" s="1"/>
  <c r="BR72" i="5"/>
  <c r="CV72" i="5" s="1"/>
  <c r="D61" i="7" s="1"/>
  <c r="H120" i="22" s="1"/>
  <c r="BS72" i="5"/>
  <c r="CW72" i="5" s="1"/>
  <c r="E61" i="7" s="1"/>
  <c r="I120" i="22" s="1"/>
  <c r="BT72" i="5"/>
  <c r="CX72" i="5" s="1"/>
  <c r="F61" i="7" s="1"/>
  <c r="J120" i="22" s="1"/>
  <c r="AM110" i="5"/>
  <c r="BQ75" i="5" s="1"/>
  <c r="CU75" i="5" s="1"/>
  <c r="AN110" i="5"/>
  <c r="BR75" i="5" s="1"/>
  <c r="CV75" i="5" s="1"/>
  <c r="AO110" i="5"/>
  <c r="BS75" i="5" s="1"/>
  <c r="CW75" i="5" s="1"/>
  <c r="AP110" i="5"/>
  <c r="BT75" i="5" s="1"/>
  <c r="CX75" i="5" s="1"/>
  <c r="AQ110" i="5"/>
  <c r="BU75" i="5" s="1"/>
  <c r="CY75" i="5" s="1"/>
  <c r="AR110" i="5"/>
  <c r="BV75" i="5" s="1"/>
  <c r="CZ75" i="5" s="1"/>
  <c r="AS110" i="5"/>
  <c r="BW75" i="5" s="1"/>
  <c r="DA75" i="5" s="1"/>
  <c r="AT110" i="5"/>
  <c r="BX75" i="5" s="1"/>
  <c r="DB75" i="5" s="1"/>
  <c r="AU110" i="5"/>
  <c r="BY75" i="5" s="1"/>
  <c r="DC75" i="5" s="1"/>
  <c r="AV110" i="5"/>
  <c r="BZ75" i="5" s="1"/>
  <c r="DD75" i="5" s="1"/>
  <c r="AW110" i="5"/>
  <c r="CA75" i="5" s="1"/>
  <c r="DE75" i="5" s="1"/>
  <c r="AX110" i="5"/>
  <c r="CB75" i="5" s="1"/>
  <c r="DF75" i="5" s="1"/>
  <c r="AY110" i="5"/>
  <c r="CC75" i="5" s="1"/>
  <c r="DG75" i="5" s="1"/>
  <c r="AZ110" i="5"/>
  <c r="CD75" i="5" s="1"/>
  <c r="DH75" i="5" s="1"/>
  <c r="BA110" i="5"/>
  <c r="CE75" i="5" s="1"/>
  <c r="DI75" i="5" s="1"/>
  <c r="BB110" i="5"/>
  <c r="CF75" i="5" s="1"/>
  <c r="DJ75" i="5" s="1"/>
  <c r="BC110" i="5"/>
  <c r="CG75" i="5" s="1"/>
  <c r="DK75" i="5" s="1"/>
  <c r="BD110" i="5"/>
  <c r="CH75" i="5" s="1"/>
  <c r="DL75" i="5" s="1"/>
  <c r="BE110" i="5"/>
  <c r="CI75" i="5" s="1"/>
  <c r="DM75" i="5" s="1"/>
  <c r="BF110" i="5"/>
  <c r="CJ75" i="5" s="1"/>
  <c r="DN75" i="5" s="1"/>
  <c r="BG110" i="5"/>
  <c r="CK75" i="5" s="1"/>
  <c r="DO75" i="5" s="1"/>
  <c r="BH110" i="5"/>
  <c r="CL75" i="5" s="1"/>
  <c r="DP75" i="5" s="1"/>
  <c r="BI110" i="5"/>
  <c r="CM75" i="5" s="1"/>
  <c r="DQ75" i="5" s="1"/>
  <c r="BJ110" i="5"/>
  <c r="CN75" i="5" s="1"/>
  <c r="DR75" i="5" s="1"/>
  <c r="BK110" i="5"/>
  <c r="CO75" i="5" s="1"/>
  <c r="DS75" i="5" s="1"/>
  <c r="BL110" i="5"/>
  <c r="CP75" i="5" s="1"/>
  <c r="DT75" i="5" s="1"/>
  <c r="BM110" i="5"/>
  <c r="CQ75" i="5" s="1"/>
  <c r="DU75" i="5" s="1"/>
  <c r="BN110" i="5"/>
  <c r="CR75" i="5" s="1"/>
  <c r="DV75" i="5" s="1"/>
  <c r="AL110" i="5"/>
  <c r="BP76" i="5" s="1"/>
  <c r="CT76" i="5" s="1"/>
  <c r="AM131" i="5"/>
  <c r="BQ40" i="5" s="1"/>
  <c r="CU40" i="5" s="1"/>
  <c r="AN131" i="5"/>
  <c r="BR40" i="5" s="1"/>
  <c r="CV40" i="5" s="1"/>
  <c r="AO131" i="5"/>
  <c r="BS40" i="5" s="1"/>
  <c r="CW40" i="5" s="1"/>
  <c r="AP131" i="5"/>
  <c r="BT40" i="5" s="1"/>
  <c r="CX40" i="5" s="1"/>
  <c r="AQ131" i="5"/>
  <c r="BU40" i="5" s="1"/>
  <c r="CY40" i="5" s="1"/>
  <c r="AR131" i="5"/>
  <c r="BV40" i="5" s="1"/>
  <c r="CZ40" i="5" s="1"/>
  <c r="AS131" i="5"/>
  <c r="BW40" i="5" s="1"/>
  <c r="DA40" i="5" s="1"/>
  <c r="AT131" i="5"/>
  <c r="BX40" i="5" s="1"/>
  <c r="DB40" i="5" s="1"/>
  <c r="AU131" i="5"/>
  <c r="BY40" i="5" s="1"/>
  <c r="DC40" i="5" s="1"/>
  <c r="AV131" i="5"/>
  <c r="BZ40" i="5" s="1"/>
  <c r="DD40" i="5" s="1"/>
  <c r="AW131" i="5"/>
  <c r="CA40" i="5" s="1"/>
  <c r="DE40" i="5" s="1"/>
  <c r="AX131" i="5"/>
  <c r="CB40" i="5" s="1"/>
  <c r="DF40" i="5" s="1"/>
  <c r="AY131" i="5"/>
  <c r="CC40" i="5" s="1"/>
  <c r="DG40" i="5" s="1"/>
  <c r="AZ131" i="5"/>
  <c r="CD40" i="5" s="1"/>
  <c r="DH40" i="5" s="1"/>
  <c r="BA131" i="5"/>
  <c r="CE40" i="5" s="1"/>
  <c r="DI40" i="5" s="1"/>
  <c r="BB131" i="5"/>
  <c r="CF40" i="5" s="1"/>
  <c r="DJ40" i="5" s="1"/>
  <c r="BC131" i="5"/>
  <c r="CG40" i="5" s="1"/>
  <c r="DK40" i="5" s="1"/>
  <c r="BD131" i="5"/>
  <c r="CH40" i="5" s="1"/>
  <c r="DL40" i="5" s="1"/>
  <c r="BE131" i="5"/>
  <c r="CI40" i="5" s="1"/>
  <c r="DM40" i="5" s="1"/>
  <c r="BF131" i="5"/>
  <c r="CJ40" i="5" s="1"/>
  <c r="DN40" i="5" s="1"/>
  <c r="BG131" i="5"/>
  <c r="CK40" i="5" s="1"/>
  <c r="DO40" i="5" s="1"/>
  <c r="BH131" i="5"/>
  <c r="CL40" i="5" s="1"/>
  <c r="DP40" i="5" s="1"/>
  <c r="BI131" i="5"/>
  <c r="CM40" i="5" s="1"/>
  <c r="DQ40" i="5" s="1"/>
  <c r="BJ131" i="5"/>
  <c r="CN40" i="5" s="1"/>
  <c r="DR40" i="5" s="1"/>
  <c r="BK131" i="5"/>
  <c r="CO40" i="5" s="1"/>
  <c r="DS40" i="5" s="1"/>
  <c r="BL131" i="5"/>
  <c r="CP40" i="5" s="1"/>
  <c r="DT40" i="5" s="1"/>
  <c r="BM131" i="5"/>
  <c r="CQ40" i="5" s="1"/>
  <c r="DU40" i="5" s="1"/>
  <c r="BN131" i="5"/>
  <c r="CR40" i="5" s="1"/>
  <c r="DV40" i="5" s="1"/>
  <c r="AL131" i="5"/>
  <c r="BP41" i="5" s="1"/>
  <c r="CT41" i="5" s="1"/>
  <c r="AM109" i="5"/>
  <c r="AN109" i="5"/>
  <c r="AO109" i="5"/>
  <c r="AP109" i="5"/>
  <c r="AQ109" i="5"/>
  <c r="AR109" i="5"/>
  <c r="AS109" i="5"/>
  <c r="AT109" i="5"/>
  <c r="AU109" i="5"/>
  <c r="AV109" i="5"/>
  <c r="AW109" i="5"/>
  <c r="AX109" i="5"/>
  <c r="AY109" i="5"/>
  <c r="AZ109" i="5"/>
  <c r="BA109" i="5"/>
  <c r="BB109" i="5"/>
  <c r="BC109" i="5"/>
  <c r="BD109" i="5"/>
  <c r="BE109" i="5"/>
  <c r="BF109" i="5"/>
  <c r="BG109" i="5"/>
  <c r="BH109" i="5"/>
  <c r="BI109" i="5"/>
  <c r="BJ109" i="5"/>
  <c r="BK109" i="5"/>
  <c r="BL109" i="5"/>
  <c r="BM109" i="5"/>
  <c r="BN109" i="5"/>
  <c r="AL109" i="5"/>
  <c r="AM105" i="5"/>
  <c r="BQ86" i="5" s="1"/>
  <c r="CU86" i="5" s="1"/>
  <c r="AN105" i="5"/>
  <c r="BR86" i="5" s="1"/>
  <c r="CV86" i="5" s="1"/>
  <c r="AO105" i="5"/>
  <c r="BS86" i="5" s="1"/>
  <c r="CW86" i="5" s="1"/>
  <c r="AP105" i="5"/>
  <c r="BT86" i="5" s="1"/>
  <c r="CX86" i="5" s="1"/>
  <c r="AQ105" i="5"/>
  <c r="BU86" i="5" s="1"/>
  <c r="CY86" i="5" s="1"/>
  <c r="AR105" i="5"/>
  <c r="BV86" i="5" s="1"/>
  <c r="CZ86" i="5" s="1"/>
  <c r="AS105" i="5"/>
  <c r="BW86" i="5" s="1"/>
  <c r="DA86" i="5" s="1"/>
  <c r="AT105" i="5"/>
  <c r="BX86" i="5" s="1"/>
  <c r="DB86" i="5" s="1"/>
  <c r="AU105" i="5"/>
  <c r="BY86" i="5" s="1"/>
  <c r="DC86" i="5" s="1"/>
  <c r="AV105" i="5"/>
  <c r="BZ86" i="5" s="1"/>
  <c r="DD86" i="5" s="1"/>
  <c r="AW105" i="5"/>
  <c r="CA86" i="5" s="1"/>
  <c r="DE86" i="5" s="1"/>
  <c r="AX105" i="5"/>
  <c r="CB86" i="5" s="1"/>
  <c r="DF86" i="5" s="1"/>
  <c r="AY105" i="5"/>
  <c r="CC86" i="5" s="1"/>
  <c r="DG86" i="5" s="1"/>
  <c r="AZ105" i="5"/>
  <c r="CD86" i="5" s="1"/>
  <c r="DH86" i="5" s="1"/>
  <c r="BA105" i="5"/>
  <c r="CE86" i="5" s="1"/>
  <c r="DI86" i="5" s="1"/>
  <c r="BB105" i="5"/>
  <c r="CF86" i="5" s="1"/>
  <c r="DJ86" i="5" s="1"/>
  <c r="BC105" i="5"/>
  <c r="CG86" i="5" s="1"/>
  <c r="DK86" i="5" s="1"/>
  <c r="BD105" i="5"/>
  <c r="CH86" i="5" s="1"/>
  <c r="DL86" i="5" s="1"/>
  <c r="BE105" i="5"/>
  <c r="CI86" i="5" s="1"/>
  <c r="DM86" i="5" s="1"/>
  <c r="BF105" i="5"/>
  <c r="CJ86" i="5" s="1"/>
  <c r="DN86" i="5" s="1"/>
  <c r="BG105" i="5"/>
  <c r="CK86" i="5" s="1"/>
  <c r="DO86" i="5" s="1"/>
  <c r="BH105" i="5"/>
  <c r="CL86" i="5" s="1"/>
  <c r="DP86" i="5" s="1"/>
  <c r="BI105" i="5"/>
  <c r="CM86" i="5" s="1"/>
  <c r="DQ86" i="5" s="1"/>
  <c r="BJ105" i="5"/>
  <c r="CN86" i="5" s="1"/>
  <c r="DR86" i="5" s="1"/>
  <c r="BK105" i="5"/>
  <c r="CO86" i="5" s="1"/>
  <c r="DS86" i="5" s="1"/>
  <c r="BL105" i="5"/>
  <c r="CP86" i="5" s="1"/>
  <c r="DT86" i="5" s="1"/>
  <c r="BM105" i="5"/>
  <c r="CQ86" i="5" s="1"/>
  <c r="DU86" i="5" s="1"/>
  <c r="BN105" i="5"/>
  <c r="CR86" i="5" s="1"/>
  <c r="DV86" i="5" s="1"/>
  <c r="AM106" i="5"/>
  <c r="BQ89" i="5" s="1"/>
  <c r="CU89" i="5" s="1"/>
  <c r="AN106" i="5"/>
  <c r="BR91" i="5" s="1"/>
  <c r="CV91" i="5" s="1"/>
  <c r="AO106" i="5"/>
  <c r="BS89" i="5" s="1"/>
  <c r="CW89" i="5" s="1"/>
  <c r="AP106" i="5"/>
  <c r="BT89" i="5" s="1"/>
  <c r="CX89" i="5" s="1"/>
  <c r="AQ106" i="5"/>
  <c r="BU89" i="5" s="1"/>
  <c r="CY89" i="5" s="1"/>
  <c r="AR106" i="5"/>
  <c r="BV91" i="5" s="1"/>
  <c r="CZ91" i="5" s="1"/>
  <c r="AS106" i="5"/>
  <c r="BW89" i="5" s="1"/>
  <c r="DA89" i="5" s="1"/>
  <c r="AT106" i="5"/>
  <c r="BX89" i="5" s="1"/>
  <c r="DB89" i="5" s="1"/>
  <c r="AU106" i="5"/>
  <c r="BY89" i="5" s="1"/>
  <c r="DC89" i="5" s="1"/>
  <c r="AV106" i="5"/>
  <c r="BZ89" i="5" s="1"/>
  <c r="DD89" i="5" s="1"/>
  <c r="AW106" i="5"/>
  <c r="CA89" i="5" s="1"/>
  <c r="DE89" i="5" s="1"/>
  <c r="AX106" i="5"/>
  <c r="CB89" i="5" s="1"/>
  <c r="DF89" i="5" s="1"/>
  <c r="AY106" i="5"/>
  <c r="CC89" i="5" s="1"/>
  <c r="DG89" i="5" s="1"/>
  <c r="AZ106" i="5"/>
  <c r="CD90" i="5" s="1"/>
  <c r="DH90" i="5" s="1"/>
  <c r="BA106" i="5"/>
  <c r="CE89" i="5" s="1"/>
  <c r="DI89" i="5" s="1"/>
  <c r="BB106" i="5"/>
  <c r="CF89" i="5" s="1"/>
  <c r="DJ89" i="5" s="1"/>
  <c r="BC106" i="5"/>
  <c r="CG89" i="5" s="1"/>
  <c r="DK89" i="5" s="1"/>
  <c r="BD106" i="5"/>
  <c r="CH91" i="5" s="1"/>
  <c r="DL91" i="5" s="1"/>
  <c r="BE106" i="5"/>
  <c r="CI89" i="5" s="1"/>
  <c r="DM89" i="5" s="1"/>
  <c r="BF106" i="5"/>
  <c r="CJ89" i="5" s="1"/>
  <c r="DN89" i="5" s="1"/>
  <c r="BG106" i="5"/>
  <c r="CK89" i="5" s="1"/>
  <c r="DO89" i="5" s="1"/>
  <c r="BH106" i="5"/>
  <c r="CL91" i="5" s="1"/>
  <c r="DP91" i="5" s="1"/>
  <c r="BI106" i="5"/>
  <c r="CM89" i="5" s="1"/>
  <c r="DQ89" i="5" s="1"/>
  <c r="BJ106" i="5"/>
  <c r="CN89" i="5" s="1"/>
  <c r="DR89" i="5" s="1"/>
  <c r="BK106" i="5"/>
  <c r="CO89" i="5" s="1"/>
  <c r="DS89" i="5" s="1"/>
  <c r="BL106" i="5"/>
  <c r="CP89" i="5" s="1"/>
  <c r="DT89" i="5" s="1"/>
  <c r="BM106" i="5"/>
  <c r="CQ89" i="5" s="1"/>
  <c r="DU89" i="5" s="1"/>
  <c r="BN106" i="5"/>
  <c r="CR89" i="5" s="1"/>
  <c r="DV89" i="5" s="1"/>
  <c r="AM107" i="5"/>
  <c r="BQ92" i="5" s="1"/>
  <c r="CU92" i="5" s="1"/>
  <c r="AN107" i="5"/>
  <c r="BR92" i="5" s="1"/>
  <c r="CV92" i="5" s="1"/>
  <c r="AO107" i="5"/>
  <c r="BS92" i="5" s="1"/>
  <c r="CW92" i="5" s="1"/>
  <c r="AP107" i="5"/>
  <c r="BT92" i="5" s="1"/>
  <c r="CX92" i="5" s="1"/>
  <c r="AQ107" i="5"/>
  <c r="BU92" i="5" s="1"/>
  <c r="CY92" i="5" s="1"/>
  <c r="AR107" i="5"/>
  <c r="BV92" i="5" s="1"/>
  <c r="CZ92" i="5" s="1"/>
  <c r="AS107" i="5"/>
  <c r="BW92" i="5" s="1"/>
  <c r="DA92" i="5" s="1"/>
  <c r="AT107" i="5"/>
  <c r="BX92" i="5" s="1"/>
  <c r="DB92" i="5" s="1"/>
  <c r="AU107" i="5"/>
  <c r="BY92" i="5" s="1"/>
  <c r="DC92" i="5" s="1"/>
  <c r="AV107" i="5"/>
  <c r="BZ92" i="5" s="1"/>
  <c r="DD92" i="5" s="1"/>
  <c r="AW107" i="5"/>
  <c r="CA92" i="5" s="1"/>
  <c r="DE92" i="5" s="1"/>
  <c r="AX107" i="5"/>
  <c r="CB92" i="5" s="1"/>
  <c r="DF92" i="5" s="1"/>
  <c r="AY107" i="5"/>
  <c r="CC92" i="5" s="1"/>
  <c r="DG92" i="5" s="1"/>
  <c r="AZ107" i="5"/>
  <c r="CD92" i="5" s="1"/>
  <c r="DH92" i="5" s="1"/>
  <c r="BA107" i="5"/>
  <c r="CE92" i="5" s="1"/>
  <c r="DI92" i="5" s="1"/>
  <c r="BB107" i="5"/>
  <c r="CF92" i="5" s="1"/>
  <c r="DJ92" i="5" s="1"/>
  <c r="BC107" i="5"/>
  <c r="CG92" i="5" s="1"/>
  <c r="DK92" i="5" s="1"/>
  <c r="BD107" i="5"/>
  <c r="CH92" i="5" s="1"/>
  <c r="DL92" i="5" s="1"/>
  <c r="BE107" i="5"/>
  <c r="CI92" i="5" s="1"/>
  <c r="DM92" i="5" s="1"/>
  <c r="BF107" i="5"/>
  <c r="CJ92" i="5" s="1"/>
  <c r="DN92" i="5" s="1"/>
  <c r="BG107" i="5"/>
  <c r="CK92" i="5" s="1"/>
  <c r="DO92" i="5" s="1"/>
  <c r="BH107" i="5"/>
  <c r="CL92" i="5" s="1"/>
  <c r="DP92" i="5" s="1"/>
  <c r="BI107" i="5"/>
  <c r="CM92" i="5" s="1"/>
  <c r="DQ92" i="5" s="1"/>
  <c r="BJ107" i="5"/>
  <c r="CN92" i="5" s="1"/>
  <c r="DR92" i="5" s="1"/>
  <c r="BK107" i="5"/>
  <c r="CO92" i="5" s="1"/>
  <c r="DS92" i="5" s="1"/>
  <c r="BL107" i="5"/>
  <c r="CP92" i="5" s="1"/>
  <c r="DT92" i="5" s="1"/>
  <c r="BM107" i="5"/>
  <c r="CQ92" i="5" s="1"/>
  <c r="DU92" i="5" s="1"/>
  <c r="BN107" i="5"/>
  <c r="CR92" i="5" s="1"/>
  <c r="DV92" i="5" s="1"/>
  <c r="AL107" i="5"/>
  <c r="BP93" i="5" s="1"/>
  <c r="CT93" i="5" s="1"/>
  <c r="AL106" i="5"/>
  <c r="BP89" i="5" s="1"/>
  <c r="CT89" i="5" s="1"/>
  <c r="AL105" i="5"/>
  <c r="BP86" i="5" s="1"/>
  <c r="CT86" i="5" s="1"/>
  <c r="BG101" i="7" l="1"/>
  <c r="BP90" i="5"/>
  <c r="CT90" i="5" s="1"/>
  <c r="CD91" i="5"/>
  <c r="DH91" i="5" s="1"/>
  <c r="CP90" i="5"/>
  <c r="DT90" i="5" s="1"/>
  <c r="BZ90" i="5"/>
  <c r="DD90" i="5" s="1"/>
  <c r="CL89" i="5"/>
  <c r="DP89" i="5" s="1"/>
  <c r="BV89" i="5"/>
  <c r="CZ89" i="5" s="1"/>
  <c r="CP91" i="5"/>
  <c r="DT91" i="5" s="1"/>
  <c r="BZ91" i="5"/>
  <c r="DD91" i="5" s="1"/>
  <c r="CL90" i="5"/>
  <c r="DP90" i="5" s="1"/>
  <c r="BV90" i="5"/>
  <c r="CZ90" i="5" s="1"/>
  <c r="CH89" i="5"/>
  <c r="DL89" i="5" s="1"/>
  <c r="BR89" i="5"/>
  <c r="CV89" i="5" s="1"/>
  <c r="CH90" i="5"/>
  <c r="DL90" i="5" s="1"/>
  <c r="BR90" i="5"/>
  <c r="CV90" i="5" s="1"/>
  <c r="CD89" i="5"/>
  <c r="DH89" i="5" s="1"/>
  <c r="BP91" i="5"/>
  <c r="CT91" i="5" s="1"/>
  <c r="CO91" i="5"/>
  <c r="DS91" i="5" s="1"/>
  <c r="CK91" i="5"/>
  <c r="DO91" i="5" s="1"/>
  <c r="CG91" i="5"/>
  <c r="DK91" i="5" s="1"/>
  <c r="CC91" i="5"/>
  <c r="DG91" i="5" s="1"/>
  <c r="BY91" i="5"/>
  <c r="DC91" i="5" s="1"/>
  <c r="BU91" i="5"/>
  <c r="CY91" i="5" s="1"/>
  <c r="BQ91" i="5"/>
  <c r="CU91" i="5" s="1"/>
  <c r="CO90" i="5"/>
  <c r="DS90" i="5" s="1"/>
  <c r="CK90" i="5"/>
  <c r="DO90" i="5" s="1"/>
  <c r="CG90" i="5"/>
  <c r="DK90" i="5" s="1"/>
  <c r="CC90" i="5"/>
  <c r="DG90" i="5" s="1"/>
  <c r="BY90" i="5"/>
  <c r="DC90" i="5" s="1"/>
  <c r="BU90" i="5"/>
  <c r="CY90" i="5" s="1"/>
  <c r="BQ90" i="5"/>
  <c r="CU90" i="5" s="1"/>
  <c r="CR91" i="5"/>
  <c r="DV91" i="5" s="1"/>
  <c r="AD82" i="7" s="1"/>
  <c r="AH83" i="22" s="1"/>
  <c r="CN91" i="5"/>
  <c r="DR91" i="5" s="1"/>
  <c r="CJ91" i="5"/>
  <c r="DN91" i="5" s="1"/>
  <c r="CF91" i="5"/>
  <c r="DJ91" i="5" s="1"/>
  <c r="CB91" i="5"/>
  <c r="DF91" i="5" s="1"/>
  <c r="BX91" i="5"/>
  <c r="DB91" i="5" s="1"/>
  <c r="BT91" i="5"/>
  <c r="CX91" i="5" s="1"/>
  <c r="CR90" i="5"/>
  <c r="DV90" i="5" s="1"/>
  <c r="AD81" i="7" s="1"/>
  <c r="AH82" i="22" s="1"/>
  <c r="CN90" i="5"/>
  <c r="DR90" i="5" s="1"/>
  <c r="CJ90" i="5"/>
  <c r="DN90" i="5" s="1"/>
  <c r="CF90" i="5"/>
  <c r="DJ90" i="5" s="1"/>
  <c r="CB90" i="5"/>
  <c r="DF90" i="5" s="1"/>
  <c r="BX90" i="5"/>
  <c r="DB90" i="5" s="1"/>
  <c r="BT90" i="5"/>
  <c r="CX90" i="5" s="1"/>
  <c r="CQ91" i="5"/>
  <c r="DU91" i="5" s="1"/>
  <c r="CM91" i="5"/>
  <c r="DQ91" i="5" s="1"/>
  <c r="CI91" i="5"/>
  <c r="DM91" i="5" s="1"/>
  <c r="CE91" i="5"/>
  <c r="DI91" i="5" s="1"/>
  <c r="CA91" i="5"/>
  <c r="DE91" i="5" s="1"/>
  <c r="BW91" i="5"/>
  <c r="DA91" i="5" s="1"/>
  <c r="BS91" i="5"/>
  <c r="CW91" i="5" s="1"/>
  <c r="CQ90" i="5"/>
  <c r="DU90" i="5" s="1"/>
  <c r="CM90" i="5"/>
  <c r="DQ90" i="5" s="1"/>
  <c r="CI90" i="5"/>
  <c r="DM90" i="5" s="1"/>
  <c r="CE90" i="5"/>
  <c r="DI90" i="5" s="1"/>
  <c r="CA90" i="5"/>
  <c r="DE90" i="5" s="1"/>
  <c r="BW90" i="5"/>
  <c r="DA90" i="5" s="1"/>
  <c r="BS90" i="5"/>
  <c r="CW90" i="5" s="1"/>
  <c r="CR41" i="5"/>
  <c r="DV41" i="5" s="1"/>
  <c r="AD31" i="7" s="1"/>
  <c r="AH26" i="22" s="1"/>
  <c r="CN41" i="5"/>
  <c r="DR41" i="5" s="1"/>
  <c r="CJ41" i="5"/>
  <c r="DN41" i="5" s="1"/>
  <c r="CF41" i="5"/>
  <c r="DJ41" i="5" s="1"/>
  <c r="CB41" i="5"/>
  <c r="DF41" i="5" s="1"/>
  <c r="BX41" i="5"/>
  <c r="DB41" i="5" s="1"/>
  <c r="BT41" i="5"/>
  <c r="CX41" i="5" s="1"/>
  <c r="CQ41" i="5"/>
  <c r="DU41" i="5" s="1"/>
  <c r="CM41" i="5"/>
  <c r="DQ41" i="5" s="1"/>
  <c r="CI41" i="5"/>
  <c r="DM41" i="5" s="1"/>
  <c r="CE41" i="5"/>
  <c r="DI41" i="5" s="1"/>
  <c r="CA41" i="5"/>
  <c r="DE41" i="5" s="1"/>
  <c r="BW41" i="5"/>
  <c r="DA41" i="5" s="1"/>
  <c r="BS41" i="5"/>
  <c r="CW41" i="5" s="1"/>
  <c r="BP40" i="5"/>
  <c r="CT40" i="5" s="1"/>
  <c r="CP41" i="5"/>
  <c r="DT41" i="5" s="1"/>
  <c r="CL41" i="5"/>
  <c r="DP41" i="5" s="1"/>
  <c r="CH41" i="5"/>
  <c r="DL41" i="5" s="1"/>
  <c r="CD41" i="5"/>
  <c r="DH41" i="5" s="1"/>
  <c r="BZ41" i="5"/>
  <c r="DD41" i="5" s="1"/>
  <c r="BV41" i="5"/>
  <c r="CZ41" i="5" s="1"/>
  <c r="BR41" i="5"/>
  <c r="CV41" i="5" s="1"/>
  <c r="CO41" i="5"/>
  <c r="DS41" i="5" s="1"/>
  <c r="CK41" i="5"/>
  <c r="DO41" i="5" s="1"/>
  <c r="CG41" i="5"/>
  <c r="DK41" i="5" s="1"/>
  <c r="CC41" i="5"/>
  <c r="DG41" i="5" s="1"/>
  <c r="BY41" i="5"/>
  <c r="DC41" i="5" s="1"/>
  <c r="BU41" i="5"/>
  <c r="CY41" i="5" s="1"/>
  <c r="BQ41" i="5"/>
  <c r="CU41" i="5" s="1"/>
  <c r="BP74" i="5"/>
  <c r="CT74" i="5" s="1"/>
  <c r="B63" i="7" s="1"/>
  <c r="F122" i="22" s="1"/>
  <c r="BP75" i="5"/>
  <c r="CT75" i="5" s="1"/>
  <c r="BP73" i="5"/>
  <c r="CT73" i="5" s="1"/>
  <c r="B62" i="7" s="1"/>
  <c r="F121" i="22" s="1"/>
  <c r="BP77" i="5"/>
  <c r="CT77" i="5" s="1"/>
  <c r="CQ74" i="5"/>
  <c r="DU74" i="5" s="1"/>
  <c r="AC63" i="7" s="1"/>
  <c r="AG122" i="22" s="1"/>
  <c r="CM74" i="5"/>
  <c r="DQ74" i="5" s="1"/>
  <c r="Y63" i="7" s="1"/>
  <c r="AC122" i="22" s="1"/>
  <c r="CI74" i="5"/>
  <c r="DM74" i="5" s="1"/>
  <c r="U63" i="7" s="1"/>
  <c r="Y122" i="22" s="1"/>
  <c r="CE74" i="5"/>
  <c r="DI74" i="5" s="1"/>
  <c r="Q63" i="7" s="1"/>
  <c r="U122" i="22" s="1"/>
  <c r="CA74" i="5"/>
  <c r="DE74" i="5" s="1"/>
  <c r="M63" i="7" s="1"/>
  <c r="Q122" i="22" s="1"/>
  <c r="BW74" i="5"/>
  <c r="DA74" i="5" s="1"/>
  <c r="I63" i="7" s="1"/>
  <c r="M122" i="22" s="1"/>
  <c r="BS74" i="5"/>
  <c r="CW74" i="5" s="1"/>
  <c r="E63" i="7" s="1"/>
  <c r="I122" i="22" s="1"/>
  <c r="CQ73" i="5"/>
  <c r="DU73" i="5" s="1"/>
  <c r="AC62" i="7" s="1"/>
  <c r="AG121" i="22" s="1"/>
  <c r="CM73" i="5"/>
  <c r="DQ73" i="5" s="1"/>
  <c r="Y62" i="7" s="1"/>
  <c r="AC121" i="22" s="1"/>
  <c r="CI73" i="5"/>
  <c r="DM73" i="5" s="1"/>
  <c r="U62" i="7" s="1"/>
  <c r="Y121" i="22" s="1"/>
  <c r="CE73" i="5"/>
  <c r="DI73" i="5" s="1"/>
  <c r="Q62" i="7" s="1"/>
  <c r="U121" i="22" s="1"/>
  <c r="CA73" i="5"/>
  <c r="DE73" i="5" s="1"/>
  <c r="M62" i="7" s="1"/>
  <c r="Q121" i="22" s="1"/>
  <c r="BW73" i="5"/>
  <c r="DA73" i="5" s="1"/>
  <c r="I62" i="7" s="1"/>
  <c r="M121" i="22" s="1"/>
  <c r="BS73" i="5"/>
  <c r="CW73" i="5" s="1"/>
  <c r="E62" i="7" s="1"/>
  <c r="I121" i="22" s="1"/>
  <c r="CR77" i="5"/>
  <c r="DV77" i="5" s="1"/>
  <c r="AD60" i="7" s="1"/>
  <c r="AH118" i="22" s="1"/>
  <c r="CN77" i="5"/>
  <c r="DR77" i="5" s="1"/>
  <c r="CJ77" i="5"/>
  <c r="DN77" i="5" s="1"/>
  <c r="CF77" i="5"/>
  <c r="DJ77" i="5" s="1"/>
  <c r="CB77" i="5"/>
  <c r="DF77" i="5" s="1"/>
  <c r="BX77" i="5"/>
  <c r="DB77" i="5" s="1"/>
  <c r="BT77" i="5"/>
  <c r="CX77" i="5" s="1"/>
  <c r="CR76" i="5"/>
  <c r="DV76" i="5" s="1"/>
  <c r="AD59" i="7" s="1"/>
  <c r="AH117" i="22" s="1"/>
  <c r="CN76" i="5"/>
  <c r="DR76" i="5" s="1"/>
  <c r="CJ76" i="5"/>
  <c r="DN76" i="5" s="1"/>
  <c r="CF76" i="5"/>
  <c r="DJ76" i="5" s="1"/>
  <c r="CB76" i="5"/>
  <c r="DF76" i="5" s="1"/>
  <c r="BX76" i="5"/>
  <c r="DB76" i="5" s="1"/>
  <c r="BT76" i="5"/>
  <c r="CX76" i="5" s="1"/>
  <c r="CP74" i="5"/>
  <c r="DT74" i="5" s="1"/>
  <c r="AB63" i="7" s="1"/>
  <c r="AF122" i="22" s="1"/>
  <c r="CL74" i="5"/>
  <c r="DP74" i="5" s="1"/>
  <c r="X63" i="7" s="1"/>
  <c r="AB122" i="22" s="1"/>
  <c r="CH74" i="5"/>
  <c r="DL74" i="5" s="1"/>
  <c r="T63" i="7" s="1"/>
  <c r="X122" i="22" s="1"/>
  <c r="CD74" i="5"/>
  <c r="DH74" i="5" s="1"/>
  <c r="P63" i="7" s="1"/>
  <c r="T122" i="22" s="1"/>
  <c r="BZ74" i="5"/>
  <c r="DD74" i="5" s="1"/>
  <c r="L63" i="7" s="1"/>
  <c r="P122" i="22" s="1"/>
  <c r="BV74" i="5"/>
  <c r="CZ74" i="5" s="1"/>
  <c r="H63" i="7" s="1"/>
  <c r="L122" i="22" s="1"/>
  <c r="BR74" i="5"/>
  <c r="CV74" i="5" s="1"/>
  <c r="D63" i="7" s="1"/>
  <c r="H122" i="22" s="1"/>
  <c r="CP73" i="5"/>
  <c r="DT73" i="5" s="1"/>
  <c r="AB62" i="7" s="1"/>
  <c r="AF121" i="22" s="1"/>
  <c r="CL73" i="5"/>
  <c r="DP73" i="5" s="1"/>
  <c r="X62" i="7" s="1"/>
  <c r="AB121" i="22" s="1"/>
  <c r="CH73" i="5"/>
  <c r="DL73" i="5" s="1"/>
  <c r="T62" i="7" s="1"/>
  <c r="X121" i="22" s="1"/>
  <c r="CD73" i="5"/>
  <c r="DH73" i="5" s="1"/>
  <c r="P62" i="7" s="1"/>
  <c r="T121" i="22" s="1"/>
  <c r="BZ73" i="5"/>
  <c r="DD73" i="5" s="1"/>
  <c r="L62" i="7" s="1"/>
  <c r="P121" i="22" s="1"/>
  <c r="BV73" i="5"/>
  <c r="CZ73" i="5" s="1"/>
  <c r="H62" i="7" s="1"/>
  <c r="L121" i="22" s="1"/>
  <c r="BR73" i="5"/>
  <c r="CV73" i="5" s="1"/>
  <c r="D62" i="7" s="1"/>
  <c r="H121" i="22" s="1"/>
  <c r="CQ77" i="5"/>
  <c r="DU77" i="5" s="1"/>
  <c r="CM77" i="5"/>
  <c r="DQ77" i="5" s="1"/>
  <c r="CI77" i="5"/>
  <c r="DM77" i="5" s="1"/>
  <c r="CE77" i="5"/>
  <c r="DI77" i="5" s="1"/>
  <c r="CA77" i="5"/>
  <c r="DE77" i="5" s="1"/>
  <c r="BW77" i="5"/>
  <c r="DA77" i="5" s="1"/>
  <c r="BS77" i="5"/>
  <c r="CW77" i="5" s="1"/>
  <c r="CQ76" i="5"/>
  <c r="DU76" i="5" s="1"/>
  <c r="CM76" i="5"/>
  <c r="DQ76" i="5" s="1"/>
  <c r="CI76" i="5"/>
  <c r="DM76" i="5" s="1"/>
  <c r="CE76" i="5"/>
  <c r="DI76" i="5" s="1"/>
  <c r="CA76" i="5"/>
  <c r="DE76" i="5" s="1"/>
  <c r="BW76" i="5"/>
  <c r="DA76" i="5" s="1"/>
  <c r="BS76" i="5"/>
  <c r="CW76" i="5" s="1"/>
  <c r="CO74" i="5"/>
  <c r="DS74" i="5" s="1"/>
  <c r="AA63" i="7" s="1"/>
  <c r="AE122" i="22" s="1"/>
  <c r="CK74" i="5"/>
  <c r="DO74" i="5" s="1"/>
  <c r="W63" i="7" s="1"/>
  <c r="AA122" i="22" s="1"/>
  <c r="CG74" i="5"/>
  <c r="DK74" i="5" s="1"/>
  <c r="S63" i="7" s="1"/>
  <c r="W122" i="22" s="1"/>
  <c r="CC74" i="5"/>
  <c r="DG74" i="5" s="1"/>
  <c r="O63" i="7" s="1"/>
  <c r="S122" i="22" s="1"/>
  <c r="BY74" i="5"/>
  <c r="DC74" i="5" s="1"/>
  <c r="K63" i="7" s="1"/>
  <c r="O122" i="22" s="1"/>
  <c r="BU74" i="5"/>
  <c r="CY74" i="5" s="1"/>
  <c r="G63" i="7" s="1"/>
  <c r="K122" i="22" s="1"/>
  <c r="BQ74" i="5"/>
  <c r="CU74" i="5" s="1"/>
  <c r="C63" i="7" s="1"/>
  <c r="G122" i="22" s="1"/>
  <c r="CO73" i="5"/>
  <c r="DS73" i="5" s="1"/>
  <c r="AA62" i="7" s="1"/>
  <c r="AE121" i="22" s="1"/>
  <c r="CK73" i="5"/>
  <c r="DO73" i="5" s="1"/>
  <c r="W62" i="7" s="1"/>
  <c r="AA121" i="22" s="1"/>
  <c r="CG73" i="5"/>
  <c r="DK73" i="5" s="1"/>
  <c r="S62" i="7" s="1"/>
  <c r="W121" i="22" s="1"/>
  <c r="CC73" i="5"/>
  <c r="DG73" i="5" s="1"/>
  <c r="O62" i="7" s="1"/>
  <c r="S121" i="22" s="1"/>
  <c r="BY73" i="5"/>
  <c r="DC73" i="5" s="1"/>
  <c r="K62" i="7" s="1"/>
  <c r="O121" i="22" s="1"/>
  <c r="BU73" i="5"/>
  <c r="CY73" i="5" s="1"/>
  <c r="G62" i="7" s="1"/>
  <c r="K121" i="22" s="1"/>
  <c r="BQ73" i="5"/>
  <c r="CU73" i="5" s="1"/>
  <c r="C62" i="7" s="1"/>
  <c r="G121" i="22" s="1"/>
  <c r="CP77" i="5"/>
  <c r="DT77" i="5" s="1"/>
  <c r="CL77" i="5"/>
  <c r="DP77" i="5" s="1"/>
  <c r="CH77" i="5"/>
  <c r="DL77" i="5" s="1"/>
  <c r="CD77" i="5"/>
  <c r="DH77" i="5" s="1"/>
  <c r="BZ77" i="5"/>
  <c r="DD77" i="5" s="1"/>
  <c r="BV77" i="5"/>
  <c r="CZ77" i="5" s="1"/>
  <c r="BR77" i="5"/>
  <c r="CV77" i="5" s="1"/>
  <c r="CP76" i="5"/>
  <c r="DT76" i="5" s="1"/>
  <c r="CL76" i="5"/>
  <c r="DP76" i="5" s="1"/>
  <c r="CH76" i="5"/>
  <c r="DL76" i="5" s="1"/>
  <c r="CD76" i="5"/>
  <c r="DH76" i="5" s="1"/>
  <c r="BZ76" i="5"/>
  <c r="DD76" i="5" s="1"/>
  <c r="BV76" i="5"/>
  <c r="CZ76" i="5" s="1"/>
  <c r="BR76" i="5"/>
  <c r="CV76" i="5" s="1"/>
  <c r="CR74" i="5"/>
  <c r="DV74" i="5" s="1"/>
  <c r="AD63" i="7" s="1"/>
  <c r="AH122" i="22" s="1"/>
  <c r="CN74" i="5"/>
  <c r="DR74" i="5" s="1"/>
  <c r="Z63" i="7" s="1"/>
  <c r="AD122" i="22" s="1"/>
  <c r="CJ74" i="5"/>
  <c r="DN74" i="5" s="1"/>
  <c r="V63" i="7" s="1"/>
  <c r="Z122" i="22" s="1"/>
  <c r="CF74" i="5"/>
  <c r="DJ74" i="5" s="1"/>
  <c r="R63" i="7" s="1"/>
  <c r="V122" i="22" s="1"/>
  <c r="CB74" i="5"/>
  <c r="DF74" i="5" s="1"/>
  <c r="N63" i="7" s="1"/>
  <c r="R122" i="22" s="1"/>
  <c r="BX74" i="5"/>
  <c r="DB74" i="5" s="1"/>
  <c r="J63" i="7" s="1"/>
  <c r="N122" i="22" s="1"/>
  <c r="BT74" i="5"/>
  <c r="CX74" i="5" s="1"/>
  <c r="F63" i="7" s="1"/>
  <c r="J122" i="22" s="1"/>
  <c r="CR73" i="5"/>
  <c r="DV73" i="5" s="1"/>
  <c r="AD62" i="7" s="1"/>
  <c r="AH121" i="22" s="1"/>
  <c r="CN73" i="5"/>
  <c r="DR73" i="5" s="1"/>
  <c r="Z62" i="7" s="1"/>
  <c r="AD121" i="22" s="1"/>
  <c r="CJ73" i="5"/>
  <c r="DN73" i="5" s="1"/>
  <c r="V62" i="7" s="1"/>
  <c r="Z121" i="22" s="1"/>
  <c r="CF73" i="5"/>
  <c r="DJ73" i="5" s="1"/>
  <c r="R62" i="7" s="1"/>
  <c r="V121" i="22" s="1"/>
  <c r="CB73" i="5"/>
  <c r="DF73" i="5" s="1"/>
  <c r="N62" i="7" s="1"/>
  <c r="R121" i="22" s="1"/>
  <c r="BX73" i="5"/>
  <c r="DB73" i="5" s="1"/>
  <c r="J62" i="7" s="1"/>
  <c r="N121" i="22" s="1"/>
  <c r="BT73" i="5"/>
  <c r="CX73" i="5" s="1"/>
  <c r="F62" i="7" s="1"/>
  <c r="J121" i="22" s="1"/>
  <c r="CO77" i="5"/>
  <c r="DS77" i="5" s="1"/>
  <c r="CK77" i="5"/>
  <c r="DO77" i="5" s="1"/>
  <c r="CG77" i="5"/>
  <c r="DK77" i="5" s="1"/>
  <c r="CC77" i="5"/>
  <c r="DG77" i="5" s="1"/>
  <c r="BY77" i="5"/>
  <c r="DC77" i="5" s="1"/>
  <c r="BU77" i="5"/>
  <c r="CY77" i="5" s="1"/>
  <c r="BQ77" i="5"/>
  <c r="CU77" i="5" s="1"/>
  <c r="CO76" i="5"/>
  <c r="DS76" i="5" s="1"/>
  <c r="CK76" i="5"/>
  <c r="DO76" i="5" s="1"/>
  <c r="CG76" i="5"/>
  <c r="DK76" i="5" s="1"/>
  <c r="CC76" i="5"/>
  <c r="DG76" i="5" s="1"/>
  <c r="BY76" i="5"/>
  <c r="DC76" i="5" s="1"/>
  <c r="BU76" i="5"/>
  <c r="CY76" i="5" s="1"/>
  <c r="BQ76" i="5"/>
  <c r="CU76" i="5" s="1"/>
  <c r="CR94" i="5"/>
  <c r="DV94" i="5" s="1"/>
  <c r="AD85" i="7" s="1"/>
  <c r="AH87" i="22" s="1"/>
  <c r="CN94" i="5"/>
  <c r="DR94" i="5" s="1"/>
  <c r="CJ94" i="5"/>
  <c r="DN94" i="5" s="1"/>
  <c r="CF94" i="5"/>
  <c r="DJ94" i="5" s="1"/>
  <c r="CB94" i="5"/>
  <c r="DF94" i="5" s="1"/>
  <c r="BX94" i="5"/>
  <c r="DB94" i="5" s="1"/>
  <c r="BT94" i="5"/>
  <c r="CX94" i="5" s="1"/>
  <c r="CR93" i="5"/>
  <c r="DV93" i="5" s="1"/>
  <c r="CN93" i="5"/>
  <c r="DR93" i="5" s="1"/>
  <c r="CJ93" i="5"/>
  <c r="DN93" i="5" s="1"/>
  <c r="CF93" i="5"/>
  <c r="DJ93" i="5" s="1"/>
  <c r="CB93" i="5"/>
  <c r="DF93" i="5" s="1"/>
  <c r="BX93" i="5"/>
  <c r="DB93" i="5" s="1"/>
  <c r="BT93" i="5"/>
  <c r="CX93" i="5" s="1"/>
  <c r="BP92" i="5"/>
  <c r="CT92" i="5" s="1"/>
  <c r="CQ94" i="5"/>
  <c r="DU94" i="5" s="1"/>
  <c r="CM94" i="5"/>
  <c r="DQ94" i="5" s="1"/>
  <c r="CI94" i="5"/>
  <c r="DM94" i="5" s="1"/>
  <c r="CE94" i="5"/>
  <c r="DI94" i="5" s="1"/>
  <c r="CA94" i="5"/>
  <c r="DE94" i="5" s="1"/>
  <c r="BW94" i="5"/>
  <c r="DA94" i="5" s="1"/>
  <c r="BS94" i="5"/>
  <c r="CW94" i="5" s="1"/>
  <c r="CQ93" i="5"/>
  <c r="DU93" i="5" s="1"/>
  <c r="CM93" i="5"/>
  <c r="DQ93" i="5" s="1"/>
  <c r="CI93" i="5"/>
  <c r="DM93" i="5" s="1"/>
  <c r="CE93" i="5"/>
  <c r="DI93" i="5" s="1"/>
  <c r="CA93" i="5"/>
  <c r="DE93" i="5" s="1"/>
  <c r="BW93" i="5"/>
  <c r="DA93" i="5" s="1"/>
  <c r="BS93" i="5"/>
  <c r="CW93" i="5" s="1"/>
  <c r="BP94" i="5"/>
  <c r="CT94" i="5" s="1"/>
  <c r="CP94" i="5"/>
  <c r="DT94" i="5" s="1"/>
  <c r="CL94" i="5"/>
  <c r="DP94" i="5" s="1"/>
  <c r="CH94" i="5"/>
  <c r="DL94" i="5" s="1"/>
  <c r="CD94" i="5"/>
  <c r="DH94" i="5" s="1"/>
  <c r="BZ94" i="5"/>
  <c r="DD94" i="5" s="1"/>
  <c r="BV94" i="5"/>
  <c r="CZ94" i="5" s="1"/>
  <c r="BR94" i="5"/>
  <c r="CV94" i="5" s="1"/>
  <c r="CP93" i="5"/>
  <c r="DT93" i="5" s="1"/>
  <c r="CL93" i="5"/>
  <c r="DP93" i="5" s="1"/>
  <c r="CH93" i="5"/>
  <c r="DL93" i="5" s="1"/>
  <c r="CD93" i="5"/>
  <c r="DH93" i="5" s="1"/>
  <c r="BZ93" i="5"/>
  <c r="DD93" i="5" s="1"/>
  <c r="BV93" i="5"/>
  <c r="CZ93" i="5" s="1"/>
  <c r="BR93" i="5"/>
  <c r="CV93" i="5" s="1"/>
  <c r="CO94" i="5"/>
  <c r="DS94" i="5" s="1"/>
  <c r="CK94" i="5"/>
  <c r="DO94" i="5" s="1"/>
  <c r="CG94" i="5"/>
  <c r="DK94" i="5" s="1"/>
  <c r="CC94" i="5"/>
  <c r="DG94" i="5" s="1"/>
  <c r="BY94" i="5"/>
  <c r="DC94" i="5" s="1"/>
  <c r="BU94" i="5"/>
  <c r="CY94" i="5" s="1"/>
  <c r="BQ94" i="5"/>
  <c r="CU94" i="5" s="1"/>
  <c r="CO93" i="5"/>
  <c r="DS93" i="5" s="1"/>
  <c r="CK93" i="5"/>
  <c r="DO93" i="5" s="1"/>
  <c r="CG93" i="5"/>
  <c r="DK93" i="5" s="1"/>
  <c r="CC93" i="5"/>
  <c r="DG93" i="5" s="1"/>
  <c r="BY93" i="5"/>
  <c r="DC93" i="5" s="1"/>
  <c r="BU93" i="5"/>
  <c r="CY93" i="5" s="1"/>
  <c r="BQ93" i="5"/>
  <c r="CU93" i="5" s="1"/>
  <c r="CR88" i="5"/>
  <c r="DV88" i="5" s="1"/>
  <c r="AD79" i="7" s="1"/>
  <c r="AH79" i="22" s="1"/>
  <c r="CN88" i="5"/>
  <c r="DR88" i="5" s="1"/>
  <c r="CJ88" i="5"/>
  <c r="DN88" i="5" s="1"/>
  <c r="CF88" i="5"/>
  <c r="DJ88" i="5" s="1"/>
  <c r="CB88" i="5"/>
  <c r="DF88" i="5" s="1"/>
  <c r="BX88" i="5"/>
  <c r="DB88" i="5" s="1"/>
  <c r="BT88" i="5"/>
  <c r="CX88" i="5" s="1"/>
  <c r="CR87" i="5"/>
  <c r="DV87" i="5" s="1"/>
  <c r="AD78" i="7" s="1"/>
  <c r="AH78" i="22" s="1"/>
  <c r="CN87" i="5"/>
  <c r="DR87" i="5" s="1"/>
  <c r="CJ87" i="5"/>
  <c r="DN87" i="5" s="1"/>
  <c r="CF87" i="5"/>
  <c r="DJ87" i="5" s="1"/>
  <c r="CB87" i="5"/>
  <c r="DF87" i="5" s="1"/>
  <c r="BX87" i="5"/>
  <c r="DB87" i="5" s="1"/>
  <c r="BT87" i="5"/>
  <c r="CX87" i="5" s="1"/>
  <c r="CQ88" i="5"/>
  <c r="DU88" i="5" s="1"/>
  <c r="CM88" i="5"/>
  <c r="DQ88" i="5" s="1"/>
  <c r="CI88" i="5"/>
  <c r="DM88" i="5" s="1"/>
  <c r="CE88" i="5"/>
  <c r="DI88" i="5" s="1"/>
  <c r="CA88" i="5"/>
  <c r="DE88" i="5" s="1"/>
  <c r="BW88" i="5"/>
  <c r="DA88" i="5" s="1"/>
  <c r="BS88" i="5"/>
  <c r="CW88" i="5" s="1"/>
  <c r="CQ87" i="5"/>
  <c r="DU87" i="5" s="1"/>
  <c r="CM87" i="5"/>
  <c r="DQ87" i="5" s="1"/>
  <c r="CI87" i="5"/>
  <c r="DM87" i="5" s="1"/>
  <c r="CE87" i="5"/>
  <c r="DI87" i="5" s="1"/>
  <c r="CA87" i="5"/>
  <c r="DE87" i="5" s="1"/>
  <c r="BW87" i="5"/>
  <c r="DA87" i="5" s="1"/>
  <c r="BS87" i="5"/>
  <c r="CW87" i="5" s="1"/>
  <c r="BP88" i="5"/>
  <c r="CT88" i="5" s="1"/>
  <c r="CP88" i="5"/>
  <c r="DT88" i="5" s="1"/>
  <c r="CL88" i="5"/>
  <c r="DP88" i="5" s="1"/>
  <c r="CH88" i="5"/>
  <c r="DL88" i="5" s="1"/>
  <c r="CD88" i="5"/>
  <c r="DH88" i="5" s="1"/>
  <c r="BZ88" i="5"/>
  <c r="DD88" i="5" s="1"/>
  <c r="BV88" i="5"/>
  <c r="CZ88" i="5" s="1"/>
  <c r="BR88" i="5"/>
  <c r="CV88" i="5" s="1"/>
  <c r="CP87" i="5"/>
  <c r="DT87" i="5" s="1"/>
  <c r="CL87" i="5"/>
  <c r="DP87" i="5" s="1"/>
  <c r="CH87" i="5"/>
  <c r="DL87" i="5" s="1"/>
  <c r="CD87" i="5"/>
  <c r="DH87" i="5" s="1"/>
  <c r="BZ87" i="5"/>
  <c r="DD87" i="5" s="1"/>
  <c r="BV87" i="5"/>
  <c r="CZ87" i="5" s="1"/>
  <c r="BR87" i="5"/>
  <c r="CV87" i="5" s="1"/>
  <c r="BP87" i="5"/>
  <c r="CT87" i="5" s="1"/>
  <c r="CO88" i="5"/>
  <c r="DS88" i="5" s="1"/>
  <c r="CK88" i="5"/>
  <c r="DO88" i="5" s="1"/>
  <c r="CG88" i="5"/>
  <c r="DK88" i="5" s="1"/>
  <c r="CC88" i="5"/>
  <c r="DG88" i="5" s="1"/>
  <c r="BY88" i="5"/>
  <c r="DC88" i="5" s="1"/>
  <c r="BU88" i="5"/>
  <c r="CY88" i="5" s="1"/>
  <c r="BQ88" i="5"/>
  <c r="CU88" i="5" s="1"/>
  <c r="CO87" i="5"/>
  <c r="DS87" i="5" s="1"/>
  <c r="CK87" i="5"/>
  <c r="DO87" i="5" s="1"/>
  <c r="CG87" i="5"/>
  <c r="DK87" i="5" s="1"/>
  <c r="CC87" i="5"/>
  <c r="DG87" i="5" s="1"/>
  <c r="BY87" i="5"/>
  <c r="DC87" i="5" s="1"/>
  <c r="BU87" i="5"/>
  <c r="CY87" i="5" s="1"/>
  <c r="BQ87" i="5"/>
  <c r="CU87" i="5" s="1"/>
  <c r="AD92" i="7"/>
  <c r="AH96" i="22" s="1"/>
  <c r="AD91" i="7"/>
  <c r="AH95" i="22" s="1"/>
  <c r="AD90" i="7"/>
  <c r="AH94" i="22" s="1"/>
  <c r="AD84" i="7"/>
  <c r="AH86" i="22" s="1"/>
  <c r="AD83" i="7"/>
  <c r="AH85" i="22" s="1"/>
  <c r="AD80" i="7"/>
  <c r="AH81" i="22" s="1"/>
  <c r="AD77" i="7"/>
  <c r="AH77" i="22" s="1"/>
  <c r="AD58" i="7"/>
  <c r="AH116" i="22" s="1"/>
  <c r="AD14" i="7"/>
  <c r="AH25" i="22" s="1"/>
  <c r="AJ97" i="5"/>
  <c r="AJ96" i="5"/>
  <c r="AJ95" i="5"/>
  <c r="AJ85" i="5"/>
  <c r="AJ83" i="5"/>
  <c r="AJ82" i="5"/>
  <c r="AJ81" i="5"/>
  <c r="AJ80" i="5"/>
  <c r="AJ79" i="5"/>
  <c r="AJ78" i="5"/>
  <c r="AJ71" i="5"/>
  <c r="AJ70" i="5"/>
  <c r="AJ69" i="5"/>
  <c r="AJ68" i="5"/>
  <c r="AJ67" i="5"/>
  <c r="AJ66" i="5"/>
  <c r="AJ65" i="5"/>
  <c r="AJ64" i="5"/>
  <c r="AJ63" i="5"/>
  <c r="AJ62" i="5"/>
  <c r="AJ61" i="5"/>
  <c r="AJ60" i="5"/>
  <c r="AJ59" i="5"/>
  <c r="AJ58" i="5"/>
  <c r="AJ57" i="5"/>
  <c r="AJ56" i="5"/>
  <c r="AJ55" i="5"/>
  <c r="AJ54" i="5"/>
  <c r="AJ53" i="5"/>
  <c r="AJ52" i="5"/>
  <c r="AJ51" i="5"/>
  <c r="AJ50" i="5"/>
  <c r="AJ48" i="5"/>
  <c r="AJ47" i="5"/>
  <c r="AJ46" i="5"/>
  <c r="AJ45" i="5"/>
  <c r="AJ44" i="5"/>
  <c r="AJ43" i="5"/>
  <c r="AJ42" i="5"/>
  <c r="AJ39" i="5"/>
  <c r="AJ38" i="5"/>
  <c r="AJ37" i="5"/>
  <c r="AJ36" i="5"/>
  <c r="AJ35" i="5"/>
  <c r="AJ34" i="5"/>
  <c r="AJ33" i="5"/>
  <c r="AJ32" i="5"/>
  <c r="AJ31" i="5"/>
  <c r="AJ30" i="5"/>
  <c r="AJ29" i="5"/>
  <c r="AJ28" i="5"/>
  <c r="AJ27" i="5"/>
  <c r="AJ26" i="5"/>
  <c r="AJ25" i="5"/>
  <c r="AJ24" i="5"/>
  <c r="AJ23" i="5"/>
  <c r="AJ22" i="5"/>
  <c r="AJ21" i="5"/>
  <c r="AJ20" i="5"/>
  <c r="AJ18" i="5"/>
  <c r="AJ17" i="5"/>
  <c r="AJ16" i="5"/>
  <c r="AJ15" i="5"/>
  <c r="AJ14" i="5"/>
  <c r="AJ13" i="5"/>
  <c r="AJ12" i="5"/>
  <c r="AJ11" i="5"/>
  <c r="AJ10" i="5"/>
  <c r="AJ9" i="5"/>
  <c r="AJ8" i="5"/>
  <c r="AJ7" i="5"/>
  <c r="AJ6" i="5"/>
  <c r="AJ5" i="5"/>
  <c r="AJ4" i="5"/>
  <c r="AJ3" i="5"/>
  <c r="M123" i="22" l="1"/>
  <c r="AC123" i="22"/>
  <c r="J123" i="22"/>
  <c r="Z123" i="22"/>
  <c r="G123" i="22"/>
  <c r="W123" i="22"/>
  <c r="H123" i="22"/>
  <c r="X123" i="22"/>
  <c r="P123" i="22"/>
  <c r="AF123" i="22"/>
  <c r="Q123" i="22"/>
  <c r="AG123" i="22"/>
  <c r="O123" i="22"/>
  <c r="T123" i="22"/>
  <c r="U123" i="22"/>
  <c r="AH119" i="22"/>
  <c r="R123" i="22"/>
  <c r="AH123" i="22"/>
  <c r="AE123" i="22"/>
  <c r="V123" i="22"/>
  <c r="S123" i="22"/>
  <c r="I123" i="22"/>
  <c r="Y123" i="22"/>
  <c r="N123" i="22"/>
  <c r="AD123" i="22"/>
  <c r="K123" i="22"/>
  <c r="AA123" i="22"/>
  <c r="L123" i="22"/>
  <c r="AB123" i="22"/>
  <c r="AH97" i="22"/>
  <c r="F123" i="22"/>
  <c r="AH80" i="22"/>
  <c r="AH88" i="22"/>
  <c r="AH84" i="22"/>
  <c r="BN126" i="5"/>
  <c r="CR26" i="5" s="1"/>
  <c r="DV26" i="5" s="1"/>
  <c r="AD32" i="7" s="1"/>
  <c r="AH41" i="22" s="1"/>
  <c r="BN129" i="5"/>
  <c r="CR66" i="5" s="1"/>
  <c r="BN130" i="5"/>
  <c r="CR61" i="5" s="1"/>
  <c r="DV61" i="5" s="1"/>
  <c r="AH27" i="22"/>
  <c r="BN113" i="5"/>
  <c r="CR70" i="5" s="1"/>
  <c r="BN128" i="5"/>
  <c r="CR22" i="5" s="1"/>
  <c r="BN132" i="5"/>
  <c r="BN111" i="5"/>
  <c r="CR69" i="5" s="1"/>
  <c r="CR71" i="5"/>
  <c r="BN127" i="5"/>
  <c r="CR63" i="5" s="1"/>
  <c r="BN119" i="5"/>
  <c r="CR56" i="5" s="1"/>
  <c r="BN133" i="5"/>
  <c r="CR64" i="5" s="1"/>
  <c r="BN104" i="5"/>
  <c r="BN125" i="5"/>
  <c r="CR14" i="5" s="1"/>
  <c r="BN115" i="5"/>
  <c r="BN123" i="5"/>
  <c r="BN124" i="5"/>
  <c r="BN121" i="5"/>
  <c r="BN120" i="5"/>
  <c r="BN122" i="5"/>
  <c r="BN116" i="5"/>
  <c r="BN108" i="5"/>
  <c r="BN118" i="5"/>
  <c r="BN117" i="5"/>
  <c r="BN114" i="5"/>
  <c r="AD95" i="7"/>
  <c r="AH23" i="22" s="1"/>
  <c r="AF1" i="7"/>
  <c r="AF101" i="7" s="1"/>
  <c r="AG1" i="7"/>
  <c r="AG101" i="7" s="1"/>
  <c r="AH1" i="7"/>
  <c r="AH101" i="7" s="1"/>
  <c r="AI1" i="7"/>
  <c r="AI101" i="7" s="1"/>
  <c r="AJ1" i="7"/>
  <c r="AJ101" i="7" s="1"/>
  <c r="AK1" i="7"/>
  <c r="AK101" i="7" s="1"/>
  <c r="AL1" i="7"/>
  <c r="AL101" i="7" s="1"/>
  <c r="AM1" i="7"/>
  <c r="AM101" i="7" s="1"/>
  <c r="AN1" i="7"/>
  <c r="AN101" i="7" s="1"/>
  <c r="AO1" i="7"/>
  <c r="AO101" i="7" s="1"/>
  <c r="AP1" i="7"/>
  <c r="AP101" i="7" s="1"/>
  <c r="AQ1" i="7"/>
  <c r="AQ101" i="7" s="1"/>
  <c r="AR1" i="7"/>
  <c r="AR101" i="7" s="1"/>
  <c r="AS1" i="7"/>
  <c r="AS101" i="7" s="1"/>
  <c r="AT1" i="7"/>
  <c r="AT101" i="7" s="1"/>
  <c r="AU1" i="7"/>
  <c r="AU101" i="7" s="1"/>
  <c r="AV1" i="7"/>
  <c r="AV101" i="7" s="1"/>
  <c r="AW1" i="7"/>
  <c r="AW101" i="7" s="1"/>
  <c r="AX1" i="7"/>
  <c r="AX101" i="7" s="1"/>
  <c r="AY1" i="7"/>
  <c r="AY101" i="7" s="1"/>
  <c r="AZ1" i="7"/>
  <c r="AZ101" i="7" s="1"/>
  <c r="BA1" i="7"/>
  <c r="BA101" i="7" s="1"/>
  <c r="BB1" i="7"/>
  <c r="BB101" i="7" s="1"/>
  <c r="BC1" i="7"/>
  <c r="BC101" i="7" s="1"/>
  <c r="BD1" i="7"/>
  <c r="BD101" i="7" s="1"/>
  <c r="BE1" i="7"/>
  <c r="BE101" i="7" s="1"/>
  <c r="BF1" i="7"/>
  <c r="BF101" i="7" s="1"/>
  <c r="BL1" i="17"/>
  <c r="AI2" i="17"/>
  <c r="AI3" i="17"/>
  <c r="AI4" i="17"/>
  <c r="AI5" i="17"/>
  <c r="AC58" i="7"/>
  <c r="AG116" i="22" s="1"/>
  <c r="AC59" i="7"/>
  <c r="AG117" i="22" s="1"/>
  <c r="AC60" i="7"/>
  <c r="AG118" i="22" s="1"/>
  <c r="AC77" i="7"/>
  <c r="AG77" i="22" s="1"/>
  <c r="AC78" i="7"/>
  <c r="AG78" i="22" s="1"/>
  <c r="AC79" i="7"/>
  <c r="AG79" i="22" s="1"/>
  <c r="AC80" i="7"/>
  <c r="AG81" i="22" s="1"/>
  <c r="AC81" i="7"/>
  <c r="AG82" i="22" s="1"/>
  <c r="AC82" i="7"/>
  <c r="AG83" i="22" s="1"/>
  <c r="AC83" i="7"/>
  <c r="AG85" i="22" s="1"/>
  <c r="AC84" i="7"/>
  <c r="AG86" i="22" s="1"/>
  <c r="AC85" i="7"/>
  <c r="AG87" i="22" s="1"/>
  <c r="AC90" i="7"/>
  <c r="AG94" i="22" s="1"/>
  <c r="AC91" i="7"/>
  <c r="AG95" i="22" s="1"/>
  <c r="AC92" i="7"/>
  <c r="AG96" i="22" s="1"/>
  <c r="AI3" i="5"/>
  <c r="AI4" i="5"/>
  <c r="AI5" i="5"/>
  <c r="AI6" i="5"/>
  <c r="AI7" i="5"/>
  <c r="AI8" i="5"/>
  <c r="AI9" i="5"/>
  <c r="AI10" i="5"/>
  <c r="AI11" i="5"/>
  <c r="AI12" i="5"/>
  <c r="AI13" i="5"/>
  <c r="AI14" i="5"/>
  <c r="AI15" i="5"/>
  <c r="AI16" i="5"/>
  <c r="AI17" i="5"/>
  <c r="AI18" i="5"/>
  <c r="AI20" i="5"/>
  <c r="AI21" i="5"/>
  <c r="AI22" i="5"/>
  <c r="AI23" i="5"/>
  <c r="AI24" i="5"/>
  <c r="AI25" i="5"/>
  <c r="AI26" i="5"/>
  <c r="AI27" i="5"/>
  <c r="AI28" i="5"/>
  <c r="AI29" i="5"/>
  <c r="AI67" i="5"/>
  <c r="AI68" i="5"/>
  <c r="AI30" i="5"/>
  <c r="AI31" i="5"/>
  <c r="AI32" i="5"/>
  <c r="AI33" i="5"/>
  <c r="AI34" i="5"/>
  <c r="AI35" i="5"/>
  <c r="AI36" i="5"/>
  <c r="AI37" i="5"/>
  <c r="AI38" i="5"/>
  <c r="AI39" i="5"/>
  <c r="AI42" i="5"/>
  <c r="AI43" i="5"/>
  <c r="AI44" i="5"/>
  <c r="AI45" i="5"/>
  <c r="AI46" i="5"/>
  <c r="AI47" i="5"/>
  <c r="AI48" i="5"/>
  <c r="AI50" i="5"/>
  <c r="AI51" i="5"/>
  <c r="AI52" i="5"/>
  <c r="AI53" i="5"/>
  <c r="AI54" i="5"/>
  <c r="AI55" i="5"/>
  <c r="AI56" i="5"/>
  <c r="AI69" i="5"/>
  <c r="AI70" i="5"/>
  <c r="AI71" i="5"/>
  <c r="AI57" i="5"/>
  <c r="AI58" i="5"/>
  <c r="AI78" i="5"/>
  <c r="AI79" i="5"/>
  <c r="AI80" i="5"/>
  <c r="AI81" i="5"/>
  <c r="AI82" i="5"/>
  <c r="AI83" i="5"/>
  <c r="AI85" i="5"/>
  <c r="AI95" i="5"/>
  <c r="AI96" i="5"/>
  <c r="AI97" i="5"/>
  <c r="AI59" i="5"/>
  <c r="AI60" i="5"/>
  <c r="AI61" i="5"/>
  <c r="AI62" i="5"/>
  <c r="AI63" i="5"/>
  <c r="AI64" i="5"/>
  <c r="AI65" i="5"/>
  <c r="AI66" i="5"/>
  <c r="EX2" i="5"/>
  <c r="BM117" i="5" l="1"/>
  <c r="BM118" i="5"/>
  <c r="BM125" i="5"/>
  <c r="CQ14" i="5" s="1"/>
  <c r="DU14" i="5" s="1"/>
  <c r="AC17" i="7" s="1"/>
  <c r="AG36" i="22" s="1"/>
  <c r="CR79" i="5"/>
  <c r="DV79" i="5" s="1"/>
  <c r="AD70" i="7" s="1"/>
  <c r="AH69" i="22" s="1"/>
  <c r="CR82" i="5"/>
  <c r="AG119" i="22"/>
  <c r="AI123" i="22"/>
  <c r="AJ123" i="22" s="1"/>
  <c r="CR17" i="5"/>
  <c r="DV17" i="5" s="1"/>
  <c r="AD4" i="7" s="1"/>
  <c r="AH39" i="22" s="1"/>
  <c r="AG97" i="22"/>
  <c r="BE105" i="7"/>
  <c r="BE106" i="7"/>
  <c r="BE103" i="7"/>
  <c r="BE104" i="7"/>
  <c r="BA105" i="7"/>
  <c r="BA106" i="7"/>
  <c r="BA103" i="7"/>
  <c r="BA104" i="7"/>
  <c r="AW105" i="7"/>
  <c r="AW106" i="7"/>
  <c r="AW103" i="7"/>
  <c r="AW104" i="7"/>
  <c r="AS105" i="7"/>
  <c r="AS106" i="7"/>
  <c r="AS103" i="7"/>
  <c r="AS104" i="7"/>
  <c r="AO105" i="7"/>
  <c r="AO106" i="7"/>
  <c r="AO103" i="7"/>
  <c r="AO104" i="7"/>
  <c r="AK105" i="7"/>
  <c r="AK106" i="7"/>
  <c r="AK103" i="7"/>
  <c r="AK104" i="7"/>
  <c r="AG105" i="7"/>
  <c r="AG106" i="7"/>
  <c r="AG103" i="7"/>
  <c r="AG104" i="7"/>
  <c r="BD106" i="7"/>
  <c r="BD103" i="7"/>
  <c r="BD104" i="7"/>
  <c r="BD105" i="7"/>
  <c r="AZ106" i="7"/>
  <c r="AZ103" i="7"/>
  <c r="AZ104" i="7"/>
  <c r="AZ105" i="7"/>
  <c r="AV106" i="7"/>
  <c r="AV103" i="7"/>
  <c r="AV104" i="7"/>
  <c r="AV105" i="7"/>
  <c r="AR106" i="7"/>
  <c r="AR103" i="7"/>
  <c r="AR104" i="7"/>
  <c r="AR105" i="7"/>
  <c r="AN106" i="7"/>
  <c r="AN103" i="7"/>
  <c r="AN104" i="7"/>
  <c r="AN105" i="7"/>
  <c r="AJ106" i="7"/>
  <c r="AJ103" i="7"/>
  <c r="AJ104" i="7"/>
  <c r="AJ105" i="7"/>
  <c r="AF106" i="7"/>
  <c r="AF103" i="7"/>
  <c r="AF104" i="7"/>
  <c r="AF105" i="7"/>
  <c r="BC104" i="7"/>
  <c r="BC105" i="7"/>
  <c r="BC103" i="7"/>
  <c r="BC106" i="7"/>
  <c r="AY104" i="7"/>
  <c r="AY105" i="7"/>
  <c r="AY106" i="7"/>
  <c r="AY103" i="7"/>
  <c r="AU104" i="7"/>
  <c r="AU105" i="7"/>
  <c r="AU103" i="7"/>
  <c r="AU106" i="7"/>
  <c r="AQ104" i="7"/>
  <c r="AQ105" i="7"/>
  <c r="AQ106" i="7"/>
  <c r="AQ103" i="7"/>
  <c r="AM104" i="7"/>
  <c r="AM105" i="7"/>
  <c r="AM103" i="7"/>
  <c r="AM106" i="7"/>
  <c r="AI104" i="7"/>
  <c r="AI105" i="7"/>
  <c r="AI106" i="7"/>
  <c r="AI103" i="7"/>
  <c r="BF104" i="7"/>
  <c r="BF105" i="7"/>
  <c r="BF106" i="7"/>
  <c r="BF103" i="7"/>
  <c r="BB104" i="7"/>
  <c r="BB105" i="7"/>
  <c r="BB106" i="7"/>
  <c r="BB103" i="7"/>
  <c r="AX104" i="7"/>
  <c r="AX105" i="7"/>
  <c r="AX106" i="7"/>
  <c r="AX103" i="7"/>
  <c r="AT104" i="7"/>
  <c r="AT105" i="7"/>
  <c r="AT106" i="7"/>
  <c r="AT103" i="7"/>
  <c r="AP104" i="7"/>
  <c r="AP105" i="7"/>
  <c r="AP106" i="7"/>
  <c r="AP103" i="7"/>
  <c r="AL104" i="7"/>
  <c r="AL105" i="7"/>
  <c r="AL106" i="7"/>
  <c r="AL103" i="7"/>
  <c r="AH104" i="7"/>
  <c r="AH105" i="7"/>
  <c r="AH106" i="7"/>
  <c r="AH103" i="7"/>
  <c r="AG88" i="22"/>
  <c r="AG80" i="22"/>
  <c r="AG84" i="22"/>
  <c r="CR18" i="5"/>
  <c r="DV18" i="5" s="1"/>
  <c r="AD5" i="7" s="1"/>
  <c r="AH40" i="22" s="1"/>
  <c r="CR36" i="5"/>
  <c r="DV36" i="5" s="1"/>
  <c r="AD12" i="7" s="1"/>
  <c r="AH16" i="22" s="1"/>
  <c r="CR83" i="5"/>
  <c r="DV83" i="5" s="1"/>
  <c r="AD74" i="7" s="1"/>
  <c r="AH73" i="22" s="1"/>
  <c r="CR60" i="5"/>
  <c r="DV60" i="5" s="1"/>
  <c r="AD94" i="7" s="1"/>
  <c r="AH34" i="22" s="1"/>
  <c r="CR44" i="5"/>
  <c r="DV44" i="5" s="1"/>
  <c r="AD35" i="7" s="1"/>
  <c r="AH33" i="22" s="1"/>
  <c r="CR43" i="5"/>
  <c r="DV43" i="5" s="1"/>
  <c r="AD16" i="7" s="1"/>
  <c r="AH32" i="22" s="1"/>
  <c r="CR42" i="5"/>
  <c r="DV42" i="5" s="1"/>
  <c r="AD15" i="7" s="1"/>
  <c r="AH31" i="22" s="1"/>
  <c r="CR39" i="5"/>
  <c r="DV39" i="5" s="1"/>
  <c r="AD37" i="7" s="1"/>
  <c r="AH21" i="22" s="1"/>
  <c r="CR38" i="5"/>
  <c r="DV38" i="5" s="1"/>
  <c r="AD13" i="7" s="1"/>
  <c r="AH20" i="22" s="1"/>
  <c r="CR59" i="5"/>
  <c r="DV59" i="5" s="1"/>
  <c r="AD93" i="7" s="1"/>
  <c r="AH22" i="22" s="1"/>
  <c r="CR35" i="5"/>
  <c r="DV35" i="5" s="1"/>
  <c r="AD11" i="7" s="1"/>
  <c r="AH15" i="22" s="1"/>
  <c r="CR57" i="5"/>
  <c r="DV57" i="5" s="1"/>
  <c r="AD55" i="7" s="1"/>
  <c r="AH65" i="22" s="1"/>
  <c r="DV63" i="5"/>
  <c r="AD97" i="7" s="1"/>
  <c r="AH5" i="22" s="1"/>
  <c r="DV22" i="5"/>
  <c r="AD9" i="7" s="1"/>
  <c r="AH10" i="22" s="1"/>
  <c r="DV71" i="5"/>
  <c r="AD68" i="7" s="1"/>
  <c r="AH130" i="22" s="1"/>
  <c r="DV70" i="5"/>
  <c r="AD67" i="7" s="1"/>
  <c r="AH129" i="22" s="1"/>
  <c r="DV64" i="5"/>
  <c r="AD98" i="7" s="1"/>
  <c r="AH28" i="22" s="1"/>
  <c r="DV69" i="5"/>
  <c r="AD66" i="7" s="1"/>
  <c r="AH126" i="22" s="1"/>
  <c r="DV66" i="5"/>
  <c r="AD100" i="7" s="1"/>
  <c r="AH18" i="22" s="1"/>
  <c r="DV14" i="5"/>
  <c r="AD17" i="7" s="1"/>
  <c r="AH36" i="22" s="1"/>
  <c r="DV56" i="5"/>
  <c r="AD48" i="7" s="1"/>
  <c r="AH64" i="22" s="1"/>
  <c r="CR20" i="5"/>
  <c r="CR58" i="5"/>
  <c r="CR37" i="5"/>
  <c r="CR34" i="5"/>
  <c r="CR85" i="5"/>
  <c r="CR81" i="5"/>
  <c r="DV84" i="5"/>
  <c r="AD75" i="7" s="1"/>
  <c r="AH74" i="22" s="1"/>
  <c r="CR78" i="5"/>
  <c r="BM115" i="5"/>
  <c r="CQ10" i="5" s="1"/>
  <c r="DU10" i="5" s="1"/>
  <c r="AC40" i="7" s="1"/>
  <c r="AG46" i="22" s="1"/>
  <c r="BM111" i="5"/>
  <c r="CQ69" i="5" s="1"/>
  <c r="BM132" i="5"/>
  <c r="CR80" i="5"/>
  <c r="CR12" i="5"/>
  <c r="BM113" i="5"/>
  <c r="CQ70" i="5" s="1"/>
  <c r="BM127" i="5"/>
  <c r="CQ63" i="5" s="1"/>
  <c r="DU63" i="5" s="1"/>
  <c r="AC31" i="7"/>
  <c r="AG26" i="22" s="1"/>
  <c r="CR21" i="5"/>
  <c r="BM133" i="5"/>
  <c r="CQ64" i="5" s="1"/>
  <c r="DU64" i="5" s="1"/>
  <c r="BM130" i="5"/>
  <c r="CQ61" i="5" s="1"/>
  <c r="DU61" i="5" s="1"/>
  <c r="AC95" i="7" s="1"/>
  <c r="AG23" i="22" s="1"/>
  <c r="BM129" i="5"/>
  <c r="CQ66" i="5" s="1"/>
  <c r="DU66" i="5" s="1"/>
  <c r="BM128" i="5"/>
  <c r="CQ21" i="5" s="1"/>
  <c r="DU21" i="5" s="1"/>
  <c r="CQ15" i="5"/>
  <c r="DU15" i="5" s="1"/>
  <c r="AC33" i="7" s="1"/>
  <c r="AG37" i="22" s="1"/>
  <c r="AC14" i="7"/>
  <c r="AG25" i="22" s="1"/>
  <c r="CR67" i="5"/>
  <c r="CR103" i="5"/>
  <c r="DV103" i="5" s="1"/>
  <c r="AD101" i="7" s="1"/>
  <c r="AH127" i="22" s="1"/>
  <c r="CR15" i="5"/>
  <c r="CR65" i="5"/>
  <c r="CR27" i="5"/>
  <c r="BM126" i="5"/>
  <c r="CQ26" i="5" s="1"/>
  <c r="DU26" i="5" s="1"/>
  <c r="AC32" i="7" s="1"/>
  <c r="AG41" i="22" s="1"/>
  <c r="CR62" i="5"/>
  <c r="CR19" i="5"/>
  <c r="DV19" i="5" s="1"/>
  <c r="AD6" i="7" s="1"/>
  <c r="AH7" i="22" s="1"/>
  <c r="CR68" i="5"/>
  <c r="CR13" i="5"/>
  <c r="CR16" i="5"/>
  <c r="CR95" i="5"/>
  <c r="CR96" i="5"/>
  <c r="CR97" i="5"/>
  <c r="CR98" i="5"/>
  <c r="DV98" i="5" s="1"/>
  <c r="AD89" i="7" s="1"/>
  <c r="AH92" i="22" s="1"/>
  <c r="CR6" i="5"/>
  <c r="CR5" i="5"/>
  <c r="CR10" i="5"/>
  <c r="DV10" i="5" s="1"/>
  <c r="AD40" i="7" s="1"/>
  <c r="AH46" i="22" s="1"/>
  <c r="CR11" i="5"/>
  <c r="DV11" i="5" s="1"/>
  <c r="AD52" i="7" s="1"/>
  <c r="AH47" i="22" s="1"/>
  <c r="CR28" i="5"/>
  <c r="CR29" i="5"/>
  <c r="CR30" i="5"/>
  <c r="CR31" i="5"/>
  <c r="CR32" i="5"/>
  <c r="CR33" i="5"/>
  <c r="CQ47" i="5"/>
  <c r="CQ48" i="5"/>
  <c r="CQ49" i="5"/>
  <c r="CQ50" i="5"/>
  <c r="CR47" i="5"/>
  <c r="CR48" i="5"/>
  <c r="CR49" i="5"/>
  <c r="CR50" i="5"/>
  <c r="CQ52" i="5"/>
  <c r="DU52" i="5" s="1"/>
  <c r="AC46" i="7" s="1"/>
  <c r="AG61" i="22" s="1"/>
  <c r="CQ53" i="5"/>
  <c r="DU53" i="5" s="1"/>
  <c r="AC56" i="7" s="1"/>
  <c r="AG62" i="22" s="1"/>
  <c r="CR52" i="5"/>
  <c r="CR53" i="5"/>
  <c r="CR54" i="5"/>
  <c r="CR55" i="5"/>
  <c r="CR51" i="5"/>
  <c r="CR46" i="5"/>
  <c r="CR45" i="5"/>
  <c r="CR25" i="5"/>
  <c r="CR24" i="5"/>
  <c r="CR23" i="5"/>
  <c r="CR7" i="5"/>
  <c r="CR8" i="5"/>
  <c r="CR9" i="5"/>
  <c r="CR3" i="5"/>
  <c r="CR4" i="5"/>
  <c r="BM119" i="5"/>
  <c r="BM114" i="5"/>
  <c r="BM104" i="5"/>
  <c r="CQ82" i="5" s="1"/>
  <c r="BM124" i="5"/>
  <c r="BM123" i="5"/>
  <c r="BM121" i="5"/>
  <c r="BM108" i="5"/>
  <c r="BM116" i="5"/>
  <c r="BM122" i="5"/>
  <c r="BM120" i="5"/>
  <c r="CQ67" i="5" l="1"/>
  <c r="DU67" i="5" s="1"/>
  <c r="AC64" i="7" s="1"/>
  <c r="AG124" i="22" s="1"/>
  <c r="AG38" i="22"/>
  <c r="AH42" i="22"/>
  <c r="AH132" i="22"/>
  <c r="AG63" i="22"/>
  <c r="AH48" i="22"/>
  <c r="CQ68" i="5"/>
  <c r="DU68" i="5" s="1"/>
  <c r="AC65" i="7" s="1"/>
  <c r="AG125" i="22" s="1"/>
  <c r="CQ103" i="5"/>
  <c r="DU103" i="5" s="1"/>
  <c r="AC101" i="7" s="1"/>
  <c r="AG127" i="22" s="1"/>
  <c r="CQ13" i="5"/>
  <c r="DU13" i="5" s="1"/>
  <c r="CQ59" i="5"/>
  <c r="DU59" i="5" s="1"/>
  <c r="AC93" i="7" s="1"/>
  <c r="AG22" i="22" s="1"/>
  <c r="AH24" i="22"/>
  <c r="CQ60" i="5"/>
  <c r="DU60" i="5" s="1"/>
  <c r="AC94" i="7" s="1"/>
  <c r="AG34" i="22" s="1"/>
  <c r="CQ44" i="5"/>
  <c r="DU44" i="5" s="1"/>
  <c r="AC35" i="7" s="1"/>
  <c r="AG33" i="22" s="1"/>
  <c r="CQ43" i="5"/>
  <c r="DU43" i="5" s="1"/>
  <c r="AC16" i="7" s="1"/>
  <c r="AG32" i="22" s="1"/>
  <c r="CQ42" i="5"/>
  <c r="DU42" i="5" s="1"/>
  <c r="AC15" i="7" s="1"/>
  <c r="AG31" i="22" s="1"/>
  <c r="AH35" i="22"/>
  <c r="CQ11" i="5"/>
  <c r="DU11" i="5" s="1"/>
  <c r="AC52" i="7" s="1"/>
  <c r="AG47" i="22" s="1"/>
  <c r="AG48" i="22" s="1"/>
  <c r="DV53" i="5"/>
  <c r="AD56" i="7" s="1"/>
  <c r="AH62" i="22" s="1"/>
  <c r="DV4" i="5"/>
  <c r="AD26" i="7" s="1"/>
  <c r="AH106" i="22" s="1"/>
  <c r="DV7" i="5"/>
  <c r="AD23" i="7" s="1"/>
  <c r="AH111" i="22" s="1"/>
  <c r="DV45" i="5"/>
  <c r="AD21" i="7" s="1"/>
  <c r="AH98" i="22" s="1"/>
  <c r="DV54" i="5"/>
  <c r="AD22" i="7" s="1"/>
  <c r="AH102" i="22" s="1"/>
  <c r="DV47" i="5"/>
  <c r="AD42" i="7" s="1"/>
  <c r="AH56" i="22" s="1"/>
  <c r="DU47" i="5"/>
  <c r="AC42" i="7" s="1"/>
  <c r="AG56" i="22" s="1"/>
  <c r="DV30" i="5"/>
  <c r="AD44" i="7" s="1"/>
  <c r="AH51" i="22" s="1"/>
  <c r="DV6" i="5"/>
  <c r="AD51" i="7" s="1"/>
  <c r="AH44" i="22" s="1"/>
  <c r="DV95" i="5"/>
  <c r="AD86" i="7" s="1"/>
  <c r="AH89" i="22" s="1"/>
  <c r="DV27" i="5"/>
  <c r="AD34" i="7" s="1"/>
  <c r="AH11" i="22" s="1"/>
  <c r="DV67" i="5"/>
  <c r="AD64" i="7" s="1"/>
  <c r="AH124" i="22" s="1"/>
  <c r="DV21" i="5"/>
  <c r="AD8" i="7" s="1"/>
  <c r="AH9" i="22" s="1"/>
  <c r="DV85" i="5"/>
  <c r="AD76" i="7" s="1"/>
  <c r="AH75" i="22" s="1"/>
  <c r="DV58" i="5"/>
  <c r="AD57" i="7" s="1"/>
  <c r="AH66" i="22" s="1"/>
  <c r="AH67" i="22" s="1"/>
  <c r="DV46" i="5"/>
  <c r="AD29" i="7" s="1"/>
  <c r="AH99" i="22" s="1"/>
  <c r="DV33" i="5"/>
  <c r="AD53" i="7" s="1"/>
  <c r="AH54" i="22" s="1"/>
  <c r="DV16" i="5"/>
  <c r="AD36" i="7" s="1"/>
  <c r="AH4" i="22" s="1"/>
  <c r="DV62" i="5"/>
  <c r="AD96" i="7" s="1"/>
  <c r="AH12" i="22" s="1"/>
  <c r="DV65" i="5"/>
  <c r="AD99" i="7" s="1"/>
  <c r="AH29" i="22" s="1"/>
  <c r="AH30" i="22" s="1"/>
  <c r="DU70" i="5"/>
  <c r="AC67" i="7" s="1"/>
  <c r="AG129" i="22" s="1"/>
  <c r="DV80" i="5"/>
  <c r="AD71" i="7" s="1"/>
  <c r="AH70" i="22" s="1"/>
  <c r="DV78" i="5"/>
  <c r="AD69" i="7" s="1"/>
  <c r="AH68" i="22" s="1"/>
  <c r="DV82" i="5"/>
  <c r="AD73" i="7" s="1"/>
  <c r="AH72" i="22" s="1"/>
  <c r="DV20" i="5"/>
  <c r="AD7" i="7" s="1"/>
  <c r="AH8" i="22" s="1"/>
  <c r="DV23" i="5"/>
  <c r="AD20" i="7" s="1"/>
  <c r="AH112" i="22" s="1"/>
  <c r="DU50" i="5"/>
  <c r="AC54" i="7" s="1"/>
  <c r="AG59" i="22" s="1"/>
  <c r="DV29" i="5"/>
  <c r="AD43" i="7" s="1"/>
  <c r="AH50" i="22" s="1"/>
  <c r="DV9" i="5"/>
  <c r="AD27" i="7" s="1"/>
  <c r="AH109" i="22" s="1"/>
  <c r="DV24" i="5"/>
  <c r="AD25" i="7" s="1"/>
  <c r="AH113" i="22" s="1"/>
  <c r="DV51" i="5"/>
  <c r="AD24" i="7" s="1"/>
  <c r="AH100" i="22" s="1"/>
  <c r="DV52" i="5"/>
  <c r="AD46" i="7" s="1"/>
  <c r="AH61" i="22" s="1"/>
  <c r="DV49" i="5"/>
  <c r="AD50" i="7" s="1"/>
  <c r="AH58" i="22" s="1"/>
  <c r="DU49" i="5"/>
  <c r="AC50" i="7" s="1"/>
  <c r="AG58" i="22" s="1"/>
  <c r="DV32" i="5"/>
  <c r="AD47" i="7" s="1"/>
  <c r="AH53" i="22" s="1"/>
  <c r="DV28" i="5"/>
  <c r="AD41" i="7" s="1"/>
  <c r="AH49" i="22" s="1"/>
  <c r="DV97" i="5"/>
  <c r="AD88" i="7" s="1"/>
  <c r="AH91" i="22" s="1"/>
  <c r="DV13" i="5"/>
  <c r="AD3" i="7" s="1"/>
  <c r="AH3" i="22" s="1"/>
  <c r="DV15" i="5"/>
  <c r="AD33" i="7" s="1"/>
  <c r="AH37" i="22" s="1"/>
  <c r="AH38" i="22" s="1"/>
  <c r="DV12" i="5"/>
  <c r="AD2" i="7" s="1"/>
  <c r="AH2" i="22" s="1"/>
  <c r="DV34" i="5"/>
  <c r="AD10" i="7" s="1"/>
  <c r="AH14" i="22" s="1"/>
  <c r="DV3" i="5"/>
  <c r="AD18" i="7" s="1"/>
  <c r="AH105" i="22" s="1"/>
  <c r="AH107" i="22" s="1"/>
  <c r="DV50" i="5"/>
  <c r="AD54" i="7" s="1"/>
  <c r="AH59" i="22" s="1"/>
  <c r="DV8" i="5"/>
  <c r="AD19" i="7" s="1"/>
  <c r="AH108" i="22" s="1"/>
  <c r="DV25" i="5"/>
  <c r="AD28" i="7" s="1"/>
  <c r="AH114" i="22" s="1"/>
  <c r="DV55" i="5"/>
  <c r="AD30" i="7" s="1"/>
  <c r="AH103" i="22" s="1"/>
  <c r="DV48" i="5"/>
  <c r="AD49" i="7" s="1"/>
  <c r="AH57" i="22" s="1"/>
  <c r="DU48" i="5"/>
  <c r="AC49" i="7" s="1"/>
  <c r="AG57" i="22" s="1"/>
  <c r="DV31" i="5"/>
  <c r="AD45" i="7" s="1"/>
  <c r="AH52" i="22" s="1"/>
  <c r="DV5" i="5"/>
  <c r="AD39" i="7" s="1"/>
  <c r="AH43" i="22" s="1"/>
  <c r="DV96" i="5"/>
  <c r="AD87" i="7" s="1"/>
  <c r="AH90" i="22" s="1"/>
  <c r="DV68" i="5"/>
  <c r="AD65" i="7" s="1"/>
  <c r="AH125" i="22" s="1"/>
  <c r="CQ71" i="5"/>
  <c r="DU69" i="5"/>
  <c r="AC66" i="7" s="1"/>
  <c r="AG126" i="22" s="1"/>
  <c r="DV81" i="5"/>
  <c r="AD72" i="7" s="1"/>
  <c r="AH71" i="22" s="1"/>
  <c r="DV37" i="5"/>
  <c r="AD38" i="7" s="1"/>
  <c r="AH17" i="22" s="1"/>
  <c r="CQ37" i="5"/>
  <c r="CQ22" i="5"/>
  <c r="CQ27" i="5"/>
  <c r="CQ34" i="5"/>
  <c r="CQ16" i="5"/>
  <c r="CQ12" i="5"/>
  <c r="AC8" i="7"/>
  <c r="AG9" i="22" s="1"/>
  <c r="CQ20" i="5"/>
  <c r="DU20" i="5" s="1"/>
  <c r="CQ38" i="5"/>
  <c r="DU38" i="5" s="1"/>
  <c r="AC13" i="7" s="1"/>
  <c r="AG20" i="22" s="1"/>
  <c r="CQ65" i="5"/>
  <c r="DU65" i="5" s="1"/>
  <c r="AC3" i="7"/>
  <c r="AG3" i="22" s="1"/>
  <c r="AC100" i="7"/>
  <c r="AG18" i="22" s="1"/>
  <c r="AC98" i="7"/>
  <c r="AG28" i="22" s="1"/>
  <c r="AC97" i="7"/>
  <c r="AG5" i="22" s="1"/>
  <c r="CQ17" i="5"/>
  <c r="DU17" i="5" s="1"/>
  <c r="AC4" i="7" s="1"/>
  <c r="AG39" i="22" s="1"/>
  <c r="CQ18" i="5"/>
  <c r="DU18" i="5" s="1"/>
  <c r="AC5" i="7" s="1"/>
  <c r="AG40" i="22" s="1"/>
  <c r="CQ62" i="5"/>
  <c r="DU62" i="5" s="1"/>
  <c r="CQ19" i="5"/>
  <c r="DU19" i="5" s="1"/>
  <c r="AC6" i="7" s="1"/>
  <c r="AG7" i="22" s="1"/>
  <c r="CQ35" i="5"/>
  <c r="DU35" i="5" s="1"/>
  <c r="CQ36" i="5"/>
  <c r="DU36" i="5" s="1"/>
  <c r="CQ39" i="5"/>
  <c r="DU39" i="5" s="1"/>
  <c r="AC37" i="7" s="1"/>
  <c r="AG21" i="22" s="1"/>
  <c r="CQ95" i="5"/>
  <c r="CQ96" i="5"/>
  <c r="CQ97" i="5"/>
  <c r="CQ98" i="5"/>
  <c r="DU98" i="5" s="1"/>
  <c r="AC89" i="7" s="1"/>
  <c r="AG92" i="22" s="1"/>
  <c r="CQ78" i="5"/>
  <c r="CQ79" i="5"/>
  <c r="CQ80" i="5"/>
  <c r="CQ81" i="5"/>
  <c r="CQ83" i="5"/>
  <c r="DU84" i="5"/>
  <c r="AC75" i="7" s="1"/>
  <c r="AG74" i="22" s="1"/>
  <c r="CQ85" i="5"/>
  <c r="CQ5" i="5"/>
  <c r="DU5" i="5" s="1"/>
  <c r="AC39" i="7" s="1"/>
  <c r="AG43" i="22" s="1"/>
  <c r="CQ6" i="5"/>
  <c r="DU6" i="5" s="1"/>
  <c r="AC51" i="7" s="1"/>
  <c r="AG44" i="22" s="1"/>
  <c r="CQ28" i="5"/>
  <c r="CQ29" i="5"/>
  <c r="CQ30" i="5"/>
  <c r="CQ31" i="5"/>
  <c r="CQ32" i="5"/>
  <c r="CQ33" i="5"/>
  <c r="CQ56" i="5"/>
  <c r="CQ57" i="5"/>
  <c r="CQ58" i="5"/>
  <c r="CQ54" i="5"/>
  <c r="DU54" i="5" s="1"/>
  <c r="AC22" i="7" s="1"/>
  <c r="AG102" i="22" s="1"/>
  <c r="CQ55" i="5"/>
  <c r="DU55" i="5" s="1"/>
  <c r="AC30" i="7" s="1"/>
  <c r="AG103" i="22" s="1"/>
  <c r="CQ51" i="5"/>
  <c r="CQ46" i="5"/>
  <c r="CQ45" i="5"/>
  <c r="CQ25" i="5"/>
  <c r="CQ24" i="5"/>
  <c r="CQ23" i="5"/>
  <c r="CQ7" i="5"/>
  <c r="CQ8" i="5"/>
  <c r="CQ9" i="5"/>
  <c r="CQ3" i="5"/>
  <c r="DU3" i="5" s="1"/>
  <c r="AC18" i="7" s="1"/>
  <c r="AG105" i="22" s="1"/>
  <c r="CQ4" i="5"/>
  <c r="DU4" i="5" s="1"/>
  <c r="AC26" i="7" s="1"/>
  <c r="AG106" i="22" s="1"/>
  <c r="AC61" i="5"/>
  <c r="AD61" i="5"/>
  <c r="AE61" i="5"/>
  <c r="AF61" i="5"/>
  <c r="AG61" i="5"/>
  <c r="AH61" i="5"/>
  <c r="I61" i="5"/>
  <c r="J61" i="5"/>
  <c r="K61" i="5"/>
  <c r="L61" i="5"/>
  <c r="M61" i="5"/>
  <c r="N61" i="5"/>
  <c r="O61" i="5"/>
  <c r="P61" i="5"/>
  <c r="Q61" i="5"/>
  <c r="R61" i="5"/>
  <c r="S61" i="5"/>
  <c r="T61" i="5"/>
  <c r="U61" i="5"/>
  <c r="V61" i="5"/>
  <c r="W61" i="5"/>
  <c r="X61" i="5"/>
  <c r="Y61" i="5"/>
  <c r="Z61" i="5"/>
  <c r="AA61" i="5"/>
  <c r="AB61" i="5"/>
  <c r="H61" i="5"/>
  <c r="I66" i="5"/>
  <c r="J66" i="5"/>
  <c r="K66" i="5"/>
  <c r="L66" i="5"/>
  <c r="M66" i="5"/>
  <c r="N66" i="5"/>
  <c r="O66" i="5"/>
  <c r="P66" i="5"/>
  <c r="Q66" i="5"/>
  <c r="R66" i="5"/>
  <c r="S66" i="5"/>
  <c r="T66" i="5"/>
  <c r="U66" i="5"/>
  <c r="V66" i="5"/>
  <c r="W66" i="5"/>
  <c r="X66" i="5"/>
  <c r="Y66" i="5"/>
  <c r="Z66" i="5"/>
  <c r="AA66" i="5"/>
  <c r="AB66" i="5"/>
  <c r="AC66" i="5"/>
  <c r="AD66" i="5"/>
  <c r="AE66" i="5"/>
  <c r="AF66" i="5"/>
  <c r="AG66" i="5"/>
  <c r="AH66" i="5"/>
  <c r="H66" i="5"/>
  <c r="AH44" i="5"/>
  <c r="AG44" i="5"/>
  <c r="AF44" i="5"/>
  <c r="AE44" i="5"/>
  <c r="AD44" i="5"/>
  <c r="AC44" i="5"/>
  <c r="AB44" i="5"/>
  <c r="AA44" i="5"/>
  <c r="Z44" i="5"/>
  <c r="Y44" i="5"/>
  <c r="X44" i="5"/>
  <c r="W44" i="5"/>
  <c r="V44" i="5"/>
  <c r="U44" i="5"/>
  <c r="T44" i="5"/>
  <c r="S44" i="5"/>
  <c r="R44" i="5"/>
  <c r="Q44" i="5"/>
  <c r="P44" i="5"/>
  <c r="O44" i="5"/>
  <c r="N44" i="5"/>
  <c r="M44" i="5"/>
  <c r="L44" i="5"/>
  <c r="K44" i="5"/>
  <c r="J44" i="5"/>
  <c r="I44" i="5"/>
  <c r="AH39" i="5"/>
  <c r="AG39" i="5"/>
  <c r="AF39" i="5"/>
  <c r="AE39" i="5"/>
  <c r="AD39" i="5"/>
  <c r="AC39" i="5"/>
  <c r="AB39" i="5"/>
  <c r="AA39" i="5"/>
  <c r="Z39" i="5"/>
  <c r="Y39" i="5"/>
  <c r="X39" i="5"/>
  <c r="W39" i="5"/>
  <c r="V39" i="5"/>
  <c r="U39" i="5"/>
  <c r="T39" i="5"/>
  <c r="S39" i="5"/>
  <c r="R39" i="5"/>
  <c r="Q39" i="5"/>
  <c r="P39" i="5"/>
  <c r="O39" i="5"/>
  <c r="N39" i="5"/>
  <c r="M39" i="5"/>
  <c r="L39" i="5"/>
  <c r="K39" i="5"/>
  <c r="J39" i="5"/>
  <c r="I39" i="5"/>
  <c r="AH37" i="5"/>
  <c r="AG37" i="5"/>
  <c r="AF37" i="5"/>
  <c r="AE37" i="5"/>
  <c r="AD37" i="5"/>
  <c r="AC37" i="5"/>
  <c r="AB37" i="5"/>
  <c r="AA37" i="5"/>
  <c r="Z37" i="5"/>
  <c r="Y37" i="5"/>
  <c r="X37" i="5"/>
  <c r="W37" i="5"/>
  <c r="V37" i="5"/>
  <c r="U37" i="5"/>
  <c r="T37" i="5"/>
  <c r="S37" i="5"/>
  <c r="R37" i="5"/>
  <c r="Q37" i="5"/>
  <c r="P37" i="5"/>
  <c r="O37" i="5"/>
  <c r="N37" i="5"/>
  <c r="M37" i="5"/>
  <c r="L37" i="5"/>
  <c r="K37" i="5"/>
  <c r="J37" i="5"/>
  <c r="I37" i="5"/>
  <c r="AH27" i="5"/>
  <c r="AG27" i="5"/>
  <c r="AF27" i="5"/>
  <c r="AE27" i="5"/>
  <c r="AD27" i="5"/>
  <c r="AC27" i="5"/>
  <c r="AB27" i="5"/>
  <c r="AA27" i="5"/>
  <c r="Z27" i="5"/>
  <c r="Y27" i="5"/>
  <c r="X27" i="5"/>
  <c r="W27" i="5"/>
  <c r="V27" i="5"/>
  <c r="U27" i="5"/>
  <c r="T27" i="5"/>
  <c r="S27" i="5"/>
  <c r="R27" i="5"/>
  <c r="Q27" i="5"/>
  <c r="P27" i="5"/>
  <c r="O27" i="5"/>
  <c r="N27" i="5"/>
  <c r="M27" i="5"/>
  <c r="L27" i="5"/>
  <c r="K27" i="5"/>
  <c r="J27" i="5"/>
  <c r="I27" i="5"/>
  <c r="AH16" i="5"/>
  <c r="AG16" i="5"/>
  <c r="AF16" i="5"/>
  <c r="AE16" i="5"/>
  <c r="AD16" i="5"/>
  <c r="AC16" i="5"/>
  <c r="AB16" i="5"/>
  <c r="AA16" i="5"/>
  <c r="Z16" i="5"/>
  <c r="Y16" i="5"/>
  <c r="X16" i="5"/>
  <c r="W16" i="5"/>
  <c r="V16" i="5"/>
  <c r="U16" i="5"/>
  <c r="T16" i="5"/>
  <c r="S16" i="5"/>
  <c r="R16" i="5"/>
  <c r="Q16" i="5"/>
  <c r="P16" i="5"/>
  <c r="O16" i="5"/>
  <c r="N16" i="5"/>
  <c r="M16" i="5"/>
  <c r="L16" i="5"/>
  <c r="K16" i="5"/>
  <c r="J16" i="5"/>
  <c r="I16" i="5"/>
  <c r="H44" i="5"/>
  <c r="H39" i="5"/>
  <c r="H37" i="5"/>
  <c r="H27" i="5"/>
  <c r="H16" i="5"/>
  <c r="AG60" i="5"/>
  <c r="AH60" i="5"/>
  <c r="I60" i="5"/>
  <c r="J60" i="5"/>
  <c r="K60" i="5"/>
  <c r="L60" i="5"/>
  <c r="M60" i="5"/>
  <c r="N60" i="5"/>
  <c r="O60" i="5"/>
  <c r="P60" i="5"/>
  <c r="Q60" i="5"/>
  <c r="R60" i="5"/>
  <c r="S60" i="5"/>
  <c r="T60" i="5"/>
  <c r="U60" i="5"/>
  <c r="V60" i="5"/>
  <c r="W60" i="5"/>
  <c r="X60" i="5"/>
  <c r="Y60" i="5"/>
  <c r="Z60" i="5"/>
  <c r="AA60" i="5"/>
  <c r="AB60" i="5"/>
  <c r="AC60" i="5"/>
  <c r="AD60" i="5"/>
  <c r="AE60" i="5"/>
  <c r="AF60" i="5"/>
  <c r="I62" i="5"/>
  <c r="J62" i="5"/>
  <c r="K62" i="5"/>
  <c r="L62" i="5"/>
  <c r="M62" i="5"/>
  <c r="N62" i="5"/>
  <c r="O62" i="5"/>
  <c r="P62" i="5"/>
  <c r="Q62" i="5"/>
  <c r="R62" i="5"/>
  <c r="S62" i="5"/>
  <c r="T62" i="5"/>
  <c r="U62" i="5"/>
  <c r="V62" i="5"/>
  <c r="W62" i="5"/>
  <c r="X62" i="5"/>
  <c r="Y62" i="5"/>
  <c r="Z62" i="5"/>
  <c r="AA62" i="5"/>
  <c r="AB62" i="5"/>
  <c r="AC62" i="5"/>
  <c r="AD62" i="5"/>
  <c r="AE62" i="5"/>
  <c r="AF62" i="5"/>
  <c r="AG62" i="5"/>
  <c r="AH62" i="5"/>
  <c r="I63" i="5"/>
  <c r="J63" i="5"/>
  <c r="K63" i="5"/>
  <c r="L63" i="5"/>
  <c r="M63" i="5"/>
  <c r="N63" i="5"/>
  <c r="O63" i="5"/>
  <c r="P63" i="5"/>
  <c r="Q63" i="5"/>
  <c r="R63" i="5"/>
  <c r="S63" i="5"/>
  <c r="T63" i="5"/>
  <c r="U63" i="5"/>
  <c r="V63" i="5"/>
  <c r="W63" i="5"/>
  <c r="X63" i="5"/>
  <c r="Y63" i="5"/>
  <c r="Z63" i="5"/>
  <c r="AA63" i="5"/>
  <c r="AB63" i="5"/>
  <c r="AC63" i="5"/>
  <c r="AD63" i="5"/>
  <c r="AE63" i="5"/>
  <c r="AF63" i="5"/>
  <c r="AG63" i="5"/>
  <c r="AH63" i="5"/>
  <c r="I64" i="5"/>
  <c r="J64" i="5"/>
  <c r="K64" i="5"/>
  <c r="L64" i="5"/>
  <c r="M64" i="5"/>
  <c r="N64" i="5"/>
  <c r="O64" i="5"/>
  <c r="P64" i="5"/>
  <c r="Q64" i="5"/>
  <c r="R64" i="5"/>
  <c r="S64" i="5"/>
  <c r="T64" i="5"/>
  <c r="U64" i="5"/>
  <c r="V64" i="5"/>
  <c r="W64" i="5"/>
  <c r="X64" i="5"/>
  <c r="Y64" i="5"/>
  <c r="Z64" i="5"/>
  <c r="AA64" i="5"/>
  <c r="AB64" i="5"/>
  <c r="AC64" i="5"/>
  <c r="AD64" i="5"/>
  <c r="AE64" i="5"/>
  <c r="AF64" i="5"/>
  <c r="AG64" i="5"/>
  <c r="AH64" i="5"/>
  <c r="I65" i="5"/>
  <c r="J65" i="5"/>
  <c r="K65" i="5"/>
  <c r="L65" i="5"/>
  <c r="M65" i="5"/>
  <c r="N65" i="5"/>
  <c r="O65" i="5"/>
  <c r="P65" i="5"/>
  <c r="Q65" i="5"/>
  <c r="R65" i="5"/>
  <c r="S65" i="5"/>
  <c r="T65" i="5"/>
  <c r="U65" i="5"/>
  <c r="V65" i="5"/>
  <c r="W65" i="5"/>
  <c r="X65" i="5"/>
  <c r="Y65" i="5"/>
  <c r="Z65" i="5"/>
  <c r="AA65" i="5"/>
  <c r="AB65" i="5"/>
  <c r="AC65" i="5"/>
  <c r="AD65" i="5"/>
  <c r="AE65" i="5"/>
  <c r="AF65" i="5"/>
  <c r="AG65" i="5"/>
  <c r="AH65" i="5"/>
  <c r="H65" i="5"/>
  <c r="H64" i="5"/>
  <c r="H63" i="5"/>
  <c r="H62" i="5"/>
  <c r="H60" i="5"/>
  <c r="AH93" i="22" l="1"/>
  <c r="AG128" i="22"/>
  <c r="AH128" i="22"/>
  <c r="AH115" i="22"/>
  <c r="AH110" i="22"/>
  <c r="AG104" i="22"/>
  <c r="AH104" i="22"/>
  <c r="AG107" i="22"/>
  <c r="AH101" i="22"/>
  <c r="AH55" i="22"/>
  <c r="AH63" i="22"/>
  <c r="AH76" i="22"/>
  <c r="AG60" i="22"/>
  <c r="AG45" i="22"/>
  <c r="AH45" i="22"/>
  <c r="AH60" i="22"/>
  <c r="AG42" i="22"/>
  <c r="AH6" i="22"/>
  <c r="AH13" i="22"/>
  <c r="BI133" i="5"/>
  <c r="CM64" i="5" s="1"/>
  <c r="DQ64" i="5" s="1"/>
  <c r="AL133" i="5"/>
  <c r="BP64" i="5" s="1"/>
  <c r="CT64" i="5" s="1"/>
  <c r="B98" i="7" s="1"/>
  <c r="AH19" i="22"/>
  <c r="DU51" i="5"/>
  <c r="AC24" i="7" s="1"/>
  <c r="AG100" i="22" s="1"/>
  <c r="DU8" i="5"/>
  <c r="AC19" i="7" s="1"/>
  <c r="AG108" i="22" s="1"/>
  <c r="DU25" i="5"/>
  <c r="AC28" i="7" s="1"/>
  <c r="AG114" i="22" s="1"/>
  <c r="DU56" i="5"/>
  <c r="AC48" i="7" s="1"/>
  <c r="AG64" i="22" s="1"/>
  <c r="DU30" i="5"/>
  <c r="AC44" i="7" s="1"/>
  <c r="AG51" i="22" s="1"/>
  <c r="DU82" i="5"/>
  <c r="AC73" i="7" s="1"/>
  <c r="AG72" i="22" s="1"/>
  <c r="DU78" i="5"/>
  <c r="AC69" i="7" s="1"/>
  <c r="AG68" i="22" s="1"/>
  <c r="DU95" i="5"/>
  <c r="AC86" i="7" s="1"/>
  <c r="AG89" i="22" s="1"/>
  <c r="DU12" i="5"/>
  <c r="AC2" i="7" s="1"/>
  <c r="AG2" i="22" s="1"/>
  <c r="DU34" i="5"/>
  <c r="AC10" i="7" s="1"/>
  <c r="AG14" i="22" s="1"/>
  <c r="DU24" i="5"/>
  <c r="AC25" i="7" s="1"/>
  <c r="AG113" i="22" s="1"/>
  <c r="DU7" i="5"/>
  <c r="AC23" i="7" s="1"/>
  <c r="AG111" i="22" s="1"/>
  <c r="DU45" i="5"/>
  <c r="AC21" i="7" s="1"/>
  <c r="AG98" i="22" s="1"/>
  <c r="DU33" i="5"/>
  <c r="AC53" i="7" s="1"/>
  <c r="AG54" i="22" s="1"/>
  <c r="DU85" i="5"/>
  <c r="AC76" i="7" s="1"/>
  <c r="AG75" i="22" s="1"/>
  <c r="DU81" i="5"/>
  <c r="AC72" i="7" s="1"/>
  <c r="AG71" i="22" s="1"/>
  <c r="DU27" i="5"/>
  <c r="AC34" i="7" s="1"/>
  <c r="AG11" i="22" s="1"/>
  <c r="DU29" i="5"/>
  <c r="AC43" i="7" s="1"/>
  <c r="AG50" i="22" s="1"/>
  <c r="DU23" i="5"/>
  <c r="AC20" i="7" s="1"/>
  <c r="AG112" i="22" s="1"/>
  <c r="DU46" i="5"/>
  <c r="AC29" i="7" s="1"/>
  <c r="AG99" i="22" s="1"/>
  <c r="DU58" i="5"/>
  <c r="AC57" i="7" s="1"/>
  <c r="AG66" i="22" s="1"/>
  <c r="DU32" i="5"/>
  <c r="AC47" i="7" s="1"/>
  <c r="AG53" i="22" s="1"/>
  <c r="DU28" i="5"/>
  <c r="AC41" i="7" s="1"/>
  <c r="AG49" i="22" s="1"/>
  <c r="DU80" i="5"/>
  <c r="AC71" i="7" s="1"/>
  <c r="AG70" i="22" s="1"/>
  <c r="DU97" i="5"/>
  <c r="AC88" i="7" s="1"/>
  <c r="AG91" i="22" s="1"/>
  <c r="DU16" i="5"/>
  <c r="AC36" i="7" s="1"/>
  <c r="AG4" i="22" s="1"/>
  <c r="DU22" i="5"/>
  <c r="AC9" i="7" s="1"/>
  <c r="AG10" i="22" s="1"/>
  <c r="DU9" i="5"/>
  <c r="AC27" i="7" s="1"/>
  <c r="AG109" i="22" s="1"/>
  <c r="DU57" i="5"/>
  <c r="AC55" i="7" s="1"/>
  <c r="AG65" i="22" s="1"/>
  <c r="DU31" i="5"/>
  <c r="AC45" i="7" s="1"/>
  <c r="AG52" i="22" s="1"/>
  <c r="DU83" i="5"/>
  <c r="AC74" i="7" s="1"/>
  <c r="AG73" i="22" s="1"/>
  <c r="DU79" i="5"/>
  <c r="AC70" i="7" s="1"/>
  <c r="AG69" i="22" s="1"/>
  <c r="DU96" i="5"/>
  <c r="AC87" i="7" s="1"/>
  <c r="AG90" i="22" s="1"/>
  <c r="DU37" i="5"/>
  <c r="AC38" i="7" s="1"/>
  <c r="AG17" i="22" s="1"/>
  <c r="DU71" i="5"/>
  <c r="AC68" i="7" s="1"/>
  <c r="AG130" i="22" s="1"/>
  <c r="AG132" i="22" s="1"/>
  <c r="BE133" i="5"/>
  <c r="CI64" i="5" s="1"/>
  <c r="DM64" i="5" s="1"/>
  <c r="BA133" i="5"/>
  <c r="CE64" i="5" s="1"/>
  <c r="DI64" i="5" s="1"/>
  <c r="AW133" i="5"/>
  <c r="CA64" i="5" s="1"/>
  <c r="DE64" i="5" s="1"/>
  <c r="AS133" i="5"/>
  <c r="BW64" i="5" s="1"/>
  <c r="DA64" i="5" s="1"/>
  <c r="AO133" i="5"/>
  <c r="BS64" i="5" s="1"/>
  <c r="CW64" i="5" s="1"/>
  <c r="BL133" i="5"/>
  <c r="CP64" i="5" s="1"/>
  <c r="DT64" i="5" s="1"/>
  <c r="BH133" i="5"/>
  <c r="CL64" i="5" s="1"/>
  <c r="DP64" i="5" s="1"/>
  <c r="BD133" i="5"/>
  <c r="CH64" i="5" s="1"/>
  <c r="DL64" i="5" s="1"/>
  <c r="AZ133" i="5"/>
  <c r="CD64" i="5" s="1"/>
  <c r="DH64" i="5" s="1"/>
  <c r="AV133" i="5"/>
  <c r="BZ64" i="5" s="1"/>
  <c r="DD64" i="5" s="1"/>
  <c r="AR133" i="5"/>
  <c r="BV64" i="5" s="1"/>
  <c r="CZ64" i="5" s="1"/>
  <c r="AN133" i="5"/>
  <c r="BR64" i="5" s="1"/>
  <c r="CV64" i="5" s="1"/>
  <c r="AC96" i="7"/>
  <c r="AG12" i="22" s="1"/>
  <c r="BK133" i="5"/>
  <c r="CO64" i="5" s="1"/>
  <c r="DS64" i="5" s="1"/>
  <c r="BG133" i="5"/>
  <c r="CK64" i="5" s="1"/>
  <c r="DO64" i="5" s="1"/>
  <c r="BC133" i="5"/>
  <c r="CG64" i="5" s="1"/>
  <c r="DK64" i="5" s="1"/>
  <c r="AY133" i="5"/>
  <c r="CC64" i="5" s="1"/>
  <c r="DG64" i="5" s="1"/>
  <c r="AU133" i="5"/>
  <c r="BY64" i="5" s="1"/>
  <c r="DC64" i="5" s="1"/>
  <c r="AQ133" i="5"/>
  <c r="BU64" i="5" s="1"/>
  <c r="CY64" i="5" s="1"/>
  <c r="AM133" i="5"/>
  <c r="BQ64" i="5" s="1"/>
  <c r="CU64" i="5" s="1"/>
  <c r="AC12" i="7"/>
  <c r="AG16" i="22" s="1"/>
  <c r="AC7" i="7"/>
  <c r="AG8" i="22" s="1"/>
  <c r="BJ133" i="5"/>
  <c r="CN64" i="5" s="1"/>
  <c r="DR64" i="5" s="1"/>
  <c r="BF133" i="5"/>
  <c r="CJ64" i="5" s="1"/>
  <c r="DN64" i="5" s="1"/>
  <c r="BB133" i="5"/>
  <c r="CF64" i="5" s="1"/>
  <c r="DJ64" i="5" s="1"/>
  <c r="AX133" i="5"/>
  <c r="CB64" i="5" s="1"/>
  <c r="DF64" i="5" s="1"/>
  <c r="AT133" i="5"/>
  <c r="BX64" i="5" s="1"/>
  <c r="DB64" i="5" s="1"/>
  <c r="AP133" i="5"/>
  <c r="BT64" i="5" s="1"/>
  <c r="CX64" i="5" s="1"/>
  <c r="AC11" i="7"/>
  <c r="AG15" i="22" s="1"/>
  <c r="AC99" i="7"/>
  <c r="AG29" i="22" s="1"/>
  <c r="AG93" i="22" l="1"/>
  <c r="AG115" i="22"/>
  <c r="AG110" i="22"/>
  <c r="AG101" i="22"/>
  <c r="AG67" i="22"/>
  <c r="AG55" i="22"/>
  <c r="AG76" i="22"/>
  <c r="CM65" i="5"/>
  <c r="DQ65" i="5" s="1"/>
  <c r="Y99" i="7" s="1"/>
  <c r="AC29" i="22" s="1"/>
  <c r="BZ65" i="5"/>
  <c r="DD65" i="5" s="1"/>
  <c r="L99" i="7" s="1"/>
  <c r="P29" i="22" s="1"/>
  <c r="CP65" i="5"/>
  <c r="DT65" i="5" s="1"/>
  <c r="BP65" i="5"/>
  <c r="CT65" i="5" s="1"/>
  <c r="B99" i="7" s="1"/>
  <c r="F29" i="22" s="1"/>
  <c r="CE65" i="5"/>
  <c r="DI65" i="5" s="1"/>
  <c r="Q99" i="7" s="1"/>
  <c r="U29" i="22" s="1"/>
  <c r="BV65" i="5"/>
  <c r="CZ65" i="5" s="1"/>
  <c r="H99" i="7" s="1"/>
  <c r="L29" i="22" s="1"/>
  <c r="CA65" i="5"/>
  <c r="DE65" i="5" s="1"/>
  <c r="M99" i="7" s="1"/>
  <c r="Q29" i="22" s="1"/>
  <c r="CL65" i="5"/>
  <c r="DP65" i="5" s="1"/>
  <c r="X99" i="7" s="1"/>
  <c r="AB29" i="22" s="1"/>
  <c r="CI65" i="5"/>
  <c r="DM65" i="5" s="1"/>
  <c r="U99" i="7" s="1"/>
  <c r="Y29" i="22" s="1"/>
  <c r="BS65" i="5"/>
  <c r="CW65" i="5" s="1"/>
  <c r="E99" i="7" s="1"/>
  <c r="I29" i="22" s="1"/>
  <c r="CH65" i="5"/>
  <c r="DL65" i="5" s="1"/>
  <c r="T99" i="7" s="1"/>
  <c r="X29" i="22" s="1"/>
  <c r="CO65" i="5"/>
  <c r="DS65" i="5" s="1"/>
  <c r="AA99" i="7" s="1"/>
  <c r="AE29" i="22" s="1"/>
  <c r="BR65" i="5"/>
  <c r="CV65" i="5" s="1"/>
  <c r="D99" i="7" s="1"/>
  <c r="H29" i="22" s="1"/>
  <c r="BW65" i="5"/>
  <c r="BY65" i="5"/>
  <c r="DC65" i="5" s="1"/>
  <c r="K99" i="7" s="1"/>
  <c r="O29" i="22" s="1"/>
  <c r="CD65" i="5"/>
  <c r="CK65" i="5"/>
  <c r="K98" i="7"/>
  <c r="O28" i="22" s="1"/>
  <c r="M98" i="7"/>
  <c r="Q28" i="22" s="1"/>
  <c r="P98" i="7"/>
  <c r="T28" i="22" s="1"/>
  <c r="BT65" i="5"/>
  <c r="CX65" i="5" s="1"/>
  <c r="CC65" i="5"/>
  <c r="DG65" i="5" s="1"/>
  <c r="CF65" i="5"/>
  <c r="DJ65" i="5" s="1"/>
  <c r="AA98" i="7"/>
  <c r="AE28" i="22" s="1"/>
  <c r="F98" i="7"/>
  <c r="J28" i="22" s="1"/>
  <c r="V98" i="7"/>
  <c r="Z28" i="22" s="1"/>
  <c r="AB99" i="7"/>
  <c r="AF29" i="22" s="1"/>
  <c r="O98" i="7"/>
  <c r="S28" i="22" s="1"/>
  <c r="Q98" i="7"/>
  <c r="U28" i="22" s="1"/>
  <c r="J98" i="7"/>
  <c r="N28" i="22" s="1"/>
  <c r="Z98" i="7"/>
  <c r="AD28" i="22" s="1"/>
  <c r="D98" i="7"/>
  <c r="H28" i="22" s="1"/>
  <c r="T98" i="7"/>
  <c r="X28" i="22" s="1"/>
  <c r="CB65" i="5"/>
  <c r="DF65" i="5" s="1"/>
  <c r="CN65" i="5"/>
  <c r="DR65" i="5" s="1"/>
  <c r="C98" i="7"/>
  <c r="G28" i="22" s="1"/>
  <c r="CJ65" i="5"/>
  <c r="DN65" i="5" s="1"/>
  <c r="BU65" i="5"/>
  <c r="CY65" i="5" s="1"/>
  <c r="S98" i="7"/>
  <c r="W28" i="22" s="1"/>
  <c r="E98" i="7"/>
  <c r="I28" i="22" s="1"/>
  <c r="U98" i="7"/>
  <c r="Y28" i="22" s="1"/>
  <c r="N98" i="7"/>
  <c r="R28" i="22" s="1"/>
  <c r="H98" i="7"/>
  <c r="L28" i="22" s="1"/>
  <c r="X98" i="7"/>
  <c r="AB28" i="22" s="1"/>
  <c r="G98" i="7"/>
  <c r="K28" i="22" s="1"/>
  <c r="W98" i="7"/>
  <c r="AA28" i="22" s="1"/>
  <c r="I98" i="7"/>
  <c r="M28" i="22" s="1"/>
  <c r="Y98" i="7"/>
  <c r="AC28" i="22" s="1"/>
  <c r="R98" i="7"/>
  <c r="V28" i="22" s="1"/>
  <c r="L98" i="7"/>
  <c r="P28" i="22" s="1"/>
  <c r="AB98" i="7"/>
  <c r="AF28" i="22" s="1"/>
  <c r="BQ65" i="5"/>
  <c r="CU65" i="5" s="1"/>
  <c r="BX65" i="5"/>
  <c r="DB65" i="5" s="1"/>
  <c r="CG65" i="5"/>
  <c r="DK65" i="5" s="1"/>
  <c r="F28" i="22"/>
  <c r="AG30" i="22"/>
  <c r="AE1" i="7"/>
  <c r="AX1" i="17"/>
  <c r="AY1" i="17"/>
  <c r="AZ1" i="17"/>
  <c r="BA1" i="17"/>
  <c r="BB1" i="17"/>
  <c r="BC1" i="17"/>
  <c r="BD1" i="17"/>
  <c r="BE1" i="17"/>
  <c r="BF1" i="17"/>
  <c r="BG1" i="17"/>
  <c r="BH1" i="17"/>
  <c r="BI1" i="17"/>
  <c r="BJ1" i="17"/>
  <c r="BK1" i="17"/>
  <c r="AL1" i="17"/>
  <c r="AM1" i="17"/>
  <c r="AN1" i="17"/>
  <c r="AO1" i="17"/>
  <c r="AP1" i="17"/>
  <c r="AQ1" i="17"/>
  <c r="AR1" i="17"/>
  <c r="AS1" i="17"/>
  <c r="AT1" i="17"/>
  <c r="AU1" i="17"/>
  <c r="AV1" i="17"/>
  <c r="AW1" i="17"/>
  <c r="AK1" i="17"/>
  <c r="EW2" i="5"/>
  <c r="DX2" i="5"/>
  <c r="DY2" i="5"/>
  <c r="DZ2" i="5"/>
  <c r="EA2" i="5"/>
  <c r="EB2" i="5"/>
  <c r="EC2" i="5"/>
  <c r="ED2" i="5"/>
  <c r="EE2" i="5"/>
  <c r="EF2" i="5"/>
  <c r="EG2" i="5"/>
  <c r="EH2" i="5"/>
  <c r="EI2" i="5"/>
  <c r="EJ2" i="5"/>
  <c r="EK2" i="5"/>
  <c r="EL2" i="5"/>
  <c r="EM2" i="5"/>
  <c r="EN2" i="5"/>
  <c r="EO2" i="5"/>
  <c r="EP2" i="5"/>
  <c r="EQ2" i="5"/>
  <c r="ER2" i="5"/>
  <c r="ES2" i="5"/>
  <c r="ET2" i="5"/>
  <c r="EU2" i="5"/>
  <c r="EV2" i="5"/>
  <c r="DW2" i="5"/>
  <c r="AE96" i="7" l="1"/>
  <c r="AE100" i="7"/>
  <c r="AE97" i="7"/>
  <c r="AE101" i="7"/>
  <c r="AE98" i="7"/>
  <c r="AE99" i="7"/>
  <c r="AE103" i="7"/>
  <c r="AE104" i="7"/>
  <c r="AE105" i="7"/>
  <c r="AE106" i="7"/>
  <c r="DA65" i="5"/>
  <c r="I99" i="7" s="1"/>
  <c r="M29" i="22" s="1"/>
  <c r="M30" i="22" s="1"/>
  <c r="DO65" i="5"/>
  <c r="W99" i="7" s="1"/>
  <c r="AA29" i="22" s="1"/>
  <c r="AA30" i="22" s="1"/>
  <c r="DH65" i="5"/>
  <c r="P99" i="7" s="1"/>
  <c r="T29" i="22" s="1"/>
  <c r="T30" i="22" s="1"/>
  <c r="AG94" i="7"/>
  <c r="AK94" i="7"/>
  <c r="AO94" i="7"/>
  <c r="AS94" i="7"/>
  <c r="AW94" i="7"/>
  <c r="BA94" i="7"/>
  <c r="BE94" i="7"/>
  <c r="AG95" i="7"/>
  <c r="AK95" i="7"/>
  <c r="AO95" i="7"/>
  <c r="AS95" i="7"/>
  <c r="AW95" i="7"/>
  <c r="BA95" i="7"/>
  <c r="BE95" i="7"/>
  <c r="AG96" i="7"/>
  <c r="AK96" i="7"/>
  <c r="AO96" i="7"/>
  <c r="AS96" i="7"/>
  <c r="AW96" i="7"/>
  <c r="BA96" i="7"/>
  <c r="BE96" i="7"/>
  <c r="AG97" i="7"/>
  <c r="AK97" i="7"/>
  <c r="AO97" i="7"/>
  <c r="AS97" i="7"/>
  <c r="AW97" i="7"/>
  <c r="BA97" i="7"/>
  <c r="BE97" i="7"/>
  <c r="AG98" i="7"/>
  <c r="AK98" i="7"/>
  <c r="AO98" i="7"/>
  <c r="AS98" i="7"/>
  <c r="AW98" i="7"/>
  <c r="BA98" i="7"/>
  <c r="BE98" i="7"/>
  <c r="AG99" i="7"/>
  <c r="AK99" i="7"/>
  <c r="AO99" i="7"/>
  <c r="AS99" i="7"/>
  <c r="AW99" i="7"/>
  <c r="BA99" i="7"/>
  <c r="BE99" i="7"/>
  <c r="AG100" i="7"/>
  <c r="AK100" i="7"/>
  <c r="AO100" i="7"/>
  <c r="AS100" i="7"/>
  <c r="AW100" i="7"/>
  <c r="BA100" i="7"/>
  <c r="BE100" i="7"/>
  <c r="AH3" i="7"/>
  <c r="AL3" i="7"/>
  <c r="AP3" i="7"/>
  <c r="AT3" i="7"/>
  <c r="AX3" i="7"/>
  <c r="BB3" i="7"/>
  <c r="BF3" i="7"/>
  <c r="AG4" i="7"/>
  <c r="AK4" i="7"/>
  <c r="AO4" i="7"/>
  <c r="AS4" i="7"/>
  <c r="AW4" i="7"/>
  <c r="BA4" i="7"/>
  <c r="BE4" i="7"/>
  <c r="AF5" i="7"/>
  <c r="AJ5" i="7"/>
  <c r="AN5" i="7"/>
  <c r="AR5" i="7"/>
  <c r="AV5" i="7"/>
  <c r="AZ5" i="7"/>
  <c r="BD5" i="7"/>
  <c r="AH94" i="7"/>
  <c r="AL94" i="7"/>
  <c r="AP94" i="7"/>
  <c r="AT94" i="7"/>
  <c r="AX94" i="7"/>
  <c r="BB94" i="7"/>
  <c r="BF94" i="7"/>
  <c r="AH95" i="7"/>
  <c r="AL95" i="7"/>
  <c r="AP95" i="7"/>
  <c r="AT95" i="7"/>
  <c r="AX95" i="7"/>
  <c r="BB95" i="7"/>
  <c r="BF95" i="7"/>
  <c r="AH96" i="7"/>
  <c r="AL96" i="7"/>
  <c r="AP96" i="7"/>
  <c r="AT96" i="7"/>
  <c r="AX96" i="7"/>
  <c r="BB96" i="7"/>
  <c r="BF96" i="7"/>
  <c r="AH97" i="7"/>
  <c r="AL97" i="7"/>
  <c r="AP97" i="7"/>
  <c r="AT97" i="7"/>
  <c r="AX97" i="7"/>
  <c r="BB97" i="7"/>
  <c r="BF97" i="7"/>
  <c r="AH98" i="7"/>
  <c r="AL98" i="7"/>
  <c r="AP98" i="7"/>
  <c r="AT98" i="7"/>
  <c r="AX98" i="7"/>
  <c r="BB98" i="7"/>
  <c r="BF98" i="7"/>
  <c r="AH99" i="7"/>
  <c r="AL99" i="7"/>
  <c r="AP99" i="7"/>
  <c r="AT99" i="7"/>
  <c r="AX99" i="7"/>
  <c r="BB99" i="7"/>
  <c r="BF99" i="7"/>
  <c r="AH100" i="7"/>
  <c r="AL100" i="7"/>
  <c r="AP100" i="7"/>
  <c r="AT100" i="7"/>
  <c r="AX100" i="7"/>
  <c r="BB100" i="7"/>
  <c r="BF100" i="7"/>
  <c r="AI94" i="7"/>
  <c r="AM94" i="7"/>
  <c r="AQ94" i="7"/>
  <c r="AU94" i="7"/>
  <c r="AY94" i="7"/>
  <c r="BC94" i="7"/>
  <c r="BG94" i="7"/>
  <c r="AI95" i="7"/>
  <c r="AM95" i="7"/>
  <c r="AQ95" i="7"/>
  <c r="AU95" i="7"/>
  <c r="AY95" i="7"/>
  <c r="BC95" i="7"/>
  <c r="BG95" i="7"/>
  <c r="AI96" i="7"/>
  <c r="AM96" i="7"/>
  <c r="AQ96" i="7"/>
  <c r="AU96" i="7"/>
  <c r="AY96" i="7"/>
  <c r="BC96" i="7"/>
  <c r="BG96" i="7"/>
  <c r="AI97" i="7"/>
  <c r="AM97" i="7"/>
  <c r="AQ97" i="7"/>
  <c r="AU97" i="7"/>
  <c r="AY97" i="7"/>
  <c r="BC97" i="7"/>
  <c r="BG97" i="7"/>
  <c r="AI98" i="7"/>
  <c r="AM98" i="7"/>
  <c r="AQ98" i="7"/>
  <c r="AU98" i="7"/>
  <c r="AY98" i="7"/>
  <c r="BC98" i="7"/>
  <c r="BG98" i="7"/>
  <c r="AI99" i="7"/>
  <c r="AM99" i="7"/>
  <c r="AQ99" i="7"/>
  <c r="AU99" i="7"/>
  <c r="AY99" i="7"/>
  <c r="BC99" i="7"/>
  <c r="BG99" i="7"/>
  <c r="AI100" i="7"/>
  <c r="AM100" i="7"/>
  <c r="AQ100" i="7"/>
  <c r="AU100" i="7"/>
  <c r="AY100" i="7"/>
  <c r="BC100" i="7"/>
  <c r="BG100" i="7"/>
  <c r="AF3" i="7"/>
  <c r="AJ3" i="7"/>
  <c r="AN3" i="7"/>
  <c r="AR3" i="7"/>
  <c r="AV3" i="7"/>
  <c r="AZ3" i="7"/>
  <c r="BD3" i="7"/>
  <c r="AE4" i="7"/>
  <c r="AI4" i="7"/>
  <c r="AM4" i="7"/>
  <c r="AQ4" i="7"/>
  <c r="AU4" i="7"/>
  <c r="AY4" i="7"/>
  <c r="BC4" i="7"/>
  <c r="BG4" i="7"/>
  <c r="AH5" i="7"/>
  <c r="AL5" i="7"/>
  <c r="AP5" i="7"/>
  <c r="AT5" i="7"/>
  <c r="AX5" i="7"/>
  <c r="BB5" i="7"/>
  <c r="BF5" i="7"/>
  <c r="AG6" i="7"/>
  <c r="AK6" i="7"/>
  <c r="AO6" i="7"/>
  <c r="AS6" i="7"/>
  <c r="AW6" i="7"/>
  <c r="BA6" i="7"/>
  <c r="AF94" i="7"/>
  <c r="AJ94" i="7"/>
  <c r="AN94" i="7"/>
  <c r="AR94" i="7"/>
  <c r="AV94" i="7"/>
  <c r="AZ94" i="7"/>
  <c r="BD94" i="7"/>
  <c r="AF95" i="7"/>
  <c r="AJ95" i="7"/>
  <c r="AN95" i="7"/>
  <c r="AR95" i="7"/>
  <c r="AV95" i="7"/>
  <c r="AZ95" i="7"/>
  <c r="AN96" i="7"/>
  <c r="BD96" i="7"/>
  <c r="AR97" i="7"/>
  <c r="AF98" i="7"/>
  <c r="AV98" i="7"/>
  <c r="AJ99" i="7"/>
  <c r="AZ99" i="7"/>
  <c r="AN100" i="7"/>
  <c r="BD100" i="7"/>
  <c r="AG3" i="7"/>
  <c r="AO3" i="7"/>
  <c r="AW3" i="7"/>
  <c r="BE3" i="7"/>
  <c r="AJ4" i="7"/>
  <c r="AR4" i="7"/>
  <c r="AZ4" i="7"/>
  <c r="AE5" i="7"/>
  <c r="AM5" i="7"/>
  <c r="AU5" i="7"/>
  <c r="BC5" i="7"/>
  <c r="AF6" i="7"/>
  <c r="AL6" i="7"/>
  <c r="AQ6" i="7"/>
  <c r="AV6" i="7"/>
  <c r="BB6" i="7"/>
  <c r="BF6" i="7"/>
  <c r="AG7" i="7"/>
  <c r="AK7" i="7"/>
  <c r="AO7" i="7"/>
  <c r="AS7" i="7"/>
  <c r="AW7" i="7"/>
  <c r="BA7" i="7"/>
  <c r="BE7" i="7"/>
  <c r="AF8" i="7"/>
  <c r="AJ8" i="7"/>
  <c r="AN8" i="7"/>
  <c r="AR8" i="7"/>
  <c r="AV8" i="7"/>
  <c r="AZ8" i="7"/>
  <c r="BD8" i="7"/>
  <c r="AE9" i="7"/>
  <c r="AI9" i="7"/>
  <c r="AM9" i="7"/>
  <c r="AQ9" i="7"/>
  <c r="AU9" i="7"/>
  <c r="AY9" i="7"/>
  <c r="BC9" i="7"/>
  <c r="BG9" i="7"/>
  <c r="AH10" i="7"/>
  <c r="AL10" i="7"/>
  <c r="AP10" i="7"/>
  <c r="AT10" i="7"/>
  <c r="AX10" i="7"/>
  <c r="BB10" i="7"/>
  <c r="BF10" i="7"/>
  <c r="AG11" i="7"/>
  <c r="AK11" i="7"/>
  <c r="AO11" i="7"/>
  <c r="AS11" i="7"/>
  <c r="AW11" i="7"/>
  <c r="BA11" i="7"/>
  <c r="BE11" i="7"/>
  <c r="AF12" i="7"/>
  <c r="AJ12" i="7"/>
  <c r="AN12" i="7"/>
  <c r="AR12" i="7"/>
  <c r="AV12" i="7"/>
  <c r="AZ12" i="7"/>
  <c r="BD12" i="7"/>
  <c r="AE13" i="7"/>
  <c r="AI13" i="7"/>
  <c r="AM13" i="7"/>
  <c r="AQ13" i="7"/>
  <c r="AU13" i="7"/>
  <c r="AY13" i="7"/>
  <c r="BC13" i="7"/>
  <c r="BG13" i="7"/>
  <c r="AH14" i="7"/>
  <c r="AL14" i="7"/>
  <c r="AP14" i="7"/>
  <c r="AT14" i="7"/>
  <c r="AX14" i="7"/>
  <c r="BB14" i="7"/>
  <c r="BF14" i="7"/>
  <c r="AG15" i="7"/>
  <c r="BD95" i="7"/>
  <c r="AR96" i="7"/>
  <c r="AF97" i="7"/>
  <c r="AV97" i="7"/>
  <c r="AJ98" i="7"/>
  <c r="AZ98" i="7"/>
  <c r="AN99" i="7"/>
  <c r="BD99" i="7"/>
  <c r="AR100" i="7"/>
  <c r="AE95" i="7"/>
  <c r="AI3" i="7"/>
  <c r="AQ3" i="7"/>
  <c r="AY3" i="7"/>
  <c r="BG3" i="7"/>
  <c r="AL4" i="7"/>
  <c r="AT4" i="7"/>
  <c r="BB4" i="7"/>
  <c r="AG5" i="7"/>
  <c r="AO5" i="7"/>
  <c r="AW5" i="7"/>
  <c r="BE5" i="7"/>
  <c r="AH6" i="7"/>
  <c r="AM6" i="7"/>
  <c r="AR6" i="7"/>
  <c r="AX6" i="7"/>
  <c r="BC6" i="7"/>
  <c r="BG6" i="7"/>
  <c r="AH7" i="7"/>
  <c r="AL7" i="7"/>
  <c r="AP7" i="7"/>
  <c r="AT7" i="7"/>
  <c r="AX7" i="7"/>
  <c r="BB7" i="7"/>
  <c r="BF7" i="7"/>
  <c r="AG8" i="7"/>
  <c r="AK8" i="7"/>
  <c r="AO8" i="7"/>
  <c r="AS8" i="7"/>
  <c r="AW8" i="7"/>
  <c r="BA8" i="7"/>
  <c r="BE8" i="7"/>
  <c r="AF9" i="7"/>
  <c r="AJ9" i="7"/>
  <c r="AN9" i="7"/>
  <c r="AR9" i="7"/>
  <c r="AV9" i="7"/>
  <c r="AZ9" i="7"/>
  <c r="BD9" i="7"/>
  <c r="AF96" i="7"/>
  <c r="AV96" i="7"/>
  <c r="AJ97" i="7"/>
  <c r="AZ97" i="7"/>
  <c r="AN98" i="7"/>
  <c r="BD98" i="7"/>
  <c r="AR99" i="7"/>
  <c r="AF100" i="7"/>
  <c r="AV100" i="7"/>
  <c r="AK3" i="7"/>
  <c r="AS3" i="7"/>
  <c r="BA3" i="7"/>
  <c r="AF4" i="7"/>
  <c r="AN4" i="7"/>
  <c r="AV4" i="7"/>
  <c r="BD4" i="7"/>
  <c r="AI5" i="7"/>
  <c r="AQ5" i="7"/>
  <c r="AY5" i="7"/>
  <c r="BG5" i="7"/>
  <c r="AI6" i="7"/>
  <c r="AN6" i="7"/>
  <c r="AT6" i="7"/>
  <c r="AY6" i="7"/>
  <c r="BD6" i="7"/>
  <c r="AE7" i="7"/>
  <c r="AI7" i="7"/>
  <c r="AM7" i="7"/>
  <c r="AQ7" i="7"/>
  <c r="AU7" i="7"/>
  <c r="AY7" i="7"/>
  <c r="BC7" i="7"/>
  <c r="BG7" i="7"/>
  <c r="AH8" i="7"/>
  <c r="AL8" i="7"/>
  <c r="AP8" i="7"/>
  <c r="AT8" i="7"/>
  <c r="AX8" i="7"/>
  <c r="BB8" i="7"/>
  <c r="BF8" i="7"/>
  <c r="AG9" i="7"/>
  <c r="AK9" i="7"/>
  <c r="AO9" i="7"/>
  <c r="AS9" i="7"/>
  <c r="AW9" i="7"/>
  <c r="BA9" i="7"/>
  <c r="BE9" i="7"/>
  <c r="AF10" i="7"/>
  <c r="AJ10" i="7"/>
  <c r="AN10" i="7"/>
  <c r="AR10" i="7"/>
  <c r="AV10" i="7"/>
  <c r="AZ10" i="7"/>
  <c r="BD10" i="7"/>
  <c r="AE11" i="7"/>
  <c r="AI11" i="7"/>
  <c r="AM11" i="7"/>
  <c r="AQ11" i="7"/>
  <c r="AU11" i="7"/>
  <c r="AY11" i="7"/>
  <c r="BC11" i="7"/>
  <c r="BG11" i="7"/>
  <c r="AH12" i="7"/>
  <c r="AL12" i="7"/>
  <c r="AP12" i="7"/>
  <c r="AT12" i="7"/>
  <c r="AX12" i="7"/>
  <c r="BB12" i="7"/>
  <c r="BF12" i="7"/>
  <c r="AG13" i="7"/>
  <c r="AK13" i="7"/>
  <c r="AO13" i="7"/>
  <c r="AS13" i="7"/>
  <c r="AW13" i="7"/>
  <c r="BA13" i="7"/>
  <c r="BE13" i="7"/>
  <c r="AF14" i="7"/>
  <c r="AJ14" i="7"/>
  <c r="AN14" i="7"/>
  <c r="AR14" i="7"/>
  <c r="AV14" i="7"/>
  <c r="AZ14" i="7"/>
  <c r="BD14" i="7"/>
  <c r="AE15" i="7"/>
  <c r="AI15" i="7"/>
  <c r="AM15" i="7"/>
  <c r="AQ15" i="7"/>
  <c r="AU15" i="7"/>
  <c r="AY15" i="7"/>
  <c r="BC15" i="7"/>
  <c r="BG15" i="7"/>
  <c r="AH16" i="7"/>
  <c r="AL16" i="7"/>
  <c r="AP16" i="7"/>
  <c r="AT16" i="7"/>
  <c r="AX16" i="7"/>
  <c r="BB16" i="7"/>
  <c r="AJ96" i="7"/>
  <c r="AZ96" i="7"/>
  <c r="AN97" i="7"/>
  <c r="BD97" i="7"/>
  <c r="AR98" i="7"/>
  <c r="AF99" i="7"/>
  <c r="AV99" i="7"/>
  <c r="AJ100" i="7"/>
  <c r="AZ100" i="7"/>
  <c r="AE3" i="7"/>
  <c r="AM3" i="7"/>
  <c r="AU3" i="7"/>
  <c r="BC3" i="7"/>
  <c r="AH4" i="7"/>
  <c r="AP4" i="7"/>
  <c r="AX4" i="7"/>
  <c r="BF4" i="7"/>
  <c r="AK5" i="7"/>
  <c r="AS5" i="7"/>
  <c r="BA5" i="7"/>
  <c r="AE6" i="7"/>
  <c r="AJ6" i="7"/>
  <c r="AP6" i="7"/>
  <c r="AU6" i="7"/>
  <c r="AZ6" i="7"/>
  <c r="BE6" i="7"/>
  <c r="AF7" i="7"/>
  <c r="AJ7" i="7"/>
  <c r="AN7" i="7"/>
  <c r="AR7" i="7"/>
  <c r="AV7" i="7"/>
  <c r="AZ7" i="7"/>
  <c r="BD7" i="7"/>
  <c r="AE8" i="7"/>
  <c r="AI8" i="7"/>
  <c r="AM8" i="7"/>
  <c r="AQ8" i="7"/>
  <c r="AU8" i="7"/>
  <c r="AY8" i="7"/>
  <c r="BC8" i="7"/>
  <c r="BG8" i="7"/>
  <c r="AH9" i="7"/>
  <c r="AL9" i="7"/>
  <c r="AP9" i="7"/>
  <c r="AT9" i="7"/>
  <c r="AX9" i="7"/>
  <c r="BB9" i="7"/>
  <c r="BF9" i="7"/>
  <c r="AG10" i="7"/>
  <c r="AK10" i="7"/>
  <c r="AO10" i="7"/>
  <c r="AS10" i="7"/>
  <c r="AW10" i="7"/>
  <c r="BA10" i="7"/>
  <c r="BE10" i="7"/>
  <c r="AF11" i="7"/>
  <c r="AJ11" i="7"/>
  <c r="AN11" i="7"/>
  <c r="AR11" i="7"/>
  <c r="AV11" i="7"/>
  <c r="AZ11" i="7"/>
  <c r="BD11" i="7"/>
  <c r="AE12" i="7"/>
  <c r="AI12" i="7"/>
  <c r="AM12" i="7"/>
  <c r="AQ12" i="7"/>
  <c r="AU12" i="7"/>
  <c r="AY12" i="7"/>
  <c r="BC12" i="7"/>
  <c r="BG12" i="7"/>
  <c r="AH13" i="7"/>
  <c r="AL13" i="7"/>
  <c r="AP13" i="7"/>
  <c r="AT13" i="7"/>
  <c r="AX13" i="7"/>
  <c r="BB13" i="7"/>
  <c r="BF13" i="7"/>
  <c r="AG14" i="7"/>
  <c r="AK14" i="7"/>
  <c r="AO14" i="7"/>
  <c r="AS14" i="7"/>
  <c r="AQ10" i="7"/>
  <c r="BG10" i="7"/>
  <c r="AT11" i="7"/>
  <c r="AG12" i="7"/>
  <c r="AW12" i="7"/>
  <c r="AJ13" i="7"/>
  <c r="AZ13" i="7"/>
  <c r="AM14" i="7"/>
  <c r="AY14" i="7"/>
  <c r="BG14" i="7"/>
  <c r="AK15" i="7"/>
  <c r="AP15" i="7"/>
  <c r="AV15" i="7"/>
  <c r="BA15" i="7"/>
  <c r="BF15" i="7"/>
  <c r="AI16" i="7"/>
  <c r="AN16" i="7"/>
  <c r="AS16" i="7"/>
  <c r="AY16" i="7"/>
  <c r="BD16" i="7"/>
  <c r="AE17" i="7"/>
  <c r="AI17" i="7"/>
  <c r="AM17" i="7"/>
  <c r="AQ17" i="7"/>
  <c r="AU17" i="7"/>
  <c r="AY17" i="7"/>
  <c r="BC17" i="7"/>
  <c r="BG17" i="7"/>
  <c r="AH18" i="7"/>
  <c r="AL18" i="7"/>
  <c r="AP18" i="7"/>
  <c r="AT18" i="7"/>
  <c r="AX18" i="7"/>
  <c r="BB18" i="7"/>
  <c r="BF18" i="7"/>
  <c r="AG19" i="7"/>
  <c r="AK19" i="7"/>
  <c r="AO19" i="7"/>
  <c r="AS19" i="7"/>
  <c r="AW19" i="7"/>
  <c r="BA19" i="7"/>
  <c r="BE19" i="7"/>
  <c r="AF20" i="7"/>
  <c r="AJ20" i="7"/>
  <c r="AN20" i="7"/>
  <c r="AR20" i="7"/>
  <c r="AV20" i="7"/>
  <c r="AZ20" i="7"/>
  <c r="BD20" i="7"/>
  <c r="AE21" i="7"/>
  <c r="AI21" i="7"/>
  <c r="AM21" i="7"/>
  <c r="AQ21" i="7"/>
  <c r="AU21" i="7"/>
  <c r="AY21" i="7"/>
  <c r="BC21" i="7"/>
  <c r="BG21" i="7"/>
  <c r="AH22" i="7"/>
  <c r="AL22" i="7"/>
  <c r="AP22" i="7"/>
  <c r="AT22" i="7"/>
  <c r="AX22" i="7"/>
  <c r="BB22" i="7"/>
  <c r="BF22" i="7"/>
  <c r="AG23" i="7"/>
  <c r="AK23" i="7"/>
  <c r="AO23" i="7"/>
  <c r="AS23" i="7"/>
  <c r="AW23" i="7"/>
  <c r="BA23" i="7"/>
  <c r="BE23" i="7"/>
  <c r="AF24" i="7"/>
  <c r="AJ24" i="7"/>
  <c r="AN24" i="7"/>
  <c r="AR24" i="7"/>
  <c r="AV24" i="7"/>
  <c r="AE10" i="7"/>
  <c r="AU10" i="7"/>
  <c r="AH11" i="7"/>
  <c r="AX11" i="7"/>
  <c r="AK12" i="7"/>
  <c r="BA12" i="7"/>
  <c r="AN13" i="7"/>
  <c r="BD13" i="7"/>
  <c r="AQ14" i="7"/>
  <c r="BA14" i="7"/>
  <c r="AF15" i="7"/>
  <c r="AL15" i="7"/>
  <c r="AR15" i="7"/>
  <c r="AW15" i="7"/>
  <c r="BB15" i="7"/>
  <c r="AE16" i="7"/>
  <c r="AJ16" i="7"/>
  <c r="AO16" i="7"/>
  <c r="AU16" i="7"/>
  <c r="AZ16" i="7"/>
  <c r="BE16" i="7"/>
  <c r="AF17" i="7"/>
  <c r="AJ17" i="7"/>
  <c r="AN17" i="7"/>
  <c r="AR17" i="7"/>
  <c r="AV17" i="7"/>
  <c r="AZ17" i="7"/>
  <c r="BD17" i="7"/>
  <c r="AE18" i="7"/>
  <c r="AI18" i="7"/>
  <c r="AM18" i="7"/>
  <c r="AQ18" i="7"/>
  <c r="AU18" i="7"/>
  <c r="AY18" i="7"/>
  <c r="BC18" i="7"/>
  <c r="BG18" i="7"/>
  <c r="AH19" i="7"/>
  <c r="AL19" i="7"/>
  <c r="AP19" i="7"/>
  <c r="AT19" i="7"/>
  <c r="AX19" i="7"/>
  <c r="BB19" i="7"/>
  <c r="BF19" i="7"/>
  <c r="AG20" i="7"/>
  <c r="AK20" i="7"/>
  <c r="AO20" i="7"/>
  <c r="AS20" i="7"/>
  <c r="AW20" i="7"/>
  <c r="BA20" i="7"/>
  <c r="BE20" i="7"/>
  <c r="AF21" i="7"/>
  <c r="AJ21" i="7"/>
  <c r="AN21" i="7"/>
  <c r="AR21" i="7"/>
  <c r="AV21" i="7"/>
  <c r="AZ21" i="7"/>
  <c r="BD21" i="7"/>
  <c r="AE22" i="7"/>
  <c r="AI22" i="7"/>
  <c r="AM22" i="7"/>
  <c r="AQ22" i="7"/>
  <c r="AU22" i="7"/>
  <c r="AY22" i="7"/>
  <c r="BC22" i="7"/>
  <c r="BG22" i="7"/>
  <c r="AH23" i="7"/>
  <c r="AL23" i="7"/>
  <c r="AP23" i="7"/>
  <c r="AT23" i="7"/>
  <c r="AX23" i="7"/>
  <c r="BB23" i="7"/>
  <c r="BF23" i="7"/>
  <c r="AG24" i="7"/>
  <c r="AK24" i="7"/>
  <c r="AO24" i="7"/>
  <c r="AS24" i="7"/>
  <c r="AW24" i="7"/>
  <c r="BA24" i="7"/>
  <c r="BE24" i="7"/>
  <c r="AF25" i="7"/>
  <c r="AJ25" i="7"/>
  <c r="AN25" i="7"/>
  <c r="AR25" i="7"/>
  <c r="AV25" i="7"/>
  <c r="AZ25" i="7"/>
  <c r="AI10" i="7"/>
  <c r="AY10" i="7"/>
  <c r="AL11" i="7"/>
  <c r="BB11" i="7"/>
  <c r="AO12" i="7"/>
  <c r="BE12" i="7"/>
  <c r="AR13" i="7"/>
  <c r="AE14" i="7"/>
  <c r="AU14" i="7"/>
  <c r="BC14" i="7"/>
  <c r="AH15" i="7"/>
  <c r="AN15" i="7"/>
  <c r="AS15" i="7"/>
  <c r="AX15" i="7"/>
  <c r="BD15" i="7"/>
  <c r="AF16" i="7"/>
  <c r="AK16" i="7"/>
  <c r="AQ16" i="7"/>
  <c r="AV16" i="7"/>
  <c r="BA16" i="7"/>
  <c r="BF16" i="7"/>
  <c r="AG17" i="7"/>
  <c r="AK17" i="7"/>
  <c r="AO17" i="7"/>
  <c r="AS17" i="7"/>
  <c r="AW17" i="7"/>
  <c r="BA17" i="7"/>
  <c r="BE17" i="7"/>
  <c r="AF18" i="7"/>
  <c r="AJ18" i="7"/>
  <c r="AN18" i="7"/>
  <c r="AR18" i="7"/>
  <c r="AV18" i="7"/>
  <c r="AZ18" i="7"/>
  <c r="BD18" i="7"/>
  <c r="AE19" i="7"/>
  <c r="AI19" i="7"/>
  <c r="AM19" i="7"/>
  <c r="AQ19" i="7"/>
  <c r="AU19" i="7"/>
  <c r="AY19" i="7"/>
  <c r="BC19" i="7"/>
  <c r="BG19" i="7"/>
  <c r="AH20" i="7"/>
  <c r="AL20" i="7"/>
  <c r="AP20" i="7"/>
  <c r="AT20" i="7"/>
  <c r="AX20" i="7"/>
  <c r="BB20" i="7"/>
  <c r="BF20" i="7"/>
  <c r="AG21" i="7"/>
  <c r="AK21" i="7"/>
  <c r="AO21" i="7"/>
  <c r="AS21" i="7"/>
  <c r="AW21" i="7"/>
  <c r="BA21" i="7"/>
  <c r="BE21" i="7"/>
  <c r="AF22" i="7"/>
  <c r="AJ22" i="7"/>
  <c r="AN22" i="7"/>
  <c r="AR22" i="7"/>
  <c r="AV22" i="7"/>
  <c r="AZ22" i="7"/>
  <c r="BD22" i="7"/>
  <c r="AE23" i="7"/>
  <c r="AI23" i="7"/>
  <c r="AM23" i="7"/>
  <c r="AQ23" i="7"/>
  <c r="AU23" i="7"/>
  <c r="AY23" i="7"/>
  <c r="BC23" i="7"/>
  <c r="BG23" i="7"/>
  <c r="AH24" i="7"/>
  <c r="AL24" i="7"/>
  <c r="AP24" i="7"/>
  <c r="AT24" i="7"/>
  <c r="AX24" i="7"/>
  <c r="BB24" i="7"/>
  <c r="BF24" i="7"/>
  <c r="AG25" i="7"/>
  <c r="AK25" i="7"/>
  <c r="AO25" i="7"/>
  <c r="AS25" i="7"/>
  <c r="AW25" i="7"/>
  <c r="BA25" i="7"/>
  <c r="BE25" i="7"/>
  <c r="AF26" i="7"/>
  <c r="AM10" i="7"/>
  <c r="BC10" i="7"/>
  <c r="AP11" i="7"/>
  <c r="BF11" i="7"/>
  <c r="AS12" i="7"/>
  <c r="AF13" i="7"/>
  <c r="AV13" i="7"/>
  <c r="AI14" i="7"/>
  <c r="AW14" i="7"/>
  <c r="BE14" i="7"/>
  <c r="AJ15" i="7"/>
  <c r="AO15" i="7"/>
  <c r="AT15" i="7"/>
  <c r="AZ15" i="7"/>
  <c r="BE15" i="7"/>
  <c r="AG16" i="7"/>
  <c r="AM16" i="7"/>
  <c r="AR16" i="7"/>
  <c r="AW16" i="7"/>
  <c r="BC16" i="7"/>
  <c r="BG16" i="7"/>
  <c r="AH17" i="7"/>
  <c r="AL17" i="7"/>
  <c r="AP17" i="7"/>
  <c r="AT17" i="7"/>
  <c r="AX17" i="7"/>
  <c r="BB17" i="7"/>
  <c r="BF17" i="7"/>
  <c r="AG18" i="7"/>
  <c r="AK18" i="7"/>
  <c r="AO18" i="7"/>
  <c r="AS18" i="7"/>
  <c r="AW18" i="7"/>
  <c r="BA18" i="7"/>
  <c r="BE18" i="7"/>
  <c r="AF19" i="7"/>
  <c r="AJ19" i="7"/>
  <c r="AN19" i="7"/>
  <c r="AR19" i="7"/>
  <c r="AV19" i="7"/>
  <c r="AZ19" i="7"/>
  <c r="BD19" i="7"/>
  <c r="AE20" i="7"/>
  <c r="AI20" i="7"/>
  <c r="AM20" i="7"/>
  <c r="AQ20" i="7"/>
  <c r="AU20" i="7"/>
  <c r="AY20" i="7"/>
  <c r="BC20" i="7"/>
  <c r="BG20" i="7"/>
  <c r="AH21" i="7"/>
  <c r="AL21" i="7"/>
  <c r="AP21" i="7"/>
  <c r="AT21" i="7"/>
  <c r="AX21" i="7"/>
  <c r="BB21" i="7"/>
  <c r="BF21" i="7"/>
  <c r="AG22" i="7"/>
  <c r="AK22" i="7"/>
  <c r="AO22" i="7"/>
  <c r="AS22" i="7"/>
  <c r="AW22" i="7"/>
  <c r="BA22" i="7"/>
  <c r="BE22" i="7"/>
  <c r="AF23" i="7"/>
  <c r="AJ23" i="7"/>
  <c r="AN23" i="7"/>
  <c r="AR23" i="7"/>
  <c r="AV23" i="7"/>
  <c r="AZ23" i="7"/>
  <c r="BD23" i="7"/>
  <c r="AE24" i="7"/>
  <c r="AI24" i="7"/>
  <c r="AM24" i="7"/>
  <c r="AQ24" i="7"/>
  <c r="AU24" i="7"/>
  <c r="AY24" i="7"/>
  <c r="BC24" i="7"/>
  <c r="BG24" i="7"/>
  <c r="AH25" i="7"/>
  <c r="AI25" i="7"/>
  <c r="AQ25" i="7"/>
  <c r="AY25" i="7"/>
  <c r="BF25" i="7"/>
  <c r="AH26" i="7"/>
  <c r="AL26" i="7"/>
  <c r="AP26" i="7"/>
  <c r="AT26" i="7"/>
  <c r="AX26" i="7"/>
  <c r="BB26" i="7"/>
  <c r="BF26" i="7"/>
  <c r="AG27" i="7"/>
  <c r="AK27" i="7"/>
  <c r="AO27" i="7"/>
  <c r="AS27" i="7"/>
  <c r="AW27" i="7"/>
  <c r="BA27" i="7"/>
  <c r="BE27" i="7"/>
  <c r="AF28" i="7"/>
  <c r="AJ28" i="7"/>
  <c r="AN28" i="7"/>
  <c r="AR28" i="7"/>
  <c r="AV28" i="7"/>
  <c r="AZ28" i="7"/>
  <c r="BD28" i="7"/>
  <c r="AE29" i="7"/>
  <c r="AI29" i="7"/>
  <c r="AM29" i="7"/>
  <c r="AQ29" i="7"/>
  <c r="AU29" i="7"/>
  <c r="AY29" i="7"/>
  <c r="BC29" i="7"/>
  <c r="BG29" i="7"/>
  <c r="AH30" i="7"/>
  <c r="AL30" i="7"/>
  <c r="AP30" i="7"/>
  <c r="AT30" i="7"/>
  <c r="AX30" i="7"/>
  <c r="BB30" i="7"/>
  <c r="BF30" i="7"/>
  <c r="AG31" i="7"/>
  <c r="AK31" i="7"/>
  <c r="AO31" i="7"/>
  <c r="AS31" i="7"/>
  <c r="AW31" i="7"/>
  <c r="BA31" i="7"/>
  <c r="BE31" i="7"/>
  <c r="AF32" i="7"/>
  <c r="AJ32" i="7"/>
  <c r="AN32" i="7"/>
  <c r="AR32" i="7"/>
  <c r="AV32" i="7"/>
  <c r="AZ32" i="7"/>
  <c r="BD32" i="7"/>
  <c r="AE33" i="7"/>
  <c r="AI33" i="7"/>
  <c r="AM33" i="7"/>
  <c r="AQ33" i="7"/>
  <c r="AU33" i="7"/>
  <c r="AY33" i="7"/>
  <c r="BC33" i="7"/>
  <c r="BG33" i="7"/>
  <c r="AH34" i="7"/>
  <c r="AL34" i="7"/>
  <c r="AP34" i="7"/>
  <c r="AT34" i="7"/>
  <c r="AX34" i="7"/>
  <c r="BB34" i="7"/>
  <c r="BF34" i="7"/>
  <c r="AG35" i="7"/>
  <c r="AK35" i="7"/>
  <c r="AO35" i="7"/>
  <c r="AS35" i="7"/>
  <c r="AW35" i="7"/>
  <c r="BA35" i="7"/>
  <c r="BE35" i="7"/>
  <c r="AF36" i="7"/>
  <c r="AJ36" i="7"/>
  <c r="AN36" i="7"/>
  <c r="AR36" i="7"/>
  <c r="AV36" i="7"/>
  <c r="AZ36" i="7"/>
  <c r="BD36" i="7"/>
  <c r="AE37" i="7"/>
  <c r="AI37" i="7"/>
  <c r="AM37" i="7"/>
  <c r="AQ37" i="7"/>
  <c r="AU37" i="7"/>
  <c r="AY37" i="7"/>
  <c r="BC37" i="7"/>
  <c r="BG37" i="7"/>
  <c r="AH38" i="7"/>
  <c r="AL38" i="7"/>
  <c r="AP38" i="7"/>
  <c r="AT38" i="7"/>
  <c r="AX38" i="7"/>
  <c r="BB38" i="7"/>
  <c r="BF38" i="7"/>
  <c r="AG39" i="7"/>
  <c r="AK39" i="7"/>
  <c r="AO39" i="7"/>
  <c r="AS39" i="7"/>
  <c r="AW39" i="7"/>
  <c r="BA39" i="7"/>
  <c r="BE39" i="7"/>
  <c r="AF40" i="7"/>
  <c r="AJ40" i="7"/>
  <c r="AN40" i="7"/>
  <c r="AR40" i="7"/>
  <c r="AV40" i="7"/>
  <c r="AZ40" i="7"/>
  <c r="BD40" i="7"/>
  <c r="AE41" i="7"/>
  <c r="AI41" i="7"/>
  <c r="AM41" i="7"/>
  <c r="AQ41" i="7"/>
  <c r="AU41" i="7"/>
  <c r="AY41" i="7"/>
  <c r="BC41" i="7"/>
  <c r="BG41" i="7"/>
  <c r="AH42" i="7"/>
  <c r="AL42" i="7"/>
  <c r="AP42" i="7"/>
  <c r="AT42" i="7"/>
  <c r="AX42" i="7"/>
  <c r="BB42" i="7"/>
  <c r="BF42" i="7"/>
  <c r="AG43" i="7"/>
  <c r="AK43" i="7"/>
  <c r="AO43" i="7"/>
  <c r="AS43" i="7"/>
  <c r="AW43" i="7"/>
  <c r="BA43" i="7"/>
  <c r="BE43" i="7"/>
  <c r="AF44" i="7"/>
  <c r="AJ44" i="7"/>
  <c r="AN44" i="7"/>
  <c r="AR44" i="7"/>
  <c r="AZ24" i="7"/>
  <c r="AL25" i="7"/>
  <c r="AT25" i="7"/>
  <c r="BB25" i="7"/>
  <c r="BG25" i="7"/>
  <c r="AI26" i="7"/>
  <c r="AM26" i="7"/>
  <c r="AQ26" i="7"/>
  <c r="AU26" i="7"/>
  <c r="AY26" i="7"/>
  <c r="BC26" i="7"/>
  <c r="BG26" i="7"/>
  <c r="AH27" i="7"/>
  <c r="AL27" i="7"/>
  <c r="AP27" i="7"/>
  <c r="AT27" i="7"/>
  <c r="AX27" i="7"/>
  <c r="BB27" i="7"/>
  <c r="BF27" i="7"/>
  <c r="AG28" i="7"/>
  <c r="AK28" i="7"/>
  <c r="AO28" i="7"/>
  <c r="AS28" i="7"/>
  <c r="AW28" i="7"/>
  <c r="BA28" i="7"/>
  <c r="BE28" i="7"/>
  <c r="AF29" i="7"/>
  <c r="AJ29" i="7"/>
  <c r="AN29" i="7"/>
  <c r="AR29" i="7"/>
  <c r="AV29" i="7"/>
  <c r="AZ29" i="7"/>
  <c r="BD29" i="7"/>
  <c r="AE30" i="7"/>
  <c r="AI30" i="7"/>
  <c r="AM30" i="7"/>
  <c r="AQ30" i="7"/>
  <c r="AU30" i="7"/>
  <c r="AY30" i="7"/>
  <c r="BC30" i="7"/>
  <c r="BG30" i="7"/>
  <c r="AH31" i="7"/>
  <c r="AL31" i="7"/>
  <c r="AP31" i="7"/>
  <c r="AT31" i="7"/>
  <c r="AX31" i="7"/>
  <c r="BB31" i="7"/>
  <c r="BF31" i="7"/>
  <c r="AG32" i="7"/>
  <c r="AK32" i="7"/>
  <c r="AO32" i="7"/>
  <c r="AS32" i="7"/>
  <c r="AW32" i="7"/>
  <c r="BA32" i="7"/>
  <c r="BE32" i="7"/>
  <c r="AF33" i="7"/>
  <c r="AJ33" i="7"/>
  <c r="AN33" i="7"/>
  <c r="AR33" i="7"/>
  <c r="AV33" i="7"/>
  <c r="AZ33" i="7"/>
  <c r="BD33" i="7"/>
  <c r="AE34" i="7"/>
  <c r="AI34" i="7"/>
  <c r="AM34" i="7"/>
  <c r="AQ34" i="7"/>
  <c r="AU34" i="7"/>
  <c r="AY34" i="7"/>
  <c r="BC34" i="7"/>
  <c r="BG34" i="7"/>
  <c r="AH35" i="7"/>
  <c r="AL35" i="7"/>
  <c r="AP35" i="7"/>
  <c r="AT35" i="7"/>
  <c r="AX35" i="7"/>
  <c r="BB35" i="7"/>
  <c r="BF35" i="7"/>
  <c r="AG36" i="7"/>
  <c r="AK36" i="7"/>
  <c r="AO36" i="7"/>
  <c r="AS36" i="7"/>
  <c r="AW36" i="7"/>
  <c r="BA36" i="7"/>
  <c r="BE36" i="7"/>
  <c r="AF37" i="7"/>
  <c r="AJ37" i="7"/>
  <c r="AN37" i="7"/>
  <c r="AR37" i="7"/>
  <c r="AV37" i="7"/>
  <c r="AZ37" i="7"/>
  <c r="BD37" i="7"/>
  <c r="AE38" i="7"/>
  <c r="AI38" i="7"/>
  <c r="AM38" i="7"/>
  <c r="AQ38" i="7"/>
  <c r="AU38" i="7"/>
  <c r="AY38" i="7"/>
  <c r="BC38" i="7"/>
  <c r="BG38" i="7"/>
  <c r="AH39" i="7"/>
  <c r="AL39" i="7"/>
  <c r="AP39" i="7"/>
  <c r="AT39" i="7"/>
  <c r="AX39" i="7"/>
  <c r="BB39" i="7"/>
  <c r="BF39" i="7"/>
  <c r="AG40" i="7"/>
  <c r="AK40" i="7"/>
  <c r="AO40" i="7"/>
  <c r="AS40" i="7"/>
  <c r="AW40" i="7"/>
  <c r="BA40" i="7"/>
  <c r="BE40" i="7"/>
  <c r="AF41" i="7"/>
  <c r="AJ41" i="7"/>
  <c r="AN41" i="7"/>
  <c r="AR41" i="7"/>
  <c r="AV41" i="7"/>
  <c r="AZ41" i="7"/>
  <c r="BD41" i="7"/>
  <c r="AE42" i="7"/>
  <c r="AI42" i="7"/>
  <c r="AM42" i="7"/>
  <c r="AQ42" i="7"/>
  <c r="AU42" i="7"/>
  <c r="AY42" i="7"/>
  <c r="BC42" i="7"/>
  <c r="BG42" i="7"/>
  <c r="AH43" i="7"/>
  <c r="AL43" i="7"/>
  <c r="AP43" i="7"/>
  <c r="AT43" i="7"/>
  <c r="AX43" i="7"/>
  <c r="BB43" i="7"/>
  <c r="BF43" i="7"/>
  <c r="AG44" i="7"/>
  <c r="AK44" i="7"/>
  <c r="AO44" i="7"/>
  <c r="AS44" i="7"/>
  <c r="AW44" i="7"/>
  <c r="BA44" i="7"/>
  <c r="BE44" i="7"/>
  <c r="AF45" i="7"/>
  <c r="AJ45" i="7"/>
  <c r="BD24" i="7"/>
  <c r="AM25" i="7"/>
  <c r="AU25" i="7"/>
  <c r="BC25" i="7"/>
  <c r="AE26" i="7"/>
  <c r="AJ26" i="7"/>
  <c r="AN26" i="7"/>
  <c r="AR26" i="7"/>
  <c r="AV26" i="7"/>
  <c r="AZ26" i="7"/>
  <c r="BD26" i="7"/>
  <c r="AE27" i="7"/>
  <c r="AI27" i="7"/>
  <c r="AM27" i="7"/>
  <c r="AQ27" i="7"/>
  <c r="AU27" i="7"/>
  <c r="AY27" i="7"/>
  <c r="BC27" i="7"/>
  <c r="BG27" i="7"/>
  <c r="AH28" i="7"/>
  <c r="AL28" i="7"/>
  <c r="AP28" i="7"/>
  <c r="AT28" i="7"/>
  <c r="AX28" i="7"/>
  <c r="BB28" i="7"/>
  <c r="BF28" i="7"/>
  <c r="AG29" i="7"/>
  <c r="AK29" i="7"/>
  <c r="AO29" i="7"/>
  <c r="AS29" i="7"/>
  <c r="AW29" i="7"/>
  <c r="BA29" i="7"/>
  <c r="BE29" i="7"/>
  <c r="AF30" i="7"/>
  <c r="AJ30" i="7"/>
  <c r="AN30" i="7"/>
  <c r="AR30" i="7"/>
  <c r="AV30" i="7"/>
  <c r="AZ30" i="7"/>
  <c r="BD30" i="7"/>
  <c r="AE31" i="7"/>
  <c r="AI31" i="7"/>
  <c r="AM31" i="7"/>
  <c r="AQ31" i="7"/>
  <c r="AU31" i="7"/>
  <c r="AY31" i="7"/>
  <c r="BC31" i="7"/>
  <c r="BG31" i="7"/>
  <c r="AH32" i="7"/>
  <c r="AL32" i="7"/>
  <c r="AP32" i="7"/>
  <c r="AT32" i="7"/>
  <c r="AX32" i="7"/>
  <c r="BB32" i="7"/>
  <c r="BF32" i="7"/>
  <c r="AG33" i="7"/>
  <c r="AK33" i="7"/>
  <c r="AO33" i="7"/>
  <c r="AS33" i="7"/>
  <c r="AW33" i="7"/>
  <c r="BA33" i="7"/>
  <c r="BE33" i="7"/>
  <c r="AF34" i="7"/>
  <c r="AJ34" i="7"/>
  <c r="AN34" i="7"/>
  <c r="AR34" i="7"/>
  <c r="AV34" i="7"/>
  <c r="AZ34" i="7"/>
  <c r="BD34" i="7"/>
  <c r="AE35" i="7"/>
  <c r="AI35" i="7"/>
  <c r="AM35" i="7"/>
  <c r="AQ35" i="7"/>
  <c r="AU35" i="7"/>
  <c r="AY35" i="7"/>
  <c r="BC35" i="7"/>
  <c r="BG35" i="7"/>
  <c r="AH36" i="7"/>
  <c r="AL36" i="7"/>
  <c r="AP36" i="7"/>
  <c r="AT36" i="7"/>
  <c r="AX36" i="7"/>
  <c r="BB36" i="7"/>
  <c r="BF36" i="7"/>
  <c r="AG37" i="7"/>
  <c r="AK37" i="7"/>
  <c r="AO37" i="7"/>
  <c r="AS37" i="7"/>
  <c r="AW37" i="7"/>
  <c r="BA37" i="7"/>
  <c r="BE37" i="7"/>
  <c r="AF38" i="7"/>
  <c r="AJ38" i="7"/>
  <c r="AN38" i="7"/>
  <c r="AR38" i="7"/>
  <c r="AV38" i="7"/>
  <c r="AZ38" i="7"/>
  <c r="BD38" i="7"/>
  <c r="AE39" i="7"/>
  <c r="AI39" i="7"/>
  <c r="AM39" i="7"/>
  <c r="AQ39" i="7"/>
  <c r="AU39" i="7"/>
  <c r="AY39" i="7"/>
  <c r="BC39" i="7"/>
  <c r="BG39" i="7"/>
  <c r="AH40" i="7"/>
  <c r="AL40" i="7"/>
  <c r="AP40" i="7"/>
  <c r="AT40" i="7"/>
  <c r="AX40" i="7"/>
  <c r="BB40" i="7"/>
  <c r="BF40" i="7"/>
  <c r="AG41" i="7"/>
  <c r="AK41" i="7"/>
  <c r="AO41" i="7"/>
  <c r="AS41" i="7"/>
  <c r="AW41" i="7"/>
  <c r="BA41" i="7"/>
  <c r="BE41" i="7"/>
  <c r="AF42" i="7"/>
  <c r="AJ42" i="7"/>
  <c r="AN42" i="7"/>
  <c r="AR42" i="7"/>
  <c r="AV42" i="7"/>
  <c r="AZ42" i="7"/>
  <c r="BD42" i="7"/>
  <c r="AE43" i="7"/>
  <c r="AI43" i="7"/>
  <c r="AM43" i="7"/>
  <c r="AQ43" i="7"/>
  <c r="AU43" i="7"/>
  <c r="AY43" i="7"/>
  <c r="BC43" i="7"/>
  <c r="BG43" i="7"/>
  <c r="AH44" i="7"/>
  <c r="AL44" i="7"/>
  <c r="AP44" i="7"/>
  <c r="AT44" i="7"/>
  <c r="AX44" i="7"/>
  <c r="AE25" i="7"/>
  <c r="AP25" i="7"/>
  <c r="AX25" i="7"/>
  <c r="BD25" i="7"/>
  <c r="AG26" i="7"/>
  <c r="AK26" i="7"/>
  <c r="AO26" i="7"/>
  <c r="AS26" i="7"/>
  <c r="AW26" i="7"/>
  <c r="BA26" i="7"/>
  <c r="BE26" i="7"/>
  <c r="AF27" i="7"/>
  <c r="AJ27" i="7"/>
  <c r="AN27" i="7"/>
  <c r="AR27" i="7"/>
  <c r="AV27" i="7"/>
  <c r="AZ27" i="7"/>
  <c r="BD27" i="7"/>
  <c r="AE28" i="7"/>
  <c r="AI28" i="7"/>
  <c r="AM28" i="7"/>
  <c r="AQ28" i="7"/>
  <c r="AU28" i="7"/>
  <c r="AY28" i="7"/>
  <c r="BC28" i="7"/>
  <c r="BG28" i="7"/>
  <c r="AH29" i="7"/>
  <c r="AL29" i="7"/>
  <c r="AP29" i="7"/>
  <c r="AT29" i="7"/>
  <c r="AX29" i="7"/>
  <c r="BB29" i="7"/>
  <c r="BF29" i="7"/>
  <c r="AG30" i="7"/>
  <c r="AK30" i="7"/>
  <c r="AO30" i="7"/>
  <c r="AS30" i="7"/>
  <c r="AW30" i="7"/>
  <c r="BA30" i="7"/>
  <c r="BE30" i="7"/>
  <c r="AF31" i="7"/>
  <c r="AJ31" i="7"/>
  <c r="AN31" i="7"/>
  <c r="AR31" i="7"/>
  <c r="AV31" i="7"/>
  <c r="AZ31" i="7"/>
  <c r="BD31" i="7"/>
  <c r="AE32" i="7"/>
  <c r="AI32" i="7"/>
  <c r="AM32" i="7"/>
  <c r="AQ32" i="7"/>
  <c r="AU32" i="7"/>
  <c r="AY32" i="7"/>
  <c r="BC32" i="7"/>
  <c r="BG32" i="7"/>
  <c r="AH33" i="7"/>
  <c r="AL33" i="7"/>
  <c r="AP33" i="7"/>
  <c r="AT33" i="7"/>
  <c r="AX33" i="7"/>
  <c r="BB33" i="7"/>
  <c r="BF33" i="7"/>
  <c r="AG34" i="7"/>
  <c r="AK34" i="7"/>
  <c r="AO34" i="7"/>
  <c r="AS34" i="7"/>
  <c r="AW34" i="7"/>
  <c r="BA34" i="7"/>
  <c r="BE34" i="7"/>
  <c r="AF35" i="7"/>
  <c r="AJ35" i="7"/>
  <c r="AN35" i="7"/>
  <c r="AR35" i="7"/>
  <c r="AV35" i="7"/>
  <c r="AZ35" i="7"/>
  <c r="BD35" i="7"/>
  <c r="AE36" i="7"/>
  <c r="AI36" i="7"/>
  <c r="AM36" i="7"/>
  <c r="AQ36" i="7"/>
  <c r="AU36" i="7"/>
  <c r="AY36" i="7"/>
  <c r="BC36" i="7"/>
  <c r="BG36" i="7"/>
  <c r="AH37" i="7"/>
  <c r="AX37" i="7"/>
  <c r="AK38" i="7"/>
  <c r="BA38" i="7"/>
  <c r="AN39" i="7"/>
  <c r="BD39" i="7"/>
  <c r="AQ40" i="7"/>
  <c r="BG40" i="7"/>
  <c r="AT41" i="7"/>
  <c r="AG42" i="7"/>
  <c r="AW42" i="7"/>
  <c r="AJ43" i="7"/>
  <c r="AZ43" i="7"/>
  <c r="AM44" i="7"/>
  <c r="AY44" i="7"/>
  <c r="BD44" i="7"/>
  <c r="AG45" i="7"/>
  <c r="AL45" i="7"/>
  <c r="AP45" i="7"/>
  <c r="AT45" i="7"/>
  <c r="AX45" i="7"/>
  <c r="BB45" i="7"/>
  <c r="BF45" i="7"/>
  <c r="AG46" i="7"/>
  <c r="AK46" i="7"/>
  <c r="AO46" i="7"/>
  <c r="AS46" i="7"/>
  <c r="AW46" i="7"/>
  <c r="BA46" i="7"/>
  <c r="BE46" i="7"/>
  <c r="AF47" i="7"/>
  <c r="AJ47" i="7"/>
  <c r="AN47" i="7"/>
  <c r="AR47" i="7"/>
  <c r="AV47" i="7"/>
  <c r="AZ47" i="7"/>
  <c r="BD47" i="7"/>
  <c r="AE48" i="7"/>
  <c r="AI48" i="7"/>
  <c r="AM48" i="7"/>
  <c r="AQ48" i="7"/>
  <c r="AU48" i="7"/>
  <c r="AY48" i="7"/>
  <c r="BC48" i="7"/>
  <c r="BG48" i="7"/>
  <c r="AH49" i="7"/>
  <c r="AL49" i="7"/>
  <c r="AP49" i="7"/>
  <c r="AT49" i="7"/>
  <c r="AX49" i="7"/>
  <c r="BB49" i="7"/>
  <c r="BF49" i="7"/>
  <c r="AG50" i="7"/>
  <c r="AK50" i="7"/>
  <c r="AO50" i="7"/>
  <c r="AS50" i="7"/>
  <c r="AW50" i="7"/>
  <c r="BA50" i="7"/>
  <c r="BE50" i="7"/>
  <c r="AF51" i="7"/>
  <c r="AJ51" i="7"/>
  <c r="AN51" i="7"/>
  <c r="AR51" i="7"/>
  <c r="AV51" i="7"/>
  <c r="AZ51" i="7"/>
  <c r="BD51" i="7"/>
  <c r="AE52" i="7"/>
  <c r="AI52" i="7"/>
  <c r="AM52" i="7"/>
  <c r="AQ52" i="7"/>
  <c r="AU52" i="7"/>
  <c r="AY52" i="7"/>
  <c r="BC52" i="7"/>
  <c r="BG52" i="7"/>
  <c r="AH53" i="7"/>
  <c r="AL53" i="7"/>
  <c r="AP53" i="7"/>
  <c r="AT53" i="7"/>
  <c r="AX53" i="7"/>
  <c r="BB53" i="7"/>
  <c r="BF53" i="7"/>
  <c r="AG54" i="7"/>
  <c r="AK54" i="7"/>
  <c r="AO54" i="7"/>
  <c r="AS54" i="7"/>
  <c r="AW54" i="7"/>
  <c r="BA54" i="7"/>
  <c r="BE54" i="7"/>
  <c r="AF55" i="7"/>
  <c r="AJ55" i="7"/>
  <c r="AN55" i="7"/>
  <c r="AR55" i="7"/>
  <c r="AV55" i="7"/>
  <c r="AZ55" i="7"/>
  <c r="BD55" i="7"/>
  <c r="AE56" i="7"/>
  <c r="AI56" i="7"/>
  <c r="AM56" i="7"/>
  <c r="AQ56" i="7"/>
  <c r="AU56" i="7"/>
  <c r="AY56" i="7"/>
  <c r="BC56" i="7"/>
  <c r="BG56" i="7"/>
  <c r="AH57" i="7"/>
  <c r="AL57" i="7"/>
  <c r="AP57" i="7"/>
  <c r="AT57" i="7"/>
  <c r="AX57" i="7"/>
  <c r="BB57" i="7"/>
  <c r="BF57" i="7"/>
  <c r="AG58" i="7"/>
  <c r="AK58" i="7"/>
  <c r="AO58" i="7"/>
  <c r="AS58" i="7"/>
  <c r="AW58" i="7"/>
  <c r="BA58" i="7"/>
  <c r="BE58" i="7"/>
  <c r="AF59" i="7"/>
  <c r="AJ59" i="7"/>
  <c r="AN59" i="7"/>
  <c r="AR59" i="7"/>
  <c r="AV59" i="7"/>
  <c r="AZ59" i="7"/>
  <c r="BD59" i="7"/>
  <c r="AE60" i="7"/>
  <c r="AI60" i="7"/>
  <c r="AM60" i="7"/>
  <c r="AQ60" i="7"/>
  <c r="AU60" i="7"/>
  <c r="AY60" i="7"/>
  <c r="BC60" i="7"/>
  <c r="BG60" i="7"/>
  <c r="AH61" i="7"/>
  <c r="AL61" i="7"/>
  <c r="AP61" i="7"/>
  <c r="AT61" i="7"/>
  <c r="AX61" i="7"/>
  <c r="BB61" i="7"/>
  <c r="BF61" i="7"/>
  <c r="AG62" i="7"/>
  <c r="AK62" i="7"/>
  <c r="AO62" i="7"/>
  <c r="AS62" i="7"/>
  <c r="AW62" i="7"/>
  <c r="BA62" i="7"/>
  <c r="BE62" i="7"/>
  <c r="AF63" i="7"/>
  <c r="AJ63" i="7"/>
  <c r="AN63" i="7"/>
  <c r="AR63" i="7"/>
  <c r="AV63" i="7"/>
  <c r="AZ63" i="7"/>
  <c r="BD63" i="7"/>
  <c r="AE64" i="7"/>
  <c r="AI64" i="7"/>
  <c r="AM64" i="7"/>
  <c r="AQ64" i="7"/>
  <c r="AU64" i="7"/>
  <c r="AY64" i="7"/>
  <c r="BC64" i="7"/>
  <c r="AL37" i="7"/>
  <c r="BB37" i="7"/>
  <c r="AO38" i="7"/>
  <c r="BE38" i="7"/>
  <c r="AR39" i="7"/>
  <c r="AE40" i="7"/>
  <c r="AU40" i="7"/>
  <c r="AH41" i="7"/>
  <c r="AX41" i="7"/>
  <c r="AK42" i="7"/>
  <c r="BA42" i="7"/>
  <c r="AN43" i="7"/>
  <c r="BD43" i="7"/>
  <c r="AQ44" i="7"/>
  <c r="AZ44" i="7"/>
  <c r="BF44" i="7"/>
  <c r="AH45" i="7"/>
  <c r="AM45" i="7"/>
  <c r="AQ45" i="7"/>
  <c r="AU45" i="7"/>
  <c r="AY45" i="7"/>
  <c r="BC45" i="7"/>
  <c r="BG45" i="7"/>
  <c r="AH46" i="7"/>
  <c r="AL46" i="7"/>
  <c r="AP46" i="7"/>
  <c r="AT46" i="7"/>
  <c r="AX46" i="7"/>
  <c r="BB46" i="7"/>
  <c r="BF46" i="7"/>
  <c r="AG47" i="7"/>
  <c r="AK47" i="7"/>
  <c r="AO47" i="7"/>
  <c r="AS47" i="7"/>
  <c r="AW47" i="7"/>
  <c r="BA47" i="7"/>
  <c r="BE47" i="7"/>
  <c r="AF48" i="7"/>
  <c r="AJ48" i="7"/>
  <c r="AN48" i="7"/>
  <c r="AR48" i="7"/>
  <c r="AV48" i="7"/>
  <c r="AZ48" i="7"/>
  <c r="BD48" i="7"/>
  <c r="AE49" i="7"/>
  <c r="AI49" i="7"/>
  <c r="AM49" i="7"/>
  <c r="AQ49" i="7"/>
  <c r="AU49" i="7"/>
  <c r="AY49" i="7"/>
  <c r="BC49" i="7"/>
  <c r="BG49" i="7"/>
  <c r="AH50" i="7"/>
  <c r="AL50" i="7"/>
  <c r="AP50" i="7"/>
  <c r="AT50" i="7"/>
  <c r="AX50" i="7"/>
  <c r="BB50" i="7"/>
  <c r="BF50" i="7"/>
  <c r="AG51" i="7"/>
  <c r="AK51" i="7"/>
  <c r="AO51" i="7"/>
  <c r="AS51" i="7"/>
  <c r="AW51" i="7"/>
  <c r="BA51" i="7"/>
  <c r="BE51" i="7"/>
  <c r="AF52" i="7"/>
  <c r="AJ52" i="7"/>
  <c r="AN52" i="7"/>
  <c r="AR52" i="7"/>
  <c r="AV52" i="7"/>
  <c r="AZ52" i="7"/>
  <c r="BD52" i="7"/>
  <c r="AE53" i="7"/>
  <c r="AI53" i="7"/>
  <c r="AM53" i="7"/>
  <c r="AQ53" i="7"/>
  <c r="AU53" i="7"/>
  <c r="AY53" i="7"/>
  <c r="BC53" i="7"/>
  <c r="BG53" i="7"/>
  <c r="AH54" i="7"/>
  <c r="AL54" i="7"/>
  <c r="AP54" i="7"/>
  <c r="AT54" i="7"/>
  <c r="AX54" i="7"/>
  <c r="BB54" i="7"/>
  <c r="BF54" i="7"/>
  <c r="AG55" i="7"/>
  <c r="AK55" i="7"/>
  <c r="AO55" i="7"/>
  <c r="AS55" i="7"/>
  <c r="AW55" i="7"/>
  <c r="BA55" i="7"/>
  <c r="BE55" i="7"/>
  <c r="AF56" i="7"/>
  <c r="AJ56" i="7"/>
  <c r="AN56" i="7"/>
  <c r="AR56" i="7"/>
  <c r="AV56" i="7"/>
  <c r="AZ56" i="7"/>
  <c r="BD56" i="7"/>
  <c r="AE57" i="7"/>
  <c r="AI57" i="7"/>
  <c r="AP37" i="7"/>
  <c r="BF37" i="7"/>
  <c r="AS38" i="7"/>
  <c r="AF39" i="7"/>
  <c r="AV39" i="7"/>
  <c r="AI40" i="7"/>
  <c r="AY40" i="7"/>
  <c r="AL41" i="7"/>
  <c r="BB41" i="7"/>
  <c r="AO42" i="7"/>
  <c r="BE42" i="7"/>
  <c r="AR43" i="7"/>
  <c r="AE44" i="7"/>
  <c r="AU44" i="7"/>
  <c r="BB44" i="7"/>
  <c r="BG44" i="7"/>
  <c r="AI45" i="7"/>
  <c r="AN45" i="7"/>
  <c r="AR45" i="7"/>
  <c r="AV45" i="7"/>
  <c r="AZ45" i="7"/>
  <c r="BD45" i="7"/>
  <c r="AE46" i="7"/>
  <c r="AI46" i="7"/>
  <c r="AM46" i="7"/>
  <c r="AQ46" i="7"/>
  <c r="AU46" i="7"/>
  <c r="AY46" i="7"/>
  <c r="BC46" i="7"/>
  <c r="BG46" i="7"/>
  <c r="AH47" i="7"/>
  <c r="AL47" i="7"/>
  <c r="AP47" i="7"/>
  <c r="AT47" i="7"/>
  <c r="AX47" i="7"/>
  <c r="BB47" i="7"/>
  <c r="BF47" i="7"/>
  <c r="AG48" i="7"/>
  <c r="AK48" i="7"/>
  <c r="AO48" i="7"/>
  <c r="AS48" i="7"/>
  <c r="AW48" i="7"/>
  <c r="BA48" i="7"/>
  <c r="BE48" i="7"/>
  <c r="AF49" i="7"/>
  <c r="AJ49" i="7"/>
  <c r="AN49" i="7"/>
  <c r="AR49" i="7"/>
  <c r="AV49" i="7"/>
  <c r="AZ49" i="7"/>
  <c r="BD49" i="7"/>
  <c r="AE50" i="7"/>
  <c r="AI50" i="7"/>
  <c r="AM50" i="7"/>
  <c r="AQ50" i="7"/>
  <c r="AU50" i="7"/>
  <c r="AY50" i="7"/>
  <c r="BC50" i="7"/>
  <c r="BG50" i="7"/>
  <c r="AH51" i="7"/>
  <c r="AL51" i="7"/>
  <c r="AP51" i="7"/>
  <c r="AT51" i="7"/>
  <c r="AX51" i="7"/>
  <c r="BB51" i="7"/>
  <c r="BF51" i="7"/>
  <c r="AG52" i="7"/>
  <c r="AK52" i="7"/>
  <c r="AO52" i="7"/>
  <c r="AS52" i="7"/>
  <c r="AW52" i="7"/>
  <c r="BA52" i="7"/>
  <c r="BE52" i="7"/>
  <c r="AF53" i="7"/>
  <c r="AJ53" i="7"/>
  <c r="AN53" i="7"/>
  <c r="AR53" i="7"/>
  <c r="AV53" i="7"/>
  <c r="AZ53" i="7"/>
  <c r="BD53" i="7"/>
  <c r="AE54" i="7"/>
  <c r="AI54" i="7"/>
  <c r="AM54" i="7"/>
  <c r="AQ54" i="7"/>
  <c r="AU54" i="7"/>
  <c r="AY54" i="7"/>
  <c r="BC54" i="7"/>
  <c r="BG54" i="7"/>
  <c r="AH55" i="7"/>
  <c r="AL55" i="7"/>
  <c r="AP55" i="7"/>
  <c r="AT55" i="7"/>
  <c r="AX55" i="7"/>
  <c r="BB55" i="7"/>
  <c r="BF55" i="7"/>
  <c r="AG56" i="7"/>
  <c r="AK56" i="7"/>
  <c r="AO56" i="7"/>
  <c r="AS56" i="7"/>
  <c r="AW56" i="7"/>
  <c r="BA56" i="7"/>
  <c r="BE56" i="7"/>
  <c r="AF57" i="7"/>
  <c r="AJ57" i="7"/>
  <c r="AN57" i="7"/>
  <c r="AR57" i="7"/>
  <c r="AV57" i="7"/>
  <c r="AZ57" i="7"/>
  <c r="BD57" i="7"/>
  <c r="AE58" i="7"/>
  <c r="AI58" i="7"/>
  <c r="AM58" i="7"/>
  <c r="AQ58" i="7"/>
  <c r="AU58" i="7"/>
  <c r="AY58" i="7"/>
  <c r="BC58" i="7"/>
  <c r="BG58" i="7"/>
  <c r="AH59" i="7"/>
  <c r="AL59" i="7"/>
  <c r="AP59" i="7"/>
  <c r="AT59" i="7"/>
  <c r="AX59" i="7"/>
  <c r="BB59" i="7"/>
  <c r="BF59" i="7"/>
  <c r="AG60" i="7"/>
  <c r="AK60" i="7"/>
  <c r="AO60" i="7"/>
  <c r="AS60" i="7"/>
  <c r="AW60" i="7"/>
  <c r="BA60" i="7"/>
  <c r="BE60" i="7"/>
  <c r="AF61" i="7"/>
  <c r="AJ61" i="7"/>
  <c r="AN61" i="7"/>
  <c r="AR61" i="7"/>
  <c r="AV61" i="7"/>
  <c r="AZ61" i="7"/>
  <c r="BD61" i="7"/>
  <c r="AE62" i="7"/>
  <c r="AI62" i="7"/>
  <c r="AM62" i="7"/>
  <c r="AQ62" i="7"/>
  <c r="AU62" i="7"/>
  <c r="AY62" i="7"/>
  <c r="BC62" i="7"/>
  <c r="BG62" i="7"/>
  <c r="AH63" i="7"/>
  <c r="AL63" i="7"/>
  <c r="AP63" i="7"/>
  <c r="AT63" i="7"/>
  <c r="AX63" i="7"/>
  <c r="BB63" i="7"/>
  <c r="BF63" i="7"/>
  <c r="AG64" i="7"/>
  <c r="AK64" i="7"/>
  <c r="AO64" i="7"/>
  <c r="AS64" i="7"/>
  <c r="AW64" i="7"/>
  <c r="BA64" i="7"/>
  <c r="BE64" i="7"/>
  <c r="AF65" i="7"/>
  <c r="AJ65" i="7"/>
  <c r="AN65" i="7"/>
  <c r="AR65" i="7"/>
  <c r="AV65" i="7"/>
  <c r="AZ65" i="7"/>
  <c r="BD65" i="7"/>
  <c r="AE66" i="7"/>
  <c r="AI66" i="7"/>
  <c r="AM66" i="7"/>
  <c r="AT37" i="7"/>
  <c r="AG38" i="7"/>
  <c r="AW38" i="7"/>
  <c r="AJ39" i="7"/>
  <c r="AZ39" i="7"/>
  <c r="AM40" i="7"/>
  <c r="BC40" i="7"/>
  <c r="AP41" i="7"/>
  <c r="BF41" i="7"/>
  <c r="AS42" i="7"/>
  <c r="AF43" i="7"/>
  <c r="AV43" i="7"/>
  <c r="AI44" i="7"/>
  <c r="AV44" i="7"/>
  <c r="BC44" i="7"/>
  <c r="AE45" i="7"/>
  <c r="AK45" i="7"/>
  <c r="AO45" i="7"/>
  <c r="AS45" i="7"/>
  <c r="AW45" i="7"/>
  <c r="BA45" i="7"/>
  <c r="BE45" i="7"/>
  <c r="AF46" i="7"/>
  <c r="AJ46" i="7"/>
  <c r="AN46" i="7"/>
  <c r="AR46" i="7"/>
  <c r="AV46" i="7"/>
  <c r="AZ46" i="7"/>
  <c r="BD46" i="7"/>
  <c r="AE47" i="7"/>
  <c r="AI47" i="7"/>
  <c r="AM47" i="7"/>
  <c r="AQ47" i="7"/>
  <c r="AU47" i="7"/>
  <c r="AY47" i="7"/>
  <c r="BC47" i="7"/>
  <c r="BG47" i="7"/>
  <c r="AH48" i="7"/>
  <c r="AL48" i="7"/>
  <c r="AP48" i="7"/>
  <c r="AT48" i="7"/>
  <c r="AX48" i="7"/>
  <c r="BB48" i="7"/>
  <c r="BF48" i="7"/>
  <c r="AG49" i="7"/>
  <c r="AK49" i="7"/>
  <c r="AO49" i="7"/>
  <c r="AS49" i="7"/>
  <c r="AW49" i="7"/>
  <c r="BA49" i="7"/>
  <c r="BE49" i="7"/>
  <c r="AF50" i="7"/>
  <c r="AJ50" i="7"/>
  <c r="AN50" i="7"/>
  <c r="AR50" i="7"/>
  <c r="AV50" i="7"/>
  <c r="AZ50" i="7"/>
  <c r="BD50" i="7"/>
  <c r="AE51" i="7"/>
  <c r="AI51" i="7"/>
  <c r="AM51" i="7"/>
  <c r="AQ51" i="7"/>
  <c r="AU51" i="7"/>
  <c r="AY51" i="7"/>
  <c r="BC51" i="7"/>
  <c r="BG51" i="7"/>
  <c r="AH52" i="7"/>
  <c r="AL52" i="7"/>
  <c r="AP52" i="7"/>
  <c r="AT52" i="7"/>
  <c r="AX52" i="7"/>
  <c r="BB52" i="7"/>
  <c r="BF52" i="7"/>
  <c r="AG53" i="7"/>
  <c r="AK53" i="7"/>
  <c r="AO53" i="7"/>
  <c r="AS53" i="7"/>
  <c r="AW53" i="7"/>
  <c r="BA53" i="7"/>
  <c r="BE53" i="7"/>
  <c r="AF54" i="7"/>
  <c r="AJ54" i="7"/>
  <c r="AN54" i="7"/>
  <c r="AR54" i="7"/>
  <c r="AV54" i="7"/>
  <c r="AZ54" i="7"/>
  <c r="BD54" i="7"/>
  <c r="AE55" i="7"/>
  <c r="AI55" i="7"/>
  <c r="AM55" i="7"/>
  <c r="AQ55" i="7"/>
  <c r="AU55" i="7"/>
  <c r="AY55" i="7"/>
  <c r="BC55" i="7"/>
  <c r="BG55" i="7"/>
  <c r="AH56" i="7"/>
  <c r="AL56" i="7"/>
  <c r="AP56" i="7"/>
  <c r="AT56" i="7"/>
  <c r="AX56" i="7"/>
  <c r="BB56" i="7"/>
  <c r="BF56" i="7"/>
  <c r="AG57" i="7"/>
  <c r="AK57" i="7"/>
  <c r="AO57" i="7"/>
  <c r="AS57" i="7"/>
  <c r="AW57" i="7"/>
  <c r="BA57" i="7"/>
  <c r="BE57" i="7"/>
  <c r="AF58" i="7"/>
  <c r="AJ58" i="7"/>
  <c r="AN58" i="7"/>
  <c r="AR58" i="7"/>
  <c r="AV58" i="7"/>
  <c r="AZ58" i="7"/>
  <c r="BD58" i="7"/>
  <c r="AE59" i="7"/>
  <c r="AI59" i="7"/>
  <c r="AM59" i="7"/>
  <c r="AQ59" i="7"/>
  <c r="AU59" i="7"/>
  <c r="AY59" i="7"/>
  <c r="BC59" i="7"/>
  <c r="BG59" i="7"/>
  <c r="AH60" i="7"/>
  <c r="AL60" i="7"/>
  <c r="AP60" i="7"/>
  <c r="AT60" i="7"/>
  <c r="AX60" i="7"/>
  <c r="BB60" i="7"/>
  <c r="BF60" i="7"/>
  <c r="AG61" i="7"/>
  <c r="AK61" i="7"/>
  <c r="AO61" i="7"/>
  <c r="AS61" i="7"/>
  <c r="AW61" i="7"/>
  <c r="BA61" i="7"/>
  <c r="BE61" i="7"/>
  <c r="AF62" i="7"/>
  <c r="AJ62" i="7"/>
  <c r="AN62" i="7"/>
  <c r="AR62" i="7"/>
  <c r="AV62" i="7"/>
  <c r="AZ62" i="7"/>
  <c r="BD62" i="7"/>
  <c r="AE63" i="7"/>
  <c r="AI63" i="7"/>
  <c r="AM63" i="7"/>
  <c r="AQ63" i="7"/>
  <c r="AU63" i="7"/>
  <c r="AY63" i="7"/>
  <c r="BC63" i="7"/>
  <c r="BG63" i="7"/>
  <c r="AH64" i="7"/>
  <c r="AL64" i="7"/>
  <c r="AP64" i="7"/>
  <c r="AY57" i="7"/>
  <c r="AL58" i="7"/>
  <c r="BB58" i="7"/>
  <c r="AO59" i="7"/>
  <c r="BE59" i="7"/>
  <c r="AR60" i="7"/>
  <c r="AE61" i="7"/>
  <c r="AU61" i="7"/>
  <c r="AH62" i="7"/>
  <c r="AX62" i="7"/>
  <c r="AK63" i="7"/>
  <c r="BA63" i="7"/>
  <c r="AN64" i="7"/>
  <c r="AX64" i="7"/>
  <c r="BF64" i="7"/>
  <c r="AH65" i="7"/>
  <c r="AM65" i="7"/>
  <c r="AS65" i="7"/>
  <c r="AX65" i="7"/>
  <c r="BC65" i="7"/>
  <c r="AF66" i="7"/>
  <c r="AK66" i="7"/>
  <c r="AP66" i="7"/>
  <c r="AT66" i="7"/>
  <c r="AX66" i="7"/>
  <c r="BB66" i="7"/>
  <c r="BF66" i="7"/>
  <c r="AG67" i="7"/>
  <c r="AK67" i="7"/>
  <c r="AO67" i="7"/>
  <c r="AS67" i="7"/>
  <c r="AW67" i="7"/>
  <c r="BA67" i="7"/>
  <c r="BE67" i="7"/>
  <c r="AF68" i="7"/>
  <c r="AJ68" i="7"/>
  <c r="AN68" i="7"/>
  <c r="AR68" i="7"/>
  <c r="AV68" i="7"/>
  <c r="AZ68" i="7"/>
  <c r="BD68" i="7"/>
  <c r="AE69" i="7"/>
  <c r="AI69" i="7"/>
  <c r="AM69" i="7"/>
  <c r="AQ69" i="7"/>
  <c r="AU69" i="7"/>
  <c r="AY69" i="7"/>
  <c r="BC69" i="7"/>
  <c r="BG69" i="7"/>
  <c r="AH70" i="7"/>
  <c r="AL70" i="7"/>
  <c r="AP70" i="7"/>
  <c r="AT70" i="7"/>
  <c r="AX70" i="7"/>
  <c r="BB70" i="7"/>
  <c r="BF70" i="7"/>
  <c r="AG71" i="7"/>
  <c r="AK71" i="7"/>
  <c r="AO71" i="7"/>
  <c r="AS71" i="7"/>
  <c r="AW71" i="7"/>
  <c r="BA71" i="7"/>
  <c r="BE71" i="7"/>
  <c r="AF72" i="7"/>
  <c r="AJ72" i="7"/>
  <c r="AN72" i="7"/>
  <c r="AR72" i="7"/>
  <c r="AV72" i="7"/>
  <c r="AZ72" i="7"/>
  <c r="BD72" i="7"/>
  <c r="AE73" i="7"/>
  <c r="AI73" i="7"/>
  <c r="AM73" i="7"/>
  <c r="AQ73" i="7"/>
  <c r="AU73" i="7"/>
  <c r="AY73" i="7"/>
  <c r="BC73" i="7"/>
  <c r="BG73" i="7"/>
  <c r="AH74" i="7"/>
  <c r="AL74" i="7"/>
  <c r="AP74" i="7"/>
  <c r="AT74" i="7"/>
  <c r="AX74" i="7"/>
  <c r="BB74" i="7"/>
  <c r="BF74" i="7"/>
  <c r="AG75" i="7"/>
  <c r="AK75" i="7"/>
  <c r="AO75" i="7"/>
  <c r="AS75" i="7"/>
  <c r="AW75" i="7"/>
  <c r="BA75" i="7"/>
  <c r="BE75" i="7"/>
  <c r="AF76" i="7"/>
  <c r="AJ76" i="7"/>
  <c r="AN76" i="7"/>
  <c r="AR76" i="7"/>
  <c r="AV76" i="7"/>
  <c r="AZ76" i="7"/>
  <c r="BD76" i="7"/>
  <c r="AE77" i="7"/>
  <c r="AI77" i="7"/>
  <c r="AM77" i="7"/>
  <c r="AQ77" i="7"/>
  <c r="AU77" i="7"/>
  <c r="AY77" i="7"/>
  <c r="BC77" i="7"/>
  <c r="BG77" i="7"/>
  <c r="AH78" i="7"/>
  <c r="AL78" i="7"/>
  <c r="AP78" i="7"/>
  <c r="AT78" i="7"/>
  <c r="AX78" i="7"/>
  <c r="BB78" i="7"/>
  <c r="BF78" i="7"/>
  <c r="AG79" i="7"/>
  <c r="AK79" i="7"/>
  <c r="AO79" i="7"/>
  <c r="AS79" i="7"/>
  <c r="AW79" i="7"/>
  <c r="BA79" i="7"/>
  <c r="BE79" i="7"/>
  <c r="AF80" i="7"/>
  <c r="AJ80" i="7"/>
  <c r="AN80" i="7"/>
  <c r="AR80" i="7"/>
  <c r="AV80" i="7"/>
  <c r="AZ80" i="7"/>
  <c r="BD80" i="7"/>
  <c r="AE81" i="7"/>
  <c r="AI81" i="7"/>
  <c r="AM81" i="7"/>
  <c r="AQ81" i="7"/>
  <c r="AU81" i="7"/>
  <c r="AY81" i="7"/>
  <c r="BC81" i="7"/>
  <c r="BG81" i="7"/>
  <c r="AH82" i="7"/>
  <c r="AL82" i="7"/>
  <c r="AP82" i="7"/>
  <c r="AT82" i="7"/>
  <c r="AX82" i="7"/>
  <c r="BB82" i="7"/>
  <c r="BF82" i="7"/>
  <c r="AG83" i="7"/>
  <c r="AK83" i="7"/>
  <c r="AO83" i="7"/>
  <c r="AS83" i="7"/>
  <c r="AW83" i="7"/>
  <c r="BA83" i="7"/>
  <c r="BE83" i="7"/>
  <c r="AF84" i="7"/>
  <c r="AJ84" i="7"/>
  <c r="AN84" i="7"/>
  <c r="AR84" i="7"/>
  <c r="AV84" i="7"/>
  <c r="AZ84" i="7"/>
  <c r="BD84" i="7"/>
  <c r="AE85" i="7"/>
  <c r="AI85" i="7"/>
  <c r="AM85" i="7"/>
  <c r="AQ85" i="7"/>
  <c r="AU85" i="7"/>
  <c r="AY85" i="7"/>
  <c r="BC85" i="7"/>
  <c r="BG85" i="7"/>
  <c r="AH86" i="7"/>
  <c r="AL86" i="7"/>
  <c r="AP86" i="7"/>
  <c r="AT86" i="7"/>
  <c r="AX86" i="7"/>
  <c r="AM57" i="7"/>
  <c r="BC57" i="7"/>
  <c r="AP58" i="7"/>
  <c r="BF58" i="7"/>
  <c r="AS59" i="7"/>
  <c r="AF60" i="7"/>
  <c r="AV60" i="7"/>
  <c r="AI61" i="7"/>
  <c r="AY61" i="7"/>
  <c r="AL62" i="7"/>
  <c r="BB62" i="7"/>
  <c r="AO63" i="7"/>
  <c r="BE63" i="7"/>
  <c r="AR64" i="7"/>
  <c r="AZ64" i="7"/>
  <c r="BG64" i="7"/>
  <c r="AI65" i="7"/>
  <c r="AO65" i="7"/>
  <c r="AT65" i="7"/>
  <c r="AY65" i="7"/>
  <c r="BE65" i="7"/>
  <c r="AG66" i="7"/>
  <c r="AL66" i="7"/>
  <c r="AQ66" i="7"/>
  <c r="AU66" i="7"/>
  <c r="AY66" i="7"/>
  <c r="BC66" i="7"/>
  <c r="BG66" i="7"/>
  <c r="AH67" i="7"/>
  <c r="AL67" i="7"/>
  <c r="AP67" i="7"/>
  <c r="AT67" i="7"/>
  <c r="AX67" i="7"/>
  <c r="BB67" i="7"/>
  <c r="BF67" i="7"/>
  <c r="AG68" i="7"/>
  <c r="AK68" i="7"/>
  <c r="AO68" i="7"/>
  <c r="AS68" i="7"/>
  <c r="AW68" i="7"/>
  <c r="BA68" i="7"/>
  <c r="BE68" i="7"/>
  <c r="AF69" i="7"/>
  <c r="AJ69" i="7"/>
  <c r="AN69" i="7"/>
  <c r="AR69" i="7"/>
  <c r="AV69" i="7"/>
  <c r="AZ69" i="7"/>
  <c r="BD69" i="7"/>
  <c r="AE70" i="7"/>
  <c r="AI70" i="7"/>
  <c r="AM70" i="7"/>
  <c r="AQ70" i="7"/>
  <c r="AU70" i="7"/>
  <c r="AY70" i="7"/>
  <c r="BC70" i="7"/>
  <c r="BG70" i="7"/>
  <c r="AH71" i="7"/>
  <c r="AL71" i="7"/>
  <c r="AP71" i="7"/>
  <c r="AT71" i="7"/>
  <c r="AX71" i="7"/>
  <c r="BB71" i="7"/>
  <c r="BF71" i="7"/>
  <c r="AG72" i="7"/>
  <c r="AK72" i="7"/>
  <c r="AO72" i="7"/>
  <c r="AS72" i="7"/>
  <c r="AW72" i="7"/>
  <c r="BA72" i="7"/>
  <c r="BE72" i="7"/>
  <c r="AF73" i="7"/>
  <c r="AJ73" i="7"/>
  <c r="AN73" i="7"/>
  <c r="AR73" i="7"/>
  <c r="AV73" i="7"/>
  <c r="AZ73" i="7"/>
  <c r="BD73" i="7"/>
  <c r="AE74" i="7"/>
  <c r="AI74" i="7"/>
  <c r="AM74" i="7"/>
  <c r="AQ74" i="7"/>
  <c r="AU74" i="7"/>
  <c r="AY74" i="7"/>
  <c r="BC74" i="7"/>
  <c r="BG74" i="7"/>
  <c r="AH75" i="7"/>
  <c r="AL75" i="7"/>
  <c r="AP75" i="7"/>
  <c r="AT75" i="7"/>
  <c r="AX75" i="7"/>
  <c r="BB75" i="7"/>
  <c r="BF75" i="7"/>
  <c r="AG76" i="7"/>
  <c r="AK76" i="7"/>
  <c r="AO76" i="7"/>
  <c r="AS76" i="7"/>
  <c r="AW76" i="7"/>
  <c r="BA76" i="7"/>
  <c r="BE76" i="7"/>
  <c r="AF77" i="7"/>
  <c r="AJ77" i="7"/>
  <c r="AN77" i="7"/>
  <c r="AR77" i="7"/>
  <c r="AV77" i="7"/>
  <c r="AZ77" i="7"/>
  <c r="BD77" i="7"/>
  <c r="AE78" i="7"/>
  <c r="AI78" i="7"/>
  <c r="AM78" i="7"/>
  <c r="AQ78" i="7"/>
  <c r="AU78" i="7"/>
  <c r="AY78" i="7"/>
  <c r="BC78" i="7"/>
  <c r="BG78" i="7"/>
  <c r="AH79" i="7"/>
  <c r="AL79" i="7"/>
  <c r="AP79" i="7"/>
  <c r="AT79" i="7"/>
  <c r="AX79" i="7"/>
  <c r="BB79" i="7"/>
  <c r="BF79" i="7"/>
  <c r="AG80" i="7"/>
  <c r="AK80" i="7"/>
  <c r="AO80" i="7"/>
  <c r="AS80" i="7"/>
  <c r="AW80" i="7"/>
  <c r="BA80" i="7"/>
  <c r="BE80" i="7"/>
  <c r="AF81" i="7"/>
  <c r="AJ81" i="7"/>
  <c r="AN81" i="7"/>
  <c r="AR81" i="7"/>
  <c r="AV81" i="7"/>
  <c r="AZ81" i="7"/>
  <c r="BD81" i="7"/>
  <c r="AE82" i="7"/>
  <c r="AI82" i="7"/>
  <c r="AM82" i="7"/>
  <c r="AQ82" i="7"/>
  <c r="AU82" i="7"/>
  <c r="AY82" i="7"/>
  <c r="BC82" i="7"/>
  <c r="BG82" i="7"/>
  <c r="AH83" i="7"/>
  <c r="AL83" i="7"/>
  <c r="AP83" i="7"/>
  <c r="AT83" i="7"/>
  <c r="AX83" i="7"/>
  <c r="BB83" i="7"/>
  <c r="BF83" i="7"/>
  <c r="AG84" i="7"/>
  <c r="AK84" i="7"/>
  <c r="AO84" i="7"/>
  <c r="AS84" i="7"/>
  <c r="AW84" i="7"/>
  <c r="BA84" i="7"/>
  <c r="BE84" i="7"/>
  <c r="AF85" i="7"/>
  <c r="AJ85" i="7"/>
  <c r="AN85" i="7"/>
  <c r="AR85" i="7"/>
  <c r="AV85" i="7"/>
  <c r="AZ85" i="7"/>
  <c r="BD85" i="7"/>
  <c r="AE86" i="7"/>
  <c r="AI86" i="7"/>
  <c r="AM86" i="7"/>
  <c r="AQ86" i="7"/>
  <c r="AQ57" i="7"/>
  <c r="BG57" i="7"/>
  <c r="AT58" i="7"/>
  <c r="AG59" i="7"/>
  <c r="AW59" i="7"/>
  <c r="AJ60" i="7"/>
  <c r="AZ60" i="7"/>
  <c r="AM61" i="7"/>
  <c r="BC61" i="7"/>
  <c r="AP62" i="7"/>
  <c r="BF62" i="7"/>
  <c r="AS63" i="7"/>
  <c r="AF64" i="7"/>
  <c r="AT64" i="7"/>
  <c r="BB64" i="7"/>
  <c r="AE65" i="7"/>
  <c r="AK65" i="7"/>
  <c r="AP65" i="7"/>
  <c r="AU65" i="7"/>
  <c r="BA65" i="7"/>
  <c r="BF65" i="7"/>
  <c r="AH66" i="7"/>
  <c r="AN66" i="7"/>
  <c r="AR66" i="7"/>
  <c r="AV66" i="7"/>
  <c r="AZ66" i="7"/>
  <c r="BD66" i="7"/>
  <c r="AE67" i="7"/>
  <c r="AI67" i="7"/>
  <c r="AM67" i="7"/>
  <c r="AQ67" i="7"/>
  <c r="AU67" i="7"/>
  <c r="AY67" i="7"/>
  <c r="BC67" i="7"/>
  <c r="BG67" i="7"/>
  <c r="AH68" i="7"/>
  <c r="AL68" i="7"/>
  <c r="AP68" i="7"/>
  <c r="AT68" i="7"/>
  <c r="AX68" i="7"/>
  <c r="BB68" i="7"/>
  <c r="BF68" i="7"/>
  <c r="AG69" i="7"/>
  <c r="AK69" i="7"/>
  <c r="AO69" i="7"/>
  <c r="AS69" i="7"/>
  <c r="AW69" i="7"/>
  <c r="BA69" i="7"/>
  <c r="BE69" i="7"/>
  <c r="AF70" i="7"/>
  <c r="AJ70" i="7"/>
  <c r="AN70" i="7"/>
  <c r="AR70" i="7"/>
  <c r="AV70" i="7"/>
  <c r="AZ70" i="7"/>
  <c r="BD70" i="7"/>
  <c r="AE71" i="7"/>
  <c r="AI71" i="7"/>
  <c r="AM71" i="7"/>
  <c r="AQ71" i="7"/>
  <c r="AU71" i="7"/>
  <c r="AY71" i="7"/>
  <c r="BC71" i="7"/>
  <c r="BG71" i="7"/>
  <c r="AH72" i="7"/>
  <c r="AL72" i="7"/>
  <c r="AP72" i="7"/>
  <c r="AT72" i="7"/>
  <c r="AX72" i="7"/>
  <c r="BB72" i="7"/>
  <c r="BF72" i="7"/>
  <c r="AG73" i="7"/>
  <c r="AK73" i="7"/>
  <c r="AO73" i="7"/>
  <c r="AS73" i="7"/>
  <c r="AW73" i="7"/>
  <c r="BA73" i="7"/>
  <c r="BE73" i="7"/>
  <c r="AF74" i="7"/>
  <c r="AJ74" i="7"/>
  <c r="AN74" i="7"/>
  <c r="AR74" i="7"/>
  <c r="AV74" i="7"/>
  <c r="AZ74" i="7"/>
  <c r="BD74" i="7"/>
  <c r="AE75" i="7"/>
  <c r="AI75" i="7"/>
  <c r="AM75" i="7"/>
  <c r="AQ75" i="7"/>
  <c r="AU75" i="7"/>
  <c r="AY75" i="7"/>
  <c r="BC75" i="7"/>
  <c r="BG75" i="7"/>
  <c r="AH76" i="7"/>
  <c r="AL76" i="7"/>
  <c r="AP76" i="7"/>
  <c r="AT76" i="7"/>
  <c r="AX76" i="7"/>
  <c r="BB76" i="7"/>
  <c r="BF76" i="7"/>
  <c r="AG77" i="7"/>
  <c r="AK77" i="7"/>
  <c r="AO77" i="7"/>
  <c r="AS77" i="7"/>
  <c r="AW77" i="7"/>
  <c r="BA77" i="7"/>
  <c r="BE77" i="7"/>
  <c r="AF78" i="7"/>
  <c r="AJ78" i="7"/>
  <c r="AN78" i="7"/>
  <c r="AR78" i="7"/>
  <c r="AV78" i="7"/>
  <c r="AZ78" i="7"/>
  <c r="BD78" i="7"/>
  <c r="AE79" i="7"/>
  <c r="AI79" i="7"/>
  <c r="AM79" i="7"/>
  <c r="AQ79" i="7"/>
  <c r="AU79" i="7"/>
  <c r="AY79" i="7"/>
  <c r="BC79" i="7"/>
  <c r="BG79" i="7"/>
  <c r="AH80" i="7"/>
  <c r="AL80" i="7"/>
  <c r="AP80" i="7"/>
  <c r="AT80" i="7"/>
  <c r="AX80" i="7"/>
  <c r="BB80" i="7"/>
  <c r="BF80" i="7"/>
  <c r="AG81" i="7"/>
  <c r="AK81" i="7"/>
  <c r="AO81" i="7"/>
  <c r="AS81" i="7"/>
  <c r="AW81" i="7"/>
  <c r="BA81" i="7"/>
  <c r="BE81" i="7"/>
  <c r="AF82" i="7"/>
  <c r="AJ82" i="7"/>
  <c r="AN82" i="7"/>
  <c r="AR82" i="7"/>
  <c r="AV82" i="7"/>
  <c r="AZ82" i="7"/>
  <c r="BD82" i="7"/>
  <c r="AE83" i="7"/>
  <c r="AI83" i="7"/>
  <c r="AM83" i="7"/>
  <c r="AQ83" i="7"/>
  <c r="AU83" i="7"/>
  <c r="AY83" i="7"/>
  <c r="BC83" i="7"/>
  <c r="BG83" i="7"/>
  <c r="AH84" i="7"/>
  <c r="AL84" i="7"/>
  <c r="AP84" i="7"/>
  <c r="AT84" i="7"/>
  <c r="AX84" i="7"/>
  <c r="BB84" i="7"/>
  <c r="BF84" i="7"/>
  <c r="AG85" i="7"/>
  <c r="AK85" i="7"/>
  <c r="AO85" i="7"/>
  <c r="AS85" i="7"/>
  <c r="AW85" i="7"/>
  <c r="BA85" i="7"/>
  <c r="BE85" i="7"/>
  <c r="AF86" i="7"/>
  <c r="AJ86" i="7"/>
  <c r="AN86" i="7"/>
  <c r="AR86" i="7"/>
  <c r="AV86" i="7"/>
  <c r="AZ86" i="7"/>
  <c r="BD86" i="7"/>
  <c r="AE87" i="7"/>
  <c r="AI87" i="7"/>
  <c r="AM87" i="7"/>
  <c r="AQ87" i="7"/>
  <c r="AU87" i="7"/>
  <c r="AU57" i="7"/>
  <c r="AH58" i="7"/>
  <c r="AX58" i="7"/>
  <c r="AK59" i="7"/>
  <c r="BA59" i="7"/>
  <c r="AN60" i="7"/>
  <c r="BD60" i="7"/>
  <c r="AQ61" i="7"/>
  <c r="BG61" i="7"/>
  <c r="AT62" i="7"/>
  <c r="AG63" i="7"/>
  <c r="AW63" i="7"/>
  <c r="AJ64" i="7"/>
  <c r="AV64" i="7"/>
  <c r="BD64" i="7"/>
  <c r="AG65" i="7"/>
  <c r="AL65" i="7"/>
  <c r="AQ65" i="7"/>
  <c r="AW65" i="7"/>
  <c r="BB65" i="7"/>
  <c r="BG65" i="7"/>
  <c r="AJ66" i="7"/>
  <c r="AO66" i="7"/>
  <c r="AS66" i="7"/>
  <c r="AW66" i="7"/>
  <c r="BA66" i="7"/>
  <c r="BE66" i="7"/>
  <c r="AF67" i="7"/>
  <c r="AJ67" i="7"/>
  <c r="AN67" i="7"/>
  <c r="AR67" i="7"/>
  <c r="AV67" i="7"/>
  <c r="AZ67" i="7"/>
  <c r="BD67" i="7"/>
  <c r="AE68" i="7"/>
  <c r="AI68" i="7"/>
  <c r="AM68" i="7"/>
  <c r="AQ68" i="7"/>
  <c r="AU68" i="7"/>
  <c r="AY68" i="7"/>
  <c r="BC68" i="7"/>
  <c r="BG68" i="7"/>
  <c r="AH69" i="7"/>
  <c r="AL69" i="7"/>
  <c r="AP69" i="7"/>
  <c r="AT69" i="7"/>
  <c r="AX69" i="7"/>
  <c r="BB69" i="7"/>
  <c r="BF69" i="7"/>
  <c r="AG70" i="7"/>
  <c r="AK70" i="7"/>
  <c r="AO70" i="7"/>
  <c r="AS70" i="7"/>
  <c r="AW70" i="7"/>
  <c r="AJ71" i="7"/>
  <c r="AZ71" i="7"/>
  <c r="AM72" i="7"/>
  <c r="BC72" i="7"/>
  <c r="AP73" i="7"/>
  <c r="BF73" i="7"/>
  <c r="AS74" i="7"/>
  <c r="AF75" i="7"/>
  <c r="AV75" i="7"/>
  <c r="AI76" i="7"/>
  <c r="AY76" i="7"/>
  <c r="AL77" i="7"/>
  <c r="BB77" i="7"/>
  <c r="AO78" i="7"/>
  <c r="BE78" i="7"/>
  <c r="AR79" i="7"/>
  <c r="AE80" i="7"/>
  <c r="AU80" i="7"/>
  <c r="AH81" i="7"/>
  <c r="AX81" i="7"/>
  <c r="AK82" i="7"/>
  <c r="BA82" i="7"/>
  <c r="AN83" i="7"/>
  <c r="BD83" i="7"/>
  <c r="AQ84" i="7"/>
  <c r="BG84" i="7"/>
  <c r="AT85" i="7"/>
  <c r="AG86" i="7"/>
  <c r="AU86" i="7"/>
  <c r="BB86" i="7"/>
  <c r="BG86" i="7"/>
  <c r="AJ87" i="7"/>
  <c r="AO87" i="7"/>
  <c r="AT87" i="7"/>
  <c r="AY87" i="7"/>
  <c r="BC87" i="7"/>
  <c r="BG87" i="7"/>
  <c r="AH88" i="7"/>
  <c r="AL88" i="7"/>
  <c r="AP88" i="7"/>
  <c r="AT88" i="7"/>
  <c r="AX88" i="7"/>
  <c r="BB88" i="7"/>
  <c r="BF88" i="7"/>
  <c r="AG89" i="7"/>
  <c r="AK89" i="7"/>
  <c r="AO89" i="7"/>
  <c r="AS89" i="7"/>
  <c r="AW89" i="7"/>
  <c r="BA89" i="7"/>
  <c r="BE89" i="7"/>
  <c r="AF90" i="7"/>
  <c r="AJ90" i="7"/>
  <c r="AN90" i="7"/>
  <c r="AR90" i="7"/>
  <c r="AV90" i="7"/>
  <c r="AZ90" i="7"/>
  <c r="BD90" i="7"/>
  <c r="AE91" i="7"/>
  <c r="AI91" i="7"/>
  <c r="AM91" i="7"/>
  <c r="AQ91" i="7"/>
  <c r="AU91" i="7"/>
  <c r="AY91" i="7"/>
  <c r="BC91" i="7"/>
  <c r="BG91" i="7"/>
  <c r="AH92" i="7"/>
  <c r="AL92" i="7"/>
  <c r="AP92" i="7"/>
  <c r="AT92" i="7"/>
  <c r="AX92" i="7"/>
  <c r="BB92" i="7"/>
  <c r="BF92" i="7"/>
  <c r="AG93" i="7"/>
  <c r="AK93" i="7"/>
  <c r="AO93" i="7"/>
  <c r="AS93" i="7"/>
  <c r="AW93" i="7"/>
  <c r="BA93" i="7"/>
  <c r="BE93" i="7"/>
  <c r="AF2" i="7"/>
  <c r="AJ2" i="7"/>
  <c r="AN2" i="7"/>
  <c r="AR2" i="7"/>
  <c r="AV2" i="7"/>
  <c r="AZ2" i="7"/>
  <c r="BD2" i="7"/>
  <c r="AE2" i="7"/>
  <c r="BA70" i="7"/>
  <c r="AN71" i="7"/>
  <c r="BD71" i="7"/>
  <c r="AQ72" i="7"/>
  <c r="BG72" i="7"/>
  <c r="AT73" i="7"/>
  <c r="AG74" i="7"/>
  <c r="AW74" i="7"/>
  <c r="AJ75" i="7"/>
  <c r="AZ75" i="7"/>
  <c r="AM76" i="7"/>
  <c r="BC76" i="7"/>
  <c r="AP77" i="7"/>
  <c r="BF77" i="7"/>
  <c r="AS78" i="7"/>
  <c r="AF79" i="7"/>
  <c r="AV79" i="7"/>
  <c r="AI80" i="7"/>
  <c r="AY80" i="7"/>
  <c r="AL81" i="7"/>
  <c r="BB81" i="7"/>
  <c r="AO82" i="7"/>
  <c r="BE82" i="7"/>
  <c r="AR83" i="7"/>
  <c r="AE84" i="7"/>
  <c r="AU84" i="7"/>
  <c r="AH85" i="7"/>
  <c r="AX85" i="7"/>
  <c r="AK86" i="7"/>
  <c r="AW86" i="7"/>
  <c r="BC86" i="7"/>
  <c r="AF87" i="7"/>
  <c r="AK87" i="7"/>
  <c r="AP87" i="7"/>
  <c r="AV87" i="7"/>
  <c r="AZ87" i="7"/>
  <c r="BD87" i="7"/>
  <c r="AE88" i="7"/>
  <c r="AI88" i="7"/>
  <c r="AM88" i="7"/>
  <c r="AQ88" i="7"/>
  <c r="AU88" i="7"/>
  <c r="AY88" i="7"/>
  <c r="BC88" i="7"/>
  <c r="BG88" i="7"/>
  <c r="AH89" i="7"/>
  <c r="AL89" i="7"/>
  <c r="AP89" i="7"/>
  <c r="AT89" i="7"/>
  <c r="AX89" i="7"/>
  <c r="BB89" i="7"/>
  <c r="BF89" i="7"/>
  <c r="AG90" i="7"/>
  <c r="AK90" i="7"/>
  <c r="AO90" i="7"/>
  <c r="AS90" i="7"/>
  <c r="AW90" i="7"/>
  <c r="BA90" i="7"/>
  <c r="BE90" i="7"/>
  <c r="AF91" i="7"/>
  <c r="AJ91" i="7"/>
  <c r="AN91" i="7"/>
  <c r="AR91" i="7"/>
  <c r="AV91" i="7"/>
  <c r="AZ91" i="7"/>
  <c r="BD91" i="7"/>
  <c r="AE92" i="7"/>
  <c r="AI92" i="7"/>
  <c r="AM92" i="7"/>
  <c r="AQ92" i="7"/>
  <c r="AU92" i="7"/>
  <c r="AY92" i="7"/>
  <c r="BC92" i="7"/>
  <c r="BG92" i="7"/>
  <c r="AH93" i="7"/>
  <c r="AL93" i="7"/>
  <c r="AP93" i="7"/>
  <c r="AT93" i="7"/>
  <c r="AX93" i="7"/>
  <c r="BB93" i="7"/>
  <c r="BF93" i="7"/>
  <c r="AG2" i="7"/>
  <c r="AK2" i="7"/>
  <c r="AO2" i="7"/>
  <c r="AS2" i="7"/>
  <c r="AW2" i="7"/>
  <c r="BA2" i="7"/>
  <c r="BE2" i="7"/>
  <c r="BE70" i="7"/>
  <c r="AR71" i="7"/>
  <c r="AE72" i="7"/>
  <c r="AU72" i="7"/>
  <c r="AH73" i="7"/>
  <c r="AX73" i="7"/>
  <c r="AK74" i="7"/>
  <c r="BA74" i="7"/>
  <c r="AN75" i="7"/>
  <c r="BD75" i="7"/>
  <c r="AQ76" i="7"/>
  <c r="BG76" i="7"/>
  <c r="AT77" i="7"/>
  <c r="AG78" i="7"/>
  <c r="AW78" i="7"/>
  <c r="AJ79" i="7"/>
  <c r="AZ79" i="7"/>
  <c r="AM80" i="7"/>
  <c r="BC80" i="7"/>
  <c r="AP81" i="7"/>
  <c r="BF81" i="7"/>
  <c r="AS82" i="7"/>
  <c r="AF83" i="7"/>
  <c r="AV83" i="7"/>
  <c r="AI84" i="7"/>
  <c r="AY84" i="7"/>
  <c r="AL85" i="7"/>
  <c r="BB85" i="7"/>
  <c r="AO86" i="7"/>
  <c r="AY86" i="7"/>
  <c r="BE86" i="7"/>
  <c r="AG87" i="7"/>
  <c r="AL87" i="7"/>
  <c r="AR87" i="7"/>
  <c r="AW87" i="7"/>
  <c r="BA87" i="7"/>
  <c r="BE87" i="7"/>
  <c r="AF88" i="7"/>
  <c r="AJ88" i="7"/>
  <c r="AN88" i="7"/>
  <c r="AR88" i="7"/>
  <c r="AV88" i="7"/>
  <c r="AZ88" i="7"/>
  <c r="BD88" i="7"/>
  <c r="AE89" i="7"/>
  <c r="AI89" i="7"/>
  <c r="AM89" i="7"/>
  <c r="AQ89" i="7"/>
  <c r="AU89" i="7"/>
  <c r="AY89" i="7"/>
  <c r="BC89" i="7"/>
  <c r="BG89" i="7"/>
  <c r="AH90" i="7"/>
  <c r="AL90" i="7"/>
  <c r="AP90" i="7"/>
  <c r="AT90" i="7"/>
  <c r="AX90" i="7"/>
  <c r="BB90" i="7"/>
  <c r="BF90" i="7"/>
  <c r="AG91" i="7"/>
  <c r="AK91" i="7"/>
  <c r="AO91" i="7"/>
  <c r="AS91" i="7"/>
  <c r="AW91" i="7"/>
  <c r="BA91" i="7"/>
  <c r="BE91" i="7"/>
  <c r="AF92" i="7"/>
  <c r="AJ92" i="7"/>
  <c r="AN92" i="7"/>
  <c r="AR92" i="7"/>
  <c r="AV92" i="7"/>
  <c r="AZ92" i="7"/>
  <c r="BD92" i="7"/>
  <c r="AE93" i="7"/>
  <c r="AI93" i="7"/>
  <c r="AM93" i="7"/>
  <c r="AQ93" i="7"/>
  <c r="AU93" i="7"/>
  <c r="AY93" i="7"/>
  <c r="BC93" i="7"/>
  <c r="BG93" i="7"/>
  <c r="AH2" i="7"/>
  <c r="AL2" i="7"/>
  <c r="AP2" i="7"/>
  <c r="AT2" i="7"/>
  <c r="AX2" i="7"/>
  <c r="BB2" i="7"/>
  <c r="BF2" i="7"/>
  <c r="AF71" i="7"/>
  <c r="AV71" i="7"/>
  <c r="AI72" i="7"/>
  <c r="AY72" i="7"/>
  <c r="AL73" i="7"/>
  <c r="BB73" i="7"/>
  <c r="AO74" i="7"/>
  <c r="BE74" i="7"/>
  <c r="AR75" i="7"/>
  <c r="AE76" i="7"/>
  <c r="AU76" i="7"/>
  <c r="AH77" i="7"/>
  <c r="AX77" i="7"/>
  <c r="AK78" i="7"/>
  <c r="BA78" i="7"/>
  <c r="AN79" i="7"/>
  <c r="BD79" i="7"/>
  <c r="AQ80" i="7"/>
  <c r="BG80" i="7"/>
  <c r="AT81" i="7"/>
  <c r="AG82" i="7"/>
  <c r="AW82" i="7"/>
  <c r="AJ83" i="7"/>
  <c r="AZ83" i="7"/>
  <c r="AM84" i="7"/>
  <c r="BC84" i="7"/>
  <c r="AP85" i="7"/>
  <c r="BF85" i="7"/>
  <c r="AS86" i="7"/>
  <c r="BA86" i="7"/>
  <c r="BF86" i="7"/>
  <c r="AH87" i="7"/>
  <c r="AN87" i="7"/>
  <c r="AS87" i="7"/>
  <c r="AX87" i="7"/>
  <c r="BB87" i="7"/>
  <c r="BF87" i="7"/>
  <c r="AG88" i="7"/>
  <c r="AK88" i="7"/>
  <c r="AO88" i="7"/>
  <c r="AS88" i="7"/>
  <c r="AW88" i="7"/>
  <c r="BA88" i="7"/>
  <c r="BE88" i="7"/>
  <c r="AF89" i="7"/>
  <c r="AJ89" i="7"/>
  <c r="AN89" i="7"/>
  <c r="AR89" i="7"/>
  <c r="AV89" i="7"/>
  <c r="AZ89" i="7"/>
  <c r="BD89" i="7"/>
  <c r="AE90" i="7"/>
  <c r="AI90" i="7"/>
  <c r="AM90" i="7"/>
  <c r="AQ90" i="7"/>
  <c r="AU90" i="7"/>
  <c r="AY90" i="7"/>
  <c r="BC90" i="7"/>
  <c r="BG90" i="7"/>
  <c r="AH91" i="7"/>
  <c r="AL91" i="7"/>
  <c r="AP91" i="7"/>
  <c r="AT91" i="7"/>
  <c r="AX91" i="7"/>
  <c r="BB91" i="7"/>
  <c r="BF91" i="7"/>
  <c r="AG92" i="7"/>
  <c r="AK92" i="7"/>
  <c r="AO92" i="7"/>
  <c r="AS92" i="7"/>
  <c r="AW92" i="7"/>
  <c r="BA92" i="7"/>
  <c r="BE92" i="7"/>
  <c r="AF93" i="7"/>
  <c r="AJ93" i="7"/>
  <c r="AN93" i="7"/>
  <c r="AR93" i="7"/>
  <c r="AV93" i="7"/>
  <c r="AZ93" i="7"/>
  <c r="BD93" i="7"/>
  <c r="AE94" i="7"/>
  <c r="AI2" i="7"/>
  <c r="AM2" i="7"/>
  <c r="AQ2" i="7"/>
  <c r="AU2" i="7"/>
  <c r="AY2" i="7"/>
  <c r="BC2" i="7"/>
  <c r="BG2" i="7"/>
  <c r="AF30" i="22"/>
  <c r="Q30" i="22"/>
  <c r="P30" i="22"/>
  <c r="AB30" i="22"/>
  <c r="Y30" i="22"/>
  <c r="AC30" i="22"/>
  <c r="X30" i="22"/>
  <c r="H30" i="22"/>
  <c r="I30" i="22"/>
  <c r="AE30" i="22"/>
  <c r="U30" i="22"/>
  <c r="L30" i="22"/>
  <c r="C99" i="7"/>
  <c r="G29" i="22" s="1"/>
  <c r="G30" i="22" s="1"/>
  <c r="G99" i="7"/>
  <c r="K29" i="22" s="1"/>
  <c r="K30" i="22" s="1"/>
  <c r="Z99" i="7"/>
  <c r="AD29" i="22" s="1"/>
  <c r="AD30" i="22" s="1"/>
  <c r="R99" i="7"/>
  <c r="V29" i="22" s="1"/>
  <c r="V30" i="22" s="1"/>
  <c r="V99" i="7"/>
  <c r="Z29" i="22" s="1"/>
  <c r="Z30" i="22" s="1"/>
  <c r="N99" i="7"/>
  <c r="R29" i="22" s="1"/>
  <c r="R30" i="22" s="1"/>
  <c r="O99" i="7"/>
  <c r="S29" i="22" s="1"/>
  <c r="S30" i="22" s="1"/>
  <c r="S99" i="7"/>
  <c r="W29" i="22" s="1"/>
  <c r="W30" i="22" s="1"/>
  <c r="J99" i="7"/>
  <c r="N29" i="22" s="1"/>
  <c r="N30" i="22" s="1"/>
  <c r="F99" i="7"/>
  <c r="J29" i="22" s="1"/>
  <c r="J30" i="22" s="1"/>
  <c r="F30" i="22"/>
  <c r="O30" i="22"/>
  <c r="AE4" i="17"/>
  <c r="AF4" i="17"/>
  <c r="AG4" i="17"/>
  <c r="AH4" i="17"/>
  <c r="S4" i="17"/>
  <c r="T4" i="17"/>
  <c r="U4" i="17"/>
  <c r="V4" i="17"/>
  <c r="W4" i="17"/>
  <c r="X4" i="17"/>
  <c r="Y4" i="17"/>
  <c r="Z4" i="17"/>
  <c r="AA4" i="17"/>
  <c r="AB4" i="17"/>
  <c r="AC4" i="17"/>
  <c r="AD4" i="17"/>
  <c r="I4" i="17"/>
  <c r="J4" i="17"/>
  <c r="K4" i="17"/>
  <c r="L4" i="17"/>
  <c r="M4" i="17"/>
  <c r="N4" i="17"/>
  <c r="O4" i="17"/>
  <c r="P4" i="17"/>
  <c r="Q4" i="17"/>
  <c r="R4" i="17"/>
  <c r="H4" i="17"/>
  <c r="AI30" i="22" l="1"/>
  <c r="AJ30" i="22" s="1"/>
  <c r="Q5" i="17"/>
  <c r="R5" i="17"/>
  <c r="S5" i="17"/>
  <c r="T5" i="17"/>
  <c r="U5" i="17"/>
  <c r="V5" i="17"/>
  <c r="W5" i="17"/>
  <c r="X5" i="17"/>
  <c r="Y5" i="17"/>
  <c r="Z5" i="17"/>
  <c r="AA5" i="17"/>
  <c r="AB5" i="17"/>
  <c r="AC5" i="17"/>
  <c r="AD5" i="17"/>
  <c r="AE5" i="17"/>
  <c r="AF5" i="17"/>
  <c r="AG5" i="17"/>
  <c r="AH5" i="17"/>
  <c r="I5" i="17"/>
  <c r="J5" i="17"/>
  <c r="K5" i="17"/>
  <c r="L5" i="17"/>
  <c r="M5" i="17"/>
  <c r="N5" i="17"/>
  <c r="O5" i="17"/>
  <c r="P5" i="17"/>
  <c r="H5" i="17"/>
  <c r="Y3" i="17"/>
  <c r="Z3" i="17"/>
  <c r="AA3" i="17"/>
  <c r="AB3" i="17"/>
  <c r="AC3" i="17"/>
  <c r="AD3" i="17"/>
  <c r="AE3" i="17"/>
  <c r="AF3" i="17"/>
  <c r="AG3" i="17"/>
  <c r="AH3" i="17"/>
  <c r="O3" i="17"/>
  <c r="P3" i="17"/>
  <c r="Q3" i="17"/>
  <c r="R3" i="17"/>
  <c r="S3" i="17"/>
  <c r="T3" i="17"/>
  <c r="U3" i="17"/>
  <c r="V3" i="17"/>
  <c r="W3" i="17"/>
  <c r="X3" i="17"/>
  <c r="I3" i="17"/>
  <c r="J3" i="17"/>
  <c r="K3" i="17"/>
  <c r="L3" i="17"/>
  <c r="M3" i="17"/>
  <c r="N3" i="17"/>
  <c r="H3" i="17"/>
  <c r="X2" i="17"/>
  <c r="Y2" i="17"/>
  <c r="Z2" i="17"/>
  <c r="AA2" i="17"/>
  <c r="AB2" i="17"/>
  <c r="AC2" i="17"/>
  <c r="AD2" i="17"/>
  <c r="AE2" i="17"/>
  <c r="AF2" i="17"/>
  <c r="AG2" i="17"/>
  <c r="AH2" i="17"/>
  <c r="N2" i="17"/>
  <c r="O2" i="17"/>
  <c r="P2" i="17"/>
  <c r="Q2" i="17"/>
  <c r="R2" i="17"/>
  <c r="S2" i="17"/>
  <c r="T2" i="17"/>
  <c r="U2" i="17"/>
  <c r="V2" i="17"/>
  <c r="W2" i="17"/>
  <c r="I2" i="17"/>
  <c r="J2" i="17"/>
  <c r="K2" i="17"/>
  <c r="L2" i="17"/>
  <c r="M2" i="17"/>
  <c r="H2" i="17"/>
  <c r="I8" i="5"/>
  <c r="J8" i="5"/>
  <c r="K8" i="5"/>
  <c r="L8" i="5"/>
  <c r="M8" i="5"/>
  <c r="N8" i="5"/>
  <c r="O8" i="5"/>
  <c r="P8" i="5"/>
  <c r="Q8" i="5"/>
  <c r="R8" i="5"/>
  <c r="S8" i="5"/>
  <c r="T8" i="5"/>
  <c r="U8" i="5"/>
  <c r="V8" i="5"/>
  <c r="W8" i="5"/>
  <c r="X8" i="5"/>
  <c r="Y8" i="5"/>
  <c r="Z8" i="5"/>
  <c r="AA8" i="5"/>
  <c r="AB8" i="5"/>
  <c r="AC8" i="5"/>
  <c r="AD8" i="5"/>
  <c r="AE8" i="5"/>
  <c r="AF8" i="5"/>
  <c r="AG8" i="5"/>
  <c r="AH8" i="5"/>
  <c r="I9" i="5"/>
  <c r="J9" i="5"/>
  <c r="K9" i="5"/>
  <c r="L9" i="5"/>
  <c r="M9" i="5"/>
  <c r="N9" i="5"/>
  <c r="O9" i="5"/>
  <c r="P9" i="5"/>
  <c r="Q9" i="5"/>
  <c r="R9" i="5"/>
  <c r="S9" i="5"/>
  <c r="T9" i="5"/>
  <c r="U9" i="5"/>
  <c r="V9" i="5"/>
  <c r="W9" i="5"/>
  <c r="X9" i="5"/>
  <c r="Y9" i="5"/>
  <c r="Z9" i="5"/>
  <c r="AA9" i="5"/>
  <c r="AB9" i="5"/>
  <c r="AC9" i="5"/>
  <c r="AD9" i="5"/>
  <c r="AE9" i="5"/>
  <c r="AF9" i="5"/>
  <c r="AG9" i="5"/>
  <c r="AH9" i="5"/>
  <c r="I10" i="5"/>
  <c r="J10" i="5"/>
  <c r="K10" i="5"/>
  <c r="L10" i="5"/>
  <c r="M10" i="5"/>
  <c r="N10" i="5"/>
  <c r="O10" i="5"/>
  <c r="P10" i="5"/>
  <c r="Q10" i="5"/>
  <c r="R10" i="5"/>
  <c r="S10" i="5"/>
  <c r="T10" i="5"/>
  <c r="U10" i="5"/>
  <c r="V10" i="5"/>
  <c r="W10" i="5"/>
  <c r="X10" i="5"/>
  <c r="Y10" i="5"/>
  <c r="Z10" i="5"/>
  <c r="AA10" i="5"/>
  <c r="AB10" i="5"/>
  <c r="AC10" i="5"/>
  <c r="AD10" i="5"/>
  <c r="AE10" i="5"/>
  <c r="AF10" i="5"/>
  <c r="AG10" i="5"/>
  <c r="BK115" i="5" s="1"/>
  <c r="AH10" i="5"/>
  <c r="I11" i="5"/>
  <c r="J11" i="5"/>
  <c r="K11" i="5"/>
  <c r="L11" i="5"/>
  <c r="M11" i="5"/>
  <c r="N11" i="5"/>
  <c r="O11" i="5"/>
  <c r="P11" i="5"/>
  <c r="Q11" i="5"/>
  <c r="R11" i="5"/>
  <c r="S11" i="5"/>
  <c r="T11" i="5"/>
  <c r="U11" i="5"/>
  <c r="V11" i="5"/>
  <c r="W11" i="5"/>
  <c r="X11" i="5"/>
  <c r="Y11" i="5"/>
  <c r="Z11" i="5"/>
  <c r="AA11" i="5"/>
  <c r="AB11" i="5"/>
  <c r="AC11" i="5"/>
  <c r="AD11" i="5"/>
  <c r="AE11" i="5"/>
  <c r="AF11" i="5"/>
  <c r="AG11" i="5"/>
  <c r="AH11" i="5"/>
  <c r="H11" i="5"/>
  <c r="H10" i="5"/>
  <c r="H9" i="5"/>
  <c r="H8" i="5"/>
  <c r="H34" i="5"/>
  <c r="AD59" i="5"/>
  <c r="AE59" i="5"/>
  <c r="AF59" i="5"/>
  <c r="AG59" i="5"/>
  <c r="AH59" i="5"/>
  <c r="T59" i="5"/>
  <c r="U59" i="5"/>
  <c r="V59" i="5"/>
  <c r="W59" i="5"/>
  <c r="X59" i="5"/>
  <c r="Y59" i="5"/>
  <c r="Z59" i="5"/>
  <c r="AA59" i="5"/>
  <c r="AB59" i="5"/>
  <c r="AC59" i="5"/>
  <c r="I59" i="5"/>
  <c r="J59" i="5"/>
  <c r="K59" i="5"/>
  <c r="L59" i="5"/>
  <c r="M59" i="5"/>
  <c r="N59" i="5"/>
  <c r="O59" i="5"/>
  <c r="P59" i="5"/>
  <c r="Q59" i="5"/>
  <c r="R59" i="5"/>
  <c r="S59" i="5"/>
  <c r="H59" i="5"/>
  <c r="I34" i="5"/>
  <c r="J34" i="5"/>
  <c r="K34" i="5"/>
  <c r="L34" i="5"/>
  <c r="M34" i="5"/>
  <c r="N34" i="5"/>
  <c r="O34" i="5"/>
  <c r="P34" i="5"/>
  <c r="Q34" i="5"/>
  <c r="R34" i="5"/>
  <c r="S34" i="5"/>
  <c r="T34" i="5"/>
  <c r="U34" i="5"/>
  <c r="V34" i="5"/>
  <c r="W34" i="5"/>
  <c r="X34" i="5"/>
  <c r="Y34" i="5"/>
  <c r="Z34" i="5"/>
  <c r="AA34" i="5"/>
  <c r="AB34" i="5"/>
  <c r="AC34" i="5"/>
  <c r="AD34" i="5"/>
  <c r="AE34" i="5"/>
  <c r="AF34" i="5"/>
  <c r="AG34" i="5"/>
  <c r="AH34" i="5"/>
  <c r="I35" i="5"/>
  <c r="J35" i="5"/>
  <c r="K35" i="5"/>
  <c r="L35" i="5"/>
  <c r="M35" i="5"/>
  <c r="N35" i="5"/>
  <c r="O35" i="5"/>
  <c r="P35" i="5"/>
  <c r="Q35" i="5"/>
  <c r="R35" i="5"/>
  <c r="S35" i="5"/>
  <c r="T35" i="5"/>
  <c r="U35" i="5"/>
  <c r="V35" i="5"/>
  <c r="W35" i="5"/>
  <c r="X35" i="5"/>
  <c r="Y35" i="5"/>
  <c r="Z35" i="5"/>
  <c r="AA35" i="5"/>
  <c r="AB35" i="5"/>
  <c r="AC35" i="5"/>
  <c r="AD35" i="5"/>
  <c r="AE35" i="5"/>
  <c r="AF35" i="5"/>
  <c r="AG35" i="5"/>
  <c r="AH35" i="5"/>
  <c r="I36" i="5"/>
  <c r="J36" i="5"/>
  <c r="K36" i="5"/>
  <c r="L36" i="5"/>
  <c r="M36" i="5"/>
  <c r="N36" i="5"/>
  <c r="O36" i="5"/>
  <c r="P36" i="5"/>
  <c r="Q36" i="5"/>
  <c r="R36" i="5"/>
  <c r="S36" i="5"/>
  <c r="T36" i="5"/>
  <c r="U36" i="5"/>
  <c r="V36" i="5"/>
  <c r="W36" i="5"/>
  <c r="X36" i="5"/>
  <c r="Y36" i="5"/>
  <c r="Z36" i="5"/>
  <c r="AA36" i="5"/>
  <c r="AB36" i="5"/>
  <c r="AC36" i="5"/>
  <c r="AD36" i="5"/>
  <c r="AE36" i="5"/>
  <c r="AF36" i="5"/>
  <c r="AG36" i="5"/>
  <c r="AH36" i="5"/>
  <c r="H36" i="5"/>
  <c r="H35" i="5"/>
  <c r="BG115" i="5" l="1"/>
  <c r="BC115" i="5"/>
  <c r="CG11" i="5" s="1"/>
  <c r="DK11" i="5" s="1"/>
  <c r="AY115" i="5"/>
  <c r="AU115" i="5"/>
  <c r="BY11" i="5" s="1"/>
  <c r="DC11" i="5" s="1"/>
  <c r="AQ115" i="5"/>
  <c r="AM115" i="5"/>
  <c r="BQ10" i="5" s="1"/>
  <c r="CU10" i="5" s="1"/>
  <c r="BK121" i="5"/>
  <c r="BG121" i="5"/>
  <c r="CK8" i="5" s="1"/>
  <c r="DO8" i="5" s="1"/>
  <c r="AL121" i="5"/>
  <c r="BJ115" i="5"/>
  <c r="CN10" i="5" s="1"/>
  <c r="DR10" i="5" s="1"/>
  <c r="BF115" i="5"/>
  <c r="BC121" i="5"/>
  <c r="CG8" i="5" s="1"/>
  <c r="DK8" i="5" s="1"/>
  <c r="AY121" i="5"/>
  <c r="CC9" i="5" s="1"/>
  <c r="DG9" i="5" s="1"/>
  <c r="AU121" i="5"/>
  <c r="BY8" i="5" s="1"/>
  <c r="DC8" i="5" s="1"/>
  <c r="AQ121" i="5"/>
  <c r="BU8" i="5" s="1"/>
  <c r="CY8" i="5" s="1"/>
  <c r="BB115" i="5"/>
  <c r="CF10" i="5" s="1"/>
  <c r="DJ10" i="5" s="1"/>
  <c r="AX115" i="5"/>
  <c r="CB10" i="5" s="1"/>
  <c r="DF10" i="5" s="1"/>
  <c r="AT115" i="5"/>
  <c r="BX11" i="5" s="1"/>
  <c r="DB11" i="5" s="1"/>
  <c r="AP115" i="5"/>
  <c r="BT10" i="5" s="1"/>
  <c r="CX10" i="5" s="1"/>
  <c r="F40" i="7" s="1"/>
  <c r="J46" i="22" s="1"/>
  <c r="BJ121" i="5"/>
  <c r="CN8" i="5" s="1"/>
  <c r="DR8" i="5" s="1"/>
  <c r="BF121" i="5"/>
  <c r="CJ8" i="5" s="1"/>
  <c r="DN8" i="5" s="1"/>
  <c r="BB121" i="5"/>
  <c r="CF8" i="5" s="1"/>
  <c r="DJ8" i="5" s="1"/>
  <c r="AX121" i="5"/>
  <c r="CB9" i="5" s="1"/>
  <c r="DF9" i="5" s="1"/>
  <c r="BK129" i="5"/>
  <c r="CO34" i="5" s="1"/>
  <c r="DS34" i="5" s="1"/>
  <c r="BG129" i="5"/>
  <c r="CK34" i="5" s="1"/>
  <c r="DO34" i="5" s="1"/>
  <c r="BC129" i="5"/>
  <c r="CG34" i="5" s="1"/>
  <c r="DK34" i="5" s="1"/>
  <c r="AY129" i="5"/>
  <c r="CC34" i="5" s="1"/>
  <c r="DG34" i="5" s="1"/>
  <c r="AU129" i="5"/>
  <c r="BY34" i="5" s="1"/>
  <c r="DC34" i="5" s="1"/>
  <c r="AQ129" i="5"/>
  <c r="BU34" i="5" s="1"/>
  <c r="CY34" i="5" s="1"/>
  <c r="AM129" i="5"/>
  <c r="BQ36" i="5" s="1"/>
  <c r="CU36" i="5" s="1"/>
  <c r="AL129" i="5"/>
  <c r="AM121" i="5"/>
  <c r="BQ9" i="5" s="1"/>
  <c r="CU9" i="5" s="1"/>
  <c r="BJ129" i="5"/>
  <c r="CN34" i="5" s="1"/>
  <c r="DR34" i="5" s="1"/>
  <c r="BF129" i="5"/>
  <c r="CJ34" i="5" s="1"/>
  <c r="DN34" i="5" s="1"/>
  <c r="BB129" i="5"/>
  <c r="CF36" i="5" s="1"/>
  <c r="DJ36" i="5" s="1"/>
  <c r="AX129" i="5"/>
  <c r="CB34" i="5" s="1"/>
  <c r="DF34" i="5" s="1"/>
  <c r="AT129" i="5"/>
  <c r="BX34" i="5" s="1"/>
  <c r="DB34" i="5" s="1"/>
  <c r="AP129" i="5"/>
  <c r="BT34" i="5" s="1"/>
  <c r="CX34" i="5" s="1"/>
  <c r="AT121" i="5"/>
  <c r="BX8" i="5" s="1"/>
  <c r="DB8" i="5" s="1"/>
  <c r="AP121" i="5"/>
  <c r="BT9" i="5" s="1"/>
  <c r="CX9" i="5" s="1"/>
  <c r="CN36" i="5"/>
  <c r="DR36" i="5" s="1"/>
  <c r="CG35" i="5"/>
  <c r="DK35" i="5" s="1"/>
  <c r="BI129" i="5"/>
  <c r="CM34" i="5" s="1"/>
  <c r="DQ34" i="5" s="1"/>
  <c r="BE129" i="5"/>
  <c r="CI34" i="5" s="1"/>
  <c r="DM34" i="5" s="1"/>
  <c r="BA129" i="5"/>
  <c r="CE34" i="5" s="1"/>
  <c r="DI34" i="5" s="1"/>
  <c r="AW129" i="5"/>
  <c r="CA34" i="5" s="1"/>
  <c r="DE34" i="5" s="1"/>
  <c r="AS129" i="5"/>
  <c r="BW34" i="5" s="1"/>
  <c r="DA34" i="5" s="1"/>
  <c r="AO129" i="5"/>
  <c r="BS34" i="5" s="1"/>
  <c r="CW34" i="5" s="1"/>
  <c r="BL129" i="5"/>
  <c r="CP34" i="5" s="1"/>
  <c r="DT34" i="5" s="1"/>
  <c r="BH129" i="5"/>
  <c r="CL34" i="5" s="1"/>
  <c r="DP34" i="5" s="1"/>
  <c r="BD129" i="5"/>
  <c r="CH35" i="5" s="1"/>
  <c r="DL35" i="5" s="1"/>
  <c r="AZ129" i="5"/>
  <c r="CD34" i="5" s="1"/>
  <c r="DH34" i="5" s="1"/>
  <c r="AV129" i="5"/>
  <c r="BZ34" i="5" s="1"/>
  <c r="DD34" i="5" s="1"/>
  <c r="AR129" i="5"/>
  <c r="BV34" i="5" s="1"/>
  <c r="CZ34" i="5" s="1"/>
  <c r="AN129" i="5"/>
  <c r="BR36" i="5" s="1"/>
  <c r="CV36" i="5" s="1"/>
  <c r="CO10" i="5"/>
  <c r="DS10" i="5" s="1"/>
  <c r="CO11" i="5"/>
  <c r="DS11" i="5" s="1"/>
  <c r="CG10" i="5"/>
  <c r="DK10" i="5" s="1"/>
  <c r="BY10" i="5"/>
  <c r="DC10" i="5" s="1"/>
  <c r="CJ11" i="5"/>
  <c r="DN11" i="5" s="1"/>
  <c r="CJ10" i="5"/>
  <c r="DN10" i="5" s="1"/>
  <c r="CK10" i="5"/>
  <c r="DO10" i="5" s="1"/>
  <c r="CK11" i="5"/>
  <c r="DO11" i="5" s="1"/>
  <c r="CC10" i="5"/>
  <c r="DG10" i="5" s="1"/>
  <c r="CC11" i="5"/>
  <c r="DG11" i="5" s="1"/>
  <c r="BU10" i="5"/>
  <c r="CY10" i="5" s="1"/>
  <c r="BU11" i="5"/>
  <c r="CY11" i="5" s="1"/>
  <c r="BQ11" i="5"/>
  <c r="CU11" i="5" s="1"/>
  <c r="CO8" i="5"/>
  <c r="DS8" i="5" s="1"/>
  <c r="CO9" i="5"/>
  <c r="DS9" i="5" s="1"/>
  <c r="BP8" i="5"/>
  <c r="CT8" i="5" s="1"/>
  <c r="BP9" i="5"/>
  <c r="CT9" i="5" s="1"/>
  <c r="CC8" i="5"/>
  <c r="DG8" i="5" s="1"/>
  <c r="BI115" i="5"/>
  <c r="BE115" i="5"/>
  <c r="BA115" i="5"/>
  <c r="AW115" i="5"/>
  <c r="AS115" i="5"/>
  <c r="AO115" i="5"/>
  <c r="BI121" i="5"/>
  <c r="BE121" i="5"/>
  <c r="BA121" i="5"/>
  <c r="AW121" i="5"/>
  <c r="AS121" i="5"/>
  <c r="AO121" i="5"/>
  <c r="AL115" i="5"/>
  <c r="BL115" i="5"/>
  <c r="BH115" i="5"/>
  <c r="BD115" i="5"/>
  <c r="AZ115" i="5"/>
  <c r="AV115" i="5"/>
  <c r="AR115" i="5"/>
  <c r="AN115" i="5"/>
  <c r="BL121" i="5"/>
  <c r="BH121" i="5"/>
  <c r="BD121" i="5"/>
  <c r="AZ121" i="5"/>
  <c r="AV121" i="5"/>
  <c r="AR121" i="5"/>
  <c r="AN121" i="5"/>
  <c r="U90" i="7"/>
  <c r="Y94" i="22" s="1"/>
  <c r="V90" i="7"/>
  <c r="Z94" i="22" s="1"/>
  <c r="W90" i="7"/>
  <c r="AA94" i="22" s="1"/>
  <c r="X90" i="7"/>
  <c r="AB94" i="22" s="1"/>
  <c r="Y90" i="7"/>
  <c r="AC94" i="22" s="1"/>
  <c r="Z90" i="7"/>
  <c r="AD94" i="22" s="1"/>
  <c r="AA90" i="7"/>
  <c r="AE94" i="22" s="1"/>
  <c r="AB90" i="7"/>
  <c r="AF94" i="22" s="1"/>
  <c r="U91" i="7"/>
  <c r="Y95" i="22" s="1"/>
  <c r="V91" i="7"/>
  <c r="Z95" i="22" s="1"/>
  <c r="W91" i="7"/>
  <c r="AA95" i="22" s="1"/>
  <c r="X91" i="7"/>
  <c r="AB95" i="22" s="1"/>
  <c r="Y91" i="7"/>
  <c r="AC95" i="22" s="1"/>
  <c r="Z91" i="7"/>
  <c r="AD95" i="22" s="1"/>
  <c r="AA91" i="7"/>
  <c r="AE95" i="22" s="1"/>
  <c r="AB91" i="7"/>
  <c r="AF95" i="22" s="1"/>
  <c r="U92" i="7"/>
  <c r="Y96" i="22" s="1"/>
  <c r="V92" i="7"/>
  <c r="Z96" i="22" s="1"/>
  <c r="W92" i="7"/>
  <c r="AA96" i="22" s="1"/>
  <c r="X92" i="7"/>
  <c r="AB96" i="22" s="1"/>
  <c r="Y92" i="7"/>
  <c r="AC96" i="22" s="1"/>
  <c r="Z92" i="7"/>
  <c r="AD96" i="22" s="1"/>
  <c r="AA92" i="7"/>
  <c r="AE96" i="22" s="1"/>
  <c r="AB92" i="7"/>
  <c r="AF96" i="22" s="1"/>
  <c r="M90" i="7"/>
  <c r="Q94" i="22" s="1"/>
  <c r="N90" i="7"/>
  <c r="R94" i="22" s="1"/>
  <c r="O90" i="7"/>
  <c r="S94" i="22" s="1"/>
  <c r="P90" i="7"/>
  <c r="T94" i="22" s="1"/>
  <c r="Q90" i="7"/>
  <c r="U94" i="22" s="1"/>
  <c r="R90" i="7"/>
  <c r="V94" i="22" s="1"/>
  <c r="S90" i="7"/>
  <c r="W94" i="22" s="1"/>
  <c r="T90" i="7"/>
  <c r="X94" i="22" s="1"/>
  <c r="M91" i="7"/>
  <c r="Q95" i="22" s="1"/>
  <c r="N91" i="7"/>
  <c r="R95" i="22" s="1"/>
  <c r="O91" i="7"/>
  <c r="S95" i="22" s="1"/>
  <c r="P91" i="7"/>
  <c r="T95" i="22" s="1"/>
  <c r="Q91" i="7"/>
  <c r="U95" i="22" s="1"/>
  <c r="R91" i="7"/>
  <c r="V95" i="22" s="1"/>
  <c r="S91" i="7"/>
  <c r="W95" i="22" s="1"/>
  <c r="T91" i="7"/>
  <c r="X95" i="22" s="1"/>
  <c r="M92" i="7"/>
  <c r="Q96" i="22" s="1"/>
  <c r="N92" i="7"/>
  <c r="R96" i="22" s="1"/>
  <c r="O92" i="7"/>
  <c r="S96" i="22" s="1"/>
  <c r="P92" i="7"/>
  <c r="T96" i="22" s="1"/>
  <c r="Q92" i="7"/>
  <c r="U96" i="22" s="1"/>
  <c r="R92" i="7"/>
  <c r="V96" i="22" s="1"/>
  <c r="S92" i="7"/>
  <c r="W96" i="22" s="1"/>
  <c r="T92" i="7"/>
  <c r="X96" i="22" s="1"/>
  <c r="C90" i="7"/>
  <c r="G94" i="22" s="1"/>
  <c r="D90" i="7"/>
  <c r="H94" i="22" s="1"/>
  <c r="E90" i="7"/>
  <c r="I94" i="22" s="1"/>
  <c r="F90" i="7"/>
  <c r="J94" i="22" s="1"/>
  <c r="G90" i="7"/>
  <c r="K94" i="22" s="1"/>
  <c r="H90" i="7"/>
  <c r="L94" i="22" s="1"/>
  <c r="I90" i="7"/>
  <c r="M94" i="22" s="1"/>
  <c r="J90" i="7"/>
  <c r="N94" i="22" s="1"/>
  <c r="K90" i="7"/>
  <c r="O94" i="22" s="1"/>
  <c r="L90" i="7"/>
  <c r="P94" i="22" s="1"/>
  <c r="C91" i="7"/>
  <c r="G95" i="22" s="1"/>
  <c r="D91" i="7"/>
  <c r="H95" i="22" s="1"/>
  <c r="E91" i="7"/>
  <c r="I95" i="22" s="1"/>
  <c r="F91" i="7"/>
  <c r="J95" i="22" s="1"/>
  <c r="G91" i="7"/>
  <c r="K95" i="22" s="1"/>
  <c r="H91" i="7"/>
  <c r="L95" i="22" s="1"/>
  <c r="I91" i="7"/>
  <c r="M95" i="22" s="1"/>
  <c r="J91" i="7"/>
  <c r="N95" i="22" s="1"/>
  <c r="K91" i="7"/>
  <c r="O95" i="22" s="1"/>
  <c r="L91" i="7"/>
  <c r="P95" i="22" s="1"/>
  <c r="C92" i="7"/>
  <c r="G96" i="22" s="1"/>
  <c r="D92" i="7"/>
  <c r="H96" i="22" s="1"/>
  <c r="E92" i="7"/>
  <c r="I96" i="22" s="1"/>
  <c r="F92" i="7"/>
  <c r="J96" i="22" s="1"/>
  <c r="G92" i="7"/>
  <c r="K96" i="22" s="1"/>
  <c r="H92" i="7"/>
  <c r="L96" i="22" s="1"/>
  <c r="I92" i="7"/>
  <c r="M96" i="22" s="1"/>
  <c r="J92" i="7"/>
  <c r="N96" i="22" s="1"/>
  <c r="K92" i="7"/>
  <c r="O96" i="22" s="1"/>
  <c r="L92" i="7"/>
  <c r="P96" i="22" s="1"/>
  <c r="B91" i="7"/>
  <c r="F95" i="22" s="1"/>
  <c r="B92" i="7"/>
  <c r="F96" i="22" s="1"/>
  <c r="B90" i="7"/>
  <c r="F94" i="22" s="1"/>
  <c r="AC38" i="5"/>
  <c r="AD38" i="5"/>
  <c r="AE38" i="5"/>
  <c r="AF38" i="5"/>
  <c r="AG38" i="5"/>
  <c r="AH38" i="5"/>
  <c r="W38" i="5"/>
  <c r="X38" i="5"/>
  <c r="Y38" i="5"/>
  <c r="Z38" i="5"/>
  <c r="AA38" i="5"/>
  <c r="AB38" i="5"/>
  <c r="N38" i="5"/>
  <c r="O38" i="5"/>
  <c r="P38" i="5"/>
  <c r="Q38" i="5"/>
  <c r="R38" i="5"/>
  <c r="S38" i="5"/>
  <c r="T38" i="5"/>
  <c r="U38" i="5"/>
  <c r="V38" i="5"/>
  <c r="I38" i="5"/>
  <c r="J38" i="5"/>
  <c r="K38" i="5"/>
  <c r="L38" i="5"/>
  <c r="M38" i="5"/>
  <c r="H38" i="5"/>
  <c r="C58" i="7"/>
  <c r="G116" i="22" s="1"/>
  <c r="D58" i="7"/>
  <c r="H116" i="22" s="1"/>
  <c r="E58" i="7"/>
  <c r="I116" i="22" s="1"/>
  <c r="F58" i="7"/>
  <c r="J116" i="22" s="1"/>
  <c r="G58" i="7"/>
  <c r="K116" i="22" s="1"/>
  <c r="H58" i="7"/>
  <c r="L116" i="22" s="1"/>
  <c r="I58" i="7"/>
  <c r="M116" i="22" s="1"/>
  <c r="J58" i="7"/>
  <c r="N116" i="22" s="1"/>
  <c r="K58" i="7"/>
  <c r="O116" i="22" s="1"/>
  <c r="L58" i="7"/>
  <c r="P116" i="22" s="1"/>
  <c r="M58" i="7"/>
  <c r="Q116" i="22" s="1"/>
  <c r="N58" i="7"/>
  <c r="R116" i="22" s="1"/>
  <c r="O58" i="7"/>
  <c r="S116" i="22" s="1"/>
  <c r="P58" i="7"/>
  <c r="T116" i="22" s="1"/>
  <c r="Q58" i="7"/>
  <c r="U116" i="22" s="1"/>
  <c r="R58" i="7"/>
  <c r="V116" i="22" s="1"/>
  <c r="S58" i="7"/>
  <c r="W116" i="22" s="1"/>
  <c r="T58" i="7"/>
  <c r="X116" i="22" s="1"/>
  <c r="U58" i="7"/>
  <c r="Y116" i="22" s="1"/>
  <c r="V58" i="7"/>
  <c r="Z116" i="22" s="1"/>
  <c r="W58" i="7"/>
  <c r="AA116" i="22" s="1"/>
  <c r="X58" i="7"/>
  <c r="AB116" i="22" s="1"/>
  <c r="Y58" i="7"/>
  <c r="AC116" i="22" s="1"/>
  <c r="Z58" i="7"/>
  <c r="AD116" i="22" s="1"/>
  <c r="AA58" i="7"/>
  <c r="AE116" i="22" s="1"/>
  <c r="AB58" i="7"/>
  <c r="AF116" i="22" s="1"/>
  <c r="C59" i="7"/>
  <c r="G117" i="22" s="1"/>
  <c r="D59" i="7"/>
  <c r="H117" i="22" s="1"/>
  <c r="E59" i="7"/>
  <c r="I117" i="22" s="1"/>
  <c r="F59" i="7"/>
  <c r="J117" i="22" s="1"/>
  <c r="G59" i="7"/>
  <c r="K117" i="22" s="1"/>
  <c r="H59" i="7"/>
  <c r="L117" i="22" s="1"/>
  <c r="I59" i="7"/>
  <c r="M117" i="22" s="1"/>
  <c r="J59" i="7"/>
  <c r="N117" i="22" s="1"/>
  <c r="K59" i="7"/>
  <c r="O117" i="22" s="1"/>
  <c r="L59" i="7"/>
  <c r="P117" i="22" s="1"/>
  <c r="M59" i="7"/>
  <c r="Q117" i="22" s="1"/>
  <c r="N59" i="7"/>
  <c r="R117" i="22" s="1"/>
  <c r="O59" i="7"/>
  <c r="S117" i="22" s="1"/>
  <c r="P59" i="7"/>
  <c r="T117" i="22" s="1"/>
  <c r="Q59" i="7"/>
  <c r="U117" i="22" s="1"/>
  <c r="R59" i="7"/>
  <c r="V117" i="22" s="1"/>
  <c r="S59" i="7"/>
  <c r="W117" i="22" s="1"/>
  <c r="T59" i="7"/>
  <c r="X117" i="22" s="1"/>
  <c r="U59" i="7"/>
  <c r="Y117" i="22" s="1"/>
  <c r="V59" i="7"/>
  <c r="Z117" i="22" s="1"/>
  <c r="W59" i="7"/>
  <c r="AA117" i="22" s="1"/>
  <c r="X59" i="7"/>
  <c r="AB117" i="22" s="1"/>
  <c r="Y59" i="7"/>
  <c r="AC117" i="22" s="1"/>
  <c r="Z59" i="7"/>
  <c r="AD117" i="22" s="1"/>
  <c r="AA59" i="7"/>
  <c r="AE117" i="22" s="1"/>
  <c r="AB59" i="7"/>
  <c r="AF117" i="22" s="1"/>
  <c r="C60" i="7"/>
  <c r="G118" i="22" s="1"/>
  <c r="D60" i="7"/>
  <c r="H118" i="22" s="1"/>
  <c r="E60" i="7"/>
  <c r="I118" i="22" s="1"/>
  <c r="F60" i="7"/>
  <c r="J118" i="22" s="1"/>
  <c r="G60" i="7"/>
  <c r="K118" i="22" s="1"/>
  <c r="H60" i="7"/>
  <c r="L118" i="22" s="1"/>
  <c r="I60" i="7"/>
  <c r="M118" i="22" s="1"/>
  <c r="J60" i="7"/>
  <c r="N118" i="22" s="1"/>
  <c r="K60" i="7"/>
  <c r="O118" i="22" s="1"/>
  <c r="L60" i="7"/>
  <c r="P118" i="22" s="1"/>
  <c r="M60" i="7"/>
  <c r="Q118" i="22" s="1"/>
  <c r="N60" i="7"/>
  <c r="R118" i="22" s="1"/>
  <c r="O60" i="7"/>
  <c r="S118" i="22" s="1"/>
  <c r="P60" i="7"/>
  <c r="T118" i="22" s="1"/>
  <c r="Q60" i="7"/>
  <c r="U118" i="22" s="1"/>
  <c r="R60" i="7"/>
  <c r="V118" i="22" s="1"/>
  <c r="S60" i="7"/>
  <c r="W118" i="22" s="1"/>
  <c r="T60" i="7"/>
  <c r="X118" i="22" s="1"/>
  <c r="U60" i="7"/>
  <c r="Y118" i="22" s="1"/>
  <c r="V60" i="7"/>
  <c r="Z118" i="22" s="1"/>
  <c r="W60" i="7"/>
  <c r="AA118" i="22" s="1"/>
  <c r="X60" i="7"/>
  <c r="AB118" i="22" s="1"/>
  <c r="Y60" i="7"/>
  <c r="AC118" i="22" s="1"/>
  <c r="Z60" i="7"/>
  <c r="AD118" i="22" s="1"/>
  <c r="AA60" i="7"/>
  <c r="AE118" i="22" s="1"/>
  <c r="AB60" i="7"/>
  <c r="AF118" i="22" s="1"/>
  <c r="C77" i="7"/>
  <c r="G77" i="22" s="1"/>
  <c r="D77" i="7"/>
  <c r="H77" i="22" s="1"/>
  <c r="E77" i="7"/>
  <c r="I77" i="22" s="1"/>
  <c r="F77" i="7"/>
  <c r="J77" i="22" s="1"/>
  <c r="G77" i="7"/>
  <c r="K77" i="22" s="1"/>
  <c r="H77" i="7"/>
  <c r="L77" i="22" s="1"/>
  <c r="I77" i="7"/>
  <c r="M77" i="22" s="1"/>
  <c r="J77" i="7"/>
  <c r="N77" i="22" s="1"/>
  <c r="K77" i="7"/>
  <c r="O77" i="22" s="1"/>
  <c r="L77" i="7"/>
  <c r="P77" i="22" s="1"/>
  <c r="M77" i="7"/>
  <c r="Q77" i="22" s="1"/>
  <c r="N77" i="7"/>
  <c r="R77" i="22" s="1"/>
  <c r="O77" i="7"/>
  <c r="S77" i="22" s="1"/>
  <c r="P77" i="7"/>
  <c r="T77" i="22" s="1"/>
  <c r="Q77" i="7"/>
  <c r="U77" i="22" s="1"/>
  <c r="R77" i="7"/>
  <c r="V77" i="22" s="1"/>
  <c r="S77" i="7"/>
  <c r="W77" i="22" s="1"/>
  <c r="T77" i="7"/>
  <c r="X77" i="22" s="1"/>
  <c r="U77" i="7"/>
  <c r="Y77" i="22" s="1"/>
  <c r="V77" i="7"/>
  <c r="Z77" i="22" s="1"/>
  <c r="W77" i="7"/>
  <c r="AA77" i="22" s="1"/>
  <c r="X77" i="7"/>
  <c r="AB77" i="22" s="1"/>
  <c r="Y77" i="7"/>
  <c r="AC77" i="22" s="1"/>
  <c r="Z77" i="7"/>
  <c r="AD77" i="22" s="1"/>
  <c r="AA77" i="7"/>
  <c r="AE77" i="22" s="1"/>
  <c r="AB77" i="7"/>
  <c r="AF77" i="22" s="1"/>
  <c r="C78" i="7"/>
  <c r="G78" i="22" s="1"/>
  <c r="D78" i="7"/>
  <c r="H78" i="22" s="1"/>
  <c r="E78" i="7"/>
  <c r="I78" i="22" s="1"/>
  <c r="F78" i="7"/>
  <c r="J78" i="22" s="1"/>
  <c r="G78" i="7"/>
  <c r="K78" i="22" s="1"/>
  <c r="H78" i="7"/>
  <c r="L78" i="22" s="1"/>
  <c r="I78" i="7"/>
  <c r="M78" i="22" s="1"/>
  <c r="J78" i="7"/>
  <c r="N78" i="22" s="1"/>
  <c r="K78" i="7"/>
  <c r="O78" i="22" s="1"/>
  <c r="L78" i="7"/>
  <c r="P78" i="22" s="1"/>
  <c r="M78" i="7"/>
  <c r="Q78" i="22" s="1"/>
  <c r="N78" i="7"/>
  <c r="R78" i="22" s="1"/>
  <c r="O78" i="7"/>
  <c r="S78" i="22" s="1"/>
  <c r="P78" i="7"/>
  <c r="T78" i="22" s="1"/>
  <c r="Q78" i="7"/>
  <c r="U78" i="22" s="1"/>
  <c r="R78" i="7"/>
  <c r="V78" i="22" s="1"/>
  <c r="S78" i="7"/>
  <c r="W78" i="22" s="1"/>
  <c r="T78" i="7"/>
  <c r="X78" i="22" s="1"/>
  <c r="U78" i="7"/>
  <c r="Y78" i="22" s="1"/>
  <c r="V78" i="7"/>
  <c r="Z78" i="22" s="1"/>
  <c r="W78" i="7"/>
  <c r="AA78" i="22" s="1"/>
  <c r="X78" i="7"/>
  <c r="AB78" i="22" s="1"/>
  <c r="Y78" i="7"/>
  <c r="AC78" i="22" s="1"/>
  <c r="Z78" i="7"/>
  <c r="AD78" i="22" s="1"/>
  <c r="AA78" i="7"/>
  <c r="AE78" i="22" s="1"/>
  <c r="AB78" i="7"/>
  <c r="AF78" i="22" s="1"/>
  <c r="C79" i="7"/>
  <c r="G79" i="22" s="1"/>
  <c r="D79" i="7"/>
  <c r="H79" i="22" s="1"/>
  <c r="E79" i="7"/>
  <c r="I79" i="22" s="1"/>
  <c r="F79" i="7"/>
  <c r="J79" i="22" s="1"/>
  <c r="G79" i="7"/>
  <c r="K79" i="22" s="1"/>
  <c r="H79" i="7"/>
  <c r="L79" i="22" s="1"/>
  <c r="I79" i="7"/>
  <c r="M79" i="22" s="1"/>
  <c r="J79" i="7"/>
  <c r="N79" i="22" s="1"/>
  <c r="K79" i="7"/>
  <c r="O79" i="22" s="1"/>
  <c r="L79" i="7"/>
  <c r="P79" i="22" s="1"/>
  <c r="M79" i="7"/>
  <c r="Q79" i="22" s="1"/>
  <c r="N79" i="7"/>
  <c r="R79" i="22" s="1"/>
  <c r="O79" i="7"/>
  <c r="S79" i="22" s="1"/>
  <c r="P79" i="7"/>
  <c r="T79" i="22" s="1"/>
  <c r="Q79" i="7"/>
  <c r="U79" i="22" s="1"/>
  <c r="R79" i="7"/>
  <c r="V79" i="22" s="1"/>
  <c r="S79" i="7"/>
  <c r="W79" i="22" s="1"/>
  <c r="T79" i="7"/>
  <c r="X79" i="22" s="1"/>
  <c r="U79" i="7"/>
  <c r="Y79" i="22" s="1"/>
  <c r="V79" i="7"/>
  <c r="Z79" i="22" s="1"/>
  <c r="W79" i="7"/>
  <c r="AA79" i="22" s="1"/>
  <c r="X79" i="7"/>
  <c r="AB79" i="22" s="1"/>
  <c r="Y79" i="7"/>
  <c r="AC79" i="22" s="1"/>
  <c r="Z79" i="7"/>
  <c r="AD79" i="22" s="1"/>
  <c r="AA79" i="7"/>
  <c r="AE79" i="22" s="1"/>
  <c r="AB79" i="7"/>
  <c r="AF79" i="22" s="1"/>
  <c r="C80" i="7"/>
  <c r="G81" i="22" s="1"/>
  <c r="D80" i="7"/>
  <c r="H81" i="22" s="1"/>
  <c r="E80" i="7"/>
  <c r="I81" i="22" s="1"/>
  <c r="F80" i="7"/>
  <c r="J81" i="22" s="1"/>
  <c r="G80" i="7"/>
  <c r="K81" i="22" s="1"/>
  <c r="H80" i="7"/>
  <c r="L81" i="22" s="1"/>
  <c r="I80" i="7"/>
  <c r="M81" i="22" s="1"/>
  <c r="J80" i="7"/>
  <c r="N81" i="22" s="1"/>
  <c r="K80" i="7"/>
  <c r="O81" i="22" s="1"/>
  <c r="L80" i="7"/>
  <c r="P81" i="22" s="1"/>
  <c r="M80" i="7"/>
  <c r="Q81" i="22" s="1"/>
  <c r="N80" i="7"/>
  <c r="R81" i="22" s="1"/>
  <c r="O80" i="7"/>
  <c r="S81" i="22" s="1"/>
  <c r="P80" i="7"/>
  <c r="T81" i="22" s="1"/>
  <c r="Q80" i="7"/>
  <c r="U81" i="22" s="1"/>
  <c r="R80" i="7"/>
  <c r="V81" i="22" s="1"/>
  <c r="S80" i="7"/>
  <c r="W81" i="22" s="1"/>
  <c r="T80" i="7"/>
  <c r="X81" i="22" s="1"/>
  <c r="U80" i="7"/>
  <c r="Y81" i="22" s="1"/>
  <c r="V80" i="7"/>
  <c r="Z81" i="22" s="1"/>
  <c r="W80" i="7"/>
  <c r="AA81" i="22" s="1"/>
  <c r="X80" i="7"/>
  <c r="AB81" i="22" s="1"/>
  <c r="Y80" i="7"/>
  <c r="AC81" i="22" s="1"/>
  <c r="Z80" i="7"/>
  <c r="AD81" i="22" s="1"/>
  <c r="AA80" i="7"/>
  <c r="AE81" i="22" s="1"/>
  <c r="AB80" i="7"/>
  <c r="AF81" i="22" s="1"/>
  <c r="C81" i="7"/>
  <c r="G82" i="22" s="1"/>
  <c r="D81" i="7"/>
  <c r="H82" i="22" s="1"/>
  <c r="E81" i="7"/>
  <c r="I82" i="22" s="1"/>
  <c r="F81" i="7"/>
  <c r="J82" i="22" s="1"/>
  <c r="G81" i="7"/>
  <c r="K82" i="22" s="1"/>
  <c r="H81" i="7"/>
  <c r="L82" i="22" s="1"/>
  <c r="I81" i="7"/>
  <c r="M82" i="22" s="1"/>
  <c r="J81" i="7"/>
  <c r="N82" i="22" s="1"/>
  <c r="K81" i="7"/>
  <c r="O82" i="22" s="1"/>
  <c r="L81" i="7"/>
  <c r="P82" i="22" s="1"/>
  <c r="M81" i="7"/>
  <c r="Q82" i="22" s="1"/>
  <c r="N81" i="7"/>
  <c r="R82" i="22" s="1"/>
  <c r="O81" i="7"/>
  <c r="S82" i="22" s="1"/>
  <c r="P81" i="7"/>
  <c r="T82" i="22" s="1"/>
  <c r="Q81" i="7"/>
  <c r="U82" i="22" s="1"/>
  <c r="R81" i="7"/>
  <c r="V82" i="22" s="1"/>
  <c r="S81" i="7"/>
  <c r="W82" i="22" s="1"/>
  <c r="T81" i="7"/>
  <c r="X82" i="22" s="1"/>
  <c r="U81" i="7"/>
  <c r="Y82" i="22" s="1"/>
  <c r="V81" i="7"/>
  <c r="Z82" i="22" s="1"/>
  <c r="W81" i="7"/>
  <c r="AA82" i="22" s="1"/>
  <c r="X81" i="7"/>
  <c r="AB82" i="22" s="1"/>
  <c r="Y81" i="7"/>
  <c r="AC82" i="22" s="1"/>
  <c r="Z81" i="7"/>
  <c r="AD82" i="22" s="1"/>
  <c r="AA81" i="7"/>
  <c r="AE82" i="22" s="1"/>
  <c r="AB81" i="7"/>
  <c r="AF82" i="22" s="1"/>
  <c r="C82" i="7"/>
  <c r="G83" i="22" s="1"/>
  <c r="D82" i="7"/>
  <c r="H83" i="22" s="1"/>
  <c r="E82" i="7"/>
  <c r="I83" i="22" s="1"/>
  <c r="F82" i="7"/>
  <c r="J83" i="22" s="1"/>
  <c r="G82" i="7"/>
  <c r="K83" i="22" s="1"/>
  <c r="H82" i="7"/>
  <c r="L83" i="22" s="1"/>
  <c r="I82" i="7"/>
  <c r="M83" i="22" s="1"/>
  <c r="J82" i="7"/>
  <c r="N83" i="22" s="1"/>
  <c r="K82" i="7"/>
  <c r="O83" i="22" s="1"/>
  <c r="L82" i="7"/>
  <c r="P83" i="22" s="1"/>
  <c r="M82" i="7"/>
  <c r="Q83" i="22" s="1"/>
  <c r="N82" i="7"/>
  <c r="R83" i="22" s="1"/>
  <c r="O82" i="7"/>
  <c r="S83" i="22" s="1"/>
  <c r="P82" i="7"/>
  <c r="T83" i="22" s="1"/>
  <c r="Q82" i="7"/>
  <c r="U83" i="22" s="1"/>
  <c r="R82" i="7"/>
  <c r="V83" i="22" s="1"/>
  <c r="S82" i="7"/>
  <c r="W83" i="22" s="1"/>
  <c r="T82" i="7"/>
  <c r="X83" i="22" s="1"/>
  <c r="U82" i="7"/>
  <c r="Y83" i="22" s="1"/>
  <c r="V82" i="7"/>
  <c r="Z83" i="22" s="1"/>
  <c r="W82" i="7"/>
  <c r="AA83" i="22" s="1"/>
  <c r="X82" i="7"/>
  <c r="AB83" i="22" s="1"/>
  <c r="Y82" i="7"/>
  <c r="AC83" i="22" s="1"/>
  <c r="Z82" i="7"/>
  <c r="AD83" i="22" s="1"/>
  <c r="AA82" i="7"/>
  <c r="AE83" i="22" s="1"/>
  <c r="AB82" i="7"/>
  <c r="AF83" i="22" s="1"/>
  <c r="C83" i="7"/>
  <c r="G85" i="22" s="1"/>
  <c r="D83" i="7"/>
  <c r="H85" i="22" s="1"/>
  <c r="E83" i="7"/>
  <c r="I85" i="22" s="1"/>
  <c r="F83" i="7"/>
  <c r="J85" i="22" s="1"/>
  <c r="G83" i="7"/>
  <c r="K85" i="22" s="1"/>
  <c r="H83" i="7"/>
  <c r="L85" i="22" s="1"/>
  <c r="I83" i="7"/>
  <c r="M85" i="22" s="1"/>
  <c r="J83" i="7"/>
  <c r="N85" i="22" s="1"/>
  <c r="K83" i="7"/>
  <c r="O85" i="22" s="1"/>
  <c r="L83" i="7"/>
  <c r="P85" i="22" s="1"/>
  <c r="M83" i="7"/>
  <c r="Q85" i="22" s="1"/>
  <c r="N83" i="7"/>
  <c r="R85" i="22" s="1"/>
  <c r="O83" i="7"/>
  <c r="S85" i="22" s="1"/>
  <c r="P83" i="7"/>
  <c r="T85" i="22" s="1"/>
  <c r="Q83" i="7"/>
  <c r="U85" i="22" s="1"/>
  <c r="R83" i="7"/>
  <c r="V85" i="22" s="1"/>
  <c r="S83" i="7"/>
  <c r="W85" i="22" s="1"/>
  <c r="T83" i="7"/>
  <c r="X85" i="22" s="1"/>
  <c r="U83" i="7"/>
  <c r="Y85" i="22" s="1"/>
  <c r="V83" i="7"/>
  <c r="Z85" i="22" s="1"/>
  <c r="W83" i="7"/>
  <c r="AA85" i="22" s="1"/>
  <c r="X83" i="7"/>
  <c r="AB85" i="22" s="1"/>
  <c r="Y83" i="7"/>
  <c r="AC85" i="22" s="1"/>
  <c r="Z83" i="7"/>
  <c r="AD85" i="22" s="1"/>
  <c r="AA83" i="7"/>
  <c r="AE85" i="22" s="1"/>
  <c r="AB83" i="7"/>
  <c r="AF85" i="22" s="1"/>
  <c r="C84" i="7"/>
  <c r="G86" i="22" s="1"/>
  <c r="D84" i="7"/>
  <c r="H86" i="22" s="1"/>
  <c r="E84" i="7"/>
  <c r="I86" i="22" s="1"/>
  <c r="F84" i="7"/>
  <c r="J86" i="22" s="1"/>
  <c r="G84" i="7"/>
  <c r="K86" i="22" s="1"/>
  <c r="H84" i="7"/>
  <c r="L86" i="22" s="1"/>
  <c r="I84" i="7"/>
  <c r="M86" i="22" s="1"/>
  <c r="J84" i="7"/>
  <c r="N86" i="22" s="1"/>
  <c r="K84" i="7"/>
  <c r="O86" i="22" s="1"/>
  <c r="L84" i="7"/>
  <c r="P86" i="22" s="1"/>
  <c r="M84" i="7"/>
  <c r="Q86" i="22" s="1"/>
  <c r="N84" i="7"/>
  <c r="R86" i="22" s="1"/>
  <c r="O84" i="7"/>
  <c r="S86" i="22" s="1"/>
  <c r="P84" i="7"/>
  <c r="T86" i="22" s="1"/>
  <c r="Q84" i="7"/>
  <c r="U86" i="22" s="1"/>
  <c r="R84" i="7"/>
  <c r="V86" i="22" s="1"/>
  <c r="S84" i="7"/>
  <c r="W86" i="22" s="1"/>
  <c r="T84" i="7"/>
  <c r="X86" i="22" s="1"/>
  <c r="U84" i="7"/>
  <c r="Y86" i="22" s="1"/>
  <c r="V84" i="7"/>
  <c r="Z86" i="22" s="1"/>
  <c r="W84" i="7"/>
  <c r="AA86" i="22" s="1"/>
  <c r="X84" i="7"/>
  <c r="AB86" i="22" s="1"/>
  <c r="Y84" i="7"/>
  <c r="AC86" i="22" s="1"/>
  <c r="Z84" i="7"/>
  <c r="AD86" i="22" s="1"/>
  <c r="AA84" i="7"/>
  <c r="AE86" i="22" s="1"/>
  <c r="AB84" i="7"/>
  <c r="AF86" i="22" s="1"/>
  <c r="C85" i="7"/>
  <c r="G87" i="22" s="1"/>
  <c r="D85" i="7"/>
  <c r="H87" i="22" s="1"/>
  <c r="E85" i="7"/>
  <c r="I87" i="22" s="1"/>
  <c r="F85" i="7"/>
  <c r="J87" i="22" s="1"/>
  <c r="G85" i="7"/>
  <c r="K87" i="22" s="1"/>
  <c r="H85" i="7"/>
  <c r="L87" i="22" s="1"/>
  <c r="I85" i="7"/>
  <c r="M87" i="22" s="1"/>
  <c r="J85" i="7"/>
  <c r="N87" i="22" s="1"/>
  <c r="K85" i="7"/>
  <c r="O87" i="22" s="1"/>
  <c r="L85" i="7"/>
  <c r="P87" i="22" s="1"/>
  <c r="M85" i="7"/>
  <c r="Q87" i="22" s="1"/>
  <c r="N85" i="7"/>
  <c r="R87" i="22" s="1"/>
  <c r="O85" i="7"/>
  <c r="S87" i="22" s="1"/>
  <c r="P85" i="7"/>
  <c r="T87" i="22" s="1"/>
  <c r="Q85" i="7"/>
  <c r="U87" i="22" s="1"/>
  <c r="R85" i="7"/>
  <c r="V87" i="22" s="1"/>
  <c r="S85" i="7"/>
  <c r="W87" i="22" s="1"/>
  <c r="T85" i="7"/>
  <c r="X87" i="22" s="1"/>
  <c r="U85" i="7"/>
  <c r="Y87" i="22" s="1"/>
  <c r="V85" i="7"/>
  <c r="Z87" i="22" s="1"/>
  <c r="W85" i="7"/>
  <c r="AA87" i="22" s="1"/>
  <c r="X85" i="7"/>
  <c r="AB87" i="22" s="1"/>
  <c r="Y85" i="7"/>
  <c r="AC87" i="22" s="1"/>
  <c r="Z85" i="7"/>
  <c r="AD87" i="22" s="1"/>
  <c r="AA85" i="7"/>
  <c r="AE87" i="22" s="1"/>
  <c r="AB85" i="7"/>
  <c r="AF87" i="22" s="1"/>
  <c r="B31" i="7"/>
  <c r="B14" i="7"/>
  <c r="B59" i="7"/>
  <c r="F117" i="22" s="1"/>
  <c r="B60" i="7"/>
  <c r="F118" i="22" s="1"/>
  <c r="B58" i="7"/>
  <c r="F116" i="22" s="1"/>
  <c r="B83" i="7"/>
  <c r="F85" i="22" s="1"/>
  <c r="B84" i="7"/>
  <c r="F86" i="22" s="1"/>
  <c r="B85" i="7"/>
  <c r="F87" i="22" s="1"/>
  <c r="B80" i="7"/>
  <c r="F81" i="22" s="1"/>
  <c r="B81" i="7"/>
  <c r="F82" i="22" s="1"/>
  <c r="B82" i="7"/>
  <c r="F83" i="22" s="1"/>
  <c r="B78" i="7"/>
  <c r="F78" i="22" s="1"/>
  <c r="B79" i="7"/>
  <c r="F79" i="22" s="1"/>
  <c r="B77" i="7"/>
  <c r="F77" i="22" s="1"/>
  <c r="AH69" i="5"/>
  <c r="AG69" i="5"/>
  <c r="AF69" i="5"/>
  <c r="AE69" i="5"/>
  <c r="AD69" i="5"/>
  <c r="AC69" i="5"/>
  <c r="AB69" i="5"/>
  <c r="AA69" i="5"/>
  <c r="Z69" i="5"/>
  <c r="Y69" i="5"/>
  <c r="X69" i="5"/>
  <c r="W69" i="5"/>
  <c r="V69" i="5"/>
  <c r="U69" i="5"/>
  <c r="T69" i="5"/>
  <c r="S69" i="5"/>
  <c r="R69" i="5"/>
  <c r="Q69" i="5"/>
  <c r="P69" i="5"/>
  <c r="O69" i="5"/>
  <c r="N69" i="5"/>
  <c r="M69" i="5"/>
  <c r="L69" i="5"/>
  <c r="K69" i="5"/>
  <c r="J69" i="5"/>
  <c r="I69" i="5"/>
  <c r="AH68" i="5"/>
  <c r="AG68" i="5"/>
  <c r="AF68" i="5"/>
  <c r="AE68" i="5"/>
  <c r="AD68" i="5"/>
  <c r="AC68" i="5"/>
  <c r="AB68" i="5"/>
  <c r="AA68" i="5"/>
  <c r="Z68" i="5"/>
  <c r="Y68" i="5"/>
  <c r="X68" i="5"/>
  <c r="W68" i="5"/>
  <c r="V68" i="5"/>
  <c r="U68" i="5"/>
  <c r="T68" i="5"/>
  <c r="S68" i="5"/>
  <c r="R68" i="5"/>
  <c r="Q68" i="5"/>
  <c r="P68" i="5"/>
  <c r="O68" i="5"/>
  <c r="N68" i="5"/>
  <c r="M68" i="5"/>
  <c r="L68" i="5"/>
  <c r="K68" i="5"/>
  <c r="J68" i="5"/>
  <c r="I68" i="5"/>
  <c r="AH67" i="5"/>
  <c r="AG67" i="5"/>
  <c r="AF67" i="5"/>
  <c r="AE67" i="5"/>
  <c r="AD67" i="5"/>
  <c r="AC67" i="5"/>
  <c r="AB67" i="5"/>
  <c r="AA67" i="5"/>
  <c r="Z67" i="5"/>
  <c r="Y67" i="5"/>
  <c r="X67" i="5"/>
  <c r="BB111" i="5" s="1"/>
  <c r="W67" i="5"/>
  <c r="V67" i="5"/>
  <c r="U67" i="5"/>
  <c r="T67" i="5"/>
  <c r="AX111" i="5" s="1"/>
  <c r="S67" i="5"/>
  <c r="R67" i="5"/>
  <c r="Q67" i="5"/>
  <c r="P67" i="5"/>
  <c r="AT111" i="5" s="1"/>
  <c r="O67" i="5"/>
  <c r="N67" i="5"/>
  <c r="M67" i="5"/>
  <c r="L67" i="5"/>
  <c r="AP111" i="5" s="1"/>
  <c r="K67" i="5"/>
  <c r="J67" i="5"/>
  <c r="I67" i="5"/>
  <c r="H69" i="5"/>
  <c r="H67" i="5"/>
  <c r="Z12" i="5"/>
  <c r="AA12" i="5"/>
  <c r="AB12" i="5"/>
  <c r="AC12" i="5"/>
  <c r="AD12" i="5"/>
  <c r="AE12" i="5"/>
  <c r="AF12" i="5"/>
  <c r="AG12" i="5"/>
  <c r="AH12" i="5"/>
  <c r="Z13" i="5"/>
  <c r="AA13" i="5"/>
  <c r="AB13" i="5"/>
  <c r="AC13" i="5"/>
  <c r="AD13" i="5"/>
  <c r="AE13" i="5"/>
  <c r="AF13" i="5"/>
  <c r="AG13" i="5"/>
  <c r="AH13" i="5"/>
  <c r="Z17" i="5"/>
  <c r="AA17" i="5"/>
  <c r="AB17" i="5"/>
  <c r="AC17" i="5"/>
  <c r="AD17" i="5"/>
  <c r="AE17" i="5"/>
  <c r="AF17" i="5"/>
  <c r="AG17" i="5"/>
  <c r="AH17" i="5"/>
  <c r="Z18" i="5"/>
  <c r="AA18" i="5"/>
  <c r="AB18" i="5"/>
  <c r="AC18" i="5"/>
  <c r="AD18" i="5"/>
  <c r="AE18" i="5"/>
  <c r="AF18" i="5"/>
  <c r="AG18" i="5"/>
  <c r="AH18" i="5"/>
  <c r="Z20" i="5"/>
  <c r="AA20" i="5"/>
  <c r="AB20" i="5"/>
  <c r="AC20" i="5"/>
  <c r="AD20" i="5"/>
  <c r="AE20" i="5"/>
  <c r="AF20" i="5"/>
  <c r="AG20" i="5"/>
  <c r="AH20" i="5"/>
  <c r="Z21" i="5"/>
  <c r="AA21" i="5"/>
  <c r="AB21" i="5"/>
  <c r="AC21" i="5"/>
  <c r="AD21" i="5"/>
  <c r="AE21" i="5"/>
  <c r="AF21" i="5"/>
  <c r="AG21" i="5"/>
  <c r="AH21" i="5"/>
  <c r="Z22" i="5"/>
  <c r="AA22" i="5"/>
  <c r="AB22" i="5"/>
  <c r="AC22" i="5"/>
  <c r="AD22" i="5"/>
  <c r="AE22" i="5"/>
  <c r="AF22" i="5"/>
  <c r="AG22" i="5"/>
  <c r="AH22" i="5"/>
  <c r="Z42" i="5"/>
  <c r="AA42" i="5"/>
  <c r="AB42" i="5"/>
  <c r="AC42" i="5"/>
  <c r="AD42" i="5"/>
  <c r="AE42" i="5"/>
  <c r="AF42" i="5"/>
  <c r="AG42" i="5"/>
  <c r="AH42" i="5"/>
  <c r="Z43" i="5"/>
  <c r="AA43" i="5"/>
  <c r="AB43" i="5"/>
  <c r="AC43" i="5"/>
  <c r="AD43" i="5"/>
  <c r="AE43" i="5"/>
  <c r="AF43" i="5"/>
  <c r="AG43" i="5"/>
  <c r="AH43" i="5"/>
  <c r="Z14" i="5"/>
  <c r="AA14" i="5"/>
  <c r="AB14" i="5"/>
  <c r="AC14" i="5"/>
  <c r="AD14" i="5"/>
  <c r="AE14" i="5"/>
  <c r="AF14" i="5"/>
  <c r="AG14" i="5"/>
  <c r="AH14" i="5"/>
  <c r="Z3" i="5"/>
  <c r="AA3" i="5"/>
  <c r="AB3" i="5"/>
  <c r="AC3" i="5"/>
  <c r="AD3" i="5"/>
  <c r="AE3" i="5"/>
  <c r="AF3" i="5"/>
  <c r="AG3" i="5"/>
  <c r="AH3" i="5"/>
  <c r="Z23" i="5"/>
  <c r="AA23" i="5"/>
  <c r="AB23" i="5"/>
  <c r="AC23" i="5"/>
  <c r="AD23" i="5"/>
  <c r="AE23" i="5"/>
  <c r="AF23" i="5"/>
  <c r="AG23" i="5"/>
  <c r="AH23" i="5"/>
  <c r="Z45" i="5"/>
  <c r="AA45" i="5"/>
  <c r="AB45" i="5"/>
  <c r="AC45" i="5"/>
  <c r="AD45" i="5"/>
  <c r="AE45" i="5"/>
  <c r="AF45" i="5"/>
  <c r="AG45" i="5"/>
  <c r="AH45" i="5"/>
  <c r="Z54" i="5"/>
  <c r="AA54" i="5"/>
  <c r="AB54" i="5"/>
  <c r="AC54" i="5"/>
  <c r="AD54" i="5"/>
  <c r="AE54" i="5"/>
  <c r="AF54" i="5"/>
  <c r="AG54" i="5"/>
  <c r="AH54" i="5"/>
  <c r="Z4" i="5"/>
  <c r="AA4" i="5"/>
  <c r="AB4" i="5"/>
  <c r="AC4" i="5"/>
  <c r="AD4" i="5"/>
  <c r="AE4" i="5"/>
  <c r="AF4" i="5"/>
  <c r="AG4" i="5"/>
  <c r="AH4" i="5"/>
  <c r="Z24" i="5"/>
  <c r="AA24" i="5"/>
  <c r="AB24" i="5"/>
  <c r="AC24" i="5"/>
  <c r="AD24" i="5"/>
  <c r="AE24" i="5"/>
  <c r="AF24" i="5"/>
  <c r="AG24" i="5"/>
  <c r="AH24" i="5"/>
  <c r="Z25" i="5"/>
  <c r="AA25" i="5"/>
  <c r="AB25" i="5"/>
  <c r="AC25" i="5"/>
  <c r="AD25" i="5"/>
  <c r="AE25" i="5"/>
  <c r="AF25" i="5"/>
  <c r="AG25" i="5"/>
  <c r="AH25" i="5"/>
  <c r="Z46" i="5"/>
  <c r="AA46" i="5"/>
  <c r="AB46" i="5"/>
  <c r="AC46" i="5"/>
  <c r="AD46" i="5"/>
  <c r="AE46" i="5"/>
  <c r="AF46" i="5"/>
  <c r="AG46" i="5"/>
  <c r="AH46" i="5"/>
  <c r="Z55" i="5"/>
  <c r="AA55" i="5"/>
  <c r="AB55" i="5"/>
  <c r="AC55" i="5"/>
  <c r="AD55" i="5"/>
  <c r="AE55" i="5"/>
  <c r="AF55" i="5"/>
  <c r="AG55" i="5"/>
  <c r="AH55" i="5"/>
  <c r="Z26" i="5"/>
  <c r="AA26" i="5"/>
  <c r="AB26" i="5"/>
  <c r="AC26" i="5"/>
  <c r="AD26" i="5"/>
  <c r="AE26" i="5"/>
  <c r="AF26" i="5"/>
  <c r="AG26" i="5"/>
  <c r="AH26" i="5"/>
  <c r="Z15" i="5"/>
  <c r="AA15" i="5"/>
  <c r="AB15" i="5"/>
  <c r="AC15" i="5"/>
  <c r="AD15" i="5"/>
  <c r="AE15" i="5"/>
  <c r="AF15" i="5"/>
  <c r="AG15" i="5"/>
  <c r="AH15" i="5"/>
  <c r="Z5" i="5"/>
  <c r="AA5" i="5"/>
  <c r="AB5" i="5"/>
  <c r="AC5" i="5"/>
  <c r="AD5" i="5"/>
  <c r="AE5" i="5"/>
  <c r="AF5" i="5"/>
  <c r="AG5" i="5"/>
  <c r="AH5" i="5"/>
  <c r="Z6" i="5"/>
  <c r="AA6" i="5"/>
  <c r="AB6" i="5"/>
  <c r="AC6" i="5"/>
  <c r="AD6" i="5"/>
  <c r="AE6" i="5"/>
  <c r="AF6" i="5"/>
  <c r="AG6" i="5"/>
  <c r="AH6" i="5"/>
  <c r="Z28" i="5"/>
  <c r="AA28" i="5"/>
  <c r="AB28" i="5"/>
  <c r="AC28" i="5"/>
  <c r="AD28" i="5"/>
  <c r="AE28" i="5"/>
  <c r="AF28" i="5"/>
  <c r="AG28" i="5"/>
  <c r="AH28" i="5"/>
  <c r="Z29" i="5"/>
  <c r="AA29" i="5"/>
  <c r="AB29" i="5"/>
  <c r="AC29" i="5"/>
  <c r="AD29" i="5"/>
  <c r="AE29" i="5"/>
  <c r="AF29" i="5"/>
  <c r="AG29" i="5"/>
  <c r="AH29" i="5"/>
  <c r="Z30" i="5"/>
  <c r="AA30" i="5"/>
  <c r="AB30" i="5"/>
  <c r="AC30" i="5"/>
  <c r="AD30" i="5"/>
  <c r="AE30" i="5"/>
  <c r="AF30" i="5"/>
  <c r="AG30" i="5"/>
  <c r="AH30" i="5"/>
  <c r="Z31" i="5"/>
  <c r="AA31" i="5"/>
  <c r="AB31" i="5"/>
  <c r="AC31" i="5"/>
  <c r="AD31" i="5"/>
  <c r="AE31" i="5"/>
  <c r="AF31" i="5"/>
  <c r="AG31" i="5"/>
  <c r="AH31" i="5"/>
  <c r="Z32" i="5"/>
  <c r="AA32" i="5"/>
  <c r="AB32" i="5"/>
  <c r="AC32" i="5"/>
  <c r="AD32" i="5"/>
  <c r="AE32" i="5"/>
  <c r="AF32" i="5"/>
  <c r="AG32" i="5"/>
  <c r="AH32" i="5"/>
  <c r="Z33" i="5"/>
  <c r="AA33" i="5"/>
  <c r="AB33" i="5"/>
  <c r="AC33" i="5"/>
  <c r="AD33" i="5"/>
  <c r="AE33" i="5"/>
  <c r="AF33" i="5"/>
  <c r="AG33" i="5"/>
  <c r="AH33" i="5"/>
  <c r="Z47" i="5"/>
  <c r="AA47" i="5"/>
  <c r="AB47" i="5"/>
  <c r="AC47" i="5"/>
  <c r="AD47" i="5"/>
  <c r="AE47" i="5"/>
  <c r="AF47" i="5"/>
  <c r="AG47" i="5"/>
  <c r="AH47" i="5"/>
  <c r="Z48" i="5"/>
  <c r="AA48" i="5"/>
  <c r="AB48" i="5"/>
  <c r="AC48" i="5"/>
  <c r="AD48" i="5"/>
  <c r="AE48" i="5"/>
  <c r="AF48" i="5"/>
  <c r="AG48" i="5"/>
  <c r="AH48" i="5"/>
  <c r="Z50" i="5"/>
  <c r="AA50" i="5"/>
  <c r="AB50" i="5"/>
  <c r="AC50" i="5"/>
  <c r="AD50" i="5"/>
  <c r="AE50" i="5"/>
  <c r="AF50" i="5"/>
  <c r="AG50" i="5"/>
  <c r="AH50" i="5"/>
  <c r="Z52" i="5"/>
  <c r="AA52" i="5"/>
  <c r="AB52" i="5"/>
  <c r="AC52" i="5"/>
  <c r="AD52" i="5"/>
  <c r="AE52" i="5"/>
  <c r="AF52" i="5"/>
  <c r="AG52" i="5"/>
  <c r="AH52" i="5"/>
  <c r="Z53" i="5"/>
  <c r="AA53" i="5"/>
  <c r="AB53" i="5"/>
  <c r="AC53" i="5"/>
  <c r="AD53" i="5"/>
  <c r="AE53" i="5"/>
  <c r="AF53" i="5"/>
  <c r="AG53" i="5"/>
  <c r="AH53" i="5"/>
  <c r="Z56" i="5"/>
  <c r="AA56" i="5"/>
  <c r="AB56" i="5"/>
  <c r="AC56" i="5"/>
  <c r="AD56" i="5"/>
  <c r="AE56" i="5"/>
  <c r="AF56" i="5"/>
  <c r="AG56" i="5"/>
  <c r="AH56" i="5"/>
  <c r="Z57" i="5"/>
  <c r="AA57" i="5"/>
  <c r="AB57" i="5"/>
  <c r="AC57" i="5"/>
  <c r="AD57" i="5"/>
  <c r="AE57" i="5"/>
  <c r="AF57" i="5"/>
  <c r="AG57" i="5"/>
  <c r="AH57" i="5"/>
  <c r="Z58" i="5"/>
  <c r="AA58" i="5"/>
  <c r="AB58" i="5"/>
  <c r="AC58" i="5"/>
  <c r="AD58" i="5"/>
  <c r="AE58" i="5"/>
  <c r="AF58" i="5"/>
  <c r="AG58" i="5"/>
  <c r="AH58" i="5"/>
  <c r="Z70" i="5"/>
  <c r="AA70" i="5"/>
  <c r="AB70" i="5"/>
  <c r="AC70" i="5"/>
  <c r="AD70" i="5"/>
  <c r="AE70" i="5"/>
  <c r="AF70" i="5"/>
  <c r="AG70" i="5"/>
  <c r="AH70" i="5"/>
  <c r="Z71" i="5"/>
  <c r="AA71" i="5"/>
  <c r="AB71" i="5"/>
  <c r="AC71" i="5"/>
  <c r="AD71" i="5"/>
  <c r="AE71" i="5"/>
  <c r="AF71" i="5"/>
  <c r="AG71" i="5"/>
  <c r="AH71" i="5"/>
  <c r="Z7" i="5"/>
  <c r="BD122" i="5" s="1"/>
  <c r="AA7" i="5"/>
  <c r="AB7" i="5"/>
  <c r="AC7" i="5"/>
  <c r="AD7" i="5"/>
  <c r="BH122" i="5" s="1"/>
  <c r="AE7" i="5"/>
  <c r="AF7" i="5"/>
  <c r="AG7" i="5"/>
  <c r="AH7" i="5"/>
  <c r="BL122" i="5" s="1"/>
  <c r="Z51" i="5"/>
  <c r="AA51" i="5"/>
  <c r="AB51" i="5"/>
  <c r="AC51" i="5"/>
  <c r="AD51" i="5"/>
  <c r="AE51" i="5"/>
  <c r="AF51" i="5"/>
  <c r="AG51" i="5"/>
  <c r="AH51" i="5"/>
  <c r="Z78" i="5"/>
  <c r="AA78" i="5"/>
  <c r="AB78" i="5"/>
  <c r="AC78" i="5"/>
  <c r="AD78" i="5"/>
  <c r="AE78" i="5"/>
  <c r="AF78" i="5"/>
  <c r="AG78" i="5"/>
  <c r="AH78" i="5"/>
  <c r="Z79" i="5"/>
  <c r="AA79" i="5"/>
  <c r="AB79" i="5"/>
  <c r="AC79" i="5"/>
  <c r="AD79" i="5"/>
  <c r="AE79" i="5"/>
  <c r="AF79" i="5"/>
  <c r="AG79" i="5"/>
  <c r="AH79" i="5"/>
  <c r="Z80" i="5"/>
  <c r="AA80" i="5"/>
  <c r="AB80" i="5"/>
  <c r="AC80" i="5"/>
  <c r="AD80" i="5"/>
  <c r="AE80" i="5"/>
  <c r="AF80" i="5"/>
  <c r="AG80" i="5"/>
  <c r="AH80" i="5"/>
  <c r="Z81" i="5"/>
  <c r="AA81" i="5"/>
  <c r="AB81" i="5"/>
  <c r="AC81" i="5"/>
  <c r="AD81" i="5"/>
  <c r="AE81" i="5"/>
  <c r="AF81" i="5"/>
  <c r="AG81" i="5"/>
  <c r="AH81" i="5"/>
  <c r="Z82" i="5"/>
  <c r="AA82" i="5"/>
  <c r="AB82" i="5"/>
  <c r="AC82" i="5"/>
  <c r="AD82" i="5"/>
  <c r="AE82" i="5"/>
  <c r="AF82" i="5"/>
  <c r="AG82" i="5"/>
  <c r="AH82" i="5"/>
  <c r="Z83" i="5"/>
  <c r="AA83" i="5"/>
  <c r="AB83" i="5"/>
  <c r="AC83" i="5"/>
  <c r="AD83" i="5"/>
  <c r="AE83" i="5"/>
  <c r="AF83" i="5"/>
  <c r="AG83" i="5"/>
  <c r="AH83" i="5"/>
  <c r="Z85" i="5"/>
  <c r="AA85" i="5"/>
  <c r="AB85" i="5"/>
  <c r="AC85" i="5"/>
  <c r="AD85" i="5"/>
  <c r="AE85" i="5"/>
  <c r="AF85" i="5"/>
  <c r="AG85" i="5"/>
  <c r="AH85" i="5"/>
  <c r="Z95" i="5"/>
  <c r="AA95" i="5"/>
  <c r="AB95" i="5"/>
  <c r="AC95" i="5"/>
  <c r="AD95" i="5"/>
  <c r="AE95" i="5"/>
  <c r="AF95" i="5"/>
  <c r="AG95" i="5"/>
  <c r="AH95" i="5"/>
  <c r="Z96" i="5"/>
  <c r="AA96" i="5"/>
  <c r="AB96" i="5"/>
  <c r="AC96" i="5"/>
  <c r="AD96" i="5"/>
  <c r="AE96" i="5"/>
  <c r="AF96" i="5"/>
  <c r="AG96" i="5"/>
  <c r="AH96" i="5"/>
  <c r="Z97" i="5"/>
  <c r="AA97" i="5"/>
  <c r="AB97" i="5"/>
  <c r="AC97" i="5"/>
  <c r="AD97" i="5"/>
  <c r="AE97" i="5"/>
  <c r="AF97" i="5"/>
  <c r="AG97" i="5"/>
  <c r="AH97" i="5"/>
  <c r="I12" i="5"/>
  <c r="J12" i="5"/>
  <c r="K12" i="5"/>
  <c r="L12" i="5"/>
  <c r="M12" i="5"/>
  <c r="N12" i="5"/>
  <c r="O12" i="5"/>
  <c r="P12" i="5"/>
  <c r="Q12" i="5"/>
  <c r="R12" i="5"/>
  <c r="S12" i="5"/>
  <c r="T12" i="5"/>
  <c r="U12" i="5"/>
  <c r="V12" i="5"/>
  <c r="W12" i="5"/>
  <c r="X12" i="5"/>
  <c r="Y12" i="5"/>
  <c r="I13" i="5"/>
  <c r="J13" i="5"/>
  <c r="K13" i="5"/>
  <c r="L13" i="5"/>
  <c r="M13" i="5"/>
  <c r="N13" i="5"/>
  <c r="O13" i="5"/>
  <c r="P13" i="5"/>
  <c r="Q13" i="5"/>
  <c r="R13" i="5"/>
  <c r="S13" i="5"/>
  <c r="T13" i="5"/>
  <c r="U13" i="5"/>
  <c r="V13" i="5"/>
  <c r="W13" i="5"/>
  <c r="X13" i="5"/>
  <c r="Y13" i="5"/>
  <c r="I17" i="5"/>
  <c r="J17" i="5"/>
  <c r="K17" i="5"/>
  <c r="L17" i="5"/>
  <c r="M17" i="5"/>
  <c r="N17" i="5"/>
  <c r="O17" i="5"/>
  <c r="P17" i="5"/>
  <c r="Q17" i="5"/>
  <c r="R17" i="5"/>
  <c r="S17" i="5"/>
  <c r="T17" i="5"/>
  <c r="U17" i="5"/>
  <c r="V17" i="5"/>
  <c r="W17" i="5"/>
  <c r="X17" i="5"/>
  <c r="Y17" i="5"/>
  <c r="I18" i="5"/>
  <c r="J18" i="5"/>
  <c r="K18" i="5"/>
  <c r="L18" i="5"/>
  <c r="M18" i="5"/>
  <c r="N18" i="5"/>
  <c r="O18" i="5"/>
  <c r="P18" i="5"/>
  <c r="Q18" i="5"/>
  <c r="R18" i="5"/>
  <c r="S18" i="5"/>
  <c r="T18" i="5"/>
  <c r="U18" i="5"/>
  <c r="V18" i="5"/>
  <c r="W18" i="5"/>
  <c r="X18" i="5"/>
  <c r="Y18" i="5"/>
  <c r="I20" i="5"/>
  <c r="J20" i="5"/>
  <c r="K20" i="5"/>
  <c r="L20" i="5"/>
  <c r="M20" i="5"/>
  <c r="N20" i="5"/>
  <c r="O20" i="5"/>
  <c r="P20" i="5"/>
  <c r="Q20" i="5"/>
  <c r="R20" i="5"/>
  <c r="S20" i="5"/>
  <c r="T20" i="5"/>
  <c r="U20" i="5"/>
  <c r="V20" i="5"/>
  <c r="W20" i="5"/>
  <c r="X20" i="5"/>
  <c r="Y20" i="5"/>
  <c r="I21" i="5"/>
  <c r="J21" i="5"/>
  <c r="K21" i="5"/>
  <c r="L21" i="5"/>
  <c r="M21" i="5"/>
  <c r="N21" i="5"/>
  <c r="O21" i="5"/>
  <c r="P21" i="5"/>
  <c r="Q21" i="5"/>
  <c r="R21" i="5"/>
  <c r="S21" i="5"/>
  <c r="T21" i="5"/>
  <c r="U21" i="5"/>
  <c r="V21" i="5"/>
  <c r="W21" i="5"/>
  <c r="X21" i="5"/>
  <c r="Y21" i="5"/>
  <c r="I22" i="5"/>
  <c r="J22" i="5"/>
  <c r="K22" i="5"/>
  <c r="L22" i="5"/>
  <c r="M22" i="5"/>
  <c r="N22" i="5"/>
  <c r="O22" i="5"/>
  <c r="P22" i="5"/>
  <c r="Q22" i="5"/>
  <c r="R22" i="5"/>
  <c r="S22" i="5"/>
  <c r="T22" i="5"/>
  <c r="U22" i="5"/>
  <c r="V22" i="5"/>
  <c r="W22" i="5"/>
  <c r="X22" i="5"/>
  <c r="Y22" i="5"/>
  <c r="I42" i="5"/>
  <c r="J42" i="5"/>
  <c r="K42" i="5"/>
  <c r="L42" i="5"/>
  <c r="M42" i="5"/>
  <c r="N42" i="5"/>
  <c r="O42" i="5"/>
  <c r="P42" i="5"/>
  <c r="Q42" i="5"/>
  <c r="R42" i="5"/>
  <c r="S42" i="5"/>
  <c r="T42" i="5"/>
  <c r="U42" i="5"/>
  <c r="V42" i="5"/>
  <c r="W42" i="5"/>
  <c r="X42" i="5"/>
  <c r="Y42" i="5"/>
  <c r="I43" i="5"/>
  <c r="J43" i="5"/>
  <c r="K43" i="5"/>
  <c r="L43" i="5"/>
  <c r="M43" i="5"/>
  <c r="N43" i="5"/>
  <c r="O43" i="5"/>
  <c r="P43" i="5"/>
  <c r="Q43" i="5"/>
  <c r="R43" i="5"/>
  <c r="S43" i="5"/>
  <c r="T43" i="5"/>
  <c r="U43" i="5"/>
  <c r="V43" i="5"/>
  <c r="W43" i="5"/>
  <c r="X43" i="5"/>
  <c r="Y43" i="5"/>
  <c r="I14" i="5"/>
  <c r="J14" i="5"/>
  <c r="K14" i="5"/>
  <c r="L14" i="5"/>
  <c r="M14" i="5"/>
  <c r="N14" i="5"/>
  <c r="O14" i="5"/>
  <c r="P14" i="5"/>
  <c r="Q14" i="5"/>
  <c r="R14" i="5"/>
  <c r="S14" i="5"/>
  <c r="T14" i="5"/>
  <c r="U14" i="5"/>
  <c r="V14" i="5"/>
  <c r="W14" i="5"/>
  <c r="X14" i="5"/>
  <c r="Y14" i="5"/>
  <c r="I3" i="5"/>
  <c r="J3" i="5"/>
  <c r="K3" i="5"/>
  <c r="L3" i="5"/>
  <c r="M3" i="5"/>
  <c r="N3" i="5"/>
  <c r="O3" i="5"/>
  <c r="P3" i="5"/>
  <c r="Q3" i="5"/>
  <c r="R3" i="5"/>
  <c r="S3" i="5"/>
  <c r="T3" i="5"/>
  <c r="U3" i="5"/>
  <c r="V3" i="5"/>
  <c r="W3" i="5"/>
  <c r="X3" i="5"/>
  <c r="Y3" i="5"/>
  <c r="I23" i="5"/>
  <c r="J23" i="5"/>
  <c r="K23" i="5"/>
  <c r="L23" i="5"/>
  <c r="M23" i="5"/>
  <c r="N23" i="5"/>
  <c r="O23" i="5"/>
  <c r="P23" i="5"/>
  <c r="Q23" i="5"/>
  <c r="R23" i="5"/>
  <c r="S23" i="5"/>
  <c r="T23" i="5"/>
  <c r="U23" i="5"/>
  <c r="V23" i="5"/>
  <c r="W23" i="5"/>
  <c r="X23" i="5"/>
  <c r="Y23" i="5"/>
  <c r="I45" i="5"/>
  <c r="J45" i="5"/>
  <c r="K45" i="5"/>
  <c r="L45" i="5"/>
  <c r="M45" i="5"/>
  <c r="N45" i="5"/>
  <c r="O45" i="5"/>
  <c r="P45" i="5"/>
  <c r="Q45" i="5"/>
  <c r="R45" i="5"/>
  <c r="S45" i="5"/>
  <c r="T45" i="5"/>
  <c r="U45" i="5"/>
  <c r="V45" i="5"/>
  <c r="W45" i="5"/>
  <c r="X45" i="5"/>
  <c r="Y45" i="5"/>
  <c r="I54" i="5"/>
  <c r="J54" i="5"/>
  <c r="K54" i="5"/>
  <c r="L54" i="5"/>
  <c r="M54" i="5"/>
  <c r="N54" i="5"/>
  <c r="O54" i="5"/>
  <c r="P54" i="5"/>
  <c r="Q54" i="5"/>
  <c r="R54" i="5"/>
  <c r="S54" i="5"/>
  <c r="T54" i="5"/>
  <c r="U54" i="5"/>
  <c r="V54" i="5"/>
  <c r="W54" i="5"/>
  <c r="X54" i="5"/>
  <c r="Y54" i="5"/>
  <c r="I4" i="5"/>
  <c r="J4" i="5"/>
  <c r="K4" i="5"/>
  <c r="L4" i="5"/>
  <c r="M4" i="5"/>
  <c r="N4" i="5"/>
  <c r="O4" i="5"/>
  <c r="P4" i="5"/>
  <c r="Q4" i="5"/>
  <c r="R4" i="5"/>
  <c r="S4" i="5"/>
  <c r="T4" i="5"/>
  <c r="U4" i="5"/>
  <c r="V4" i="5"/>
  <c r="W4" i="5"/>
  <c r="X4" i="5"/>
  <c r="Y4" i="5"/>
  <c r="I24" i="5"/>
  <c r="J24" i="5"/>
  <c r="K24" i="5"/>
  <c r="L24" i="5"/>
  <c r="M24" i="5"/>
  <c r="N24" i="5"/>
  <c r="O24" i="5"/>
  <c r="P24" i="5"/>
  <c r="Q24" i="5"/>
  <c r="R24" i="5"/>
  <c r="S24" i="5"/>
  <c r="T24" i="5"/>
  <c r="U24" i="5"/>
  <c r="V24" i="5"/>
  <c r="W24" i="5"/>
  <c r="X24" i="5"/>
  <c r="Y24" i="5"/>
  <c r="I25" i="5"/>
  <c r="J25" i="5"/>
  <c r="K25" i="5"/>
  <c r="L25" i="5"/>
  <c r="M25" i="5"/>
  <c r="N25" i="5"/>
  <c r="O25" i="5"/>
  <c r="P25" i="5"/>
  <c r="Q25" i="5"/>
  <c r="R25" i="5"/>
  <c r="S25" i="5"/>
  <c r="T25" i="5"/>
  <c r="U25" i="5"/>
  <c r="V25" i="5"/>
  <c r="W25" i="5"/>
  <c r="X25" i="5"/>
  <c r="Y25" i="5"/>
  <c r="I46" i="5"/>
  <c r="J46" i="5"/>
  <c r="K46" i="5"/>
  <c r="L46" i="5"/>
  <c r="M46" i="5"/>
  <c r="N46" i="5"/>
  <c r="O46" i="5"/>
  <c r="P46" i="5"/>
  <c r="Q46" i="5"/>
  <c r="R46" i="5"/>
  <c r="S46" i="5"/>
  <c r="T46" i="5"/>
  <c r="U46" i="5"/>
  <c r="V46" i="5"/>
  <c r="W46" i="5"/>
  <c r="X46" i="5"/>
  <c r="Y46" i="5"/>
  <c r="I55" i="5"/>
  <c r="J55" i="5"/>
  <c r="K55" i="5"/>
  <c r="L55" i="5"/>
  <c r="M55" i="5"/>
  <c r="N55" i="5"/>
  <c r="O55" i="5"/>
  <c r="P55" i="5"/>
  <c r="Q55" i="5"/>
  <c r="R55" i="5"/>
  <c r="S55" i="5"/>
  <c r="T55" i="5"/>
  <c r="U55" i="5"/>
  <c r="V55" i="5"/>
  <c r="W55" i="5"/>
  <c r="X55" i="5"/>
  <c r="Y55" i="5"/>
  <c r="I26" i="5"/>
  <c r="J26" i="5"/>
  <c r="K26" i="5"/>
  <c r="L26" i="5"/>
  <c r="M26" i="5"/>
  <c r="N26" i="5"/>
  <c r="O26" i="5"/>
  <c r="P26" i="5"/>
  <c r="Q26" i="5"/>
  <c r="R26" i="5"/>
  <c r="S26" i="5"/>
  <c r="T26" i="5"/>
  <c r="U26" i="5"/>
  <c r="V26" i="5"/>
  <c r="W26" i="5"/>
  <c r="X26" i="5"/>
  <c r="Y26" i="5"/>
  <c r="I15" i="5"/>
  <c r="J15" i="5"/>
  <c r="K15" i="5"/>
  <c r="L15" i="5"/>
  <c r="M15" i="5"/>
  <c r="N15" i="5"/>
  <c r="O15" i="5"/>
  <c r="P15" i="5"/>
  <c r="Q15" i="5"/>
  <c r="R15" i="5"/>
  <c r="S15" i="5"/>
  <c r="T15" i="5"/>
  <c r="U15" i="5"/>
  <c r="V15" i="5"/>
  <c r="W15" i="5"/>
  <c r="X15" i="5"/>
  <c r="Y15" i="5"/>
  <c r="I5" i="5"/>
  <c r="J5" i="5"/>
  <c r="K5" i="5"/>
  <c r="L5" i="5"/>
  <c r="M5" i="5"/>
  <c r="N5" i="5"/>
  <c r="O5" i="5"/>
  <c r="P5" i="5"/>
  <c r="Q5" i="5"/>
  <c r="R5" i="5"/>
  <c r="S5" i="5"/>
  <c r="T5" i="5"/>
  <c r="U5" i="5"/>
  <c r="V5" i="5"/>
  <c r="W5" i="5"/>
  <c r="X5" i="5"/>
  <c r="Y5" i="5"/>
  <c r="I6" i="5"/>
  <c r="J6" i="5"/>
  <c r="K6" i="5"/>
  <c r="L6" i="5"/>
  <c r="M6" i="5"/>
  <c r="N6" i="5"/>
  <c r="O6" i="5"/>
  <c r="P6" i="5"/>
  <c r="Q6" i="5"/>
  <c r="R6" i="5"/>
  <c r="S6" i="5"/>
  <c r="T6" i="5"/>
  <c r="U6" i="5"/>
  <c r="V6" i="5"/>
  <c r="W6" i="5"/>
  <c r="X6" i="5"/>
  <c r="Y6" i="5"/>
  <c r="I28" i="5"/>
  <c r="J28" i="5"/>
  <c r="K28" i="5"/>
  <c r="L28" i="5"/>
  <c r="M28" i="5"/>
  <c r="N28" i="5"/>
  <c r="O28" i="5"/>
  <c r="P28" i="5"/>
  <c r="Q28" i="5"/>
  <c r="R28" i="5"/>
  <c r="S28" i="5"/>
  <c r="T28" i="5"/>
  <c r="U28" i="5"/>
  <c r="V28" i="5"/>
  <c r="W28" i="5"/>
  <c r="X28" i="5"/>
  <c r="Y28" i="5"/>
  <c r="I29" i="5"/>
  <c r="J29" i="5"/>
  <c r="K29" i="5"/>
  <c r="L29" i="5"/>
  <c r="M29" i="5"/>
  <c r="N29" i="5"/>
  <c r="O29" i="5"/>
  <c r="P29" i="5"/>
  <c r="Q29" i="5"/>
  <c r="R29" i="5"/>
  <c r="S29" i="5"/>
  <c r="T29" i="5"/>
  <c r="U29" i="5"/>
  <c r="V29" i="5"/>
  <c r="W29" i="5"/>
  <c r="X29" i="5"/>
  <c r="Y29" i="5"/>
  <c r="I30" i="5"/>
  <c r="J30" i="5"/>
  <c r="K30" i="5"/>
  <c r="L30" i="5"/>
  <c r="M30" i="5"/>
  <c r="N30" i="5"/>
  <c r="O30" i="5"/>
  <c r="P30" i="5"/>
  <c r="Q30" i="5"/>
  <c r="R30" i="5"/>
  <c r="S30" i="5"/>
  <c r="T30" i="5"/>
  <c r="U30" i="5"/>
  <c r="V30" i="5"/>
  <c r="W30" i="5"/>
  <c r="X30" i="5"/>
  <c r="Y30" i="5"/>
  <c r="I31" i="5"/>
  <c r="J31" i="5"/>
  <c r="K31" i="5"/>
  <c r="L31" i="5"/>
  <c r="M31" i="5"/>
  <c r="N31" i="5"/>
  <c r="O31" i="5"/>
  <c r="P31" i="5"/>
  <c r="Q31" i="5"/>
  <c r="R31" i="5"/>
  <c r="S31" i="5"/>
  <c r="T31" i="5"/>
  <c r="U31" i="5"/>
  <c r="V31" i="5"/>
  <c r="W31" i="5"/>
  <c r="X31" i="5"/>
  <c r="Y31" i="5"/>
  <c r="I32" i="5"/>
  <c r="J32" i="5"/>
  <c r="K32" i="5"/>
  <c r="L32" i="5"/>
  <c r="M32" i="5"/>
  <c r="N32" i="5"/>
  <c r="O32" i="5"/>
  <c r="P32" i="5"/>
  <c r="Q32" i="5"/>
  <c r="R32" i="5"/>
  <c r="S32" i="5"/>
  <c r="T32" i="5"/>
  <c r="U32" i="5"/>
  <c r="V32" i="5"/>
  <c r="W32" i="5"/>
  <c r="X32" i="5"/>
  <c r="Y32" i="5"/>
  <c r="I33" i="5"/>
  <c r="J33" i="5"/>
  <c r="K33" i="5"/>
  <c r="L33" i="5"/>
  <c r="M33" i="5"/>
  <c r="N33" i="5"/>
  <c r="O33" i="5"/>
  <c r="P33" i="5"/>
  <c r="Q33" i="5"/>
  <c r="R33" i="5"/>
  <c r="S33" i="5"/>
  <c r="T33" i="5"/>
  <c r="U33" i="5"/>
  <c r="V33" i="5"/>
  <c r="W33" i="5"/>
  <c r="X33" i="5"/>
  <c r="Y33" i="5"/>
  <c r="I47" i="5"/>
  <c r="J47" i="5"/>
  <c r="K47" i="5"/>
  <c r="L47" i="5"/>
  <c r="M47" i="5"/>
  <c r="N47" i="5"/>
  <c r="O47" i="5"/>
  <c r="P47" i="5"/>
  <c r="Q47" i="5"/>
  <c r="R47" i="5"/>
  <c r="S47" i="5"/>
  <c r="T47" i="5"/>
  <c r="U47" i="5"/>
  <c r="V47" i="5"/>
  <c r="W47" i="5"/>
  <c r="X47" i="5"/>
  <c r="Y47" i="5"/>
  <c r="I48" i="5"/>
  <c r="J48" i="5"/>
  <c r="K48" i="5"/>
  <c r="L48" i="5"/>
  <c r="M48" i="5"/>
  <c r="N48" i="5"/>
  <c r="O48" i="5"/>
  <c r="P48" i="5"/>
  <c r="Q48" i="5"/>
  <c r="R48" i="5"/>
  <c r="S48" i="5"/>
  <c r="T48" i="5"/>
  <c r="U48" i="5"/>
  <c r="V48" i="5"/>
  <c r="W48" i="5"/>
  <c r="X48" i="5"/>
  <c r="Y48" i="5"/>
  <c r="I50" i="5"/>
  <c r="J50" i="5"/>
  <c r="K50" i="5"/>
  <c r="L50" i="5"/>
  <c r="M50" i="5"/>
  <c r="N50" i="5"/>
  <c r="O50" i="5"/>
  <c r="P50" i="5"/>
  <c r="Q50" i="5"/>
  <c r="R50" i="5"/>
  <c r="S50" i="5"/>
  <c r="T50" i="5"/>
  <c r="U50" i="5"/>
  <c r="V50" i="5"/>
  <c r="W50" i="5"/>
  <c r="X50" i="5"/>
  <c r="Y50" i="5"/>
  <c r="I52" i="5"/>
  <c r="J52" i="5"/>
  <c r="K52" i="5"/>
  <c r="L52" i="5"/>
  <c r="M52" i="5"/>
  <c r="N52" i="5"/>
  <c r="O52" i="5"/>
  <c r="P52" i="5"/>
  <c r="Q52" i="5"/>
  <c r="R52" i="5"/>
  <c r="S52" i="5"/>
  <c r="T52" i="5"/>
  <c r="U52" i="5"/>
  <c r="V52" i="5"/>
  <c r="W52" i="5"/>
  <c r="X52" i="5"/>
  <c r="Y52" i="5"/>
  <c r="I53" i="5"/>
  <c r="J53" i="5"/>
  <c r="K53" i="5"/>
  <c r="L53" i="5"/>
  <c r="M53" i="5"/>
  <c r="N53" i="5"/>
  <c r="O53" i="5"/>
  <c r="P53" i="5"/>
  <c r="Q53" i="5"/>
  <c r="R53" i="5"/>
  <c r="S53" i="5"/>
  <c r="T53" i="5"/>
  <c r="U53" i="5"/>
  <c r="V53" i="5"/>
  <c r="W53" i="5"/>
  <c r="X53" i="5"/>
  <c r="Y53" i="5"/>
  <c r="I56" i="5"/>
  <c r="J56" i="5"/>
  <c r="K56" i="5"/>
  <c r="L56" i="5"/>
  <c r="M56" i="5"/>
  <c r="N56" i="5"/>
  <c r="O56" i="5"/>
  <c r="P56" i="5"/>
  <c r="Q56" i="5"/>
  <c r="R56" i="5"/>
  <c r="S56" i="5"/>
  <c r="T56" i="5"/>
  <c r="U56" i="5"/>
  <c r="V56" i="5"/>
  <c r="W56" i="5"/>
  <c r="X56" i="5"/>
  <c r="Y56" i="5"/>
  <c r="I57" i="5"/>
  <c r="J57" i="5"/>
  <c r="K57" i="5"/>
  <c r="L57" i="5"/>
  <c r="M57" i="5"/>
  <c r="N57" i="5"/>
  <c r="O57" i="5"/>
  <c r="P57" i="5"/>
  <c r="Q57" i="5"/>
  <c r="R57" i="5"/>
  <c r="S57" i="5"/>
  <c r="T57" i="5"/>
  <c r="U57" i="5"/>
  <c r="V57" i="5"/>
  <c r="W57" i="5"/>
  <c r="X57" i="5"/>
  <c r="Y57" i="5"/>
  <c r="I58" i="5"/>
  <c r="J58" i="5"/>
  <c r="K58" i="5"/>
  <c r="L58" i="5"/>
  <c r="M58" i="5"/>
  <c r="N58" i="5"/>
  <c r="O58" i="5"/>
  <c r="P58" i="5"/>
  <c r="Q58" i="5"/>
  <c r="R58" i="5"/>
  <c r="S58" i="5"/>
  <c r="T58" i="5"/>
  <c r="U58" i="5"/>
  <c r="V58" i="5"/>
  <c r="W58" i="5"/>
  <c r="X58" i="5"/>
  <c r="Y58" i="5"/>
  <c r="I70" i="5"/>
  <c r="J70" i="5"/>
  <c r="K70" i="5"/>
  <c r="L70" i="5"/>
  <c r="M70" i="5"/>
  <c r="N70" i="5"/>
  <c r="O70" i="5"/>
  <c r="P70" i="5"/>
  <c r="Q70" i="5"/>
  <c r="R70" i="5"/>
  <c r="S70" i="5"/>
  <c r="T70" i="5"/>
  <c r="U70" i="5"/>
  <c r="V70" i="5"/>
  <c r="W70" i="5"/>
  <c r="X70" i="5"/>
  <c r="Y70" i="5"/>
  <c r="I71" i="5"/>
  <c r="J71" i="5"/>
  <c r="K71" i="5"/>
  <c r="L71" i="5"/>
  <c r="M71" i="5"/>
  <c r="N71" i="5"/>
  <c r="O71" i="5"/>
  <c r="P71" i="5"/>
  <c r="Q71" i="5"/>
  <c r="R71" i="5"/>
  <c r="S71" i="5"/>
  <c r="T71" i="5"/>
  <c r="U71" i="5"/>
  <c r="V71" i="5"/>
  <c r="W71" i="5"/>
  <c r="X71" i="5"/>
  <c r="Y71" i="5"/>
  <c r="I7" i="5"/>
  <c r="J7" i="5"/>
  <c r="AN122" i="5" s="1"/>
  <c r="K7" i="5"/>
  <c r="L7" i="5"/>
  <c r="M7" i="5"/>
  <c r="N7" i="5"/>
  <c r="AR122" i="5" s="1"/>
  <c r="O7" i="5"/>
  <c r="P7" i="5"/>
  <c r="Q7" i="5"/>
  <c r="R7" i="5"/>
  <c r="AV122" i="5" s="1"/>
  <c r="S7" i="5"/>
  <c r="T7" i="5"/>
  <c r="U7" i="5"/>
  <c r="V7" i="5"/>
  <c r="AZ122" i="5" s="1"/>
  <c r="W7" i="5"/>
  <c r="X7" i="5"/>
  <c r="Y7" i="5"/>
  <c r="I51" i="5"/>
  <c r="J51" i="5"/>
  <c r="K51" i="5"/>
  <c r="L51" i="5"/>
  <c r="M51" i="5"/>
  <c r="N51" i="5"/>
  <c r="O51" i="5"/>
  <c r="P51" i="5"/>
  <c r="Q51" i="5"/>
  <c r="R51" i="5"/>
  <c r="S51" i="5"/>
  <c r="T51" i="5"/>
  <c r="U51" i="5"/>
  <c r="V51" i="5"/>
  <c r="W51" i="5"/>
  <c r="X51" i="5"/>
  <c r="Y51" i="5"/>
  <c r="I78" i="5"/>
  <c r="J78" i="5"/>
  <c r="K78" i="5"/>
  <c r="L78" i="5"/>
  <c r="M78" i="5"/>
  <c r="N78" i="5"/>
  <c r="O78" i="5"/>
  <c r="P78" i="5"/>
  <c r="Q78" i="5"/>
  <c r="R78" i="5"/>
  <c r="S78" i="5"/>
  <c r="T78" i="5"/>
  <c r="U78" i="5"/>
  <c r="V78" i="5"/>
  <c r="W78" i="5"/>
  <c r="X78" i="5"/>
  <c r="Y78" i="5"/>
  <c r="I79" i="5"/>
  <c r="J79" i="5"/>
  <c r="K79" i="5"/>
  <c r="L79" i="5"/>
  <c r="M79" i="5"/>
  <c r="N79" i="5"/>
  <c r="O79" i="5"/>
  <c r="P79" i="5"/>
  <c r="Q79" i="5"/>
  <c r="R79" i="5"/>
  <c r="S79" i="5"/>
  <c r="T79" i="5"/>
  <c r="U79" i="5"/>
  <c r="V79" i="5"/>
  <c r="W79" i="5"/>
  <c r="X79" i="5"/>
  <c r="Y79" i="5"/>
  <c r="I80" i="5"/>
  <c r="J80" i="5"/>
  <c r="K80" i="5"/>
  <c r="L80" i="5"/>
  <c r="M80" i="5"/>
  <c r="N80" i="5"/>
  <c r="O80" i="5"/>
  <c r="P80" i="5"/>
  <c r="Q80" i="5"/>
  <c r="R80" i="5"/>
  <c r="S80" i="5"/>
  <c r="T80" i="5"/>
  <c r="U80" i="5"/>
  <c r="V80" i="5"/>
  <c r="W80" i="5"/>
  <c r="X80" i="5"/>
  <c r="Y80" i="5"/>
  <c r="I81" i="5"/>
  <c r="J81" i="5"/>
  <c r="K81" i="5"/>
  <c r="L81" i="5"/>
  <c r="M81" i="5"/>
  <c r="N81" i="5"/>
  <c r="O81" i="5"/>
  <c r="P81" i="5"/>
  <c r="Q81" i="5"/>
  <c r="R81" i="5"/>
  <c r="S81" i="5"/>
  <c r="T81" i="5"/>
  <c r="U81" i="5"/>
  <c r="V81" i="5"/>
  <c r="W81" i="5"/>
  <c r="X81" i="5"/>
  <c r="Y81" i="5"/>
  <c r="I82" i="5"/>
  <c r="J82" i="5"/>
  <c r="K82" i="5"/>
  <c r="L82" i="5"/>
  <c r="M82" i="5"/>
  <c r="N82" i="5"/>
  <c r="O82" i="5"/>
  <c r="P82" i="5"/>
  <c r="Q82" i="5"/>
  <c r="R82" i="5"/>
  <c r="S82" i="5"/>
  <c r="T82" i="5"/>
  <c r="U82" i="5"/>
  <c r="V82" i="5"/>
  <c r="W82" i="5"/>
  <c r="X82" i="5"/>
  <c r="Y82" i="5"/>
  <c r="I83" i="5"/>
  <c r="J83" i="5"/>
  <c r="K83" i="5"/>
  <c r="L83" i="5"/>
  <c r="M83" i="5"/>
  <c r="N83" i="5"/>
  <c r="O83" i="5"/>
  <c r="P83" i="5"/>
  <c r="Q83" i="5"/>
  <c r="R83" i="5"/>
  <c r="S83" i="5"/>
  <c r="T83" i="5"/>
  <c r="U83" i="5"/>
  <c r="V83" i="5"/>
  <c r="W83" i="5"/>
  <c r="X83" i="5"/>
  <c r="Y83" i="5"/>
  <c r="I85" i="5"/>
  <c r="J85" i="5"/>
  <c r="K85" i="5"/>
  <c r="L85" i="5"/>
  <c r="M85" i="5"/>
  <c r="N85" i="5"/>
  <c r="O85" i="5"/>
  <c r="P85" i="5"/>
  <c r="Q85" i="5"/>
  <c r="R85" i="5"/>
  <c r="S85" i="5"/>
  <c r="T85" i="5"/>
  <c r="U85" i="5"/>
  <c r="V85" i="5"/>
  <c r="W85" i="5"/>
  <c r="X85" i="5"/>
  <c r="Y85" i="5"/>
  <c r="I95" i="5"/>
  <c r="J95" i="5"/>
  <c r="K95" i="5"/>
  <c r="L95" i="5"/>
  <c r="M95" i="5"/>
  <c r="N95" i="5"/>
  <c r="O95" i="5"/>
  <c r="P95" i="5"/>
  <c r="Q95" i="5"/>
  <c r="R95" i="5"/>
  <c r="S95" i="5"/>
  <c r="T95" i="5"/>
  <c r="U95" i="5"/>
  <c r="V95" i="5"/>
  <c r="W95" i="5"/>
  <c r="X95" i="5"/>
  <c r="Y95" i="5"/>
  <c r="I96" i="5"/>
  <c r="J96" i="5"/>
  <c r="K96" i="5"/>
  <c r="L96" i="5"/>
  <c r="M96" i="5"/>
  <c r="N96" i="5"/>
  <c r="O96" i="5"/>
  <c r="P96" i="5"/>
  <c r="Q96" i="5"/>
  <c r="R96" i="5"/>
  <c r="S96" i="5"/>
  <c r="T96" i="5"/>
  <c r="U96" i="5"/>
  <c r="V96" i="5"/>
  <c r="W96" i="5"/>
  <c r="X96" i="5"/>
  <c r="Y96" i="5"/>
  <c r="I97" i="5"/>
  <c r="J97" i="5"/>
  <c r="K97" i="5"/>
  <c r="L97" i="5"/>
  <c r="M97" i="5"/>
  <c r="N97" i="5"/>
  <c r="O97" i="5"/>
  <c r="P97" i="5"/>
  <c r="Q97" i="5"/>
  <c r="R97" i="5"/>
  <c r="S97" i="5"/>
  <c r="T97" i="5"/>
  <c r="U97" i="5"/>
  <c r="V97" i="5"/>
  <c r="W97" i="5"/>
  <c r="X97" i="5"/>
  <c r="Y97" i="5"/>
  <c r="H26" i="5"/>
  <c r="H15" i="5"/>
  <c r="H14" i="5"/>
  <c r="H43" i="5"/>
  <c r="H42" i="5"/>
  <c r="AL132" i="5" s="1"/>
  <c r="H22" i="5"/>
  <c r="H21" i="5"/>
  <c r="H20" i="5"/>
  <c r="H18" i="5"/>
  <c r="H17" i="5"/>
  <c r="H13" i="5"/>
  <c r="H12" i="5"/>
  <c r="H4" i="5"/>
  <c r="H54" i="5"/>
  <c r="H45" i="5"/>
  <c r="H3" i="5"/>
  <c r="H23" i="5"/>
  <c r="H24" i="5"/>
  <c r="H68" i="5"/>
  <c r="H71" i="5"/>
  <c r="H70" i="5"/>
  <c r="AL113" i="5" s="1"/>
  <c r="BP70" i="5" s="1"/>
  <c r="CT70" i="5" s="1"/>
  <c r="H51" i="5"/>
  <c r="H7" i="5"/>
  <c r="H55" i="5"/>
  <c r="H46" i="5"/>
  <c r="H25" i="5"/>
  <c r="H97" i="5"/>
  <c r="H96" i="5"/>
  <c r="H95" i="5"/>
  <c r="H85" i="5"/>
  <c r="H83" i="5"/>
  <c r="H79" i="5"/>
  <c r="H82" i="5"/>
  <c r="H81" i="5"/>
  <c r="H80" i="5"/>
  <c r="H78" i="5"/>
  <c r="H29" i="5"/>
  <c r="H32" i="5"/>
  <c r="H58" i="5"/>
  <c r="H53" i="5"/>
  <c r="H50" i="5"/>
  <c r="H57" i="5"/>
  <c r="H48" i="5"/>
  <c r="H28" i="5"/>
  <c r="H56" i="5"/>
  <c r="H52" i="5"/>
  <c r="H47" i="5"/>
  <c r="H31" i="5"/>
  <c r="H30" i="5"/>
  <c r="H33" i="5"/>
  <c r="H6" i="5"/>
  <c r="H5" i="5"/>
  <c r="CF9" i="5" l="1"/>
  <c r="DJ9" i="5" s="1"/>
  <c r="BY9" i="5"/>
  <c r="DC9" i="5" s="1"/>
  <c r="CN11" i="5"/>
  <c r="DR11" i="5" s="1"/>
  <c r="BX10" i="5"/>
  <c r="DB10" i="5" s="1"/>
  <c r="CG9" i="5"/>
  <c r="DK9" i="5" s="1"/>
  <c r="CK9" i="5"/>
  <c r="DO9" i="5" s="1"/>
  <c r="AU122" i="5"/>
  <c r="AR119" i="5"/>
  <c r="AX118" i="5"/>
  <c r="CB52" i="5" s="1"/>
  <c r="AW117" i="5"/>
  <c r="AW114" i="5"/>
  <c r="BA124" i="5"/>
  <c r="AO124" i="5"/>
  <c r="BS54" i="5" s="1"/>
  <c r="CW54" i="5" s="1"/>
  <c r="E22" i="7" s="1"/>
  <c r="I102" i="22" s="1"/>
  <c r="BC132" i="5"/>
  <c r="CG44" i="5" s="1"/>
  <c r="DK44" i="5" s="1"/>
  <c r="AY132" i="5"/>
  <c r="AU132" i="5"/>
  <c r="AQ132" i="5"/>
  <c r="BU43" i="5" s="1"/>
  <c r="CY43" i="5" s="1"/>
  <c r="AM132" i="5"/>
  <c r="BQ44" i="5" s="1"/>
  <c r="CU44" i="5" s="1"/>
  <c r="BK122" i="5"/>
  <c r="BG122" i="5"/>
  <c r="BL119" i="5"/>
  <c r="CP57" i="5" s="1"/>
  <c r="BH119" i="5"/>
  <c r="BJ118" i="5"/>
  <c r="BF118" i="5"/>
  <c r="AY122" i="5"/>
  <c r="CC24" i="5" s="1"/>
  <c r="AM122" i="5"/>
  <c r="AZ119" i="5"/>
  <c r="AN119" i="5"/>
  <c r="AT118" i="5"/>
  <c r="BX52" i="5" s="1"/>
  <c r="DB52" i="5" s="1"/>
  <c r="J46" i="7" s="1"/>
  <c r="N61" i="22" s="1"/>
  <c r="BA117" i="5"/>
  <c r="AO117" i="5"/>
  <c r="AS114" i="5"/>
  <c r="AW124" i="5"/>
  <c r="CA55" i="5" s="1"/>
  <c r="AL119" i="5"/>
  <c r="BC122" i="5"/>
  <c r="AQ122" i="5"/>
  <c r="AV119" i="5"/>
  <c r="BZ58" i="5" s="1"/>
  <c r="BB118" i="5"/>
  <c r="AP118" i="5"/>
  <c r="AS117" i="5"/>
  <c r="BA114" i="5"/>
  <c r="CE5" i="5" s="1"/>
  <c r="DI5" i="5" s="1"/>
  <c r="Q39" i="7" s="1"/>
  <c r="U43" i="22" s="1"/>
  <c r="AO114" i="5"/>
  <c r="AS124" i="5"/>
  <c r="AL125" i="5"/>
  <c r="BP14" i="5" s="1"/>
  <c r="CT14" i="5" s="1"/>
  <c r="AN111" i="5"/>
  <c r="BR67" i="5" s="1"/>
  <c r="CV67" i="5" s="1"/>
  <c r="D64" i="7" s="1"/>
  <c r="H124" i="22" s="1"/>
  <c r="AR111" i="5"/>
  <c r="BV69" i="5" s="1"/>
  <c r="CZ69" i="5" s="1"/>
  <c r="H66" i="7" s="1"/>
  <c r="L126" i="22" s="1"/>
  <c r="AV111" i="5"/>
  <c r="AZ111" i="5"/>
  <c r="BD111" i="5"/>
  <c r="CH67" i="5" s="1"/>
  <c r="DL67" i="5" s="1"/>
  <c r="T64" i="7" s="1"/>
  <c r="X124" i="22" s="1"/>
  <c r="BH111" i="5"/>
  <c r="CL103" i="5" s="1"/>
  <c r="DP103" i="5" s="1"/>
  <c r="X101" i="7" s="1"/>
  <c r="AB127" i="22" s="1"/>
  <c r="BL111" i="5"/>
  <c r="AD119" i="22"/>
  <c r="Z119" i="22"/>
  <c r="V119" i="22"/>
  <c r="R119" i="22"/>
  <c r="N119" i="22"/>
  <c r="J119" i="22"/>
  <c r="N97" i="22"/>
  <c r="J97" i="22"/>
  <c r="X97" i="22"/>
  <c r="T97" i="22"/>
  <c r="AF97" i="22"/>
  <c r="AB97" i="22"/>
  <c r="AC119" i="22"/>
  <c r="Y119" i="22"/>
  <c r="U119" i="22"/>
  <c r="Q119" i="22"/>
  <c r="M119" i="22"/>
  <c r="I119" i="22"/>
  <c r="M97" i="22"/>
  <c r="I97" i="22"/>
  <c r="W97" i="22"/>
  <c r="S97" i="22"/>
  <c r="AE97" i="22"/>
  <c r="AA97" i="22"/>
  <c r="AF119" i="22"/>
  <c r="AB119" i="22"/>
  <c r="X119" i="22"/>
  <c r="T119" i="22"/>
  <c r="P119" i="22"/>
  <c r="L119" i="22"/>
  <c r="H119" i="22"/>
  <c r="P97" i="22"/>
  <c r="L97" i="22"/>
  <c r="H97" i="22"/>
  <c r="V97" i="22"/>
  <c r="R97" i="22"/>
  <c r="AD97" i="22"/>
  <c r="Z97" i="22"/>
  <c r="AE119" i="22"/>
  <c r="AA119" i="22"/>
  <c r="W119" i="22"/>
  <c r="S119" i="22"/>
  <c r="O119" i="22"/>
  <c r="K119" i="22"/>
  <c r="G119" i="22"/>
  <c r="O97" i="22"/>
  <c r="K97" i="22"/>
  <c r="G97" i="22"/>
  <c r="U97" i="22"/>
  <c r="Q97" i="22"/>
  <c r="AC97" i="22"/>
  <c r="Y97" i="22"/>
  <c r="F119" i="22"/>
  <c r="F97" i="22"/>
  <c r="AC88" i="22"/>
  <c r="Q80" i="22"/>
  <c r="M80" i="22"/>
  <c r="I80" i="22"/>
  <c r="F84" i="22"/>
  <c r="AB88" i="22"/>
  <c r="P88" i="22"/>
  <c r="AD84" i="22"/>
  <c r="R84" i="22"/>
  <c r="X80" i="22"/>
  <c r="L80" i="22"/>
  <c r="AF88" i="22"/>
  <c r="T88" i="22"/>
  <c r="H88" i="22"/>
  <c r="V84" i="22"/>
  <c r="J84" i="22"/>
  <c r="AB80" i="22"/>
  <c r="P80" i="22"/>
  <c r="AE88" i="22"/>
  <c r="AA88" i="22"/>
  <c r="W88" i="22"/>
  <c r="S88" i="22"/>
  <c r="O88" i="22"/>
  <c r="K88" i="22"/>
  <c r="G88" i="22"/>
  <c r="AC84" i="22"/>
  <c r="Y84" i="22"/>
  <c r="U84" i="22"/>
  <c r="Q84" i="22"/>
  <c r="M84" i="22"/>
  <c r="I84" i="22"/>
  <c r="AE80" i="22"/>
  <c r="AA80" i="22"/>
  <c r="W80" i="22"/>
  <c r="S80" i="22"/>
  <c r="O80" i="22"/>
  <c r="K80" i="22"/>
  <c r="G80" i="22"/>
  <c r="X88" i="22"/>
  <c r="L88" i="22"/>
  <c r="Z84" i="22"/>
  <c r="N84" i="22"/>
  <c r="AF80" i="22"/>
  <c r="T80" i="22"/>
  <c r="H80" i="22"/>
  <c r="F80" i="22"/>
  <c r="F88" i="22"/>
  <c r="AD88" i="22"/>
  <c r="Z88" i="22"/>
  <c r="V88" i="22"/>
  <c r="R88" i="22"/>
  <c r="N88" i="22"/>
  <c r="J88" i="22"/>
  <c r="AF84" i="22"/>
  <c r="AB84" i="22"/>
  <c r="X84" i="22"/>
  <c r="T84" i="22"/>
  <c r="P84" i="22"/>
  <c r="L84" i="22"/>
  <c r="H84" i="22"/>
  <c r="AD80" i="22"/>
  <c r="Z80" i="22"/>
  <c r="V80" i="22"/>
  <c r="R80" i="22"/>
  <c r="N80" i="22"/>
  <c r="J80" i="22"/>
  <c r="Y88" i="22"/>
  <c r="U88" i="22"/>
  <c r="Q88" i="22"/>
  <c r="M88" i="22"/>
  <c r="I88" i="22"/>
  <c r="AE84" i="22"/>
  <c r="AA84" i="22"/>
  <c r="W84" i="22"/>
  <c r="S84" i="22"/>
  <c r="O84" i="22"/>
  <c r="K84" i="22"/>
  <c r="G84" i="22"/>
  <c r="AC80" i="22"/>
  <c r="Y80" i="22"/>
  <c r="U80" i="22"/>
  <c r="CB11" i="5"/>
  <c r="DF11" i="5" s="1"/>
  <c r="CJ35" i="5"/>
  <c r="DN35" i="5" s="1"/>
  <c r="BQ35" i="5"/>
  <c r="CU35" i="5" s="1"/>
  <c r="CJ9" i="5"/>
  <c r="DN9" i="5" s="1"/>
  <c r="V27" i="7" s="1"/>
  <c r="Z109" i="22" s="1"/>
  <c r="CK36" i="5"/>
  <c r="DO36" i="5" s="1"/>
  <c r="CK35" i="5"/>
  <c r="DO35" i="5" s="1"/>
  <c r="CO35" i="5"/>
  <c r="DS35" i="5" s="1"/>
  <c r="BX9" i="5"/>
  <c r="DB9" i="5" s="1"/>
  <c r="J27" i="7" s="1"/>
  <c r="N109" i="22" s="1"/>
  <c r="CB8" i="5"/>
  <c r="DF8" i="5" s="1"/>
  <c r="BP60" i="5"/>
  <c r="CT60" i="5" s="1"/>
  <c r="B94" i="7" s="1"/>
  <c r="BP44" i="5"/>
  <c r="BP43" i="5"/>
  <c r="BP42" i="5"/>
  <c r="CG43" i="5"/>
  <c r="DK43" i="5" s="1"/>
  <c r="CC60" i="5"/>
  <c r="DG60" i="5" s="1"/>
  <c r="CC44" i="5"/>
  <c r="CC43" i="5"/>
  <c r="DG43" i="5" s="1"/>
  <c r="CC42" i="5"/>
  <c r="BY60" i="5"/>
  <c r="DC60" i="5" s="1"/>
  <c r="BY44" i="5"/>
  <c r="BY43" i="5"/>
  <c r="BY42" i="5"/>
  <c r="BQ43" i="5"/>
  <c r="CU43" i="5" s="1"/>
  <c r="CF35" i="5"/>
  <c r="DJ35" i="5" s="1"/>
  <c r="CF11" i="5"/>
  <c r="DJ11" i="5" s="1"/>
  <c r="BY35" i="5"/>
  <c r="DC35" i="5" s="1"/>
  <c r="CN9" i="5"/>
  <c r="DR9" i="5" s="1"/>
  <c r="BQ8" i="5"/>
  <c r="CU8" i="5" s="1"/>
  <c r="BT35" i="5"/>
  <c r="CX35" i="5" s="1"/>
  <c r="BY36" i="5"/>
  <c r="DC36" i="5" s="1"/>
  <c r="CO36" i="5"/>
  <c r="DS36" i="5" s="1"/>
  <c r="BU9" i="5"/>
  <c r="CY9" i="5" s="1"/>
  <c r="G27" i="7" s="1"/>
  <c r="K109" i="22" s="1"/>
  <c r="BT11" i="5"/>
  <c r="CX11" i="5" s="1"/>
  <c r="F52" i="7" s="1"/>
  <c r="J47" i="22" s="1"/>
  <c r="J48" i="22" s="1"/>
  <c r="CN35" i="5"/>
  <c r="DR35" i="5" s="1"/>
  <c r="BF111" i="5"/>
  <c r="CJ68" i="5" s="1"/>
  <c r="DN68" i="5" s="1"/>
  <c r="V65" i="7" s="1"/>
  <c r="Z125" i="22" s="1"/>
  <c r="BJ111" i="5"/>
  <c r="CN69" i="5" s="1"/>
  <c r="DR69" i="5" s="1"/>
  <c r="Z66" i="7" s="1"/>
  <c r="AD126" i="22" s="1"/>
  <c r="BJ132" i="5"/>
  <c r="BF132" i="5"/>
  <c r="AM111" i="5"/>
  <c r="BQ68" i="5" s="1"/>
  <c r="CU68" i="5" s="1"/>
  <c r="C65" i="7" s="1"/>
  <c r="G125" i="22" s="1"/>
  <c r="AQ111" i="5"/>
  <c r="BU67" i="5" s="1"/>
  <c r="AU111" i="5"/>
  <c r="BY68" i="5" s="1"/>
  <c r="AY111" i="5"/>
  <c r="CC69" i="5" s="1"/>
  <c r="BC111" i="5"/>
  <c r="CG68" i="5" s="1"/>
  <c r="DK68" i="5" s="1"/>
  <c r="S65" i="7" s="1"/>
  <c r="W125" i="22" s="1"/>
  <c r="BG111" i="5"/>
  <c r="CK67" i="5" s="1"/>
  <c r="BK111" i="5"/>
  <c r="CO103" i="5" s="1"/>
  <c r="DS103" i="5" s="1"/>
  <c r="AA101" i="7" s="1"/>
  <c r="AE127" i="22" s="1"/>
  <c r="BA122" i="5"/>
  <c r="CE23" i="5" s="1"/>
  <c r="AW122" i="5"/>
  <c r="CA7" i="5" s="1"/>
  <c r="AS122" i="5"/>
  <c r="BW7" i="5" s="1"/>
  <c r="AO122" i="5"/>
  <c r="BI122" i="5"/>
  <c r="CM24" i="5" s="1"/>
  <c r="BE122" i="5"/>
  <c r="CI7" i="5" s="1"/>
  <c r="CB35" i="5"/>
  <c r="DF35" i="5" s="1"/>
  <c r="CB36" i="5"/>
  <c r="DF36" i="5" s="1"/>
  <c r="V52" i="7"/>
  <c r="Z47" i="22" s="1"/>
  <c r="CC36" i="5"/>
  <c r="DG36" i="5" s="1"/>
  <c r="BT8" i="5"/>
  <c r="CX8" i="5" s="1"/>
  <c r="BA132" i="5"/>
  <c r="AL118" i="5"/>
  <c r="BP52" i="5" s="1"/>
  <c r="AL124" i="5"/>
  <c r="BP54" i="5" s="1"/>
  <c r="AO111" i="5"/>
  <c r="BS103" i="5" s="1"/>
  <c r="CW103" i="5" s="1"/>
  <c r="E101" i="7" s="1"/>
  <c r="I127" i="22" s="1"/>
  <c r="AS111" i="5"/>
  <c r="BW103" i="5" s="1"/>
  <c r="DA103" i="5" s="1"/>
  <c r="I101" i="7" s="1"/>
  <c r="M127" i="22" s="1"/>
  <c r="AW111" i="5"/>
  <c r="CA69" i="5" s="1"/>
  <c r="DE69" i="5" s="1"/>
  <c r="M66" i="7" s="1"/>
  <c r="Q126" i="22" s="1"/>
  <c r="BA111" i="5"/>
  <c r="CE67" i="5" s="1"/>
  <c r="BE111" i="5"/>
  <c r="CI103" i="5" s="1"/>
  <c r="DM103" i="5" s="1"/>
  <c r="U101" i="7" s="1"/>
  <c r="Y127" i="22" s="1"/>
  <c r="BI111" i="5"/>
  <c r="CM67" i="5" s="1"/>
  <c r="BD119" i="5"/>
  <c r="CH58" i="5" s="1"/>
  <c r="BC125" i="5"/>
  <c r="CG14" i="5" s="1"/>
  <c r="DK14" i="5" s="1"/>
  <c r="AY125" i="5"/>
  <c r="CC14" i="5" s="1"/>
  <c r="DG14" i="5" s="1"/>
  <c r="AU125" i="5"/>
  <c r="BY14" i="5" s="1"/>
  <c r="DC14" i="5" s="1"/>
  <c r="AQ125" i="5"/>
  <c r="BU14" i="5" s="1"/>
  <c r="CY14" i="5" s="1"/>
  <c r="AM125" i="5"/>
  <c r="BQ14" i="5" s="1"/>
  <c r="CU14" i="5" s="1"/>
  <c r="AW132" i="5"/>
  <c r="AS132" i="5"/>
  <c r="AO132" i="5"/>
  <c r="BI117" i="5"/>
  <c r="CM48" i="5" s="1"/>
  <c r="BE117" i="5"/>
  <c r="CI47" i="5" s="1"/>
  <c r="BI114" i="5"/>
  <c r="CM6" i="5" s="1"/>
  <c r="BE114" i="5"/>
  <c r="CI6" i="5" s="1"/>
  <c r="BP66" i="5"/>
  <c r="CT66" i="5" s="1"/>
  <c r="BP37" i="5"/>
  <c r="CT37" i="5" s="1"/>
  <c r="BT36" i="5"/>
  <c r="CX36" i="5" s="1"/>
  <c r="CC35" i="5"/>
  <c r="DG35" i="5" s="1"/>
  <c r="BP36" i="5"/>
  <c r="CT36" i="5" s="1"/>
  <c r="B12" i="7" s="1"/>
  <c r="CJ36" i="5"/>
  <c r="DN36" i="5" s="1"/>
  <c r="BP35" i="5"/>
  <c r="CT35" i="5" s="1"/>
  <c r="CF34" i="5"/>
  <c r="DJ34" i="5" s="1"/>
  <c r="BX35" i="5"/>
  <c r="DB35" i="5" s="1"/>
  <c r="BU36" i="5"/>
  <c r="CY36" i="5" s="1"/>
  <c r="BU35" i="5"/>
  <c r="CY35" i="5" s="1"/>
  <c r="BX36" i="5"/>
  <c r="DB36" i="5" s="1"/>
  <c r="BC113" i="5"/>
  <c r="CG70" i="5" s="1"/>
  <c r="DK70" i="5" s="1"/>
  <c r="S67" i="7" s="1"/>
  <c r="W129" i="22" s="1"/>
  <c r="AY113" i="5"/>
  <c r="CC70" i="5" s="1"/>
  <c r="AU113" i="5"/>
  <c r="BY70" i="5" s="1"/>
  <c r="DC70" i="5" s="1"/>
  <c r="AQ113" i="5"/>
  <c r="BU70" i="5" s="1"/>
  <c r="AM113" i="5"/>
  <c r="BQ70" i="5" s="1"/>
  <c r="CU70" i="5" s="1"/>
  <c r="C67" i="7" s="1"/>
  <c r="G129" i="22" s="1"/>
  <c r="AZ128" i="5"/>
  <c r="CD20" i="5" s="1"/>
  <c r="DH20" i="5" s="1"/>
  <c r="AV128" i="5"/>
  <c r="BZ20" i="5" s="1"/>
  <c r="DD20" i="5" s="1"/>
  <c r="AR128" i="5"/>
  <c r="BV20" i="5" s="1"/>
  <c r="CZ20" i="5" s="1"/>
  <c r="AN128" i="5"/>
  <c r="BR20" i="5" s="1"/>
  <c r="CV20" i="5" s="1"/>
  <c r="BB126" i="5"/>
  <c r="CF26" i="5" s="1"/>
  <c r="DJ26" i="5" s="1"/>
  <c r="AX126" i="5"/>
  <c r="CB26" i="5" s="1"/>
  <c r="DF26" i="5" s="1"/>
  <c r="AT126" i="5"/>
  <c r="BX26" i="5" s="1"/>
  <c r="DB26" i="5" s="1"/>
  <c r="J32" i="7" s="1"/>
  <c r="N41" i="22" s="1"/>
  <c r="AP126" i="5"/>
  <c r="BT26" i="5" s="1"/>
  <c r="CX26" i="5" s="1"/>
  <c r="AZ127" i="5"/>
  <c r="CD12" i="5" s="1"/>
  <c r="DH12" i="5" s="1"/>
  <c r="AV127" i="5"/>
  <c r="BZ12" i="5" s="1"/>
  <c r="DD12" i="5" s="1"/>
  <c r="AR127" i="5"/>
  <c r="BV12" i="5" s="1"/>
  <c r="CZ12" i="5" s="1"/>
  <c r="AN127" i="5"/>
  <c r="BR12" i="5" s="1"/>
  <c r="CV12" i="5" s="1"/>
  <c r="BK113" i="5"/>
  <c r="CO70" i="5" s="1"/>
  <c r="DS70" i="5" s="1"/>
  <c r="BG113" i="5"/>
  <c r="CK70" i="5" s="1"/>
  <c r="DO70" i="5" s="1"/>
  <c r="BK125" i="5"/>
  <c r="CO14" i="5" s="1"/>
  <c r="DS14" i="5" s="1"/>
  <c r="BG125" i="5"/>
  <c r="CK14" i="5" s="1"/>
  <c r="DO14" i="5" s="1"/>
  <c r="W17" i="7" s="1"/>
  <c r="AA36" i="22" s="1"/>
  <c r="BI132" i="5"/>
  <c r="BE132" i="5"/>
  <c r="BL128" i="5"/>
  <c r="CP20" i="5" s="1"/>
  <c r="DT20" i="5" s="1"/>
  <c r="BH128" i="5"/>
  <c r="CL20" i="5" s="1"/>
  <c r="DP20" i="5" s="1"/>
  <c r="BD128" i="5"/>
  <c r="CH20" i="5" s="1"/>
  <c r="DL20" i="5" s="1"/>
  <c r="BJ126" i="5"/>
  <c r="CN26" i="5" s="1"/>
  <c r="DR26" i="5" s="1"/>
  <c r="BF126" i="5"/>
  <c r="CJ26" i="5" s="1"/>
  <c r="DN26" i="5" s="1"/>
  <c r="BL127" i="5"/>
  <c r="CP12" i="5" s="1"/>
  <c r="DT12" i="5" s="1"/>
  <c r="BH127" i="5"/>
  <c r="CL12" i="5" s="1"/>
  <c r="DP12" i="5" s="1"/>
  <c r="BD127" i="5"/>
  <c r="CH12" i="5" s="1"/>
  <c r="DL12" i="5" s="1"/>
  <c r="BV67" i="5"/>
  <c r="CZ67" i="5" s="1"/>
  <c r="BZ67" i="5"/>
  <c r="DD67" i="5" s="1"/>
  <c r="L64" i="7" s="1"/>
  <c r="P124" i="22" s="1"/>
  <c r="BZ103" i="5"/>
  <c r="DD103" i="5" s="1"/>
  <c r="L101" i="7" s="1"/>
  <c r="P127" i="22" s="1"/>
  <c r="CD67" i="5"/>
  <c r="DH67" i="5" s="1"/>
  <c r="CD103" i="5"/>
  <c r="DH103" i="5" s="1"/>
  <c r="P101" i="7" s="1"/>
  <c r="T127" i="22" s="1"/>
  <c r="CP67" i="5"/>
  <c r="DT67" i="5" s="1"/>
  <c r="AB64" i="7" s="1"/>
  <c r="AF124" i="22" s="1"/>
  <c r="CP103" i="5"/>
  <c r="DT103" i="5" s="1"/>
  <c r="AB101" i="7" s="1"/>
  <c r="AF127" i="22" s="1"/>
  <c r="BT68" i="5"/>
  <c r="CX68" i="5" s="1"/>
  <c r="BX68" i="5"/>
  <c r="DB68" i="5" s="1"/>
  <c r="CB68" i="5"/>
  <c r="DF68" i="5" s="1"/>
  <c r="CF68" i="5"/>
  <c r="DJ68" i="5" s="1"/>
  <c r="R65" i="7" s="1"/>
  <c r="V125" i="22" s="1"/>
  <c r="CN68" i="5"/>
  <c r="DR68" i="5" s="1"/>
  <c r="BZ69" i="5"/>
  <c r="DD69" i="5" s="1"/>
  <c r="CD69" i="5"/>
  <c r="DH69" i="5" s="1"/>
  <c r="CP69" i="5"/>
  <c r="DT69" i="5" s="1"/>
  <c r="AA31" i="7"/>
  <c r="AE26" i="22" s="1"/>
  <c r="W31" i="7"/>
  <c r="AA26" i="22" s="1"/>
  <c r="S31" i="7"/>
  <c r="W26" i="22" s="1"/>
  <c r="O31" i="7"/>
  <c r="S26" i="22" s="1"/>
  <c r="K31" i="7"/>
  <c r="O26" i="22" s="1"/>
  <c r="G31" i="7"/>
  <c r="K26" i="22" s="1"/>
  <c r="C31" i="7"/>
  <c r="G26" i="22" s="1"/>
  <c r="Y14" i="7"/>
  <c r="AC25" i="22" s="1"/>
  <c r="U14" i="7"/>
  <c r="Y25" i="22" s="1"/>
  <c r="Q14" i="7"/>
  <c r="U25" i="22" s="1"/>
  <c r="M14" i="7"/>
  <c r="Q25" i="22" s="1"/>
  <c r="I14" i="7"/>
  <c r="M25" i="22" s="1"/>
  <c r="E14" i="7"/>
  <c r="I25" i="22" s="1"/>
  <c r="AQ130" i="5"/>
  <c r="BU38" i="5" s="1"/>
  <c r="CY38" i="5" s="1"/>
  <c r="AM130" i="5"/>
  <c r="BQ38" i="5" s="1"/>
  <c r="CU38" i="5" s="1"/>
  <c r="AW130" i="5"/>
  <c r="CA38" i="5" s="1"/>
  <c r="DE38" i="5" s="1"/>
  <c r="AS130" i="5"/>
  <c r="BW38" i="5" s="1"/>
  <c r="DA38" i="5" s="1"/>
  <c r="I13" i="7" s="1"/>
  <c r="M20" i="22" s="1"/>
  <c r="BD130" i="5"/>
  <c r="CH38" i="5" s="1"/>
  <c r="DL38" i="5" s="1"/>
  <c r="T13" i="7" s="1"/>
  <c r="X20" i="22" s="1"/>
  <c r="BL130" i="5"/>
  <c r="CP38" i="5" s="1"/>
  <c r="DT38" i="5" s="1"/>
  <c r="BH130" i="5"/>
  <c r="CL38" i="5" s="1"/>
  <c r="DP38" i="5" s="1"/>
  <c r="BV66" i="5"/>
  <c r="CZ66" i="5" s="1"/>
  <c r="BV37" i="5"/>
  <c r="CZ37" i="5" s="1"/>
  <c r="CD66" i="5"/>
  <c r="DH66" i="5" s="1"/>
  <c r="CD37" i="5"/>
  <c r="DH37" i="5" s="1"/>
  <c r="CL66" i="5"/>
  <c r="DP66" i="5" s="1"/>
  <c r="CL37" i="5"/>
  <c r="DP37" i="5" s="1"/>
  <c r="CD36" i="5"/>
  <c r="DH36" i="5" s="1"/>
  <c r="CD35" i="5"/>
  <c r="DH35" i="5" s="1"/>
  <c r="BW66" i="5"/>
  <c r="DA66" i="5" s="1"/>
  <c r="BW37" i="5"/>
  <c r="DA37" i="5" s="1"/>
  <c r="CE66" i="5"/>
  <c r="DI66" i="5" s="1"/>
  <c r="CE37" i="5"/>
  <c r="DI37" i="5" s="1"/>
  <c r="CM66" i="5"/>
  <c r="DQ66" i="5" s="1"/>
  <c r="CM37" i="5"/>
  <c r="DQ37" i="5" s="1"/>
  <c r="BS36" i="5"/>
  <c r="CW36" i="5" s="1"/>
  <c r="CI36" i="5"/>
  <c r="DM36" i="5" s="1"/>
  <c r="BZ35" i="5"/>
  <c r="DD35" i="5" s="1"/>
  <c r="BS35" i="5"/>
  <c r="CW35" i="5" s="1"/>
  <c r="CI35" i="5"/>
  <c r="DM35" i="5" s="1"/>
  <c r="AL126" i="5"/>
  <c r="BP17" i="5" s="1"/>
  <c r="CT17" i="5" s="1"/>
  <c r="B4" i="7" s="1"/>
  <c r="F39" i="22" s="1"/>
  <c r="BP15" i="5"/>
  <c r="CT15" i="5" s="1"/>
  <c r="AY108" i="5"/>
  <c r="CC98" i="5" s="1"/>
  <c r="DG98" i="5" s="1"/>
  <c r="O89" i="7" s="1"/>
  <c r="S92" i="22" s="1"/>
  <c r="AU108" i="5"/>
  <c r="BY97" i="5" s="1"/>
  <c r="BB113" i="5"/>
  <c r="CF70" i="5" s="1"/>
  <c r="DJ70" i="5" s="1"/>
  <c r="AX113" i="5"/>
  <c r="CB71" i="5" s="1"/>
  <c r="DF71" i="5" s="1"/>
  <c r="AT113" i="5"/>
  <c r="BX71" i="5" s="1"/>
  <c r="DB71" i="5" s="1"/>
  <c r="AP113" i="5"/>
  <c r="BT71" i="5" s="1"/>
  <c r="CX71" i="5" s="1"/>
  <c r="F68" i="7" s="1"/>
  <c r="J130" i="22" s="1"/>
  <c r="BA119" i="5"/>
  <c r="AW119" i="5"/>
  <c r="CA56" i="5" s="1"/>
  <c r="AS119" i="5"/>
  <c r="BW57" i="5" s="1"/>
  <c r="AO119" i="5"/>
  <c r="BS56" i="5" s="1"/>
  <c r="BC118" i="5"/>
  <c r="AY118" i="5"/>
  <c r="CC52" i="5" s="1"/>
  <c r="AU118" i="5"/>
  <c r="BY52" i="5" s="1"/>
  <c r="AQ118" i="5"/>
  <c r="BU52" i="5" s="1"/>
  <c r="AM118" i="5"/>
  <c r="BB117" i="5"/>
  <c r="CF49" i="5" s="1"/>
  <c r="AX117" i="5"/>
  <c r="CB47" i="5" s="1"/>
  <c r="AT117" i="5"/>
  <c r="BX49" i="5" s="1"/>
  <c r="AP117" i="5"/>
  <c r="BB114" i="5"/>
  <c r="CF5" i="5" s="1"/>
  <c r="DJ5" i="5" s="1"/>
  <c r="R39" i="7" s="1"/>
  <c r="V43" i="22" s="1"/>
  <c r="AX114" i="5"/>
  <c r="CB6" i="5" s="1"/>
  <c r="DF6" i="5" s="1"/>
  <c r="N51" i="7" s="1"/>
  <c r="R44" i="22" s="1"/>
  <c r="AT114" i="5"/>
  <c r="BX5" i="5" s="1"/>
  <c r="AP114" i="5"/>
  <c r="CC15" i="5"/>
  <c r="DG15" i="5" s="1"/>
  <c r="BB124" i="5"/>
  <c r="CF55" i="5" s="1"/>
  <c r="BB125" i="5"/>
  <c r="CF15" i="5" s="1"/>
  <c r="DJ15" i="5" s="1"/>
  <c r="R33" i="7" s="1"/>
  <c r="V37" i="22" s="1"/>
  <c r="AX125" i="5"/>
  <c r="CB15" i="5" s="1"/>
  <c r="DF15" i="5" s="1"/>
  <c r="AT125" i="5"/>
  <c r="BX15" i="5" s="1"/>
  <c r="DB15" i="5" s="1"/>
  <c r="AP125" i="5"/>
  <c r="BT15" i="5" s="1"/>
  <c r="AZ132" i="5"/>
  <c r="AV132" i="5"/>
  <c r="AR132" i="5"/>
  <c r="AN132" i="5"/>
  <c r="BC128" i="5"/>
  <c r="CG20" i="5" s="1"/>
  <c r="DK20" i="5" s="1"/>
  <c r="AY128" i="5"/>
  <c r="CC21" i="5" s="1"/>
  <c r="DG21" i="5" s="1"/>
  <c r="AU128" i="5"/>
  <c r="BY20" i="5" s="1"/>
  <c r="DC20" i="5" s="1"/>
  <c r="AQ128" i="5"/>
  <c r="BU20" i="5" s="1"/>
  <c r="CY20" i="5" s="1"/>
  <c r="AM128" i="5"/>
  <c r="BQ20" i="5" s="1"/>
  <c r="CU20" i="5" s="1"/>
  <c r="BA126" i="5"/>
  <c r="CE26" i="5" s="1"/>
  <c r="DI26" i="5" s="1"/>
  <c r="AW126" i="5"/>
  <c r="CA26" i="5" s="1"/>
  <c r="DE26" i="5" s="1"/>
  <c r="AS126" i="5"/>
  <c r="BW26" i="5" s="1"/>
  <c r="DA26" i="5" s="1"/>
  <c r="I32" i="7" s="1"/>
  <c r="M41" i="22" s="1"/>
  <c r="AO126" i="5"/>
  <c r="BS26" i="5" s="1"/>
  <c r="CW26" i="5" s="1"/>
  <c r="E32" i="7" s="1"/>
  <c r="I41" i="22" s="1"/>
  <c r="BC127" i="5"/>
  <c r="CG13" i="5" s="1"/>
  <c r="DK13" i="5" s="1"/>
  <c r="AY127" i="5"/>
  <c r="CC12" i="5" s="1"/>
  <c r="DG12" i="5" s="1"/>
  <c r="AU127" i="5"/>
  <c r="BY12" i="5" s="1"/>
  <c r="DC12" i="5" s="1"/>
  <c r="AQ127" i="5"/>
  <c r="BU12" i="5" s="1"/>
  <c r="CY12" i="5" s="1"/>
  <c r="AM127" i="5"/>
  <c r="BQ13" i="5" s="1"/>
  <c r="CU13" i="5" s="1"/>
  <c r="BJ113" i="5"/>
  <c r="CN70" i="5" s="1"/>
  <c r="DR70" i="5" s="1"/>
  <c r="BF113" i="5"/>
  <c r="CJ71" i="5" s="1"/>
  <c r="BK118" i="5"/>
  <c r="CO53" i="5" s="1"/>
  <c r="BJ114" i="5"/>
  <c r="BJ125" i="5"/>
  <c r="CN15" i="5" s="1"/>
  <c r="BF125" i="5"/>
  <c r="CJ15" i="5" s="1"/>
  <c r="DN15" i="5" s="1"/>
  <c r="V33" i="7" s="1"/>
  <c r="Z37" i="22" s="1"/>
  <c r="BL132" i="5"/>
  <c r="BH132" i="5"/>
  <c r="BD132" i="5"/>
  <c r="BK128" i="5"/>
  <c r="CO20" i="5" s="1"/>
  <c r="DS20" i="5" s="1"/>
  <c r="BG128" i="5"/>
  <c r="CK21" i="5" s="1"/>
  <c r="DO21" i="5" s="1"/>
  <c r="BI126" i="5"/>
  <c r="CM26" i="5" s="1"/>
  <c r="DQ26" i="5" s="1"/>
  <c r="BE126" i="5"/>
  <c r="CI26" i="5" s="1"/>
  <c r="BK127" i="5"/>
  <c r="CO12" i="5" s="1"/>
  <c r="DS12" i="5" s="1"/>
  <c r="BG127" i="5"/>
  <c r="AL111" i="5"/>
  <c r="BP68" i="5" s="1"/>
  <c r="CT68" i="5" s="1"/>
  <c r="BS67" i="5"/>
  <c r="BW67" i="5"/>
  <c r="DA67" i="5" s="1"/>
  <c r="I64" i="7" s="1"/>
  <c r="M124" i="22" s="1"/>
  <c r="CK68" i="5"/>
  <c r="DO68" i="5" s="1"/>
  <c r="CO68" i="5"/>
  <c r="Z31" i="7"/>
  <c r="AD26" i="22" s="1"/>
  <c r="V31" i="7"/>
  <c r="Z26" i="22" s="1"/>
  <c r="R31" i="7"/>
  <c r="V26" i="22" s="1"/>
  <c r="N31" i="7"/>
  <c r="R26" i="22" s="1"/>
  <c r="J31" i="7"/>
  <c r="N26" i="22" s="1"/>
  <c r="F31" i="7"/>
  <c r="J26" i="22" s="1"/>
  <c r="AB14" i="7"/>
  <c r="AF25" i="22" s="1"/>
  <c r="X14" i="7"/>
  <c r="AB25" i="22" s="1"/>
  <c r="T14" i="7"/>
  <c r="X25" i="22" s="1"/>
  <c r="P14" i="7"/>
  <c r="T25" i="22" s="1"/>
  <c r="L14" i="7"/>
  <c r="P25" i="22" s="1"/>
  <c r="H14" i="7"/>
  <c r="L25" i="22" s="1"/>
  <c r="D14" i="7"/>
  <c r="H25" i="22" s="1"/>
  <c r="AP130" i="5"/>
  <c r="BT38" i="5" s="1"/>
  <c r="CX38" i="5" s="1"/>
  <c r="AZ130" i="5"/>
  <c r="CD38" i="5" s="1"/>
  <c r="DH38" i="5" s="1"/>
  <c r="AV130" i="5"/>
  <c r="BZ38" i="5" s="1"/>
  <c r="DD38" i="5" s="1"/>
  <c r="AR130" i="5"/>
  <c r="BV38" i="5" s="1"/>
  <c r="CZ38" i="5" s="1"/>
  <c r="BC130" i="5"/>
  <c r="CG38" i="5" s="1"/>
  <c r="DK38" i="5" s="1"/>
  <c r="S13" i="7" s="1"/>
  <c r="W20" i="22" s="1"/>
  <c r="BK130" i="5"/>
  <c r="CO38" i="5" s="1"/>
  <c r="DS38" i="5" s="1"/>
  <c r="BG130" i="5"/>
  <c r="CK38" i="5" s="1"/>
  <c r="DO38" i="5" s="1"/>
  <c r="BR34" i="5"/>
  <c r="CV34" i="5" s="1"/>
  <c r="CH34" i="5"/>
  <c r="DL34" i="5" s="1"/>
  <c r="CH36" i="5"/>
  <c r="DL36" i="5" s="1"/>
  <c r="BW36" i="5"/>
  <c r="DA36" i="5" s="1"/>
  <c r="CM36" i="5"/>
  <c r="DQ36" i="5" s="1"/>
  <c r="BX66" i="5"/>
  <c r="DB66" i="5" s="1"/>
  <c r="BX37" i="5"/>
  <c r="DB37" i="5" s="1"/>
  <c r="CF66" i="5"/>
  <c r="DJ66" i="5" s="1"/>
  <c r="CF37" i="5"/>
  <c r="DJ37" i="5" s="1"/>
  <c r="CN66" i="5"/>
  <c r="DR66" i="5" s="1"/>
  <c r="CN37" i="5"/>
  <c r="DR37" i="5" s="1"/>
  <c r="BU66" i="5"/>
  <c r="CY66" i="5" s="1"/>
  <c r="BU37" i="5"/>
  <c r="CY37" i="5" s="1"/>
  <c r="CC66" i="5"/>
  <c r="DG66" i="5" s="1"/>
  <c r="CC37" i="5"/>
  <c r="DG37" i="5" s="1"/>
  <c r="CK66" i="5"/>
  <c r="DO66" i="5" s="1"/>
  <c r="CK37" i="5"/>
  <c r="DO37" i="5" s="1"/>
  <c r="BW35" i="5"/>
  <c r="DA35" i="5" s="1"/>
  <c r="CM35" i="5"/>
  <c r="DQ35" i="5" s="1"/>
  <c r="BA113" i="5"/>
  <c r="CE71" i="5" s="1"/>
  <c r="DI71" i="5" s="1"/>
  <c r="Q68" i="7" s="1"/>
  <c r="U130" i="22" s="1"/>
  <c r="AS113" i="5"/>
  <c r="BW71" i="5" s="1"/>
  <c r="DA71" i="5" s="1"/>
  <c r="I68" i="7" s="1"/>
  <c r="M130" i="22" s="1"/>
  <c r="BA125" i="5"/>
  <c r="CE15" i="5" s="1"/>
  <c r="DI15" i="5" s="1"/>
  <c r="AW125" i="5"/>
  <c r="CA15" i="5" s="1"/>
  <c r="AS125" i="5"/>
  <c r="BW15" i="5" s="1"/>
  <c r="DA15" i="5" s="1"/>
  <c r="I33" i="7" s="1"/>
  <c r="M37" i="22" s="1"/>
  <c r="AO125" i="5"/>
  <c r="BS15" i="5" s="1"/>
  <c r="CW15" i="5" s="1"/>
  <c r="E33" i="7" s="1"/>
  <c r="I37" i="22" s="1"/>
  <c r="BB128" i="5"/>
  <c r="CF21" i="5" s="1"/>
  <c r="DJ21" i="5" s="1"/>
  <c r="AX128" i="5"/>
  <c r="CB20" i="5" s="1"/>
  <c r="DF20" i="5" s="1"/>
  <c r="AT128" i="5"/>
  <c r="BX22" i="5" s="1"/>
  <c r="DB22" i="5" s="1"/>
  <c r="AP128" i="5"/>
  <c r="BT20" i="5" s="1"/>
  <c r="CX20" i="5" s="1"/>
  <c r="AZ126" i="5"/>
  <c r="CD26" i="5" s="1"/>
  <c r="DH26" i="5" s="1"/>
  <c r="P32" i="7" s="1"/>
  <c r="T41" i="22" s="1"/>
  <c r="AV126" i="5"/>
  <c r="BZ26" i="5" s="1"/>
  <c r="AR126" i="5"/>
  <c r="BV26" i="5" s="1"/>
  <c r="AN126" i="5"/>
  <c r="BR26" i="5" s="1"/>
  <c r="CV26" i="5" s="1"/>
  <c r="BB127" i="5"/>
  <c r="AX127" i="5"/>
  <c r="CB13" i="5" s="1"/>
  <c r="DF13" i="5" s="1"/>
  <c r="AT127" i="5"/>
  <c r="AP127" i="5"/>
  <c r="BT12" i="5" s="1"/>
  <c r="CX12" i="5" s="1"/>
  <c r="BI104" i="5"/>
  <c r="BI113" i="5"/>
  <c r="CM71" i="5" s="1"/>
  <c r="DQ71" i="5" s="1"/>
  <c r="BE113" i="5"/>
  <c r="CI71" i="5" s="1"/>
  <c r="DM71" i="5" s="1"/>
  <c r="U68" i="7" s="1"/>
  <c r="Y130" i="22" s="1"/>
  <c r="BI124" i="5"/>
  <c r="CM55" i="5" s="1"/>
  <c r="BE124" i="5"/>
  <c r="CI54" i="5" s="1"/>
  <c r="BI125" i="5"/>
  <c r="CM15" i="5" s="1"/>
  <c r="DQ15" i="5" s="1"/>
  <c r="BE125" i="5"/>
  <c r="CI15" i="5" s="1"/>
  <c r="BK132" i="5"/>
  <c r="BG132" i="5"/>
  <c r="BJ128" i="5"/>
  <c r="CN21" i="5" s="1"/>
  <c r="DR21" i="5" s="1"/>
  <c r="BF128" i="5"/>
  <c r="CJ21" i="5" s="1"/>
  <c r="DN21" i="5" s="1"/>
  <c r="BL126" i="5"/>
  <c r="CP26" i="5" s="1"/>
  <c r="DT26" i="5" s="1"/>
  <c r="AB32" i="7" s="1"/>
  <c r="AF41" i="22" s="1"/>
  <c r="BH126" i="5"/>
  <c r="CL26" i="5" s="1"/>
  <c r="DP26" i="5" s="1"/>
  <c r="BD126" i="5"/>
  <c r="CH26" i="5" s="1"/>
  <c r="BJ127" i="5"/>
  <c r="CN13" i="5" s="1"/>
  <c r="DR13" i="5" s="1"/>
  <c r="BF127" i="5"/>
  <c r="CJ12" i="5" s="1"/>
  <c r="DN12" i="5" s="1"/>
  <c r="BT67" i="5"/>
  <c r="CX67" i="5" s="1"/>
  <c r="BT103" i="5"/>
  <c r="CX103" i="5" s="1"/>
  <c r="F101" i="7" s="1"/>
  <c r="J127" i="22" s="1"/>
  <c r="BX67" i="5"/>
  <c r="DB67" i="5" s="1"/>
  <c r="BX103" i="5"/>
  <c r="DB103" i="5" s="1"/>
  <c r="J101" i="7" s="1"/>
  <c r="N127" i="22" s="1"/>
  <c r="CB67" i="5"/>
  <c r="DF67" i="5" s="1"/>
  <c r="CB103" i="5"/>
  <c r="DF103" i="5" s="1"/>
  <c r="N101" i="7" s="1"/>
  <c r="R127" i="22" s="1"/>
  <c r="CF67" i="5"/>
  <c r="DJ67" i="5" s="1"/>
  <c r="CF103" i="5"/>
  <c r="DJ103" i="5" s="1"/>
  <c r="R101" i="7" s="1"/>
  <c r="V127" i="22" s="1"/>
  <c r="CN103" i="5"/>
  <c r="DR103" i="5" s="1"/>
  <c r="Z101" i="7" s="1"/>
  <c r="AD127" i="22" s="1"/>
  <c r="BZ68" i="5"/>
  <c r="DD68" i="5" s="1"/>
  <c r="CD68" i="5"/>
  <c r="DH68" i="5" s="1"/>
  <c r="P65" i="7" s="1"/>
  <c r="T125" i="22" s="1"/>
  <c r="CL68" i="5"/>
  <c r="CP68" i="5"/>
  <c r="DT68" i="5" s="1"/>
  <c r="BT69" i="5"/>
  <c r="CX69" i="5" s="1"/>
  <c r="F66" i="7" s="1"/>
  <c r="J126" i="22" s="1"/>
  <c r="BX69" i="5"/>
  <c r="DB69" i="5" s="1"/>
  <c r="CB69" i="5"/>
  <c r="CF69" i="5"/>
  <c r="DJ69" i="5" s="1"/>
  <c r="CJ69" i="5"/>
  <c r="DN69" i="5" s="1"/>
  <c r="Y31" i="7"/>
  <c r="AC26" i="22" s="1"/>
  <c r="U31" i="7"/>
  <c r="Y26" i="22" s="1"/>
  <c r="Q31" i="7"/>
  <c r="U26" i="22" s="1"/>
  <c r="M31" i="7"/>
  <c r="Q26" i="22" s="1"/>
  <c r="I31" i="7"/>
  <c r="M26" i="22" s="1"/>
  <c r="E31" i="7"/>
  <c r="I26" i="22" s="1"/>
  <c r="AA14" i="7"/>
  <c r="AE25" i="22" s="1"/>
  <c r="W14" i="7"/>
  <c r="AA25" i="22" s="1"/>
  <c r="S14" i="7"/>
  <c r="W25" i="22" s="1"/>
  <c r="O14" i="7"/>
  <c r="S25" i="22" s="1"/>
  <c r="K14" i="7"/>
  <c r="O25" i="22" s="1"/>
  <c r="G14" i="7"/>
  <c r="K25" i="22" s="1"/>
  <c r="C14" i="7"/>
  <c r="G25" i="22" s="1"/>
  <c r="AO130" i="5"/>
  <c r="BS38" i="5" s="1"/>
  <c r="CW38" i="5" s="1"/>
  <c r="E13" i="7" s="1"/>
  <c r="I20" i="22" s="1"/>
  <c r="AY130" i="5"/>
  <c r="AU130" i="5"/>
  <c r="BY38" i="5" s="1"/>
  <c r="DC38" i="5" s="1"/>
  <c r="BF130" i="5"/>
  <c r="BB130" i="5"/>
  <c r="CF38" i="5" s="1"/>
  <c r="DJ38" i="5" s="1"/>
  <c r="BJ130" i="5"/>
  <c r="BR66" i="5"/>
  <c r="CV66" i="5" s="1"/>
  <c r="BR37" i="5"/>
  <c r="CV37" i="5" s="1"/>
  <c r="BZ66" i="5"/>
  <c r="DD66" i="5" s="1"/>
  <c r="BZ37" i="5"/>
  <c r="DD37" i="5" s="1"/>
  <c r="CH66" i="5"/>
  <c r="DL66" i="5" s="1"/>
  <c r="CH37" i="5"/>
  <c r="DL37" i="5" s="1"/>
  <c r="CP66" i="5"/>
  <c r="DT66" i="5" s="1"/>
  <c r="CP37" i="5"/>
  <c r="DT37" i="5" s="1"/>
  <c r="BV36" i="5"/>
  <c r="CZ36" i="5" s="1"/>
  <c r="CL36" i="5"/>
  <c r="DP36" i="5" s="1"/>
  <c r="BS66" i="5"/>
  <c r="CW66" i="5" s="1"/>
  <c r="BS37" i="5"/>
  <c r="CW37" i="5" s="1"/>
  <c r="CA66" i="5"/>
  <c r="DE66" i="5" s="1"/>
  <c r="CA37" i="5"/>
  <c r="DE37" i="5" s="1"/>
  <c r="CI66" i="5"/>
  <c r="DM66" i="5" s="1"/>
  <c r="CI37" i="5"/>
  <c r="DM37" i="5" s="1"/>
  <c r="CA36" i="5"/>
  <c r="DE36" i="5" s="1"/>
  <c r="BR35" i="5"/>
  <c r="CV35" i="5" s="1"/>
  <c r="CP35" i="5"/>
  <c r="DT35" i="5" s="1"/>
  <c r="BP34" i="5"/>
  <c r="CT34" i="5" s="1"/>
  <c r="BQ34" i="5"/>
  <c r="CU34" i="5" s="1"/>
  <c r="CA35" i="5"/>
  <c r="DE35" i="5" s="1"/>
  <c r="AW113" i="5"/>
  <c r="CA71" i="5" s="1"/>
  <c r="DE71" i="5" s="1"/>
  <c r="AO113" i="5"/>
  <c r="BS70" i="5" s="1"/>
  <c r="AL114" i="5"/>
  <c r="BP6" i="5" s="1"/>
  <c r="BP71" i="5"/>
  <c r="AL127" i="5"/>
  <c r="AL128" i="5"/>
  <c r="BP21" i="5" s="1"/>
  <c r="AZ113" i="5"/>
  <c r="CD71" i="5" s="1"/>
  <c r="AV113" i="5"/>
  <c r="BZ71" i="5" s="1"/>
  <c r="AR113" i="5"/>
  <c r="BV70" i="5" s="1"/>
  <c r="AN113" i="5"/>
  <c r="BR71" i="5" s="1"/>
  <c r="CV71" i="5" s="1"/>
  <c r="D68" i="7" s="1"/>
  <c r="H130" i="22" s="1"/>
  <c r="AZ125" i="5"/>
  <c r="CD14" i="5" s="1"/>
  <c r="DH14" i="5" s="1"/>
  <c r="AV125" i="5"/>
  <c r="BZ14" i="5" s="1"/>
  <c r="AR125" i="5"/>
  <c r="BV14" i="5" s="1"/>
  <c r="AN125" i="5"/>
  <c r="BR14" i="5" s="1"/>
  <c r="CV14" i="5" s="1"/>
  <c r="BB132" i="5"/>
  <c r="AX132" i="5"/>
  <c r="AT132" i="5"/>
  <c r="AP132" i="5"/>
  <c r="CC22" i="5"/>
  <c r="DG22" i="5" s="1"/>
  <c r="BA128" i="5"/>
  <c r="CE21" i="5" s="1"/>
  <c r="DI21" i="5" s="1"/>
  <c r="AW128" i="5"/>
  <c r="AS128" i="5"/>
  <c r="BW20" i="5" s="1"/>
  <c r="DA20" i="5" s="1"/>
  <c r="AO128" i="5"/>
  <c r="BC126" i="5"/>
  <c r="CG26" i="5" s="1"/>
  <c r="AY126" i="5"/>
  <c r="CC26" i="5" s="1"/>
  <c r="DG26" i="5" s="1"/>
  <c r="O32" i="7" s="1"/>
  <c r="S41" i="22" s="1"/>
  <c r="AU126" i="5"/>
  <c r="BY26" i="5" s="1"/>
  <c r="DC26" i="5" s="1"/>
  <c r="AQ126" i="5"/>
  <c r="BU26" i="5" s="1"/>
  <c r="AM126" i="5"/>
  <c r="BQ26" i="5" s="1"/>
  <c r="CU26" i="5" s="1"/>
  <c r="C32" i="7" s="1"/>
  <c r="G41" i="22" s="1"/>
  <c r="BA127" i="5"/>
  <c r="AW127" i="5"/>
  <c r="CA12" i="5" s="1"/>
  <c r="DE12" i="5" s="1"/>
  <c r="AS127" i="5"/>
  <c r="AO127" i="5"/>
  <c r="BS13" i="5" s="1"/>
  <c r="CW13" i="5" s="1"/>
  <c r="CK71" i="5"/>
  <c r="BL113" i="5"/>
  <c r="CP71" i="5" s="1"/>
  <c r="BH113" i="5"/>
  <c r="CL71" i="5" s="1"/>
  <c r="BD113" i="5"/>
  <c r="CH71" i="5" s="1"/>
  <c r="BL125" i="5"/>
  <c r="CP14" i="5" s="1"/>
  <c r="DT14" i="5" s="1"/>
  <c r="AB17" i="7" s="1"/>
  <c r="AF36" i="22" s="1"/>
  <c r="BH125" i="5"/>
  <c r="CL14" i="5" s="1"/>
  <c r="DP14" i="5" s="1"/>
  <c r="X17" i="7" s="1"/>
  <c r="AB36" i="22" s="1"/>
  <c r="BD125" i="5"/>
  <c r="CH14" i="5" s="1"/>
  <c r="DL14" i="5" s="1"/>
  <c r="BI128" i="5"/>
  <c r="BE128" i="5"/>
  <c r="CI20" i="5" s="1"/>
  <c r="DM20" i="5" s="1"/>
  <c r="BK126" i="5"/>
  <c r="CO26" i="5" s="1"/>
  <c r="BG126" i="5"/>
  <c r="CK26" i="5" s="1"/>
  <c r="BI127" i="5"/>
  <c r="CM12" i="5" s="1"/>
  <c r="DQ12" i="5" s="1"/>
  <c r="BE127" i="5"/>
  <c r="CI12" i="5" s="1"/>
  <c r="DM12" i="5" s="1"/>
  <c r="BY67" i="5"/>
  <c r="DC67" i="5" s="1"/>
  <c r="CO67" i="5"/>
  <c r="DS67" i="5" s="1"/>
  <c r="BS68" i="5"/>
  <c r="CW68" i="5" s="1"/>
  <c r="BQ69" i="5"/>
  <c r="CU69" i="5" s="1"/>
  <c r="C66" i="7" s="1"/>
  <c r="G126" i="22" s="1"/>
  <c r="BY69" i="5"/>
  <c r="CG69" i="5"/>
  <c r="DK69" i="5" s="1"/>
  <c r="S66" i="7" s="1"/>
  <c r="W126" i="22" s="1"/>
  <c r="AB31" i="7"/>
  <c r="AF26" i="22" s="1"/>
  <c r="X31" i="7"/>
  <c r="AB26" i="22" s="1"/>
  <c r="T31" i="7"/>
  <c r="X26" i="22" s="1"/>
  <c r="P31" i="7"/>
  <c r="T26" i="22" s="1"/>
  <c r="L31" i="7"/>
  <c r="P26" i="22" s="1"/>
  <c r="H31" i="7"/>
  <c r="L26" i="22" s="1"/>
  <c r="D31" i="7"/>
  <c r="H26" i="22" s="1"/>
  <c r="Z14" i="7"/>
  <c r="AD25" i="22" s="1"/>
  <c r="V14" i="7"/>
  <c r="Z25" i="22" s="1"/>
  <c r="R14" i="7"/>
  <c r="V25" i="22" s="1"/>
  <c r="N14" i="7"/>
  <c r="R25" i="22" s="1"/>
  <c r="J14" i="7"/>
  <c r="N25" i="22" s="1"/>
  <c r="F14" i="7"/>
  <c r="J25" i="22" s="1"/>
  <c r="AL130" i="5"/>
  <c r="AN130" i="5"/>
  <c r="AX130" i="5"/>
  <c r="CB38" i="5" s="1"/>
  <c r="DF38" i="5" s="1"/>
  <c r="AT130" i="5"/>
  <c r="BE130" i="5"/>
  <c r="CI38" i="5" s="1"/>
  <c r="DM38" i="5" s="1"/>
  <c r="U13" i="7" s="1"/>
  <c r="Y20" i="22" s="1"/>
  <c r="BA130" i="5"/>
  <c r="BI130" i="5"/>
  <c r="CM38" i="5" s="1"/>
  <c r="DQ38" i="5" s="1"/>
  <c r="BZ36" i="5"/>
  <c r="DD36" i="5" s="1"/>
  <c r="CP36" i="5"/>
  <c r="DT36" i="5" s="1"/>
  <c r="CE36" i="5"/>
  <c r="DI36" i="5" s="1"/>
  <c r="CL35" i="5"/>
  <c r="DP35" i="5" s="1"/>
  <c r="BT66" i="5"/>
  <c r="CX66" i="5" s="1"/>
  <c r="BT37" i="5"/>
  <c r="CX37" i="5" s="1"/>
  <c r="CB66" i="5"/>
  <c r="DF66" i="5" s="1"/>
  <c r="CB37" i="5"/>
  <c r="DF37" i="5" s="1"/>
  <c r="CJ66" i="5"/>
  <c r="DN66" i="5" s="1"/>
  <c r="CJ37" i="5"/>
  <c r="DN37" i="5" s="1"/>
  <c r="BV35" i="5"/>
  <c r="CZ35" i="5" s="1"/>
  <c r="BQ66" i="5"/>
  <c r="CU66" i="5" s="1"/>
  <c r="BQ37" i="5"/>
  <c r="CU37" i="5" s="1"/>
  <c r="BY66" i="5"/>
  <c r="DC66" i="5" s="1"/>
  <c r="BY37" i="5"/>
  <c r="DC37" i="5" s="1"/>
  <c r="CG66" i="5"/>
  <c r="DK66" i="5" s="1"/>
  <c r="CG37" i="5"/>
  <c r="DK37" i="5" s="1"/>
  <c r="CO66" i="5"/>
  <c r="DS66" i="5" s="1"/>
  <c r="CO37" i="5"/>
  <c r="DS37" i="5" s="1"/>
  <c r="CE35" i="5"/>
  <c r="DI35" i="5" s="1"/>
  <c r="CG36" i="5"/>
  <c r="DK36" i="5" s="1"/>
  <c r="S27" i="7"/>
  <c r="W109" i="22" s="1"/>
  <c r="AA27" i="7"/>
  <c r="AE109" i="22" s="1"/>
  <c r="W27" i="7"/>
  <c r="AA109" i="22" s="1"/>
  <c r="CA5" i="5"/>
  <c r="DE5" i="5" s="1"/>
  <c r="M39" i="7" s="1"/>
  <c r="Q43" i="22" s="1"/>
  <c r="CA6" i="5"/>
  <c r="BS5" i="5"/>
  <c r="CW5" i="5" s="1"/>
  <c r="E39" i="7" s="1"/>
  <c r="I43" i="22" s="1"/>
  <c r="BS6" i="5"/>
  <c r="CW6" i="5" s="1"/>
  <c r="E51" i="7" s="1"/>
  <c r="I44" i="22" s="1"/>
  <c r="CM5" i="5"/>
  <c r="DQ5" i="5" s="1"/>
  <c r="Y39" i="7" s="1"/>
  <c r="AC43" i="22" s="1"/>
  <c r="CF6" i="5"/>
  <c r="DJ6" i="5" s="1"/>
  <c r="R51" i="7" s="1"/>
  <c r="V44" i="22" s="1"/>
  <c r="BT5" i="5"/>
  <c r="BT6" i="5"/>
  <c r="CN5" i="5"/>
  <c r="DR5" i="5" s="1"/>
  <c r="Z39" i="7" s="1"/>
  <c r="AD43" i="22" s="1"/>
  <c r="CN6" i="5"/>
  <c r="DR6" i="5" s="1"/>
  <c r="Z51" i="7" s="1"/>
  <c r="AD44" i="22" s="1"/>
  <c r="BW5" i="5"/>
  <c r="BW6" i="5"/>
  <c r="DA6" i="5" s="1"/>
  <c r="Z52" i="7"/>
  <c r="AD47" i="22" s="1"/>
  <c r="CP10" i="5"/>
  <c r="DT10" i="5" s="1"/>
  <c r="AB40" i="7" s="1"/>
  <c r="AF46" i="22" s="1"/>
  <c r="CP11" i="5"/>
  <c r="DT11" i="5" s="1"/>
  <c r="AB52" i="7" s="1"/>
  <c r="AF47" i="22" s="1"/>
  <c r="BS10" i="5"/>
  <c r="BS11" i="5"/>
  <c r="CI10" i="5"/>
  <c r="CI11" i="5"/>
  <c r="CD10" i="5"/>
  <c r="DH10" i="5" s="1"/>
  <c r="P40" i="7" s="1"/>
  <c r="T46" i="22" s="1"/>
  <c r="CD11" i="5"/>
  <c r="DH11" i="5" s="1"/>
  <c r="P52" i="7" s="1"/>
  <c r="T47" i="22" s="1"/>
  <c r="BP11" i="5"/>
  <c r="BP10" i="5"/>
  <c r="BW10" i="5"/>
  <c r="BW11" i="5"/>
  <c r="CM10" i="5"/>
  <c r="CM11" i="5"/>
  <c r="BR10" i="5"/>
  <c r="BR11" i="5"/>
  <c r="CH10" i="5"/>
  <c r="CH11" i="5"/>
  <c r="DL11" i="5" s="1"/>
  <c r="CA10" i="5"/>
  <c r="CA11" i="5"/>
  <c r="DE11" i="5" s="1"/>
  <c r="M52" i="7" s="1"/>
  <c r="Q47" i="22" s="1"/>
  <c r="BZ10" i="5"/>
  <c r="BZ11" i="5"/>
  <c r="BV10" i="5"/>
  <c r="CZ10" i="5" s="1"/>
  <c r="H40" i="7" s="1"/>
  <c r="L46" i="22" s="1"/>
  <c r="BV11" i="5"/>
  <c r="CL10" i="5"/>
  <c r="CL11" i="5"/>
  <c r="CE10" i="5"/>
  <c r="CE11" i="5"/>
  <c r="BW47" i="5"/>
  <c r="BW48" i="5"/>
  <c r="BW49" i="5"/>
  <c r="BW50" i="5"/>
  <c r="DA50" i="5" s="1"/>
  <c r="I54" i="7" s="1"/>
  <c r="M59" i="22" s="1"/>
  <c r="CA47" i="5"/>
  <c r="CA48" i="5"/>
  <c r="CA49" i="5"/>
  <c r="CA50" i="5"/>
  <c r="CI48" i="5"/>
  <c r="CE47" i="5"/>
  <c r="CE48" i="5"/>
  <c r="DI48" i="5" s="1"/>
  <c r="CE49" i="5"/>
  <c r="CE50" i="5"/>
  <c r="DI50" i="5" s="1"/>
  <c r="Q54" i="7" s="1"/>
  <c r="U59" i="22" s="1"/>
  <c r="BS47" i="5"/>
  <c r="BS48" i="5"/>
  <c r="BS49" i="5"/>
  <c r="BS50" i="5"/>
  <c r="CB48" i="5"/>
  <c r="BT47" i="5"/>
  <c r="BT48" i="5"/>
  <c r="BT49" i="5"/>
  <c r="BT50" i="5"/>
  <c r="O27" i="7"/>
  <c r="S109" i="22" s="1"/>
  <c r="K27" i="7"/>
  <c r="O109" i="22" s="1"/>
  <c r="C27" i="7"/>
  <c r="G109" i="22" s="1"/>
  <c r="CB53" i="5"/>
  <c r="CJ52" i="5"/>
  <c r="CJ53" i="5"/>
  <c r="CG52" i="5"/>
  <c r="CG53" i="5"/>
  <c r="CF52" i="5"/>
  <c r="CF53" i="5"/>
  <c r="BT52" i="5"/>
  <c r="BT53" i="5"/>
  <c r="CN52" i="5"/>
  <c r="CN53" i="5"/>
  <c r="BX53" i="5"/>
  <c r="DB53" i="5" s="1"/>
  <c r="J56" i="7" s="1"/>
  <c r="N62" i="22" s="1"/>
  <c r="BQ52" i="5"/>
  <c r="BQ53" i="5"/>
  <c r="BV56" i="5"/>
  <c r="BV57" i="5"/>
  <c r="BV58" i="5"/>
  <c r="CP56" i="5"/>
  <c r="BZ57" i="5"/>
  <c r="CL56" i="5"/>
  <c r="CL57" i="5"/>
  <c r="CL58" i="5"/>
  <c r="BP56" i="5"/>
  <c r="BP57" i="5"/>
  <c r="BP58" i="5"/>
  <c r="CD56" i="5"/>
  <c r="CD57" i="5"/>
  <c r="CD58" i="5"/>
  <c r="BR56" i="5"/>
  <c r="CV56" i="5" s="1"/>
  <c r="D48" i="7" s="1"/>
  <c r="H64" i="22" s="1"/>
  <c r="BR57" i="5"/>
  <c r="BR58" i="5"/>
  <c r="CE56" i="5"/>
  <c r="DI56" i="5" s="1"/>
  <c r="Q48" i="7" s="1"/>
  <c r="U64" i="22" s="1"/>
  <c r="CE57" i="5"/>
  <c r="CE58" i="5"/>
  <c r="CE54" i="5"/>
  <c r="CE55" i="5"/>
  <c r="BW54" i="5"/>
  <c r="BW55" i="5"/>
  <c r="CA54" i="5"/>
  <c r="CD25" i="5"/>
  <c r="CD24" i="5"/>
  <c r="CD23" i="5"/>
  <c r="CD7" i="5"/>
  <c r="CC25" i="5"/>
  <c r="BQ25" i="5"/>
  <c r="BQ24" i="5"/>
  <c r="BQ23" i="5"/>
  <c r="BQ7" i="5"/>
  <c r="CK25" i="5"/>
  <c r="CK24" i="5"/>
  <c r="CK23" i="5"/>
  <c r="CK7" i="5"/>
  <c r="DO7" i="5" s="1"/>
  <c r="W23" i="7" s="1"/>
  <c r="AA111" i="22" s="1"/>
  <c r="BZ25" i="5"/>
  <c r="DD25" i="5" s="1"/>
  <c r="BZ24" i="5"/>
  <c r="BZ23" i="5"/>
  <c r="BZ7" i="5"/>
  <c r="BY25" i="5"/>
  <c r="DC25" i="5" s="1"/>
  <c r="K28" i="7" s="1"/>
  <c r="O114" i="22" s="1"/>
  <c r="BY24" i="5"/>
  <c r="BY23" i="5"/>
  <c r="BY7" i="5"/>
  <c r="CO25" i="5"/>
  <c r="CO24" i="5"/>
  <c r="CO23" i="5"/>
  <c r="CO7" i="5"/>
  <c r="BR25" i="5"/>
  <c r="BR24" i="5"/>
  <c r="BR23" i="5"/>
  <c r="BR7" i="5"/>
  <c r="CG25" i="5"/>
  <c r="CG24" i="5"/>
  <c r="CG23" i="5"/>
  <c r="CG7" i="5"/>
  <c r="BU25" i="5"/>
  <c r="CY25" i="5" s="1"/>
  <c r="G28" i="7" s="1"/>
  <c r="K114" i="22" s="1"/>
  <c r="BU24" i="5"/>
  <c r="CY24" i="5" s="1"/>
  <c r="G25" i="7" s="1"/>
  <c r="K113" i="22" s="1"/>
  <c r="BU23" i="5"/>
  <c r="BU7" i="5"/>
  <c r="CE7" i="5"/>
  <c r="CA23" i="5"/>
  <c r="BW23" i="5"/>
  <c r="BS25" i="5"/>
  <c r="BS24" i="5"/>
  <c r="BS23" i="5"/>
  <c r="BS7" i="5"/>
  <c r="CM23" i="5"/>
  <c r="CI23" i="5"/>
  <c r="BV25" i="5"/>
  <c r="CZ25" i="5" s="1"/>
  <c r="H28" i="7" s="1"/>
  <c r="L114" i="22" s="1"/>
  <c r="BV24" i="5"/>
  <c r="BV23" i="5"/>
  <c r="BV7" i="5"/>
  <c r="CP25" i="5"/>
  <c r="CP24" i="5"/>
  <c r="CP23" i="5"/>
  <c r="CP7" i="5"/>
  <c r="CL25" i="5"/>
  <c r="DP25" i="5" s="1"/>
  <c r="X28" i="7" s="1"/>
  <c r="AB114" i="22" s="1"/>
  <c r="CL24" i="5"/>
  <c r="CL23" i="5"/>
  <c r="CL7" i="5"/>
  <c r="CH25" i="5"/>
  <c r="CH24" i="5"/>
  <c r="CH23" i="5"/>
  <c r="CH7" i="5"/>
  <c r="CD8" i="5"/>
  <c r="DH8" i="5" s="1"/>
  <c r="P19" i="7" s="1"/>
  <c r="T108" i="22" s="1"/>
  <c r="CD9" i="5"/>
  <c r="BS8" i="5"/>
  <c r="BS9" i="5"/>
  <c r="CI8" i="5"/>
  <c r="CI9" i="5"/>
  <c r="BR8" i="5"/>
  <c r="BR9" i="5"/>
  <c r="CH8" i="5"/>
  <c r="CH9" i="5"/>
  <c r="BW8" i="5"/>
  <c r="BW9" i="5"/>
  <c r="CM8" i="5"/>
  <c r="CM9" i="5"/>
  <c r="BV8" i="5"/>
  <c r="BV9" i="5"/>
  <c r="CL8" i="5"/>
  <c r="CL9" i="5"/>
  <c r="CA8" i="5"/>
  <c r="CA9" i="5"/>
  <c r="BZ8" i="5"/>
  <c r="BZ9" i="5"/>
  <c r="CP8" i="5"/>
  <c r="CP9" i="5"/>
  <c r="CE8" i="5"/>
  <c r="CE9" i="5"/>
  <c r="AX108" i="5"/>
  <c r="AS104" i="5"/>
  <c r="BW82" i="5" s="1"/>
  <c r="BC116" i="5"/>
  <c r="AQ116" i="5"/>
  <c r="AT123" i="5"/>
  <c r="AR120" i="5"/>
  <c r="BJ108" i="5"/>
  <c r="BG116" i="5"/>
  <c r="BF123" i="5"/>
  <c r="BH120" i="5"/>
  <c r="AL104" i="5"/>
  <c r="BP82" i="5" s="1"/>
  <c r="AL120" i="5"/>
  <c r="BA108" i="5"/>
  <c r="AW108" i="5"/>
  <c r="AS108" i="5"/>
  <c r="AO108" i="5"/>
  <c r="AZ104" i="5"/>
  <c r="CD82" i="5" s="1"/>
  <c r="AV104" i="5"/>
  <c r="BZ82" i="5" s="1"/>
  <c r="AR104" i="5"/>
  <c r="BV82" i="5" s="1"/>
  <c r="AN104" i="5"/>
  <c r="BR82" i="5" s="1"/>
  <c r="BB122" i="5"/>
  <c r="AX122" i="5"/>
  <c r="AT122" i="5"/>
  <c r="AP122" i="5"/>
  <c r="BC119" i="5"/>
  <c r="AY119" i="5"/>
  <c r="AU119" i="5"/>
  <c r="AQ119" i="5"/>
  <c r="AM119" i="5"/>
  <c r="BA118" i="5"/>
  <c r="AW118" i="5"/>
  <c r="AS118" i="5"/>
  <c r="AO118" i="5"/>
  <c r="AZ117" i="5"/>
  <c r="AV117" i="5"/>
  <c r="AR117" i="5"/>
  <c r="AN117" i="5"/>
  <c r="BB116" i="5"/>
  <c r="AX116" i="5"/>
  <c r="AT116" i="5"/>
  <c r="AP116" i="5"/>
  <c r="AZ114" i="5"/>
  <c r="AV114" i="5"/>
  <c r="AR114" i="5"/>
  <c r="AN114" i="5"/>
  <c r="AZ124" i="5"/>
  <c r="AV124" i="5"/>
  <c r="AR124" i="5"/>
  <c r="AN124" i="5"/>
  <c r="BA123" i="5"/>
  <c r="AW123" i="5"/>
  <c r="AS123" i="5"/>
  <c r="AO123" i="5"/>
  <c r="BC120" i="5"/>
  <c r="AY120" i="5"/>
  <c r="AU120" i="5"/>
  <c r="AQ120" i="5"/>
  <c r="AM120" i="5"/>
  <c r="BI108" i="5"/>
  <c r="BE108" i="5"/>
  <c r="BL104" i="5"/>
  <c r="CP82" i="5" s="1"/>
  <c r="BH104" i="5"/>
  <c r="CL82" i="5" s="1"/>
  <c r="BD104" i="5"/>
  <c r="CH82" i="5" s="1"/>
  <c r="BJ122" i="5"/>
  <c r="BF122" i="5"/>
  <c r="BK119" i="5"/>
  <c r="BG119" i="5"/>
  <c r="BI118" i="5"/>
  <c r="BE118" i="5"/>
  <c r="BL117" i="5"/>
  <c r="BH117" i="5"/>
  <c r="BD117" i="5"/>
  <c r="BJ116" i="5"/>
  <c r="BF116" i="5"/>
  <c r="BL114" i="5"/>
  <c r="BH114" i="5"/>
  <c r="BD114" i="5"/>
  <c r="BL124" i="5"/>
  <c r="BH124" i="5"/>
  <c r="BD124" i="5"/>
  <c r="BI123" i="5"/>
  <c r="BE123" i="5"/>
  <c r="BK120" i="5"/>
  <c r="BG120" i="5"/>
  <c r="AT108" i="5"/>
  <c r="BA104" i="5"/>
  <c r="CE82" i="5" s="1"/>
  <c r="AO104" i="5"/>
  <c r="BS82" i="5" s="1"/>
  <c r="AY116" i="5"/>
  <c r="AM116" i="5"/>
  <c r="BB123" i="5"/>
  <c r="AP123" i="5"/>
  <c r="AZ120" i="5"/>
  <c r="AN120" i="5"/>
  <c r="BF108" i="5"/>
  <c r="BE104" i="5"/>
  <c r="CI82" i="5" s="1"/>
  <c r="BK116" i="5"/>
  <c r="BJ123" i="5"/>
  <c r="BD120" i="5"/>
  <c r="AL116" i="5"/>
  <c r="AL117" i="5"/>
  <c r="AL122" i="5"/>
  <c r="AL123" i="5"/>
  <c r="AZ108" i="5"/>
  <c r="AV108" i="5"/>
  <c r="AR108" i="5"/>
  <c r="AN108" i="5"/>
  <c r="BC104" i="5"/>
  <c r="CG82" i="5" s="1"/>
  <c r="AY104" i="5"/>
  <c r="CC82" i="5" s="1"/>
  <c r="AU104" i="5"/>
  <c r="BY82" i="5" s="1"/>
  <c r="AQ104" i="5"/>
  <c r="BU82" i="5" s="1"/>
  <c r="AM104" i="5"/>
  <c r="BQ82" i="5" s="1"/>
  <c r="BB119" i="5"/>
  <c r="AX119" i="5"/>
  <c r="AT119" i="5"/>
  <c r="AP119" i="5"/>
  <c r="AZ118" i="5"/>
  <c r="AV118" i="5"/>
  <c r="AR118" i="5"/>
  <c r="AN118" i="5"/>
  <c r="BC117" i="5"/>
  <c r="AY117" i="5"/>
  <c r="AU117" i="5"/>
  <c r="AQ117" i="5"/>
  <c r="AM117" i="5"/>
  <c r="BA116" i="5"/>
  <c r="AW116" i="5"/>
  <c r="AS116" i="5"/>
  <c r="AO116" i="5"/>
  <c r="BC114" i="5"/>
  <c r="AY114" i="5"/>
  <c r="AU114" i="5"/>
  <c r="AQ114" i="5"/>
  <c r="AM114" i="5"/>
  <c r="BC124" i="5"/>
  <c r="AY124" i="5"/>
  <c r="AU124" i="5"/>
  <c r="AQ124" i="5"/>
  <c r="AM124" i="5"/>
  <c r="AZ123" i="5"/>
  <c r="AV123" i="5"/>
  <c r="AR123" i="5"/>
  <c r="AN123" i="5"/>
  <c r="BB120" i="5"/>
  <c r="AX120" i="5"/>
  <c r="AT120" i="5"/>
  <c r="AP120" i="5"/>
  <c r="BL108" i="5"/>
  <c r="BH108" i="5"/>
  <c r="BD108" i="5"/>
  <c r="BK104" i="5"/>
  <c r="CO82" i="5" s="1"/>
  <c r="BG104" i="5"/>
  <c r="CK82" i="5" s="1"/>
  <c r="BJ119" i="5"/>
  <c r="BF119" i="5"/>
  <c r="BL118" i="5"/>
  <c r="BH118" i="5"/>
  <c r="BD118" i="5"/>
  <c r="BK117" i="5"/>
  <c r="BG117" i="5"/>
  <c r="BI116" i="5"/>
  <c r="BE116" i="5"/>
  <c r="BK114" i="5"/>
  <c r="BG114" i="5"/>
  <c r="BK124" i="5"/>
  <c r="BG124" i="5"/>
  <c r="BL123" i="5"/>
  <c r="BH123" i="5"/>
  <c r="BD123" i="5"/>
  <c r="BJ120" i="5"/>
  <c r="BF120" i="5"/>
  <c r="AL108" i="5"/>
  <c r="BB108" i="5"/>
  <c r="AP108" i="5"/>
  <c r="AW104" i="5"/>
  <c r="CA82" i="5" s="1"/>
  <c r="AU116" i="5"/>
  <c r="AX123" i="5"/>
  <c r="AV120" i="5"/>
  <c r="BL120" i="5"/>
  <c r="BC108" i="5"/>
  <c r="AQ108" i="5"/>
  <c r="AM108" i="5"/>
  <c r="BB104" i="5"/>
  <c r="CF82" i="5" s="1"/>
  <c r="AX104" i="5"/>
  <c r="CB82" i="5" s="1"/>
  <c r="AT104" i="5"/>
  <c r="BX82" i="5" s="1"/>
  <c r="AP104" i="5"/>
  <c r="BT82" i="5" s="1"/>
  <c r="AZ116" i="5"/>
  <c r="AV116" i="5"/>
  <c r="AR116" i="5"/>
  <c r="AN116" i="5"/>
  <c r="AX124" i="5"/>
  <c r="AT124" i="5"/>
  <c r="AP124" i="5"/>
  <c r="BC123" i="5"/>
  <c r="AY123" i="5"/>
  <c r="AU123" i="5"/>
  <c r="AQ123" i="5"/>
  <c r="AM123" i="5"/>
  <c r="BA120" i="5"/>
  <c r="AW120" i="5"/>
  <c r="AS120" i="5"/>
  <c r="AO120" i="5"/>
  <c r="BK108" i="5"/>
  <c r="BG108" i="5"/>
  <c r="BJ104" i="5"/>
  <c r="CN82" i="5" s="1"/>
  <c r="BF104" i="5"/>
  <c r="CJ82" i="5" s="1"/>
  <c r="BI119" i="5"/>
  <c r="BE119" i="5"/>
  <c r="BG118" i="5"/>
  <c r="BJ117" i="5"/>
  <c r="BF117" i="5"/>
  <c r="BL116" i="5"/>
  <c r="BH116" i="5"/>
  <c r="BD116" i="5"/>
  <c r="BF114" i="5"/>
  <c r="BJ124" i="5"/>
  <c r="BF124" i="5"/>
  <c r="BK123" i="5"/>
  <c r="BG123" i="5"/>
  <c r="BI120" i="5"/>
  <c r="BE120" i="5"/>
  <c r="B11" i="7"/>
  <c r="F25" i="22"/>
  <c r="F26" i="22"/>
  <c r="Z32" i="7"/>
  <c r="AD41" i="22" s="1"/>
  <c r="V32" i="7"/>
  <c r="Z41" i="22" s="1"/>
  <c r="R32" i="7"/>
  <c r="V41" i="22" s="1"/>
  <c r="Y32" i="7"/>
  <c r="AC41" i="22" s="1"/>
  <c r="N32" i="7"/>
  <c r="R41" i="22" s="1"/>
  <c r="F32" i="7"/>
  <c r="J41" i="22" s="1"/>
  <c r="Q32" i="7"/>
  <c r="U41" i="22" s="1"/>
  <c r="M32" i="7"/>
  <c r="Q41" i="22" s="1"/>
  <c r="DG42" i="5"/>
  <c r="DG44" i="5"/>
  <c r="X32" i="7"/>
  <c r="AB41" i="22" s="1"/>
  <c r="DC42" i="5"/>
  <c r="DC44" i="5"/>
  <c r="D32" i="7"/>
  <c r="H41" i="22" s="1"/>
  <c r="K32" i="7"/>
  <c r="O41" i="22" s="1"/>
  <c r="DC43" i="5"/>
  <c r="Y33" i="7"/>
  <c r="AC37" i="22" s="1"/>
  <c r="H64" i="7"/>
  <c r="L124" i="22" s="1"/>
  <c r="P64" i="7"/>
  <c r="T124" i="22" s="1"/>
  <c r="B10" i="7"/>
  <c r="N33" i="7"/>
  <c r="R37" i="22" s="1"/>
  <c r="J33" i="7"/>
  <c r="N37" i="22" s="1"/>
  <c r="Q33" i="7"/>
  <c r="U37" i="22" s="1"/>
  <c r="T52" i="7"/>
  <c r="X47" i="22" s="1"/>
  <c r="AA64" i="7"/>
  <c r="AE124" i="22" s="1"/>
  <c r="O33" i="7"/>
  <c r="S37" i="22" s="1"/>
  <c r="B27" i="7"/>
  <c r="F109" i="22" s="1"/>
  <c r="B17" i="7"/>
  <c r="F36" i="22" s="1"/>
  <c r="P17" i="7"/>
  <c r="T36" i="22" s="1"/>
  <c r="D17" i="7"/>
  <c r="H36" i="22" s="1"/>
  <c r="B33" i="7"/>
  <c r="F37" i="22" s="1"/>
  <c r="B67" i="7"/>
  <c r="F129" i="22" s="1"/>
  <c r="S52" i="7"/>
  <c r="W47" i="22" s="1"/>
  <c r="O52" i="7"/>
  <c r="S47" i="22" s="1"/>
  <c r="K52" i="7"/>
  <c r="O47" i="22" s="1"/>
  <c r="G52" i="7"/>
  <c r="K47" i="22" s="1"/>
  <c r="C52" i="7"/>
  <c r="G47" i="22" s="1"/>
  <c r="I51" i="7"/>
  <c r="M44" i="22" s="1"/>
  <c r="S17" i="7"/>
  <c r="W36" i="22" s="1"/>
  <c r="O17" i="7"/>
  <c r="S36" i="22" s="1"/>
  <c r="K17" i="7"/>
  <c r="O36" i="22" s="1"/>
  <c r="G17" i="7"/>
  <c r="K36" i="22" s="1"/>
  <c r="C17" i="7"/>
  <c r="G36" i="22" s="1"/>
  <c r="T17" i="7"/>
  <c r="X36" i="22" s="1"/>
  <c r="AA17" i="7"/>
  <c r="AE36" i="22" s="1"/>
  <c r="AA67" i="7"/>
  <c r="AE129" i="22" s="1"/>
  <c r="W67" i="7"/>
  <c r="AA129" i="22" s="1"/>
  <c r="AA40" i="7"/>
  <c r="AE46" i="22" s="1"/>
  <c r="W40" i="7"/>
  <c r="AA46" i="22" s="1"/>
  <c r="Y68" i="7"/>
  <c r="AC130" i="22" s="1"/>
  <c r="Z27" i="7"/>
  <c r="AD109" i="22" s="1"/>
  <c r="M68" i="7"/>
  <c r="Q130" i="22" s="1"/>
  <c r="R67" i="7"/>
  <c r="V129" i="22" s="1"/>
  <c r="Q49" i="7"/>
  <c r="U57" i="22" s="1"/>
  <c r="F65" i="7"/>
  <c r="J125" i="22" s="1"/>
  <c r="J65" i="7"/>
  <c r="N125" i="22" s="1"/>
  <c r="N65" i="7"/>
  <c r="R125" i="22" s="1"/>
  <c r="Z65" i="7"/>
  <c r="AD125" i="22" s="1"/>
  <c r="R40" i="7"/>
  <c r="V46" i="22" s="1"/>
  <c r="N40" i="7"/>
  <c r="R46" i="22" s="1"/>
  <c r="J40" i="7"/>
  <c r="N46" i="22" s="1"/>
  <c r="W65" i="7"/>
  <c r="AA125" i="22" s="1"/>
  <c r="R27" i="7"/>
  <c r="V109" i="22" s="1"/>
  <c r="N27" i="7"/>
  <c r="R109" i="22" s="1"/>
  <c r="F27" i="7"/>
  <c r="J109" i="22" s="1"/>
  <c r="B19" i="7"/>
  <c r="F108" i="22" s="1"/>
  <c r="N68" i="7"/>
  <c r="R130" i="22" s="1"/>
  <c r="J68" i="7"/>
  <c r="N130" i="22" s="1"/>
  <c r="K67" i="7"/>
  <c r="O129" i="22" s="1"/>
  <c r="L28" i="7"/>
  <c r="P114" i="22" s="1"/>
  <c r="S19" i="7"/>
  <c r="W108" i="22" s="1"/>
  <c r="O19" i="7"/>
  <c r="S108" i="22" s="1"/>
  <c r="K19" i="7"/>
  <c r="O108" i="22" s="1"/>
  <c r="G19" i="7"/>
  <c r="K108" i="22" s="1"/>
  <c r="C19" i="7"/>
  <c r="G108" i="22" s="1"/>
  <c r="Z67" i="7"/>
  <c r="AD129" i="22" s="1"/>
  <c r="Z40" i="7"/>
  <c r="AD46" i="22" s="1"/>
  <c r="V40" i="7"/>
  <c r="Z46" i="22" s="1"/>
  <c r="R19" i="7"/>
  <c r="V108" i="22" s="1"/>
  <c r="N19" i="7"/>
  <c r="R108" i="22" s="1"/>
  <c r="J19" i="7"/>
  <c r="N108" i="22" s="1"/>
  <c r="F19" i="7"/>
  <c r="J108" i="22" s="1"/>
  <c r="AA19" i="7"/>
  <c r="AE108" i="22" s="1"/>
  <c r="W19" i="7"/>
  <c r="AA108" i="22" s="1"/>
  <c r="F64" i="7"/>
  <c r="J124" i="22" s="1"/>
  <c r="J64" i="7"/>
  <c r="N124" i="22" s="1"/>
  <c r="N64" i="7"/>
  <c r="R124" i="22" s="1"/>
  <c r="R64" i="7"/>
  <c r="V124" i="22" s="1"/>
  <c r="L65" i="7"/>
  <c r="P125" i="22" s="1"/>
  <c r="AB65" i="7"/>
  <c r="AF125" i="22" s="1"/>
  <c r="J66" i="7"/>
  <c r="N126" i="22" s="1"/>
  <c r="R66" i="7"/>
  <c r="V126" i="22" s="1"/>
  <c r="V66" i="7"/>
  <c r="Z126" i="22" s="1"/>
  <c r="R52" i="7"/>
  <c r="V47" i="22" s="1"/>
  <c r="N52" i="7"/>
  <c r="R47" i="22" s="1"/>
  <c r="J52" i="7"/>
  <c r="N47" i="22" s="1"/>
  <c r="S40" i="7"/>
  <c r="W46" i="22" s="1"/>
  <c r="O40" i="7"/>
  <c r="S46" i="22" s="1"/>
  <c r="K40" i="7"/>
  <c r="O46" i="22" s="1"/>
  <c r="G40" i="7"/>
  <c r="K46" i="22" s="1"/>
  <c r="C40" i="7"/>
  <c r="G46" i="22" s="1"/>
  <c r="AA52" i="7"/>
  <c r="AE47" i="22" s="1"/>
  <c r="W52" i="7"/>
  <c r="AA47" i="22" s="1"/>
  <c r="Z19" i="7"/>
  <c r="AD108" i="22" s="1"/>
  <c r="V19" i="7"/>
  <c r="Z108" i="22" s="1"/>
  <c r="K64" i="7"/>
  <c r="O124" i="22" s="1"/>
  <c r="E65" i="7"/>
  <c r="I125" i="22" s="1"/>
  <c r="L66" i="7"/>
  <c r="P126" i="22" s="1"/>
  <c r="P66" i="7"/>
  <c r="T126" i="22" s="1"/>
  <c r="AB66" i="7"/>
  <c r="AF126" i="22" s="1"/>
  <c r="CF48" i="5" l="1"/>
  <c r="BV68" i="5"/>
  <c r="CL69" i="5"/>
  <c r="DP69" i="5" s="1"/>
  <c r="X66" i="7" s="1"/>
  <c r="AB126" i="22" s="1"/>
  <c r="CL67" i="5"/>
  <c r="DP67" i="5" s="1"/>
  <c r="X64" i="7" s="1"/>
  <c r="AB124" i="22" s="1"/>
  <c r="BQ60" i="5"/>
  <c r="CU60" i="5" s="1"/>
  <c r="CG60" i="5"/>
  <c r="DK60" i="5" s="1"/>
  <c r="BV103" i="5"/>
  <c r="CZ103" i="5" s="1"/>
  <c r="H101" i="7" s="1"/>
  <c r="L127" i="22" s="1"/>
  <c r="BQ42" i="5"/>
  <c r="CU42" i="5" s="1"/>
  <c r="CG42" i="5"/>
  <c r="DK42" i="5" s="1"/>
  <c r="BW24" i="5"/>
  <c r="CC7" i="5"/>
  <c r="BS55" i="5"/>
  <c r="CA58" i="5"/>
  <c r="DE58" i="5" s="1"/>
  <c r="M57" i="7" s="1"/>
  <c r="Q66" i="22" s="1"/>
  <c r="BZ56" i="5"/>
  <c r="CF47" i="5"/>
  <c r="CE6" i="5"/>
  <c r="BU69" i="5"/>
  <c r="BU103" i="5"/>
  <c r="CY103" i="5" s="1"/>
  <c r="G101" i="7" s="1"/>
  <c r="K127" i="22" s="1"/>
  <c r="CL13" i="5"/>
  <c r="DP13" i="5" s="1"/>
  <c r="CD21" i="5"/>
  <c r="DH21" i="5" s="1"/>
  <c r="CN67" i="5"/>
  <c r="DR67" i="5" s="1"/>
  <c r="Z64" i="7" s="1"/>
  <c r="AD124" i="22" s="1"/>
  <c r="AD128" i="22" s="1"/>
  <c r="CH22" i="5"/>
  <c r="DL22" i="5" s="1"/>
  <c r="CI69" i="5"/>
  <c r="DM69" i="5" s="1"/>
  <c r="U66" i="7" s="1"/>
  <c r="Y126" i="22" s="1"/>
  <c r="BU68" i="5"/>
  <c r="CY68" i="5" s="1"/>
  <c r="G65" i="7" s="1"/>
  <c r="K125" i="22" s="1"/>
  <c r="BU44" i="5"/>
  <c r="CY44" i="5" s="1"/>
  <c r="G35" i="7" s="1"/>
  <c r="K33" i="22" s="1"/>
  <c r="BW25" i="5"/>
  <c r="CC23" i="5"/>
  <c r="CA57" i="5"/>
  <c r="CP58" i="5"/>
  <c r="DT58" i="5" s="1"/>
  <c r="AB57" i="7" s="1"/>
  <c r="AF66" i="22" s="1"/>
  <c r="CC53" i="5"/>
  <c r="CF50" i="5"/>
  <c r="DJ50" i="5" s="1"/>
  <c r="R54" i="7" s="1"/>
  <c r="V59" i="22" s="1"/>
  <c r="CI50" i="5"/>
  <c r="DM50" i="5" s="1"/>
  <c r="U54" i="7" s="1"/>
  <c r="Y59" i="22" s="1"/>
  <c r="CK69" i="5"/>
  <c r="DO69" i="5" s="1"/>
  <c r="W66" i="7" s="1"/>
  <c r="AA126" i="22" s="1"/>
  <c r="CK103" i="5"/>
  <c r="DO103" i="5" s="1"/>
  <c r="W101" i="7" s="1"/>
  <c r="AA127" i="22" s="1"/>
  <c r="CH21" i="5"/>
  <c r="DL21" i="5" s="1"/>
  <c r="CO71" i="5"/>
  <c r="DS71" i="5" s="1"/>
  <c r="AA68" i="7" s="1"/>
  <c r="AE130" i="22" s="1"/>
  <c r="BS69" i="5"/>
  <c r="CW69" i="5" s="1"/>
  <c r="E66" i="7" s="1"/>
  <c r="I126" i="22" s="1"/>
  <c r="CI67" i="5"/>
  <c r="DM67" i="5" s="1"/>
  <c r="U64" i="7" s="1"/>
  <c r="Y124" i="22" s="1"/>
  <c r="CI49" i="5"/>
  <c r="CI68" i="5"/>
  <c r="DM68" i="5" s="1"/>
  <c r="U65" i="7" s="1"/>
  <c r="Y125" i="22" s="1"/>
  <c r="CD13" i="5"/>
  <c r="DH13" i="5" s="1"/>
  <c r="P3" i="7" s="1"/>
  <c r="T3" i="22" s="1"/>
  <c r="CC71" i="5"/>
  <c r="CH68" i="5"/>
  <c r="DL68" i="5" s="1"/>
  <c r="T65" i="7" s="1"/>
  <c r="X125" i="22" s="1"/>
  <c r="BR68" i="5"/>
  <c r="CV68" i="5" s="1"/>
  <c r="D65" i="7" s="1"/>
  <c r="H125" i="22" s="1"/>
  <c r="CD22" i="5"/>
  <c r="DH22" i="5" s="1"/>
  <c r="P9" i="7" s="1"/>
  <c r="T10" i="22" s="1"/>
  <c r="CH69" i="5"/>
  <c r="DL69" i="5" s="1"/>
  <c r="T66" i="7" s="1"/>
  <c r="X126" i="22" s="1"/>
  <c r="BR69" i="5"/>
  <c r="CV69" i="5" s="1"/>
  <c r="D66" i="7" s="1"/>
  <c r="H126" i="22" s="1"/>
  <c r="BW56" i="5"/>
  <c r="CO69" i="5"/>
  <c r="DS69" i="5" s="1"/>
  <c r="AA66" i="7" s="1"/>
  <c r="AE126" i="22" s="1"/>
  <c r="BW68" i="5"/>
  <c r="CH13" i="5"/>
  <c r="DL13" i="5" s="1"/>
  <c r="BU60" i="5"/>
  <c r="CY60" i="5" s="1"/>
  <c r="CH103" i="5"/>
  <c r="DL103" i="5" s="1"/>
  <c r="T101" i="7" s="1"/>
  <c r="X127" i="22" s="1"/>
  <c r="X128" i="22" s="1"/>
  <c r="BR103" i="5"/>
  <c r="CV103" i="5" s="1"/>
  <c r="D101" i="7" s="1"/>
  <c r="H127" i="22" s="1"/>
  <c r="H128" i="22" s="1"/>
  <c r="BU42" i="5"/>
  <c r="CY42" i="5" s="1"/>
  <c r="CC97" i="5"/>
  <c r="DG97" i="5" s="1"/>
  <c r="O88" i="7" s="1"/>
  <c r="S91" i="22" s="1"/>
  <c r="CM68" i="5"/>
  <c r="DQ68" i="5" s="1"/>
  <c r="Y65" i="7" s="1"/>
  <c r="AC125" i="22" s="1"/>
  <c r="BY103" i="5"/>
  <c r="DC103" i="5" s="1"/>
  <c r="K101" i="7" s="1"/>
  <c r="O127" i="22" s="1"/>
  <c r="AA110" i="22"/>
  <c r="O110" i="22"/>
  <c r="AE110" i="22"/>
  <c r="J128" i="22"/>
  <c r="S110" i="22"/>
  <c r="AD48" i="22"/>
  <c r="Z110" i="22"/>
  <c r="W110" i="22"/>
  <c r="N110" i="22"/>
  <c r="Z48" i="22"/>
  <c r="V128" i="22"/>
  <c r="T128" i="22"/>
  <c r="Y128" i="22"/>
  <c r="AF128" i="22"/>
  <c r="P128" i="22"/>
  <c r="N128" i="22"/>
  <c r="K110" i="22"/>
  <c r="CM80" i="5"/>
  <c r="CM82" i="5"/>
  <c r="DQ82" i="5" s="1"/>
  <c r="Y73" i="7" s="1"/>
  <c r="AC72" i="22" s="1"/>
  <c r="AD110" i="22"/>
  <c r="F110" i="22"/>
  <c r="R110" i="22"/>
  <c r="S48" i="22"/>
  <c r="J110" i="22"/>
  <c r="G110" i="22"/>
  <c r="AI97" i="22"/>
  <c r="AJ97" i="22" s="1"/>
  <c r="V110" i="22"/>
  <c r="AE132" i="22"/>
  <c r="AI119" i="22"/>
  <c r="AJ119" i="22" s="1"/>
  <c r="O48" i="22"/>
  <c r="N63" i="22"/>
  <c r="AD45" i="22"/>
  <c r="V45" i="22"/>
  <c r="I45" i="22"/>
  <c r="AI84" i="22"/>
  <c r="AJ84" i="22" s="1"/>
  <c r="T48" i="22"/>
  <c r="G48" i="22"/>
  <c r="W48" i="22"/>
  <c r="AE48" i="22"/>
  <c r="AF48" i="22"/>
  <c r="R48" i="22"/>
  <c r="V48" i="22"/>
  <c r="K48" i="22"/>
  <c r="N48" i="22"/>
  <c r="AA48" i="22"/>
  <c r="AI88" i="22"/>
  <c r="AJ88" i="22" s="1"/>
  <c r="AI80" i="22"/>
  <c r="AJ80" i="22" s="1"/>
  <c r="BW58" i="5"/>
  <c r="BY53" i="5"/>
  <c r="DC53" i="5" s="1"/>
  <c r="K56" i="7" s="1"/>
  <c r="O62" i="22" s="1"/>
  <c r="CB50" i="5"/>
  <c r="DF50" i="5" s="1"/>
  <c r="N54" i="7" s="1"/>
  <c r="R59" i="22" s="1"/>
  <c r="CC96" i="5"/>
  <c r="CB18" i="5"/>
  <c r="DF18" i="5" s="1"/>
  <c r="N5" i="7" s="1"/>
  <c r="R40" i="22" s="1"/>
  <c r="BY71" i="5"/>
  <c r="DC71" i="5" s="1"/>
  <c r="K68" i="7" s="1"/>
  <c r="O130" i="22" s="1"/>
  <c r="O132" i="22" s="1"/>
  <c r="BW69" i="5"/>
  <c r="DA69" i="5" s="1"/>
  <c r="I66" i="7" s="1"/>
  <c r="M126" i="22" s="1"/>
  <c r="CB49" i="5"/>
  <c r="BZ13" i="5"/>
  <c r="DD13" i="5" s="1"/>
  <c r="BZ21" i="5"/>
  <c r="DD21" i="5" s="1"/>
  <c r="L8" i="7" s="1"/>
  <c r="P9" i="22" s="1"/>
  <c r="BP53" i="5"/>
  <c r="CT53" i="5" s="1"/>
  <c r="B56" i="7" s="1"/>
  <c r="F62" i="22" s="1"/>
  <c r="CO52" i="5"/>
  <c r="CM25" i="5"/>
  <c r="CE24" i="5"/>
  <c r="DI24" i="5" s="1"/>
  <c r="Q25" i="7" s="1"/>
  <c r="U113" i="22" s="1"/>
  <c r="CH57" i="5"/>
  <c r="CI5" i="5"/>
  <c r="DM5" i="5" s="1"/>
  <c r="U39" i="7" s="1"/>
  <c r="Y43" i="22" s="1"/>
  <c r="CC103" i="5"/>
  <c r="DG103" i="5" s="1"/>
  <c r="O101" i="7" s="1"/>
  <c r="S127" i="22" s="1"/>
  <c r="CC68" i="5"/>
  <c r="DG68" i="5" s="1"/>
  <c r="O65" i="7" s="1"/>
  <c r="S125" i="22" s="1"/>
  <c r="CA103" i="5"/>
  <c r="DE103" i="5" s="1"/>
  <c r="M101" i="7" s="1"/>
  <c r="Q127" i="22" s="1"/>
  <c r="CM7" i="5"/>
  <c r="CE25" i="5"/>
  <c r="DI25" i="5" s="1"/>
  <c r="Q28" i="7" s="1"/>
  <c r="U114" i="22" s="1"/>
  <c r="CH56" i="5"/>
  <c r="DL56" i="5" s="1"/>
  <c r="T48" i="7" s="1"/>
  <c r="X64" i="22" s="1"/>
  <c r="CA68" i="5"/>
  <c r="DE68" i="5" s="1"/>
  <c r="M65" i="7" s="1"/>
  <c r="Q125" i="22" s="1"/>
  <c r="CC67" i="5"/>
  <c r="CA67" i="5"/>
  <c r="DE67" i="5" s="1"/>
  <c r="M64" i="7" s="1"/>
  <c r="Q124" i="22" s="1"/>
  <c r="BV22" i="5"/>
  <c r="CZ22" i="5" s="1"/>
  <c r="H9" i="7" s="1"/>
  <c r="L10" i="22" s="1"/>
  <c r="BU15" i="5"/>
  <c r="CY15" i="5" s="1"/>
  <c r="G33" i="7" s="1"/>
  <c r="K37" i="22" s="1"/>
  <c r="K38" i="22" s="1"/>
  <c r="CK22" i="5"/>
  <c r="DO22" i="5" s="1"/>
  <c r="BP18" i="5"/>
  <c r="CT18" i="5" s="1"/>
  <c r="B5" i="7" s="1"/>
  <c r="F40" i="22" s="1"/>
  <c r="F38" i="22"/>
  <c r="S38" i="22"/>
  <c r="CB60" i="5"/>
  <c r="DF60" i="5" s="1"/>
  <c r="N94" i="7" s="1"/>
  <c r="R34" i="22" s="1"/>
  <c r="CB44" i="5"/>
  <c r="DF44" i="5" s="1"/>
  <c r="CB43" i="5"/>
  <c r="DF43" i="5" s="1"/>
  <c r="N16" i="7" s="1"/>
  <c r="R32" i="22" s="1"/>
  <c r="CB42" i="5"/>
  <c r="DF42" i="5" s="1"/>
  <c r="CH60" i="5"/>
  <c r="DL60" i="5" s="1"/>
  <c r="T94" i="7" s="1"/>
  <c r="X34" i="22" s="1"/>
  <c r="CH44" i="5"/>
  <c r="DL44" i="5" s="1"/>
  <c r="T35" i="7" s="1"/>
  <c r="X33" i="22" s="1"/>
  <c r="CH43" i="5"/>
  <c r="DL43" i="5" s="1"/>
  <c r="T16" i="7" s="1"/>
  <c r="X32" i="22" s="1"/>
  <c r="CH42" i="5"/>
  <c r="DL42" i="5" s="1"/>
  <c r="BV60" i="5"/>
  <c r="CZ60" i="5" s="1"/>
  <c r="H94" i="7" s="1"/>
  <c r="L34" i="22" s="1"/>
  <c r="BV44" i="5"/>
  <c r="CZ44" i="5" s="1"/>
  <c r="H35" i="7" s="1"/>
  <c r="L33" i="22" s="1"/>
  <c r="BV43" i="5"/>
  <c r="CZ43" i="5" s="1"/>
  <c r="H16" i="7" s="1"/>
  <c r="L32" i="22" s="1"/>
  <c r="BV42" i="5"/>
  <c r="CZ42" i="5" s="1"/>
  <c r="CI60" i="5"/>
  <c r="DM60" i="5" s="1"/>
  <c r="U94" i="7" s="1"/>
  <c r="Y34" i="22" s="1"/>
  <c r="CI44" i="5"/>
  <c r="DM44" i="5" s="1"/>
  <c r="U35" i="7" s="1"/>
  <c r="Y33" i="22" s="1"/>
  <c r="CI43" i="5"/>
  <c r="DM43" i="5" s="1"/>
  <c r="U16" i="7" s="1"/>
  <c r="Y32" i="22" s="1"/>
  <c r="CI42" i="5"/>
  <c r="DM42" i="5" s="1"/>
  <c r="BW60" i="5"/>
  <c r="DA60" i="5" s="1"/>
  <c r="I94" i="7" s="1"/>
  <c r="M34" i="22" s="1"/>
  <c r="BW44" i="5"/>
  <c r="DA44" i="5" s="1"/>
  <c r="I35" i="7" s="1"/>
  <c r="M33" i="22" s="1"/>
  <c r="BW43" i="5"/>
  <c r="DA43" i="5" s="1"/>
  <c r="I16" i="7" s="1"/>
  <c r="M32" i="22" s="1"/>
  <c r="BW42" i="5"/>
  <c r="DA42" i="5" s="1"/>
  <c r="CE60" i="5"/>
  <c r="DI60" i="5" s="1"/>
  <c r="Q94" i="7" s="1"/>
  <c r="U34" i="22" s="1"/>
  <c r="CE44" i="5"/>
  <c r="DI44" i="5" s="1"/>
  <c r="Q35" i="7" s="1"/>
  <c r="U33" i="22" s="1"/>
  <c r="CE43" i="5"/>
  <c r="DI43" i="5" s="1"/>
  <c r="Q16" i="7" s="1"/>
  <c r="U32" i="22" s="1"/>
  <c r="CE42" i="5"/>
  <c r="DI42" i="5" s="1"/>
  <c r="CN60" i="5"/>
  <c r="DR60" i="5" s="1"/>
  <c r="Z94" i="7" s="1"/>
  <c r="AD34" i="22" s="1"/>
  <c r="CN44" i="5"/>
  <c r="DR44" i="5" s="1"/>
  <c r="Z35" i="7" s="1"/>
  <c r="AD33" i="22" s="1"/>
  <c r="CN43" i="5"/>
  <c r="DR43" i="5" s="1"/>
  <c r="Z16" i="7" s="1"/>
  <c r="AD32" i="22" s="1"/>
  <c r="CN42" i="5"/>
  <c r="DR42" i="5" s="1"/>
  <c r="CF60" i="5"/>
  <c r="DJ60" i="5" s="1"/>
  <c r="R94" i="7" s="1"/>
  <c r="V34" i="22" s="1"/>
  <c r="CF44" i="5"/>
  <c r="DJ44" i="5" s="1"/>
  <c r="R35" i="7" s="1"/>
  <c r="V33" i="22" s="1"/>
  <c r="CF43" i="5"/>
  <c r="DJ43" i="5" s="1"/>
  <c r="R16" i="7" s="1"/>
  <c r="V32" i="22" s="1"/>
  <c r="CF42" i="5"/>
  <c r="DJ42" i="5" s="1"/>
  <c r="CL60" i="5"/>
  <c r="DP60" i="5" s="1"/>
  <c r="X94" i="7" s="1"/>
  <c r="AB34" i="22" s="1"/>
  <c r="CL44" i="5"/>
  <c r="DP44" i="5" s="1"/>
  <c r="X35" i="7" s="1"/>
  <c r="AB33" i="22" s="1"/>
  <c r="CL43" i="5"/>
  <c r="DP43" i="5" s="1"/>
  <c r="X16" i="7" s="1"/>
  <c r="AB32" i="22" s="1"/>
  <c r="CL42" i="5"/>
  <c r="DP42" i="5" s="1"/>
  <c r="BZ60" i="5"/>
  <c r="DD60" i="5" s="1"/>
  <c r="L94" i="7" s="1"/>
  <c r="P34" i="22" s="1"/>
  <c r="BZ44" i="5"/>
  <c r="DD44" i="5" s="1"/>
  <c r="L35" i="7" s="1"/>
  <c r="P33" i="22" s="1"/>
  <c r="BZ43" i="5"/>
  <c r="DD43" i="5" s="1"/>
  <c r="L16" i="7" s="1"/>
  <c r="P32" i="22" s="1"/>
  <c r="BZ42" i="5"/>
  <c r="DD42" i="5" s="1"/>
  <c r="CM60" i="5"/>
  <c r="DQ60" i="5" s="1"/>
  <c r="Y94" i="7" s="1"/>
  <c r="AC34" i="22" s="1"/>
  <c r="CM44" i="5"/>
  <c r="DQ44" i="5" s="1"/>
  <c r="Y35" i="7" s="1"/>
  <c r="AC33" i="22" s="1"/>
  <c r="CM43" i="5"/>
  <c r="DQ43" i="5" s="1"/>
  <c r="Y16" i="7" s="1"/>
  <c r="AC32" i="22" s="1"/>
  <c r="CM42" i="5"/>
  <c r="DQ42" i="5" s="1"/>
  <c r="CA60" i="5"/>
  <c r="DE60" i="5" s="1"/>
  <c r="M94" i="7" s="1"/>
  <c r="Q34" i="22" s="1"/>
  <c r="CA44" i="5"/>
  <c r="DE44" i="5" s="1"/>
  <c r="M35" i="7" s="1"/>
  <c r="Q33" i="22" s="1"/>
  <c r="CA43" i="5"/>
  <c r="DE43" i="5" s="1"/>
  <c r="M16" i="7" s="1"/>
  <c r="Q32" i="22" s="1"/>
  <c r="CA42" i="5"/>
  <c r="DE42" i="5" s="1"/>
  <c r="BT60" i="5"/>
  <c r="CX60" i="5" s="1"/>
  <c r="F94" i="7" s="1"/>
  <c r="J34" i="22" s="1"/>
  <c r="BT44" i="5"/>
  <c r="CX44" i="5" s="1"/>
  <c r="F35" i="7" s="1"/>
  <c r="J33" i="22" s="1"/>
  <c r="BT43" i="5"/>
  <c r="CX43" i="5" s="1"/>
  <c r="F16" i="7" s="1"/>
  <c r="J32" i="22" s="1"/>
  <c r="BT42" i="5"/>
  <c r="CX42" i="5" s="1"/>
  <c r="CK60" i="5"/>
  <c r="DO60" i="5" s="1"/>
  <c r="W94" i="7" s="1"/>
  <c r="AA34" i="22" s="1"/>
  <c r="CK44" i="5"/>
  <c r="DO44" i="5" s="1"/>
  <c r="W35" i="7" s="1"/>
  <c r="AA33" i="22" s="1"/>
  <c r="CK43" i="5"/>
  <c r="DO43" i="5" s="1"/>
  <c r="W16" i="7" s="1"/>
  <c r="AA32" i="22" s="1"/>
  <c r="CK42" i="5"/>
  <c r="DO42" i="5" s="1"/>
  <c r="CP60" i="5"/>
  <c r="DT60" i="5" s="1"/>
  <c r="AB94" i="7" s="1"/>
  <c r="AF34" i="22" s="1"/>
  <c r="CP44" i="5"/>
  <c r="DT44" i="5" s="1"/>
  <c r="AB35" i="7" s="1"/>
  <c r="AF33" i="22" s="1"/>
  <c r="CP43" i="5"/>
  <c r="DT43" i="5" s="1"/>
  <c r="AB16" i="7" s="1"/>
  <c r="AF32" i="22" s="1"/>
  <c r="CP42" i="5"/>
  <c r="DT42" i="5" s="1"/>
  <c r="CD60" i="5"/>
  <c r="DH60" i="5" s="1"/>
  <c r="P94" i="7" s="1"/>
  <c r="T34" i="22" s="1"/>
  <c r="CD44" i="5"/>
  <c r="DH44" i="5" s="1"/>
  <c r="P35" i="7" s="1"/>
  <c r="T33" i="22" s="1"/>
  <c r="CD43" i="5"/>
  <c r="DH43" i="5" s="1"/>
  <c r="P16" i="7" s="1"/>
  <c r="T32" i="22" s="1"/>
  <c r="CD42" i="5"/>
  <c r="DH42" i="5" s="1"/>
  <c r="BX60" i="5"/>
  <c r="DB60" i="5" s="1"/>
  <c r="J94" i="7" s="1"/>
  <c r="N34" i="22" s="1"/>
  <c r="BX44" i="5"/>
  <c r="DB44" i="5" s="1"/>
  <c r="J35" i="7" s="1"/>
  <c r="N33" i="22" s="1"/>
  <c r="BX43" i="5"/>
  <c r="DB43" i="5" s="1"/>
  <c r="J16" i="7" s="1"/>
  <c r="N32" i="22" s="1"/>
  <c r="BX42" i="5"/>
  <c r="DB42" i="5" s="1"/>
  <c r="CO60" i="5"/>
  <c r="DS60" i="5" s="1"/>
  <c r="AA94" i="7" s="1"/>
  <c r="AE34" i="22" s="1"/>
  <c r="CO44" i="5"/>
  <c r="DS44" i="5" s="1"/>
  <c r="AA35" i="7" s="1"/>
  <c r="AE33" i="22" s="1"/>
  <c r="CO43" i="5"/>
  <c r="DS43" i="5" s="1"/>
  <c r="AA16" i="7" s="1"/>
  <c r="AE32" i="22" s="1"/>
  <c r="CO42" i="5"/>
  <c r="DS42" i="5" s="1"/>
  <c r="BR60" i="5"/>
  <c r="CV60" i="5" s="1"/>
  <c r="D94" i="7" s="1"/>
  <c r="H34" i="22" s="1"/>
  <c r="BR44" i="5"/>
  <c r="CV44" i="5" s="1"/>
  <c r="D35" i="7" s="1"/>
  <c r="H33" i="22" s="1"/>
  <c r="BR43" i="5"/>
  <c r="CV43" i="5" s="1"/>
  <c r="D16" i="7" s="1"/>
  <c r="H32" i="22" s="1"/>
  <c r="BR42" i="5"/>
  <c r="CV42" i="5" s="1"/>
  <c r="BS60" i="5"/>
  <c r="CW60" i="5" s="1"/>
  <c r="E94" i="7" s="1"/>
  <c r="I34" i="22" s="1"/>
  <c r="BS44" i="5"/>
  <c r="CW44" i="5" s="1"/>
  <c r="E35" i="7" s="1"/>
  <c r="I33" i="22" s="1"/>
  <c r="BS43" i="5"/>
  <c r="CW43" i="5" s="1"/>
  <c r="E16" i="7" s="1"/>
  <c r="I32" i="22" s="1"/>
  <c r="BS42" i="5"/>
  <c r="CW42" i="5" s="1"/>
  <c r="E15" i="7" s="1"/>
  <c r="I31" i="22" s="1"/>
  <c r="CJ60" i="5"/>
  <c r="DN60" i="5" s="1"/>
  <c r="V94" i="7" s="1"/>
  <c r="Z34" i="22" s="1"/>
  <c r="CJ44" i="5"/>
  <c r="DN44" i="5" s="1"/>
  <c r="V35" i="7" s="1"/>
  <c r="Z33" i="22" s="1"/>
  <c r="CJ43" i="5"/>
  <c r="DN43" i="5" s="1"/>
  <c r="V16" i="7" s="1"/>
  <c r="Z32" i="22" s="1"/>
  <c r="CJ42" i="5"/>
  <c r="DN42" i="5" s="1"/>
  <c r="CM54" i="5"/>
  <c r="DQ54" i="5" s="1"/>
  <c r="Y22" i="7" s="1"/>
  <c r="AC102" i="22" s="1"/>
  <c r="BP5" i="5"/>
  <c r="CT5" i="5" s="1"/>
  <c r="B39" i="7" s="1"/>
  <c r="F43" i="22" s="1"/>
  <c r="CI24" i="5"/>
  <c r="DM24" i="5" s="1"/>
  <c r="U25" i="7" s="1"/>
  <c r="Y113" i="22" s="1"/>
  <c r="CA24" i="5"/>
  <c r="DE24" i="5" s="1"/>
  <c r="M25" i="7" s="1"/>
  <c r="Q113" i="22" s="1"/>
  <c r="CM79" i="5"/>
  <c r="DQ79" i="5" s="1"/>
  <c r="Y70" i="7" s="1"/>
  <c r="AC69" i="22" s="1"/>
  <c r="CE103" i="5"/>
  <c r="DI103" i="5" s="1"/>
  <c r="Q101" i="7" s="1"/>
  <c r="U127" i="22" s="1"/>
  <c r="CI25" i="5"/>
  <c r="DM25" i="5" s="1"/>
  <c r="U28" i="7" s="1"/>
  <c r="Y114" i="22" s="1"/>
  <c r="CA25" i="5"/>
  <c r="DE25" i="5" s="1"/>
  <c r="M28" i="7" s="1"/>
  <c r="Q114" i="22" s="1"/>
  <c r="CM47" i="5"/>
  <c r="DQ47" i="5" s="1"/>
  <c r="Y42" i="7" s="1"/>
  <c r="AC56" i="22" s="1"/>
  <c r="CM78" i="5"/>
  <c r="DQ78" i="5" s="1"/>
  <c r="Y69" i="7" s="1"/>
  <c r="AC68" i="22" s="1"/>
  <c r="CG103" i="5"/>
  <c r="DK103" i="5" s="1"/>
  <c r="S101" i="7" s="1"/>
  <c r="W127" i="22" s="1"/>
  <c r="BQ103" i="5"/>
  <c r="CU103" i="5" s="1"/>
  <c r="C101" i="7" s="1"/>
  <c r="G127" i="22" s="1"/>
  <c r="CO22" i="5"/>
  <c r="DS22" i="5" s="1"/>
  <c r="AA9" i="7" s="1"/>
  <c r="AE10" i="22" s="1"/>
  <c r="CJ103" i="5"/>
  <c r="DN103" i="5" s="1"/>
  <c r="V101" i="7" s="1"/>
  <c r="Z127" i="22" s="1"/>
  <c r="CF54" i="5"/>
  <c r="DJ54" i="5" s="1"/>
  <c r="R22" i="7" s="1"/>
  <c r="V102" i="22" s="1"/>
  <c r="CM83" i="5"/>
  <c r="CG67" i="5"/>
  <c r="DK67" i="5" s="1"/>
  <c r="S64" i="7" s="1"/>
  <c r="W124" i="22" s="1"/>
  <c r="BQ67" i="5"/>
  <c r="CU67" i="5" s="1"/>
  <c r="C64" i="7" s="1"/>
  <c r="G124" i="22" s="1"/>
  <c r="CJ67" i="5"/>
  <c r="DN67" i="5" s="1"/>
  <c r="V64" i="7" s="1"/>
  <c r="Z124" i="22" s="1"/>
  <c r="DT8" i="5"/>
  <c r="AB19" i="7" s="1"/>
  <c r="AF108" i="22" s="1"/>
  <c r="DE8" i="5"/>
  <c r="M19" i="7" s="1"/>
  <c r="Q108" i="22" s="1"/>
  <c r="CZ8" i="5"/>
  <c r="H19" i="7" s="1"/>
  <c r="L108" i="22" s="1"/>
  <c r="DA8" i="5"/>
  <c r="I19" i="7" s="1"/>
  <c r="M108" i="22" s="1"/>
  <c r="CV8" i="5"/>
  <c r="D19" i="7" s="1"/>
  <c r="H108" i="22" s="1"/>
  <c r="CW8" i="5"/>
  <c r="E19" i="7" s="1"/>
  <c r="I108" i="22" s="1"/>
  <c r="DL23" i="5"/>
  <c r="T20" i="7" s="1"/>
  <c r="X112" i="22" s="1"/>
  <c r="DP23" i="5"/>
  <c r="X20" i="7" s="1"/>
  <c r="AB112" i="22" s="1"/>
  <c r="DT23" i="5"/>
  <c r="AB20" i="7" s="1"/>
  <c r="AF112" i="22" s="1"/>
  <c r="CZ23" i="5"/>
  <c r="H20" i="7" s="1"/>
  <c r="L112" i="22" s="1"/>
  <c r="DM23" i="5"/>
  <c r="U20" i="7" s="1"/>
  <c r="Y112" i="22" s="1"/>
  <c r="DQ23" i="5"/>
  <c r="Y20" i="7" s="1"/>
  <c r="AC112" i="22" s="1"/>
  <c r="CW23" i="5"/>
  <c r="E20" i="7" s="1"/>
  <c r="I112" i="22" s="1"/>
  <c r="DA23" i="5"/>
  <c r="I20" i="7" s="1"/>
  <c r="M112" i="22" s="1"/>
  <c r="DE23" i="5"/>
  <c r="M20" i="7" s="1"/>
  <c r="Q112" i="22" s="1"/>
  <c r="DI23" i="5"/>
  <c r="Q20" i="7" s="1"/>
  <c r="U112" i="22" s="1"/>
  <c r="CY23" i="5"/>
  <c r="G20" i="7" s="1"/>
  <c r="K112" i="22" s="1"/>
  <c r="DK23" i="5"/>
  <c r="S20" i="7" s="1"/>
  <c r="W112" i="22" s="1"/>
  <c r="CV23" i="5"/>
  <c r="D20" i="7" s="1"/>
  <c r="H112" i="22" s="1"/>
  <c r="DS23" i="5"/>
  <c r="AA20" i="7" s="1"/>
  <c r="AE112" i="22" s="1"/>
  <c r="DC23" i="5"/>
  <c r="K20" i="7" s="1"/>
  <c r="O112" i="22" s="1"/>
  <c r="DD23" i="5"/>
  <c r="L20" i="7" s="1"/>
  <c r="P112" i="22" s="1"/>
  <c r="DO23" i="5"/>
  <c r="W20" i="7" s="1"/>
  <c r="AA112" i="22" s="1"/>
  <c r="CU23" i="5"/>
  <c r="C20" i="7" s="1"/>
  <c r="G112" i="22" s="1"/>
  <c r="DG23" i="5"/>
  <c r="O20" i="7" s="1"/>
  <c r="S112" i="22" s="1"/>
  <c r="DH23" i="5"/>
  <c r="P20" i="7" s="1"/>
  <c r="T112" i="22" s="1"/>
  <c r="CW55" i="5"/>
  <c r="E30" i="7" s="1"/>
  <c r="I103" i="22" s="1"/>
  <c r="I104" i="22" s="1"/>
  <c r="DQ55" i="5"/>
  <c r="Y30" i="7" s="1"/>
  <c r="AC103" i="22" s="1"/>
  <c r="DI55" i="5"/>
  <c r="Q30" i="7" s="1"/>
  <c r="U103" i="22" s="1"/>
  <c r="DA56" i="5"/>
  <c r="I48" i="7" s="1"/>
  <c r="M64" i="22" s="1"/>
  <c r="DI58" i="5"/>
  <c r="Q57" i="7" s="1"/>
  <c r="U66" i="22" s="1"/>
  <c r="DL57" i="5"/>
  <c r="T55" i="7" s="1"/>
  <c r="X65" i="22" s="1"/>
  <c r="CT58" i="5"/>
  <c r="B57" i="7" s="1"/>
  <c r="F66" i="22" s="1"/>
  <c r="DP57" i="5"/>
  <c r="X55" i="7" s="1"/>
  <c r="AB65" i="22" s="1"/>
  <c r="DD56" i="5"/>
  <c r="L48" i="7" s="1"/>
  <c r="P64" i="22" s="1"/>
  <c r="CZ58" i="5"/>
  <c r="H57" i="7" s="1"/>
  <c r="L66" i="22" s="1"/>
  <c r="CU53" i="5"/>
  <c r="C56" i="7" s="1"/>
  <c r="G62" i="22" s="1"/>
  <c r="CX53" i="5"/>
  <c r="F56" i="7" s="1"/>
  <c r="J62" i="22" s="1"/>
  <c r="DK53" i="5"/>
  <c r="S56" i="7" s="1"/>
  <c r="W62" i="22" s="1"/>
  <c r="DN53" i="5"/>
  <c r="V56" i="7" s="1"/>
  <c r="Z62" i="22" s="1"/>
  <c r="CX50" i="5"/>
  <c r="F54" i="7" s="1"/>
  <c r="J59" i="22" s="1"/>
  <c r="DJ49" i="5"/>
  <c r="R50" i="7" s="1"/>
  <c r="V58" i="22" s="1"/>
  <c r="CW49" i="5"/>
  <c r="E50" i="7" s="1"/>
  <c r="I58" i="22" s="1"/>
  <c r="DI49" i="5"/>
  <c r="Q50" i="7" s="1"/>
  <c r="U58" i="22" s="1"/>
  <c r="DM49" i="5"/>
  <c r="U50" i="7" s="1"/>
  <c r="Y58" i="22" s="1"/>
  <c r="DE48" i="5"/>
  <c r="M49" i="7" s="1"/>
  <c r="Q57" i="22" s="1"/>
  <c r="DA49" i="5"/>
  <c r="I50" i="7" s="1"/>
  <c r="M58" i="22" s="1"/>
  <c r="DI10" i="5"/>
  <c r="Q40" i="7" s="1"/>
  <c r="U46" i="22" s="1"/>
  <c r="DE10" i="5"/>
  <c r="M40" i="7" s="1"/>
  <c r="Q46" i="22" s="1"/>
  <c r="Q48" i="22" s="1"/>
  <c r="CV10" i="5"/>
  <c r="D40" i="7" s="1"/>
  <c r="H46" i="22" s="1"/>
  <c r="DA10" i="5"/>
  <c r="I40" i="7" s="1"/>
  <c r="M46" i="22" s="1"/>
  <c r="CW10" i="5"/>
  <c r="E40" i="7" s="1"/>
  <c r="I46" i="22" s="1"/>
  <c r="DA5" i="5"/>
  <c r="I39" i="7" s="1"/>
  <c r="M43" i="22" s="1"/>
  <c r="M45" i="22" s="1"/>
  <c r="CX5" i="5"/>
  <c r="F39" i="7" s="1"/>
  <c r="J43" i="22" s="1"/>
  <c r="DG96" i="5"/>
  <c r="O87" i="7" s="1"/>
  <c r="S90" i="22" s="1"/>
  <c r="DA68" i="5"/>
  <c r="I65" i="7" s="1"/>
  <c r="M125" i="22" s="1"/>
  <c r="M128" i="22" s="1"/>
  <c r="DO26" i="5"/>
  <c r="W32" i="7" s="1"/>
  <c r="AA41" i="22" s="1"/>
  <c r="DT71" i="5"/>
  <c r="AB68" i="7" s="1"/>
  <c r="AF130" i="22" s="1"/>
  <c r="DD14" i="5"/>
  <c r="L17" i="7" s="1"/>
  <c r="P36" i="22" s="1"/>
  <c r="DD71" i="5"/>
  <c r="L68" i="7" s="1"/>
  <c r="P130" i="22" s="1"/>
  <c r="CT21" i="5"/>
  <c r="B8" i="7" s="1"/>
  <c r="F9" i="22" s="1"/>
  <c r="CW70" i="5"/>
  <c r="E67" i="7" s="1"/>
  <c r="I129" i="22" s="1"/>
  <c r="DM54" i="5"/>
  <c r="U22" i="7" s="1"/>
  <c r="Y102" i="22" s="1"/>
  <c r="DQ80" i="5"/>
  <c r="Y71" i="7" s="1"/>
  <c r="AC70" i="22" s="1"/>
  <c r="DN71" i="5"/>
  <c r="V68" i="7" s="1"/>
  <c r="Z130" i="22" s="1"/>
  <c r="CX15" i="5"/>
  <c r="F33" i="7" s="1"/>
  <c r="J37" i="22" s="1"/>
  <c r="DJ55" i="5"/>
  <c r="R30" i="7" s="1"/>
  <c r="V103" i="22" s="1"/>
  <c r="DB5" i="5"/>
  <c r="J39" i="7" s="1"/>
  <c r="N43" i="22" s="1"/>
  <c r="DB49" i="5"/>
  <c r="J50" i="7" s="1"/>
  <c r="N58" i="22" s="1"/>
  <c r="CY52" i="5"/>
  <c r="G46" i="7" s="1"/>
  <c r="K61" i="22" s="1"/>
  <c r="CW56" i="5"/>
  <c r="E48" i="7" s="1"/>
  <c r="I64" i="22" s="1"/>
  <c r="DC97" i="5"/>
  <c r="K88" i="7" s="1"/>
  <c r="O91" i="22" s="1"/>
  <c r="DQ48" i="5"/>
  <c r="Y49" i="7" s="1"/>
  <c r="AC57" i="22" s="1"/>
  <c r="DI67" i="5"/>
  <c r="Q64" i="7" s="1"/>
  <c r="U124" i="22" s="1"/>
  <c r="CT54" i="5"/>
  <c r="B22" i="7" s="1"/>
  <c r="F102" i="22" s="1"/>
  <c r="CT44" i="5"/>
  <c r="B35" i="7" s="1"/>
  <c r="F33" i="22" s="1"/>
  <c r="DI9" i="5"/>
  <c r="Q27" i="7" s="1"/>
  <c r="U109" i="22" s="1"/>
  <c r="DD9" i="5"/>
  <c r="L27" i="7" s="1"/>
  <c r="P109" i="22" s="1"/>
  <c r="DP9" i="5"/>
  <c r="X27" i="7" s="1"/>
  <c r="AB109" i="22" s="1"/>
  <c r="DQ9" i="5"/>
  <c r="Y27" i="7" s="1"/>
  <c r="AC109" i="22" s="1"/>
  <c r="DL9" i="5"/>
  <c r="T27" i="7" s="1"/>
  <c r="X109" i="22" s="1"/>
  <c r="DM9" i="5"/>
  <c r="U27" i="7" s="1"/>
  <c r="Y109" i="22" s="1"/>
  <c r="DH9" i="5"/>
  <c r="P27" i="7" s="1"/>
  <c r="T109" i="22" s="1"/>
  <c r="T110" i="22" s="1"/>
  <c r="DL24" i="5"/>
  <c r="T25" i="7" s="1"/>
  <c r="X113" i="22" s="1"/>
  <c r="DP24" i="5"/>
  <c r="X25" i="7" s="1"/>
  <c r="AB113" i="22" s="1"/>
  <c r="DT24" i="5"/>
  <c r="AB25" i="7" s="1"/>
  <c r="AF113" i="22" s="1"/>
  <c r="CZ24" i="5"/>
  <c r="H25" i="7" s="1"/>
  <c r="L113" i="22" s="1"/>
  <c r="DQ24" i="5"/>
  <c r="Y25" i="7" s="1"/>
  <c r="AC113" i="22" s="1"/>
  <c r="CW24" i="5"/>
  <c r="E25" i="7" s="1"/>
  <c r="I113" i="22" s="1"/>
  <c r="DA24" i="5"/>
  <c r="I25" i="7" s="1"/>
  <c r="M113" i="22" s="1"/>
  <c r="DK24" i="5"/>
  <c r="S25" i="7" s="1"/>
  <c r="W113" i="22" s="1"/>
  <c r="CV24" i="5"/>
  <c r="D25" i="7" s="1"/>
  <c r="H113" i="22" s="1"/>
  <c r="DS24" i="5"/>
  <c r="AA25" i="7" s="1"/>
  <c r="AE113" i="22" s="1"/>
  <c r="DC24" i="5"/>
  <c r="K25" i="7" s="1"/>
  <c r="O113" i="22" s="1"/>
  <c r="DD24" i="5"/>
  <c r="L25" i="7" s="1"/>
  <c r="P113" i="22" s="1"/>
  <c r="DO24" i="5"/>
  <c r="W25" i="7" s="1"/>
  <c r="AA113" i="22" s="1"/>
  <c r="CU24" i="5"/>
  <c r="C25" i="7" s="1"/>
  <c r="G113" i="22" s="1"/>
  <c r="DG24" i="5"/>
  <c r="O25" i="7" s="1"/>
  <c r="S113" i="22" s="1"/>
  <c r="DH24" i="5"/>
  <c r="P25" i="7" s="1"/>
  <c r="T113" i="22" s="1"/>
  <c r="DI54" i="5"/>
  <c r="Q22" i="7" s="1"/>
  <c r="U102" i="22" s="1"/>
  <c r="DI57" i="5"/>
  <c r="Q55" i="7" s="1"/>
  <c r="U65" i="22" s="1"/>
  <c r="DH58" i="5"/>
  <c r="P57" i="7" s="1"/>
  <c r="T66" i="22" s="1"/>
  <c r="CT57" i="5"/>
  <c r="B55" i="7" s="1"/>
  <c r="F65" i="22" s="1"/>
  <c r="DP56" i="5"/>
  <c r="X48" i="7" s="1"/>
  <c r="AB64" i="22" s="1"/>
  <c r="CZ57" i="5"/>
  <c r="H55" i="7" s="1"/>
  <c r="L65" i="22" s="1"/>
  <c r="CU52" i="5"/>
  <c r="C46" i="7" s="1"/>
  <c r="G61" i="22" s="1"/>
  <c r="CX52" i="5"/>
  <c r="F46" i="7" s="1"/>
  <c r="J61" i="22" s="1"/>
  <c r="DK52" i="5"/>
  <c r="S46" i="7" s="1"/>
  <c r="W61" i="22" s="1"/>
  <c r="DN52" i="5"/>
  <c r="V46" i="7" s="1"/>
  <c r="Z61" i="22" s="1"/>
  <c r="CX49" i="5"/>
  <c r="F50" i="7" s="1"/>
  <c r="J58" i="22" s="1"/>
  <c r="DF49" i="5"/>
  <c r="N50" i="7" s="1"/>
  <c r="R58" i="22" s="1"/>
  <c r="DJ48" i="5"/>
  <c r="R49" i="7" s="1"/>
  <c r="V57" i="22" s="1"/>
  <c r="CW48" i="5"/>
  <c r="E49" i="7" s="1"/>
  <c r="I57" i="22" s="1"/>
  <c r="DM48" i="5"/>
  <c r="U49" i="7" s="1"/>
  <c r="Y57" i="22" s="1"/>
  <c r="DE47" i="5"/>
  <c r="M42" i="7" s="1"/>
  <c r="Q56" i="22" s="1"/>
  <c r="DA48" i="5"/>
  <c r="I49" i="7" s="1"/>
  <c r="M57" i="22" s="1"/>
  <c r="DP11" i="5"/>
  <c r="X52" i="7" s="1"/>
  <c r="AB47" i="22" s="1"/>
  <c r="DD11" i="5"/>
  <c r="L52" i="7" s="1"/>
  <c r="P47" i="22" s="1"/>
  <c r="DQ11" i="5"/>
  <c r="Y52" i="7" s="1"/>
  <c r="AC47" i="22" s="1"/>
  <c r="CT10" i="5"/>
  <c r="B40" i="7" s="1"/>
  <c r="F46" i="22" s="1"/>
  <c r="DM11" i="5"/>
  <c r="U52" i="7" s="1"/>
  <c r="Y47" i="22" s="1"/>
  <c r="DM6" i="5"/>
  <c r="U51" i="7" s="1"/>
  <c r="Y44" i="22" s="1"/>
  <c r="DE6" i="5"/>
  <c r="M51" i="7" s="1"/>
  <c r="Q44" i="22" s="1"/>
  <c r="Q45" i="22" s="1"/>
  <c r="DG69" i="5"/>
  <c r="O66" i="7" s="1"/>
  <c r="S126" i="22" s="1"/>
  <c r="DO67" i="5"/>
  <c r="W64" i="7" s="1"/>
  <c r="AA124" i="22" s="1"/>
  <c r="DG67" i="5"/>
  <c r="O64" i="7" s="1"/>
  <c r="S124" i="22" s="1"/>
  <c r="CY67" i="5"/>
  <c r="G64" i="7" s="1"/>
  <c r="K124" i="22" s="1"/>
  <c r="DS26" i="5"/>
  <c r="AA32" i="7" s="1"/>
  <c r="AE41" i="22" s="1"/>
  <c r="DO71" i="5"/>
  <c r="W68" i="7" s="1"/>
  <c r="AA130" i="22" s="1"/>
  <c r="AA132" i="22" s="1"/>
  <c r="DK26" i="5"/>
  <c r="S32" i="7" s="1"/>
  <c r="W41" i="22" s="1"/>
  <c r="DH71" i="5"/>
  <c r="P68" i="7" s="1"/>
  <c r="T130" i="22" s="1"/>
  <c r="DE15" i="5"/>
  <c r="M33" i="7" s="1"/>
  <c r="Q37" i="22" s="1"/>
  <c r="DS68" i="5"/>
  <c r="AA65" i="7" s="1"/>
  <c r="AE125" i="22" s="1"/>
  <c r="DC68" i="5"/>
  <c r="K65" i="7" s="1"/>
  <c r="O125" i="22" s="1"/>
  <c r="CW67" i="5"/>
  <c r="E64" i="7" s="1"/>
  <c r="I124" i="22" s="1"/>
  <c r="DM26" i="5"/>
  <c r="U32" i="7" s="1"/>
  <c r="Y41" i="22" s="1"/>
  <c r="DR15" i="5"/>
  <c r="Z33" i="7" s="1"/>
  <c r="AD37" i="22" s="1"/>
  <c r="DF47" i="5"/>
  <c r="N42" i="7" s="1"/>
  <c r="R56" i="22" s="1"/>
  <c r="DC52" i="5"/>
  <c r="K46" i="7" s="1"/>
  <c r="O61" i="22" s="1"/>
  <c r="CY70" i="5"/>
  <c r="G67" i="7" s="1"/>
  <c r="K129" i="22" s="1"/>
  <c r="CT43" i="5"/>
  <c r="B16" i="7" s="1"/>
  <c r="F32" i="22" s="1"/>
  <c r="DI8" i="5"/>
  <c r="Q19" i="7" s="1"/>
  <c r="U108" i="22" s="1"/>
  <c r="U110" i="22" s="1"/>
  <c r="DD8" i="5"/>
  <c r="L19" i="7" s="1"/>
  <c r="P108" i="22" s="1"/>
  <c r="DP8" i="5"/>
  <c r="X19" i="7" s="1"/>
  <c r="AB108" i="22" s="1"/>
  <c r="DQ8" i="5"/>
  <c r="Y19" i="7" s="1"/>
  <c r="AC108" i="22" s="1"/>
  <c r="DL8" i="5"/>
  <c r="T19" i="7" s="1"/>
  <c r="X108" i="22" s="1"/>
  <c r="X110" i="22" s="1"/>
  <c r="DM8" i="5"/>
  <c r="U19" i="7" s="1"/>
  <c r="Y108" i="22" s="1"/>
  <c r="DL25" i="5"/>
  <c r="T28" i="7" s="1"/>
  <c r="X114" i="22" s="1"/>
  <c r="DT25" i="5"/>
  <c r="AB28" i="7" s="1"/>
  <c r="AF114" i="22" s="1"/>
  <c r="DQ25" i="5"/>
  <c r="Y28" i="7" s="1"/>
  <c r="AC114" i="22" s="1"/>
  <c r="CW25" i="5"/>
  <c r="E28" i="7" s="1"/>
  <c r="I114" i="22" s="1"/>
  <c r="DA25" i="5"/>
  <c r="I28" i="7" s="1"/>
  <c r="M114" i="22" s="1"/>
  <c r="DK25" i="5"/>
  <c r="S28" i="7" s="1"/>
  <c r="W114" i="22" s="1"/>
  <c r="CV25" i="5"/>
  <c r="D28" i="7" s="1"/>
  <c r="H114" i="22" s="1"/>
  <c r="DS25" i="5"/>
  <c r="AA28" i="7" s="1"/>
  <c r="AE114" i="22" s="1"/>
  <c r="DO25" i="5"/>
  <c r="W28" i="7" s="1"/>
  <c r="AA114" i="22" s="1"/>
  <c r="CU25" i="5"/>
  <c r="C28" i="7" s="1"/>
  <c r="G114" i="22" s="1"/>
  <c r="DG25" i="5"/>
  <c r="O28" i="7" s="1"/>
  <c r="S114" i="22" s="1"/>
  <c r="DH25" i="5"/>
  <c r="P28" i="7" s="1"/>
  <c r="T114" i="22" s="1"/>
  <c r="DE55" i="5"/>
  <c r="M30" i="7" s="1"/>
  <c r="Q103" i="22" s="1"/>
  <c r="DA55" i="5"/>
  <c r="I30" i="7" s="1"/>
  <c r="M103" i="22" s="1"/>
  <c r="DA58" i="5"/>
  <c r="I57" i="7" s="1"/>
  <c r="M66" i="22" s="1"/>
  <c r="DE57" i="5"/>
  <c r="M55" i="7" s="1"/>
  <c r="Q65" i="22" s="1"/>
  <c r="CV58" i="5"/>
  <c r="D57" i="7" s="1"/>
  <c r="H66" i="22" s="1"/>
  <c r="DH57" i="5"/>
  <c r="P55" i="7" s="1"/>
  <c r="T65" i="22" s="1"/>
  <c r="CT56" i="5"/>
  <c r="B48" i="7" s="1"/>
  <c r="F64" i="22" s="1"/>
  <c r="DD58" i="5"/>
  <c r="L57" i="7" s="1"/>
  <c r="P66" i="22" s="1"/>
  <c r="DT57" i="5"/>
  <c r="AB55" i="7" s="1"/>
  <c r="AF65" i="22" s="1"/>
  <c r="CZ56" i="5"/>
  <c r="H48" i="7" s="1"/>
  <c r="L64" i="22" s="1"/>
  <c r="DG53" i="5"/>
  <c r="O56" i="7" s="1"/>
  <c r="S62" i="22" s="1"/>
  <c r="DR53" i="5"/>
  <c r="Z56" i="7" s="1"/>
  <c r="AD62" i="22" s="1"/>
  <c r="DJ53" i="5"/>
  <c r="R56" i="7" s="1"/>
  <c r="V62" i="22" s="1"/>
  <c r="DF53" i="5"/>
  <c r="N56" i="7" s="1"/>
  <c r="R62" i="22" s="1"/>
  <c r="CX48" i="5"/>
  <c r="F49" i="7" s="1"/>
  <c r="J57" i="22" s="1"/>
  <c r="DF48" i="5"/>
  <c r="N49" i="7" s="1"/>
  <c r="R57" i="22" s="1"/>
  <c r="DJ47" i="5"/>
  <c r="R42" i="7" s="1"/>
  <c r="V56" i="22" s="1"/>
  <c r="CW47" i="5"/>
  <c r="E42" i="7" s="1"/>
  <c r="I56" i="22" s="1"/>
  <c r="DI47" i="5"/>
  <c r="Q42" i="7" s="1"/>
  <c r="U56" i="22" s="1"/>
  <c r="DE50" i="5"/>
  <c r="M54" i="7" s="1"/>
  <c r="Q59" i="22" s="1"/>
  <c r="DA47" i="5"/>
  <c r="I42" i="7" s="1"/>
  <c r="M56" i="22" s="1"/>
  <c r="DP10" i="5"/>
  <c r="X40" i="7" s="1"/>
  <c r="AB46" i="22" s="1"/>
  <c r="DD10" i="5"/>
  <c r="L40" i="7" s="1"/>
  <c r="P46" i="22" s="1"/>
  <c r="DL10" i="5"/>
  <c r="T40" i="7" s="1"/>
  <c r="X46" i="22" s="1"/>
  <c r="X48" i="22" s="1"/>
  <c r="DQ10" i="5"/>
  <c r="Y40" i="7" s="1"/>
  <c r="AC46" i="22" s="1"/>
  <c r="CT11" i="5"/>
  <c r="B52" i="7" s="1"/>
  <c r="F47" i="22" s="1"/>
  <c r="DM10" i="5"/>
  <c r="U40" i="7" s="1"/>
  <c r="Y46" i="22" s="1"/>
  <c r="DC69" i="5"/>
  <c r="K66" i="7" s="1"/>
  <c r="O126" i="22" s="1"/>
  <c r="DL71" i="5"/>
  <c r="T68" i="7" s="1"/>
  <c r="X130" i="22" s="1"/>
  <c r="CY26" i="5"/>
  <c r="G32" i="7" s="1"/>
  <c r="K41" i="22" s="1"/>
  <c r="CT71" i="5"/>
  <c r="B68" i="7" s="1"/>
  <c r="F130" i="22" s="1"/>
  <c r="F132" i="22" s="1"/>
  <c r="DF69" i="5"/>
  <c r="N66" i="7" s="1"/>
  <c r="R126" i="22" s="1"/>
  <c r="R128" i="22" s="1"/>
  <c r="DP68" i="5"/>
  <c r="X65" i="7" s="1"/>
  <c r="AB125" i="22" s="1"/>
  <c r="AB128" i="22" s="1"/>
  <c r="CZ68" i="5"/>
  <c r="H65" i="7" s="1"/>
  <c r="L125" i="22" s="1"/>
  <c r="L128" i="22" s="1"/>
  <c r="DL26" i="5"/>
  <c r="T32" i="7" s="1"/>
  <c r="X41" i="22" s="1"/>
  <c r="DM15" i="5"/>
  <c r="U33" i="7" s="1"/>
  <c r="Y37" i="22" s="1"/>
  <c r="CZ26" i="5"/>
  <c r="H32" i="7" s="1"/>
  <c r="L41" i="22" s="1"/>
  <c r="DQ67" i="5"/>
  <c r="Y64" i="7" s="1"/>
  <c r="AC124" i="22" s="1"/>
  <c r="CT42" i="5"/>
  <c r="B15" i="7" s="1"/>
  <c r="F31" i="22" s="1"/>
  <c r="DT9" i="5"/>
  <c r="AB27" i="7" s="1"/>
  <c r="AF109" i="22" s="1"/>
  <c r="DE9" i="5"/>
  <c r="M27" i="7" s="1"/>
  <c r="Q109" i="22" s="1"/>
  <c r="CZ9" i="5"/>
  <c r="H27" i="7" s="1"/>
  <c r="L109" i="22" s="1"/>
  <c r="DA9" i="5"/>
  <c r="I27" i="7" s="1"/>
  <c r="M109" i="22" s="1"/>
  <c r="CV9" i="5"/>
  <c r="D27" i="7" s="1"/>
  <c r="H109" i="22" s="1"/>
  <c r="CW9" i="5"/>
  <c r="E27" i="7" s="1"/>
  <c r="I109" i="22" s="1"/>
  <c r="DL7" i="5"/>
  <c r="T23" i="7" s="1"/>
  <c r="X111" i="22" s="1"/>
  <c r="DP7" i="5"/>
  <c r="X23" i="7" s="1"/>
  <c r="AB111" i="22" s="1"/>
  <c r="DT7" i="5"/>
  <c r="AB23" i="7" s="1"/>
  <c r="AF111" i="22" s="1"/>
  <c r="CZ7" i="5"/>
  <c r="H23" i="7" s="1"/>
  <c r="L111" i="22" s="1"/>
  <c r="DM7" i="5"/>
  <c r="U23" i="7" s="1"/>
  <c r="Y111" i="22" s="1"/>
  <c r="DQ7" i="5"/>
  <c r="Y23" i="7" s="1"/>
  <c r="AC111" i="22" s="1"/>
  <c r="CW7" i="5"/>
  <c r="E23" i="7" s="1"/>
  <c r="I111" i="22" s="1"/>
  <c r="DA7" i="5"/>
  <c r="I23" i="7" s="1"/>
  <c r="M111" i="22" s="1"/>
  <c r="DE7" i="5"/>
  <c r="M23" i="7" s="1"/>
  <c r="Q111" i="22" s="1"/>
  <c r="DI7" i="5"/>
  <c r="Q23" i="7" s="1"/>
  <c r="U111" i="22" s="1"/>
  <c r="CY7" i="5"/>
  <c r="G23" i="7" s="1"/>
  <c r="K111" i="22" s="1"/>
  <c r="DK7" i="5"/>
  <c r="S23" i="7" s="1"/>
  <c r="W111" i="22" s="1"/>
  <c r="CV7" i="5"/>
  <c r="D23" i="7" s="1"/>
  <c r="H111" i="22" s="1"/>
  <c r="DS7" i="5"/>
  <c r="AA23" i="7" s="1"/>
  <c r="AE111" i="22" s="1"/>
  <c r="DC7" i="5"/>
  <c r="K23" i="7" s="1"/>
  <c r="O111" i="22" s="1"/>
  <c r="DD7" i="5"/>
  <c r="L23" i="7" s="1"/>
  <c r="P111" i="22" s="1"/>
  <c r="CU7" i="5"/>
  <c r="C23" i="7" s="1"/>
  <c r="G111" i="22" s="1"/>
  <c r="DG7" i="5"/>
  <c r="O23" i="7" s="1"/>
  <c r="S111" i="22" s="1"/>
  <c r="DH7" i="5"/>
  <c r="P23" i="7" s="1"/>
  <c r="T111" i="22" s="1"/>
  <c r="DE54" i="5"/>
  <c r="M22" i="7" s="1"/>
  <c r="Q102" i="22" s="1"/>
  <c r="DA54" i="5"/>
  <c r="I22" i="7" s="1"/>
  <c r="M102" i="22" s="1"/>
  <c r="DA57" i="5"/>
  <c r="I55" i="7" s="1"/>
  <c r="M65" i="22" s="1"/>
  <c r="DE56" i="5"/>
  <c r="M48" i="7" s="1"/>
  <c r="Q64" i="22" s="1"/>
  <c r="DL58" i="5"/>
  <c r="T57" i="7" s="1"/>
  <c r="X66" i="22" s="1"/>
  <c r="CV57" i="5"/>
  <c r="D55" i="7" s="1"/>
  <c r="H65" i="22" s="1"/>
  <c r="DH56" i="5"/>
  <c r="P48" i="7" s="1"/>
  <c r="T64" i="22" s="1"/>
  <c r="DP58" i="5"/>
  <c r="X57" i="7" s="1"/>
  <c r="AB66" i="22" s="1"/>
  <c r="DD57" i="5"/>
  <c r="L55" i="7" s="1"/>
  <c r="P65" i="22" s="1"/>
  <c r="DT56" i="5"/>
  <c r="AB48" i="7" s="1"/>
  <c r="AF64" i="22" s="1"/>
  <c r="DS52" i="5"/>
  <c r="AA46" i="7" s="1"/>
  <c r="AE61" i="22" s="1"/>
  <c r="DG52" i="5"/>
  <c r="O46" i="7" s="1"/>
  <c r="S61" i="22" s="1"/>
  <c r="DR52" i="5"/>
  <c r="Z46" i="7" s="1"/>
  <c r="AD61" i="22" s="1"/>
  <c r="DJ52" i="5"/>
  <c r="R46" i="7" s="1"/>
  <c r="V61" i="22" s="1"/>
  <c r="CT52" i="5"/>
  <c r="B46" i="7" s="1"/>
  <c r="F61" i="22" s="1"/>
  <c r="DF52" i="5"/>
  <c r="N46" i="7" s="1"/>
  <c r="R61" i="22" s="1"/>
  <c r="R63" i="22" s="1"/>
  <c r="CX47" i="5"/>
  <c r="F42" i="7" s="1"/>
  <c r="J56" i="22" s="1"/>
  <c r="CW50" i="5"/>
  <c r="E54" i="7" s="1"/>
  <c r="I59" i="22" s="1"/>
  <c r="DE49" i="5"/>
  <c r="M50" i="7" s="1"/>
  <c r="Q58" i="22" s="1"/>
  <c r="DI11" i="5"/>
  <c r="Q52" i="7" s="1"/>
  <c r="U47" i="22" s="1"/>
  <c r="CZ11" i="5"/>
  <c r="H52" i="7" s="1"/>
  <c r="L47" i="22" s="1"/>
  <c r="L48" i="22" s="1"/>
  <c r="CV11" i="5"/>
  <c r="D52" i="7" s="1"/>
  <c r="H47" i="22" s="1"/>
  <c r="DA11" i="5"/>
  <c r="I52" i="7" s="1"/>
  <c r="M47" i="22" s="1"/>
  <c r="CW11" i="5"/>
  <c r="E52" i="7" s="1"/>
  <c r="I47" i="22" s="1"/>
  <c r="CX6" i="5"/>
  <c r="F51" i="7" s="1"/>
  <c r="J44" i="22" s="1"/>
  <c r="DQ6" i="5"/>
  <c r="Y51" i="7" s="1"/>
  <c r="AC44" i="22" s="1"/>
  <c r="AC45" i="22" s="1"/>
  <c r="DI6" i="5"/>
  <c r="Q51" i="7" s="1"/>
  <c r="U44" i="22" s="1"/>
  <c r="U45" i="22" s="1"/>
  <c r="DQ83" i="5"/>
  <c r="Y74" i="7" s="1"/>
  <c r="AC73" i="22" s="1"/>
  <c r="CY69" i="5"/>
  <c r="G66" i="7" s="1"/>
  <c r="K126" i="22" s="1"/>
  <c r="DP71" i="5"/>
  <c r="X68" i="7" s="1"/>
  <c r="AB130" i="22" s="1"/>
  <c r="CZ14" i="5"/>
  <c r="H17" i="7" s="1"/>
  <c r="L36" i="22" s="1"/>
  <c r="CZ70" i="5"/>
  <c r="H67" i="7" s="1"/>
  <c r="L129" i="22" s="1"/>
  <c r="DG71" i="5"/>
  <c r="O68" i="7" s="1"/>
  <c r="S130" i="22" s="1"/>
  <c r="CT6" i="5"/>
  <c r="B51" i="7" s="1"/>
  <c r="F44" i="22" s="1"/>
  <c r="DD26" i="5"/>
  <c r="L32" i="7" s="1"/>
  <c r="P41" i="22" s="1"/>
  <c r="DS53" i="5"/>
  <c r="AA56" i="7" s="1"/>
  <c r="AE62" i="22" s="1"/>
  <c r="DG70" i="5"/>
  <c r="O67" i="7" s="1"/>
  <c r="S129" i="22" s="1"/>
  <c r="S132" i="22" s="1"/>
  <c r="DM47" i="5"/>
  <c r="U42" i="7" s="1"/>
  <c r="Y56" i="22" s="1"/>
  <c r="BP55" i="5"/>
  <c r="CM50" i="5"/>
  <c r="CG71" i="5"/>
  <c r="CK15" i="5"/>
  <c r="CM49" i="5"/>
  <c r="CE68" i="5"/>
  <c r="BT18" i="5"/>
  <c r="BX6" i="5"/>
  <c r="BR22" i="5"/>
  <c r="CV22" i="5" s="1"/>
  <c r="D9" i="7" s="1"/>
  <c r="H10" i="22" s="1"/>
  <c r="BZ22" i="5"/>
  <c r="DD22" i="5" s="1"/>
  <c r="L9" i="7" s="1"/>
  <c r="P10" i="22" s="1"/>
  <c r="CM69" i="5"/>
  <c r="CM103" i="5"/>
  <c r="DQ103" i="5" s="1"/>
  <c r="Y101" i="7" s="1"/>
  <c r="AC127" i="22" s="1"/>
  <c r="CG22" i="5"/>
  <c r="DK22" i="5" s="1"/>
  <c r="S9" i="7" s="1"/>
  <c r="W10" i="22" s="1"/>
  <c r="BY15" i="5"/>
  <c r="BX48" i="5"/>
  <c r="CB5" i="5"/>
  <c r="DF5" i="5" s="1"/>
  <c r="N39" i="7" s="1"/>
  <c r="R43" i="22" s="1"/>
  <c r="R45" i="22" s="1"/>
  <c r="CM85" i="5"/>
  <c r="CM81" i="5"/>
  <c r="BY96" i="5"/>
  <c r="CC95" i="5"/>
  <c r="CJ18" i="5"/>
  <c r="CL21" i="5"/>
  <c r="BR13" i="5"/>
  <c r="BQ17" i="5"/>
  <c r="CF18" i="5"/>
  <c r="BQ22" i="5"/>
  <c r="BQ71" i="5"/>
  <c r="CL22" i="5"/>
  <c r="DP22" i="5" s="1"/>
  <c r="X9" i="7" s="1"/>
  <c r="AB10" i="22" s="1"/>
  <c r="CE69" i="5"/>
  <c r="CO15" i="5"/>
  <c r="BQ15" i="5"/>
  <c r="CG15" i="5"/>
  <c r="CI55" i="5"/>
  <c r="DQ84" i="5"/>
  <c r="Y75" i="7" s="1"/>
  <c r="AC74" i="22" s="1"/>
  <c r="CP13" i="5"/>
  <c r="CP21" i="5"/>
  <c r="DT21" i="5" s="1"/>
  <c r="BV13" i="5"/>
  <c r="CZ13" i="5" s="1"/>
  <c r="H3" i="7" s="1"/>
  <c r="L3" i="22" s="1"/>
  <c r="BR21" i="5"/>
  <c r="BU22" i="5"/>
  <c r="CP22" i="5"/>
  <c r="DT22" i="5" s="1"/>
  <c r="BP38" i="5"/>
  <c r="BP59" i="5"/>
  <c r="CT59" i="5" s="1"/>
  <c r="B93" i="7" s="1"/>
  <c r="F22" i="22" s="1"/>
  <c r="BR17" i="5"/>
  <c r="BS17" i="5"/>
  <c r="CW17" i="5" s="1"/>
  <c r="E4" i="7" s="1"/>
  <c r="I39" i="22" s="1"/>
  <c r="CA14" i="5"/>
  <c r="BS58" i="5"/>
  <c r="BU53" i="5"/>
  <c r="BX47" i="5"/>
  <c r="BY95" i="5"/>
  <c r="CA70" i="5"/>
  <c r="BW70" i="5"/>
  <c r="BP67" i="5"/>
  <c r="CT67" i="5" s="1"/>
  <c r="B64" i="7" s="1"/>
  <c r="F124" i="22" s="1"/>
  <c r="CI17" i="5"/>
  <c r="CJ14" i="5"/>
  <c r="BS57" i="5"/>
  <c r="BX50" i="5"/>
  <c r="BY98" i="5"/>
  <c r="DC98" i="5" s="1"/>
  <c r="K89" i="7" s="1"/>
  <c r="O92" i="22" s="1"/>
  <c r="CN18" i="5"/>
  <c r="BX18" i="5"/>
  <c r="BV21" i="5"/>
  <c r="CZ21" i="5" s="1"/>
  <c r="H8" i="7" s="1"/>
  <c r="L9" i="22" s="1"/>
  <c r="CG17" i="5"/>
  <c r="BY22" i="5"/>
  <c r="BU71" i="5"/>
  <c r="BP20" i="5"/>
  <c r="BS14" i="5"/>
  <c r="CW14" i="5" s="1"/>
  <c r="E17" i="7" s="1"/>
  <c r="I36" i="22" s="1"/>
  <c r="I38" i="22" s="1"/>
  <c r="CF14" i="5"/>
  <c r="CA17" i="5"/>
  <c r="BX14" i="5"/>
  <c r="CN12" i="5"/>
  <c r="DR12" i="5" s="1"/>
  <c r="Z2" i="7" s="1"/>
  <c r="AD2" i="22" s="1"/>
  <c r="CL17" i="5"/>
  <c r="CJ20" i="5"/>
  <c r="CM70" i="5"/>
  <c r="CE20" i="5"/>
  <c r="DI20" i="5" s="1"/>
  <c r="Q7" i="7" s="1"/>
  <c r="U8" i="22" s="1"/>
  <c r="BR70" i="5"/>
  <c r="CH17" i="5"/>
  <c r="CP17" i="5"/>
  <c r="CN20" i="5"/>
  <c r="DR20" i="5" s="1"/>
  <c r="Z7" i="7" s="1"/>
  <c r="AD8" i="22" s="1"/>
  <c r="CM14" i="5"/>
  <c r="BW14" i="5"/>
  <c r="CE14" i="5"/>
  <c r="CE70" i="5"/>
  <c r="CL70" i="5"/>
  <c r="BY17" i="5"/>
  <c r="BZ70" i="5"/>
  <c r="BZ17" i="5"/>
  <c r="CH70" i="5"/>
  <c r="CP70" i="5"/>
  <c r="CB12" i="5"/>
  <c r="CN14" i="5"/>
  <c r="BQ12" i="5"/>
  <c r="CG12" i="5"/>
  <c r="BW17" i="5"/>
  <c r="CE17" i="5"/>
  <c r="CC20" i="5"/>
  <c r="BT14" i="5"/>
  <c r="CB14" i="5"/>
  <c r="P10" i="7"/>
  <c r="T14" i="22" s="1"/>
  <c r="AB10" i="7"/>
  <c r="AF14" i="22" s="1"/>
  <c r="H13" i="7"/>
  <c r="L20" i="22" s="1"/>
  <c r="P13" i="7"/>
  <c r="T20" i="22" s="1"/>
  <c r="Y38" i="7"/>
  <c r="AC17" i="22" s="1"/>
  <c r="Z8" i="7"/>
  <c r="AD9" i="22" s="1"/>
  <c r="T15" i="7"/>
  <c r="X31" i="22" s="1"/>
  <c r="G2" i="7"/>
  <c r="K2" i="22" s="1"/>
  <c r="S35" i="7"/>
  <c r="W33" i="22" s="1"/>
  <c r="X7" i="7"/>
  <c r="AB8" i="22" s="1"/>
  <c r="L7" i="7"/>
  <c r="P8" i="22" s="1"/>
  <c r="M15" i="7"/>
  <c r="Q31" i="22" s="1"/>
  <c r="C94" i="7"/>
  <c r="G34" i="22" s="1"/>
  <c r="K15" i="7"/>
  <c r="O31" i="22" s="1"/>
  <c r="U2" i="7"/>
  <c r="Y2" i="22" s="1"/>
  <c r="U7" i="7"/>
  <c r="Y8" i="22" s="1"/>
  <c r="V15" i="7"/>
  <c r="Z31" i="22" s="1"/>
  <c r="P8" i="7"/>
  <c r="T9" i="22" s="1"/>
  <c r="N35" i="7"/>
  <c r="R33" i="22" s="1"/>
  <c r="R15" i="7"/>
  <c r="V31" i="22" s="1"/>
  <c r="V2" i="7"/>
  <c r="Z2" i="22" s="1"/>
  <c r="F7" i="7"/>
  <c r="J8" i="22" s="1"/>
  <c r="W9" i="7"/>
  <c r="AA10" i="22" s="1"/>
  <c r="K10" i="7"/>
  <c r="O14" i="22" s="1"/>
  <c r="L11" i="7"/>
  <c r="P15" i="22" s="1"/>
  <c r="E12" i="7"/>
  <c r="I16" i="22" s="1"/>
  <c r="AB38" i="7"/>
  <c r="AF17" i="22" s="1"/>
  <c r="AA38" i="7"/>
  <c r="AE17" i="22" s="1"/>
  <c r="G38" i="7"/>
  <c r="K17" i="22" s="1"/>
  <c r="Z100" i="7"/>
  <c r="AD18" i="22" s="1"/>
  <c r="Y10" i="7"/>
  <c r="AC14" i="22" s="1"/>
  <c r="E38" i="7"/>
  <c r="I17" i="22" s="1"/>
  <c r="V11" i="7"/>
  <c r="Z15" i="22" s="1"/>
  <c r="L38" i="7"/>
  <c r="P17" i="22" s="1"/>
  <c r="S100" i="7"/>
  <c r="W18" i="22" s="1"/>
  <c r="B100" i="7"/>
  <c r="F18" i="22" s="1"/>
  <c r="P11" i="7"/>
  <c r="T15" i="22" s="1"/>
  <c r="J10" i="7"/>
  <c r="N14" i="22" s="1"/>
  <c r="I38" i="7"/>
  <c r="M17" i="22" s="1"/>
  <c r="S3" i="7"/>
  <c r="W3" i="22" s="1"/>
  <c r="J11" i="7"/>
  <c r="N15" i="22" s="1"/>
  <c r="I12" i="7"/>
  <c r="M16" i="22" s="1"/>
  <c r="L10" i="7"/>
  <c r="P14" i="22" s="1"/>
  <c r="AA2" i="7"/>
  <c r="AE2" i="22" s="1"/>
  <c r="D15" i="7"/>
  <c r="H31" i="22" s="1"/>
  <c r="K16" i="7"/>
  <c r="O32" i="22" s="1"/>
  <c r="AB13" i="7"/>
  <c r="AF20" i="22" s="1"/>
  <c r="G13" i="7"/>
  <c r="K20" i="22" s="1"/>
  <c r="X2" i="7"/>
  <c r="AB2" i="22" s="1"/>
  <c r="AB7" i="7"/>
  <c r="AF8" i="22" s="1"/>
  <c r="Y15" i="7"/>
  <c r="AC31" i="22" s="1"/>
  <c r="D2" i="7"/>
  <c r="H2" i="22" s="1"/>
  <c r="P2" i="7"/>
  <c r="T2" i="22" s="1"/>
  <c r="P7" i="7"/>
  <c r="T8" i="22" s="1"/>
  <c r="I15" i="7"/>
  <c r="M31" i="22" s="1"/>
  <c r="AB8" i="7"/>
  <c r="AF9" i="22" s="1"/>
  <c r="M2" i="7"/>
  <c r="Q2" i="22" s="1"/>
  <c r="I7" i="7"/>
  <c r="M8" i="22" s="1"/>
  <c r="N15" i="7"/>
  <c r="R31" i="22" s="1"/>
  <c r="O15" i="7"/>
  <c r="S31" i="22" s="1"/>
  <c r="N7" i="7"/>
  <c r="R8" i="22" s="1"/>
  <c r="T12" i="7"/>
  <c r="X16" i="22" s="1"/>
  <c r="T10" i="7"/>
  <c r="X14" i="22" s="1"/>
  <c r="I11" i="7"/>
  <c r="M15" i="22" s="1"/>
  <c r="K38" i="7"/>
  <c r="O17" i="22" s="1"/>
  <c r="S12" i="7"/>
  <c r="W16" i="22" s="1"/>
  <c r="D11" i="7"/>
  <c r="H15" i="22" s="1"/>
  <c r="F10" i="7"/>
  <c r="J14" i="22" s="1"/>
  <c r="E100" i="7"/>
  <c r="I18" i="22" s="1"/>
  <c r="K11" i="7"/>
  <c r="O15" i="22" s="1"/>
  <c r="AA11" i="7"/>
  <c r="AE15" i="22" s="1"/>
  <c r="G100" i="7"/>
  <c r="K18" i="22" s="1"/>
  <c r="N13" i="7"/>
  <c r="R20" i="22" s="1"/>
  <c r="AA7" i="7"/>
  <c r="AE8" i="22" s="1"/>
  <c r="AB2" i="7"/>
  <c r="AF2" i="22" s="1"/>
  <c r="M12" i="7"/>
  <c r="Q16" i="22" s="1"/>
  <c r="S11" i="7"/>
  <c r="W15" i="22" s="1"/>
  <c r="U11" i="7"/>
  <c r="Y15" i="22" s="1"/>
  <c r="W13" i="7"/>
  <c r="AA20" i="22" s="1"/>
  <c r="L13" i="7"/>
  <c r="P20" i="22" s="1"/>
  <c r="Z3" i="7"/>
  <c r="AD3" i="22" s="1"/>
  <c r="V8" i="7"/>
  <c r="Z9" i="22" s="1"/>
  <c r="AB15" i="7"/>
  <c r="AF31" i="22" s="1"/>
  <c r="O2" i="7"/>
  <c r="S2" i="22" s="1"/>
  <c r="N3" i="7"/>
  <c r="R3" i="22" s="1"/>
  <c r="C7" i="7"/>
  <c r="G8" i="22" s="1"/>
  <c r="S7" i="7"/>
  <c r="W8" i="22" s="1"/>
  <c r="P15" i="7"/>
  <c r="T31" i="22" s="1"/>
  <c r="O16" i="7"/>
  <c r="S32" i="22" s="1"/>
  <c r="G15" i="7"/>
  <c r="K31" i="22" s="1"/>
  <c r="U15" i="7"/>
  <c r="Y31" i="22" s="1"/>
  <c r="O8" i="7"/>
  <c r="S9" i="22" s="1"/>
  <c r="J9" i="7"/>
  <c r="N10" i="22" s="1"/>
  <c r="K35" i="7"/>
  <c r="O33" i="22" s="1"/>
  <c r="J15" i="7"/>
  <c r="N31" i="22" s="1"/>
  <c r="K13" i="7"/>
  <c r="O20" i="22" s="1"/>
  <c r="X3" i="7"/>
  <c r="AB3" i="22" s="1"/>
  <c r="L3" i="7"/>
  <c r="P3" i="22" s="1"/>
  <c r="AB100" i="7"/>
  <c r="AF18" i="22" s="1"/>
  <c r="R12" i="7"/>
  <c r="V16" i="22" s="1"/>
  <c r="H12" i="7"/>
  <c r="L16" i="22" s="1"/>
  <c r="W11" i="7"/>
  <c r="AA15" i="22" s="1"/>
  <c r="G12" i="7"/>
  <c r="K16" i="22" s="1"/>
  <c r="O10" i="7"/>
  <c r="S14" i="22" s="1"/>
  <c r="P100" i="7"/>
  <c r="T18" i="22" s="1"/>
  <c r="X11" i="7"/>
  <c r="AB15" i="22" s="1"/>
  <c r="N38" i="7"/>
  <c r="R17" i="22" s="1"/>
  <c r="Q38" i="7"/>
  <c r="U17" i="22" s="1"/>
  <c r="P12" i="7"/>
  <c r="T16" i="22" s="1"/>
  <c r="O11" i="7"/>
  <c r="S15" i="22" s="1"/>
  <c r="E11" i="7"/>
  <c r="I15" i="22" s="1"/>
  <c r="G10" i="7"/>
  <c r="K14" i="22" s="1"/>
  <c r="K12" i="7"/>
  <c r="O16" i="22" s="1"/>
  <c r="V100" i="7"/>
  <c r="Z18" i="22" s="1"/>
  <c r="Y100" i="7"/>
  <c r="AC18" i="22" s="1"/>
  <c r="E3" i="7"/>
  <c r="I3" i="22" s="1"/>
  <c r="H7" i="7"/>
  <c r="L8" i="22" s="1"/>
  <c r="D12" i="7"/>
  <c r="H16" i="22" s="1"/>
  <c r="T38" i="7"/>
  <c r="X17" i="22" s="1"/>
  <c r="X15" i="7"/>
  <c r="AB31" i="22" s="1"/>
  <c r="G7" i="7"/>
  <c r="K8" i="22" s="1"/>
  <c r="R8" i="7"/>
  <c r="V9" i="22" s="1"/>
  <c r="L15" i="7"/>
  <c r="P31" i="22" s="1"/>
  <c r="C16" i="7"/>
  <c r="G32" i="22" s="1"/>
  <c r="S16" i="7"/>
  <c r="W32" i="22" s="1"/>
  <c r="Q8" i="7"/>
  <c r="U9" i="22" s="1"/>
  <c r="S94" i="7"/>
  <c r="W34" i="22" s="1"/>
  <c r="X13" i="7"/>
  <c r="AB20" i="22" s="1"/>
  <c r="M13" i="7"/>
  <c r="Q20" i="22" s="1"/>
  <c r="T2" i="7"/>
  <c r="X2" i="22" s="1"/>
  <c r="T7" i="7"/>
  <c r="X8" i="22" s="1"/>
  <c r="W8" i="7"/>
  <c r="AA9" i="22" s="1"/>
  <c r="H2" i="7"/>
  <c r="L2" i="22" s="1"/>
  <c r="D7" i="7"/>
  <c r="H8" i="22" s="1"/>
  <c r="Q15" i="7"/>
  <c r="U31" i="22" s="1"/>
  <c r="C35" i="7"/>
  <c r="G33" i="22" s="1"/>
  <c r="K94" i="7"/>
  <c r="O34" i="22" s="1"/>
  <c r="Y13" i="7"/>
  <c r="AC20" i="22" s="1"/>
  <c r="T8" i="7"/>
  <c r="X9" i="22" s="1"/>
  <c r="Z15" i="7"/>
  <c r="AD31" i="22" s="1"/>
  <c r="O35" i="7"/>
  <c r="S33" i="22" s="1"/>
  <c r="C3" i="7"/>
  <c r="G3" i="22" s="1"/>
  <c r="Z11" i="7"/>
  <c r="AD15" i="22" s="1"/>
  <c r="D38" i="7"/>
  <c r="H17" i="22" s="1"/>
  <c r="S10" i="7"/>
  <c r="W14" i="22" s="1"/>
  <c r="X100" i="7"/>
  <c r="AB18" i="22" s="1"/>
  <c r="J12" i="7"/>
  <c r="N16" i="22" s="1"/>
  <c r="R38" i="7"/>
  <c r="V17" i="22" s="1"/>
  <c r="M10" i="7"/>
  <c r="Q14" i="22" s="1"/>
  <c r="E10" i="7"/>
  <c r="I14" i="22" s="1"/>
  <c r="Z38" i="7"/>
  <c r="AD17" i="22" s="1"/>
  <c r="CE61" i="5"/>
  <c r="DI61" i="5" s="1"/>
  <c r="CE39" i="5"/>
  <c r="DI39" i="5" s="1"/>
  <c r="CE59" i="5"/>
  <c r="DI59" i="5" s="1"/>
  <c r="BX61" i="5"/>
  <c r="DB61" i="5" s="1"/>
  <c r="BX39" i="5"/>
  <c r="DB39" i="5" s="1"/>
  <c r="BX59" i="5"/>
  <c r="DB59" i="5" s="1"/>
  <c r="BR61" i="5"/>
  <c r="CV61" i="5" s="1"/>
  <c r="BR39" i="5"/>
  <c r="CV39" i="5" s="1"/>
  <c r="BR59" i="5"/>
  <c r="CV59" i="5" s="1"/>
  <c r="CM62" i="5"/>
  <c r="DQ62" i="5" s="1"/>
  <c r="CM19" i="5"/>
  <c r="DQ19" i="5" s="1"/>
  <c r="Y6" i="7" s="1"/>
  <c r="AC7" i="22" s="1"/>
  <c r="CM27" i="5"/>
  <c r="DQ27" i="5" s="1"/>
  <c r="BW63" i="5"/>
  <c r="DA63" i="5" s="1"/>
  <c r="BW16" i="5"/>
  <c r="DA16" i="5" s="1"/>
  <c r="CE63" i="5"/>
  <c r="DI63" i="5" s="1"/>
  <c r="CE16" i="5"/>
  <c r="DI16" i="5" s="1"/>
  <c r="BS62" i="5"/>
  <c r="CW62" i="5" s="1"/>
  <c r="BS19" i="5"/>
  <c r="CW19" i="5" s="1"/>
  <c r="E6" i="7" s="1"/>
  <c r="I7" i="22" s="1"/>
  <c r="BS27" i="5"/>
  <c r="CW27" i="5" s="1"/>
  <c r="CA62" i="5"/>
  <c r="DE62" i="5" s="1"/>
  <c r="CA19" i="5"/>
  <c r="DE19" i="5" s="1"/>
  <c r="M6" i="7" s="1"/>
  <c r="Q7" i="22" s="1"/>
  <c r="CA27" i="5"/>
  <c r="DE27" i="5" s="1"/>
  <c r="BP63" i="5"/>
  <c r="BP16" i="5"/>
  <c r="CN61" i="5"/>
  <c r="DR61" i="5" s="1"/>
  <c r="CN39" i="5"/>
  <c r="DR39" i="5" s="1"/>
  <c r="CN59" i="5"/>
  <c r="DR59" i="5" s="1"/>
  <c r="CJ61" i="5"/>
  <c r="DN61" i="5" s="1"/>
  <c r="CJ39" i="5"/>
  <c r="DN39" i="5" s="1"/>
  <c r="CJ59" i="5"/>
  <c r="DN59" i="5" s="1"/>
  <c r="CC61" i="5"/>
  <c r="DG61" i="5" s="1"/>
  <c r="CC39" i="5"/>
  <c r="DG39" i="5" s="1"/>
  <c r="CC59" i="5"/>
  <c r="DG59" i="5" s="1"/>
  <c r="CI21" i="5"/>
  <c r="DM21" i="5" s="1"/>
  <c r="BX63" i="5"/>
  <c r="DB63" i="5" s="1"/>
  <c r="BX16" i="5"/>
  <c r="DB16" i="5" s="1"/>
  <c r="CF63" i="5"/>
  <c r="DJ63" i="5" s="1"/>
  <c r="CF16" i="5"/>
  <c r="DJ16" i="5" s="1"/>
  <c r="CE13" i="5"/>
  <c r="DI13" i="5" s="1"/>
  <c r="CC18" i="5"/>
  <c r="BX20" i="5"/>
  <c r="DB20" i="5" s="1"/>
  <c r="CF20" i="5"/>
  <c r="DJ20" i="5" s="1"/>
  <c r="CA21" i="5"/>
  <c r="DE21" i="5" s="1"/>
  <c r="CK63" i="5"/>
  <c r="DO63" i="5" s="1"/>
  <c r="CK16" i="5"/>
  <c r="DO16" i="5" s="1"/>
  <c r="CK20" i="5"/>
  <c r="DO20" i="5" s="1"/>
  <c r="CJ70" i="5"/>
  <c r="BU63" i="5"/>
  <c r="CY63" i="5" s="1"/>
  <c r="BU16" i="5"/>
  <c r="CY16" i="5" s="1"/>
  <c r="CC63" i="5"/>
  <c r="DG63" i="5" s="1"/>
  <c r="CC16" i="5"/>
  <c r="DG16" i="5" s="1"/>
  <c r="BX13" i="5"/>
  <c r="DB13" i="5" s="1"/>
  <c r="BV18" i="5"/>
  <c r="BQ62" i="5"/>
  <c r="CU62" i="5" s="1"/>
  <c r="BQ19" i="5"/>
  <c r="CU19" i="5" s="1"/>
  <c r="C6" i="7" s="1"/>
  <c r="G7" i="22" s="1"/>
  <c r="BQ27" i="5"/>
  <c r="CU27" i="5" s="1"/>
  <c r="BY62" i="5"/>
  <c r="DC62" i="5" s="1"/>
  <c r="BY19" i="5"/>
  <c r="DC19" i="5" s="1"/>
  <c r="K6" i="7" s="1"/>
  <c r="O7" i="22" s="1"/>
  <c r="BY27" i="5"/>
  <c r="DC27" i="5" s="1"/>
  <c r="CG62" i="5"/>
  <c r="DK62" i="5" s="1"/>
  <c r="CG19" i="5"/>
  <c r="DK19" i="5" s="1"/>
  <c r="S6" i="7" s="1"/>
  <c r="W7" i="22" s="1"/>
  <c r="CG27" i="5"/>
  <c r="DK27" i="5" s="1"/>
  <c r="CE22" i="5"/>
  <c r="DI22" i="5" s="1"/>
  <c r="BT70" i="5"/>
  <c r="CB70" i="5"/>
  <c r="BS71" i="5"/>
  <c r="CP61" i="5"/>
  <c r="DT61" i="5" s="1"/>
  <c r="CP39" i="5"/>
  <c r="DT39" i="5" s="1"/>
  <c r="CP59" i="5"/>
  <c r="DT59" i="5" s="1"/>
  <c r="BW61" i="5"/>
  <c r="DA61" i="5" s="1"/>
  <c r="I95" i="7" s="1"/>
  <c r="M23" i="22" s="1"/>
  <c r="BW39" i="5"/>
  <c r="DA39" i="5" s="1"/>
  <c r="I37" i="7" s="1"/>
  <c r="M21" i="22" s="1"/>
  <c r="BW59" i="5"/>
  <c r="DA59" i="5" s="1"/>
  <c r="I93" i="7" s="1"/>
  <c r="M22" i="22" s="1"/>
  <c r="BQ61" i="5"/>
  <c r="CU61" i="5" s="1"/>
  <c r="BQ39" i="5"/>
  <c r="CU39" i="5" s="1"/>
  <c r="BQ59" i="5"/>
  <c r="CU59" i="5" s="1"/>
  <c r="CJ17" i="5"/>
  <c r="CI18" i="5"/>
  <c r="CH15" i="5"/>
  <c r="CN71" i="5"/>
  <c r="BV63" i="5"/>
  <c r="CZ63" i="5" s="1"/>
  <c r="BV16" i="5"/>
  <c r="CZ16" i="5" s="1"/>
  <c r="CD63" i="5"/>
  <c r="DH63" i="5" s="1"/>
  <c r="CD16" i="5"/>
  <c r="DH16" i="5" s="1"/>
  <c r="CC13" i="5"/>
  <c r="DG13" i="5" s="1"/>
  <c r="BX17" i="5"/>
  <c r="CF17" i="5"/>
  <c r="CA18" i="5"/>
  <c r="BY21" i="5"/>
  <c r="DC21" i="5" s="1"/>
  <c r="BV15" i="5"/>
  <c r="CF71" i="5"/>
  <c r="AB9" i="7"/>
  <c r="AF10" i="22" s="1"/>
  <c r="O9" i="7"/>
  <c r="S10" i="22" s="1"/>
  <c r="AA10" i="7"/>
  <c r="AE14" i="22" s="1"/>
  <c r="AB11" i="7"/>
  <c r="AF15" i="22" s="1"/>
  <c r="X12" i="7"/>
  <c r="AB16" i="22" s="1"/>
  <c r="N11" i="7"/>
  <c r="R15" i="22" s="1"/>
  <c r="D100" i="7"/>
  <c r="H18" i="22" s="1"/>
  <c r="W100" i="7"/>
  <c r="AA18" i="22" s="1"/>
  <c r="X38" i="7"/>
  <c r="AB17" i="22" s="1"/>
  <c r="N12" i="7"/>
  <c r="R16" i="22" s="1"/>
  <c r="R10" i="7"/>
  <c r="V14" i="22" s="1"/>
  <c r="U38" i="7"/>
  <c r="Y17" i="22" s="1"/>
  <c r="C11" i="7"/>
  <c r="G15" i="22" s="1"/>
  <c r="Y11" i="7"/>
  <c r="AC15" i="22" s="1"/>
  <c r="O38" i="7"/>
  <c r="S17" i="22" s="1"/>
  <c r="H10" i="7"/>
  <c r="L14" i="22" s="1"/>
  <c r="T11" i="7"/>
  <c r="X15" i="22" s="1"/>
  <c r="N100" i="7"/>
  <c r="R18" i="22" s="1"/>
  <c r="I100" i="7"/>
  <c r="M18" i="22" s="1"/>
  <c r="T100" i="7"/>
  <c r="X18" i="22" s="1"/>
  <c r="W10" i="7"/>
  <c r="AA14" i="22" s="1"/>
  <c r="C100" i="7"/>
  <c r="G18" i="22" s="1"/>
  <c r="V12" i="7"/>
  <c r="Z16" i="22" s="1"/>
  <c r="R100" i="7"/>
  <c r="V18" i="22" s="1"/>
  <c r="M100" i="7"/>
  <c r="Q18" i="22" s="1"/>
  <c r="O12" i="7"/>
  <c r="S16" i="22" s="1"/>
  <c r="F38" i="7"/>
  <c r="J17" i="22" s="1"/>
  <c r="AB12" i="7"/>
  <c r="AF16" i="22" s="1"/>
  <c r="H38" i="7"/>
  <c r="L17" i="22" s="1"/>
  <c r="P38" i="7"/>
  <c r="T17" i="22" s="1"/>
  <c r="J100" i="7"/>
  <c r="N18" i="22" s="1"/>
  <c r="Y12" i="7"/>
  <c r="AC16" i="22" s="1"/>
  <c r="Q11" i="7"/>
  <c r="U15" i="22" s="1"/>
  <c r="CI63" i="5"/>
  <c r="DM63" i="5" s="1"/>
  <c r="CI16" i="5"/>
  <c r="DM16" i="5" s="1"/>
  <c r="CO17" i="5"/>
  <c r="BS12" i="5"/>
  <c r="CW12" i="5" s="1"/>
  <c r="CN63" i="5"/>
  <c r="DR63" i="5" s="1"/>
  <c r="CN16" i="5"/>
  <c r="DR16" i="5" s="1"/>
  <c r="CJ62" i="5"/>
  <c r="DN62" i="5" s="1"/>
  <c r="CJ19" i="5"/>
  <c r="DN19" i="5" s="1"/>
  <c r="V6" i="7" s="1"/>
  <c r="Z7" i="22" s="1"/>
  <c r="CJ27" i="5"/>
  <c r="DN27" i="5" s="1"/>
  <c r="CM21" i="5"/>
  <c r="DQ21" i="5" s="1"/>
  <c r="BQ18" i="5"/>
  <c r="CG18" i="5"/>
  <c r="BX62" i="5"/>
  <c r="DB62" i="5" s="1"/>
  <c r="BX19" i="5"/>
  <c r="DB19" i="5" s="1"/>
  <c r="J6" i="7" s="1"/>
  <c r="N7" i="22" s="1"/>
  <c r="BX27" i="5"/>
  <c r="DB27" i="5" s="1"/>
  <c r="CF62" i="5"/>
  <c r="DJ62" i="5" s="1"/>
  <c r="CF19" i="5"/>
  <c r="DJ19" i="5" s="1"/>
  <c r="R6" i="7" s="1"/>
  <c r="V7" i="22" s="1"/>
  <c r="CF27" i="5"/>
  <c r="DJ27" i="5" s="1"/>
  <c r="CK61" i="5"/>
  <c r="DO61" i="5" s="1"/>
  <c r="CK39" i="5"/>
  <c r="DO39" i="5" s="1"/>
  <c r="CK59" i="5"/>
  <c r="DO59" i="5" s="1"/>
  <c r="CG61" i="5"/>
  <c r="DK61" i="5" s="1"/>
  <c r="S95" i="7" s="1"/>
  <c r="W23" i="22" s="1"/>
  <c r="CG39" i="5"/>
  <c r="DK39" i="5" s="1"/>
  <c r="S37" i="7" s="1"/>
  <c r="W21" i="22" s="1"/>
  <c r="CG59" i="5"/>
  <c r="DK59" i="5" s="1"/>
  <c r="S93" i="7" s="1"/>
  <c r="W22" i="22" s="1"/>
  <c r="BZ61" i="5"/>
  <c r="DD61" i="5" s="1"/>
  <c r="BZ39" i="5"/>
  <c r="DD39" i="5" s="1"/>
  <c r="BZ59" i="5"/>
  <c r="DD59" i="5" s="1"/>
  <c r="BT61" i="5"/>
  <c r="CX61" i="5" s="1"/>
  <c r="BT39" i="5"/>
  <c r="CX39" i="5" s="1"/>
  <c r="BT59" i="5"/>
  <c r="CX59" i="5" s="1"/>
  <c r="CH18" i="5"/>
  <c r="CK62" i="5"/>
  <c r="DO62" i="5" s="1"/>
  <c r="CK19" i="5"/>
  <c r="DO19" i="5" s="1"/>
  <c r="W6" i="7" s="1"/>
  <c r="AA7" i="22" s="1"/>
  <c r="CK27" i="5"/>
  <c r="DO27" i="5" s="1"/>
  <c r="BZ18" i="5"/>
  <c r="BT21" i="5"/>
  <c r="CX21" i="5" s="1"/>
  <c r="BS22" i="5"/>
  <c r="CW22" i="5" s="1"/>
  <c r="CH63" i="5"/>
  <c r="DL63" i="5" s="1"/>
  <c r="CH16" i="5"/>
  <c r="DL16" i="5" s="1"/>
  <c r="CP63" i="5"/>
  <c r="DT63" i="5" s="1"/>
  <c r="CP16" i="5"/>
  <c r="DT16" i="5" s="1"/>
  <c r="CM18" i="5"/>
  <c r="CL62" i="5"/>
  <c r="DP62" i="5" s="1"/>
  <c r="CL19" i="5"/>
  <c r="DP19" i="5" s="1"/>
  <c r="X6" i="7" s="1"/>
  <c r="AB7" i="22" s="1"/>
  <c r="CL27" i="5"/>
  <c r="DP27" i="5" s="1"/>
  <c r="CO21" i="5"/>
  <c r="DS21" i="5" s="1"/>
  <c r="CL15" i="5"/>
  <c r="CE18" i="5"/>
  <c r="BV62" i="5"/>
  <c r="CZ62" i="5" s="1"/>
  <c r="BV19" i="5"/>
  <c r="CZ19" i="5" s="1"/>
  <c r="H6" i="7" s="1"/>
  <c r="L7" i="22" s="1"/>
  <c r="BV27" i="5"/>
  <c r="CZ27" i="5" s="1"/>
  <c r="CD62" i="5"/>
  <c r="DH62" i="5" s="1"/>
  <c r="CD19" i="5"/>
  <c r="DH19" i="5" s="1"/>
  <c r="P6" i="7" s="1"/>
  <c r="T7" i="22" s="1"/>
  <c r="CD27" i="5"/>
  <c r="DH27" i="5" s="1"/>
  <c r="CB22" i="5"/>
  <c r="DF22" i="5" s="1"/>
  <c r="BZ15" i="5"/>
  <c r="W38" i="7"/>
  <c r="AA17" i="22" s="1"/>
  <c r="C38" i="7"/>
  <c r="G17" i="22" s="1"/>
  <c r="S38" i="7"/>
  <c r="W17" i="22" s="1"/>
  <c r="CM61" i="5"/>
  <c r="DQ61" i="5" s="1"/>
  <c r="CM39" i="5"/>
  <c r="DQ39" i="5" s="1"/>
  <c r="CM59" i="5"/>
  <c r="DQ59" i="5" s="1"/>
  <c r="CI61" i="5"/>
  <c r="DM61" i="5" s="1"/>
  <c r="U95" i="7" s="1"/>
  <c r="Y23" i="22" s="1"/>
  <c r="CI39" i="5"/>
  <c r="DM39" i="5" s="1"/>
  <c r="U37" i="7" s="1"/>
  <c r="Y21" i="22" s="1"/>
  <c r="CI59" i="5"/>
  <c r="DM59" i="5" s="1"/>
  <c r="U93" i="7" s="1"/>
  <c r="Y22" i="22" s="1"/>
  <c r="CB61" i="5"/>
  <c r="DF61" i="5" s="1"/>
  <c r="CB39" i="5"/>
  <c r="DF39" i="5" s="1"/>
  <c r="CB59" i="5"/>
  <c r="DF59" i="5" s="1"/>
  <c r="BP61" i="5"/>
  <c r="B38" i="7"/>
  <c r="F17" i="22" s="1"/>
  <c r="BP39" i="5"/>
  <c r="CI62" i="5"/>
  <c r="DM62" i="5" s="1"/>
  <c r="CI19" i="5"/>
  <c r="DM19" i="5" s="1"/>
  <c r="U6" i="7" s="1"/>
  <c r="Y7" i="22" s="1"/>
  <c r="CI27" i="5"/>
  <c r="DM27" i="5" s="1"/>
  <c r="BS63" i="5"/>
  <c r="CW63" i="5" s="1"/>
  <c r="BS16" i="5"/>
  <c r="CW16" i="5" s="1"/>
  <c r="CA63" i="5"/>
  <c r="DE63" i="5" s="1"/>
  <c r="CA16" i="5"/>
  <c r="DE16" i="5" s="1"/>
  <c r="BW62" i="5"/>
  <c r="DA62" i="5" s="1"/>
  <c r="BW19" i="5"/>
  <c r="DA19" i="5" s="1"/>
  <c r="I6" i="7" s="1"/>
  <c r="M7" i="22" s="1"/>
  <c r="BW27" i="5"/>
  <c r="DA27" i="5" s="1"/>
  <c r="CE62" i="5"/>
  <c r="DI62" i="5" s="1"/>
  <c r="CE19" i="5"/>
  <c r="DI19" i="5" s="1"/>
  <c r="Q6" i="7" s="1"/>
  <c r="U7" i="22" s="1"/>
  <c r="CE27" i="5"/>
  <c r="DI27" i="5" s="1"/>
  <c r="BP19" i="5"/>
  <c r="CT19" i="5" s="1"/>
  <c r="B6" i="7" s="1"/>
  <c r="F7" i="22" s="1"/>
  <c r="BP27" i="5"/>
  <c r="BP62" i="5"/>
  <c r="CF61" i="5"/>
  <c r="DJ61" i="5" s="1"/>
  <c r="CF39" i="5"/>
  <c r="DJ39" i="5" s="1"/>
  <c r="CF59" i="5"/>
  <c r="DJ59" i="5" s="1"/>
  <c r="BY61" i="5"/>
  <c r="DC61" i="5" s="1"/>
  <c r="BY39" i="5"/>
  <c r="DC39" i="5" s="1"/>
  <c r="BY59" i="5"/>
  <c r="DC59" i="5" s="1"/>
  <c r="BS61" i="5"/>
  <c r="CW61" i="5" s="1"/>
  <c r="E95" i="7" s="1"/>
  <c r="I23" i="22" s="1"/>
  <c r="BS39" i="5"/>
  <c r="CW39" i="5" s="1"/>
  <c r="E37" i="7" s="1"/>
  <c r="I21" i="22" s="1"/>
  <c r="BS59" i="5"/>
  <c r="CW59" i="5" s="1"/>
  <c r="E93" i="7" s="1"/>
  <c r="I22" i="22" s="1"/>
  <c r="CI13" i="5"/>
  <c r="DM13" i="5" s="1"/>
  <c r="CK18" i="5"/>
  <c r="CI70" i="5"/>
  <c r="BT63" i="5"/>
  <c r="CX63" i="5" s="1"/>
  <c r="BT16" i="5"/>
  <c r="CX16" i="5" s="1"/>
  <c r="CB63" i="5"/>
  <c r="DF63" i="5" s="1"/>
  <c r="CB16" i="5"/>
  <c r="DF16" i="5" s="1"/>
  <c r="BW13" i="5"/>
  <c r="DA13" i="5" s="1"/>
  <c r="BU18" i="5"/>
  <c r="BS21" i="5"/>
  <c r="CW21" i="5" s="1"/>
  <c r="BV71" i="5"/>
  <c r="BP69" i="5"/>
  <c r="BP103" i="5"/>
  <c r="CT103" i="5" s="1"/>
  <c r="B101" i="7" s="1"/>
  <c r="F127" i="22" s="1"/>
  <c r="CO63" i="5"/>
  <c r="DS63" i="5" s="1"/>
  <c r="CO16" i="5"/>
  <c r="DS16" i="5" s="1"/>
  <c r="CL18" i="5"/>
  <c r="CI22" i="5"/>
  <c r="DM22" i="5" s="1"/>
  <c r="BQ63" i="5"/>
  <c r="CU63" i="5" s="1"/>
  <c r="BQ16" i="5"/>
  <c r="CU16" i="5" s="1"/>
  <c r="BY63" i="5"/>
  <c r="DC63" i="5" s="1"/>
  <c r="BY16" i="5"/>
  <c r="DC16" i="5" s="1"/>
  <c r="CG63" i="5"/>
  <c r="DK63" i="5" s="1"/>
  <c r="CG16" i="5"/>
  <c r="DK16" i="5" s="1"/>
  <c r="CF13" i="5"/>
  <c r="DJ13" i="5" s="1"/>
  <c r="CD18" i="5"/>
  <c r="BU62" i="5"/>
  <c r="CY62" i="5" s="1"/>
  <c r="BU19" i="5"/>
  <c r="CY19" i="5" s="1"/>
  <c r="G6" i="7" s="1"/>
  <c r="K7" i="22" s="1"/>
  <c r="BU27" i="5"/>
  <c r="CY27" i="5" s="1"/>
  <c r="CC62" i="5"/>
  <c r="DG62" i="5" s="1"/>
  <c r="CC19" i="5"/>
  <c r="DG19" i="5" s="1"/>
  <c r="O6" i="7" s="1"/>
  <c r="S7" i="22" s="1"/>
  <c r="CC27" i="5"/>
  <c r="DG27" i="5" s="1"/>
  <c r="BX21" i="5"/>
  <c r="DB21" i="5" s="1"/>
  <c r="BW22" i="5"/>
  <c r="DA22" i="5" s="1"/>
  <c r="BX70" i="5"/>
  <c r="CL61" i="5"/>
  <c r="DP61" i="5" s="1"/>
  <c r="CL39" i="5"/>
  <c r="DP39" i="5" s="1"/>
  <c r="CL59" i="5"/>
  <c r="DP59" i="5" s="1"/>
  <c r="CH61" i="5"/>
  <c r="DL61" i="5" s="1"/>
  <c r="T95" i="7" s="1"/>
  <c r="X23" i="22" s="1"/>
  <c r="CH39" i="5"/>
  <c r="DL39" i="5" s="1"/>
  <c r="T37" i="7" s="1"/>
  <c r="X21" i="22" s="1"/>
  <c r="CH59" i="5"/>
  <c r="DL59" i="5" s="1"/>
  <c r="T93" i="7" s="1"/>
  <c r="X22" i="22" s="1"/>
  <c r="CA61" i="5"/>
  <c r="DE61" i="5" s="1"/>
  <c r="CA39" i="5"/>
  <c r="DE39" i="5" s="1"/>
  <c r="CA59" i="5"/>
  <c r="DE59" i="5" s="1"/>
  <c r="BU61" i="5"/>
  <c r="CY61" i="5" s="1"/>
  <c r="BU39" i="5"/>
  <c r="CY39" i="5" s="1"/>
  <c r="BU59" i="5"/>
  <c r="CY59" i="5" s="1"/>
  <c r="CK13" i="5"/>
  <c r="DO13" i="5" s="1"/>
  <c r="CN17" i="5"/>
  <c r="CJ22" i="5"/>
  <c r="DN22" i="5" s="1"/>
  <c r="CP15" i="5"/>
  <c r="BR63" i="5"/>
  <c r="CV63" i="5" s="1"/>
  <c r="BR16" i="5"/>
  <c r="CV16" i="5" s="1"/>
  <c r="BZ63" i="5"/>
  <c r="DD63" i="5" s="1"/>
  <c r="BZ16" i="5"/>
  <c r="DD16" i="5" s="1"/>
  <c r="BU13" i="5"/>
  <c r="CY13" i="5" s="1"/>
  <c r="BT17" i="5"/>
  <c r="CB17" i="5"/>
  <c r="BS18" i="5"/>
  <c r="CW18" i="5" s="1"/>
  <c r="E5" i="7" s="1"/>
  <c r="I40" i="22" s="1"/>
  <c r="BQ21" i="5"/>
  <c r="CU21" i="5" s="1"/>
  <c r="CG21" i="5"/>
  <c r="DK21" i="5" s="1"/>
  <c r="CF22" i="5"/>
  <c r="DJ22" i="5" s="1"/>
  <c r="CD15" i="5"/>
  <c r="BP13" i="5"/>
  <c r="F12" i="7"/>
  <c r="J16" i="22" s="1"/>
  <c r="Q10" i="7"/>
  <c r="U14" i="22" s="1"/>
  <c r="R11" i="7"/>
  <c r="V15" i="22" s="1"/>
  <c r="AA13" i="7"/>
  <c r="AE20" i="22" s="1"/>
  <c r="F13" i="7"/>
  <c r="J20" i="22" s="1"/>
  <c r="K2" i="7"/>
  <c r="O2" i="22" s="1"/>
  <c r="K7" i="7"/>
  <c r="O8" i="22" s="1"/>
  <c r="H15" i="7"/>
  <c r="L31" i="22" s="1"/>
  <c r="G16" i="7"/>
  <c r="K32" i="22" s="1"/>
  <c r="W15" i="7"/>
  <c r="AA31" i="22" s="1"/>
  <c r="G94" i="7"/>
  <c r="K34" i="22" s="1"/>
  <c r="S15" i="7"/>
  <c r="W31" i="22" s="1"/>
  <c r="C13" i="7"/>
  <c r="G20" i="22" s="1"/>
  <c r="L2" i="7"/>
  <c r="P2" i="22" s="1"/>
  <c r="AA15" i="7"/>
  <c r="AE31" i="22" s="1"/>
  <c r="C15" i="7"/>
  <c r="G31" i="22" s="1"/>
  <c r="Y2" i="7"/>
  <c r="AC2" i="22" s="1"/>
  <c r="F15" i="7"/>
  <c r="J31" i="22" s="1"/>
  <c r="R13" i="7"/>
  <c r="V20" i="22" s="1"/>
  <c r="F2" i="7"/>
  <c r="J2" i="22" s="1"/>
  <c r="O94" i="7"/>
  <c r="S34" i="22" s="1"/>
  <c r="T9" i="7"/>
  <c r="X10" i="22" s="1"/>
  <c r="T3" i="7"/>
  <c r="X3" i="22" s="1"/>
  <c r="C12" i="7"/>
  <c r="G16" i="22" s="1"/>
  <c r="Q100" i="7"/>
  <c r="U18" i="22" s="1"/>
  <c r="U12" i="7"/>
  <c r="Y16" i="22" s="1"/>
  <c r="G11" i="7"/>
  <c r="K15" i="22" s="1"/>
  <c r="M11" i="7"/>
  <c r="Q15" i="22" s="1"/>
  <c r="K100" i="7"/>
  <c r="O18" i="22" s="1"/>
  <c r="AA12" i="7"/>
  <c r="AE16" i="22" s="1"/>
  <c r="H11" i="7"/>
  <c r="L15" i="22" s="1"/>
  <c r="J38" i="7"/>
  <c r="N17" i="22" s="1"/>
  <c r="I10" i="7"/>
  <c r="M14" i="22" s="1"/>
  <c r="Q12" i="7"/>
  <c r="U16" i="22" s="1"/>
  <c r="L100" i="7"/>
  <c r="P18" i="22" s="1"/>
  <c r="AA100" i="7"/>
  <c r="AE18" i="22" s="1"/>
  <c r="C10" i="7"/>
  <c r="G14" i="22" s="1"/>
  <c r="Z12" i="7"/>
  <c r="AD16" i="22" s="1"/>
  <c r="V10" i="7"/>
  <c r="Z14" i="22" s="1"/>
  <c r="U100" i="7"/>
  <c r="Y18" i="22" s="1"/>
  <c r="F11" i="7"/>
  <c r="J15" i="22" s="1"/>
  <c r="W12" i="7"/>
  <c r="AA16" i="22" s="1"/>
  <c r="O100" i="7"/>
  <c r="S18" i="22" s="1"/>
  <c r="H100" i="7"/>
  <c r="L18" i="22" s="1"/>
  <c r="Z10" i="7"/>
  <c r="AD14" i="22" s="1"/>
  <c r="F100" i="7"/>
  <c r="J18" i="22" s="1"/>
  <c r="X10" i="7"/>
  <c r="AB14" i="22" s="1"/>
  <c r="D10" i="7"/>
  <c r="H14" i="22" s="1"/>
  <c r="L12" i="7"/>
  <c r="P16" i="22" s="1"/>
  <c r="V38" i="7"/>
  <c r="Z17" i="22" s="1"/>
  <c r="U10" i="7"/>
  <c r="Y14" i="22" s="1"/>
  <c r="M38" i="7"/>
  <c r="Q17" i="22" s="1"/>
  <c r="N10" i="7"/>
  <c r="R14" i="22" s="1"/>
  <c r="CE38" i="5"/>
  <c r="DI38" i="5" s="1"/>
  <c r="BX38" i="5"/>
  <c r="DB38" i="5" s="1"/>
  <c r="BR38" i="5"/>
  <c r="CV38" i="5" s="1"/>
  <c r="CM63" i="5"/>
  <c r="DQ63" i="5" s="1"/>
  <c r="CM16" i="5"/>
  <c r="DQ16" i="5" s="1"/>
  <c r="CK17" i="5"/>
  <c r="CM20" i="5"/>
  <c r="DQ20" i="5" s="1"/>
  <c r="BW12" i="5"/>
  <c r="DA12" i="5" s="1"/>
  <c r="CE12" i="5"/>
  <c r="DI12" i="5" s="1"/>
  <c r="BU17" i="5"/>
  <c r="CC17" i="5"/>
  <c r="BS20" i="5"/>
  <c r="CW20" i="5" s="1"/>
  <c r="CA20" i="5"/>
  <c r="DE20" i="5" s="1"/>
  <c r="CD70" i="5"/>
  <c r="BP12" i="5"/>
  <c r="CN38" i="5"/>
  <c r="DR38" i="5" s="1"/>
  <c r="CJ38" i="5"/>
  <c r="DN38" i="5" s="1"/>
  <c r="CC38" i="5"/>
  <c r="DG38" i="5" s="1"/>
  <c r="CJ63" i="5"/>
  <c r="DN63" i="5" s="1"/>
  <c r="CJ16" i="5"/>
  <c r="DN16" i="5" s="1"/>
  <c r="CM13" i="5"/>
  <c r="DQ13" i="5" s="1"/>
  <c r="CO18" i="5"/>
  <c r="CN62" i="5"/>
  <c r="DR62" i="5" s="1"/>
  <c r="CN19" i="5"/>
  <c r="DR19" i="5" s="1"/>
  <c r="Z6" i="7" s="1"/>
  <c r="AD7" i="22" s="1"/>
  <c r="CN27" i="5"/>
  <c r="DR27" i="5" s="1"/>
  <c r="CI14" i="5"/>
  <c r="BX12" i="5"/>
  <c r="DB12" i="5" s="1"/>
  <c r="CF12" i="5"/>
  <c r="DJ12" i="5" s="1"/>
  <c r="CA13" i="5"/>
  <c r="DE13" i="5" s="1"/>
  <c r="BV17" i="5"/>
  <c r="CD17" i="5"/>
  <c r="BY18" i="5"/>
  <c r="BT62" i="5"/>
  <c r="CX62" i="5" s="1"/>
  <c r="BT19" i="5"/>
  <c r="CX19" i="5" s="1"/>
  <c r="F6" i="7" s="1"/>
  <c r="J7" i="22" s="1"/>
  <c r="BT27" i="5"/>
  <c r="CX27" i="5" s="1"/>
  <c r="CB62" i="5"/>
  <c r="DF62" i="5" s="1"/>
  <c r="CB19" i="5"/>
  <c r="DF19" i="5" s="1"/>
  <c r="N6" i="7" s="1"/>
  <c r="R7" i="22" s="1"/>
  <c r="CB27" i="5"/>
  <c r="DF27" i="5" s="1"/>
  <c r="BW21" i="5"/>
  <c r="DA21" i="5" s="1"/>
  <c r="CO61" i="5"/>
  <c r="DS61" i="5" s="1"/>
  <c r="CO39" i="5"/>
  <c r="DS39" i="5" s="1"/>
  <c r="CO59" i="5"/>
  <c r="DS59" i="5" s="1"/>
  <c r="BV61" i="5"/>
  <c r="CZ61" i="5" s="1"/>
  <c r="BV39" i="5"/>
  <c r="CZ39" i="5" s="1"/>
  <c r="BV59" i="5"/>
  <c r="CZ59" i="5" s="1"/>
  <c r="CD61" i="5"/>
  <c r="DH61" i="5" s="1"/>
  <c r="CD39" i="5"/>
  <c r="DH39" i="5" s="1"/>
  <c r="CD59" i="5"/>
  <c r="DH59" i="5" s="1"/>
  <c r="CK12" i="5"/>
  <c r="DO12" i="5" s="1"/>
  <c r="CJ13" i="5"/>
  <c r="DN13" i="5" s="1"/>
  <c r="CM17" i="5"/>
  <c r="CP18" i="5"/>
  <c r="CO62" i="5"/>
  <c r="DS62" i="5" s="1"/>
  <c r="CO19" i="5"/>
  <c r="DS19" i="5" s="1"/>
  <c r="AA6" i="7" s="1"/>
  <c r="AE7" i="22" s="1"/>
  <c r="CO27" i="5"/>
  <c r="DS27" i="5" s="1"/>
  <c r="CM22" i="5"/>
  <c r="DQ22" i="5" s="1"/>
  <c r="BT13" i="5"/>
  <c r="CX13" i="5" s="1"/>
  <c r="BR18" i="5"/>
  <c r="CB21" i="5"/>
  <c r="DF21" i="5" s="1"/>
  <c r="CA22" i="5"/>
  <c r="DE22" i="5" s="1"/>
  <c r="BP22" i="5"/>
  <c r="CL63" i="5"/>
  <c r="DP63" i="5" s="1"/>
  <c r="CL16" i="5"/>
  <c r="DP16" i="5" s="1"/>
  <c r="CO13" i="5"/>
  <c r="DS13" i="5" s="1"/>
  <c r="CH62" i="5"/>
  <c r="DL62" i="5" s="1"/>
  <c r="CH19" i="5"/>
  <c r="DL19" i="5" s="1"/>
  <c r="T6" i="7" s="1"/>
  <c r="X7" i="22" s="1"/>
  <c r="CH27" i="5"/>
  <c r="DL27" i="5" s="1"/>
  <c r="CP62" i="5"/>
  <c r="DT62" i="5" s="1"/>
  <c r="CP19" i="5"/>
  <c r="DT19" i="5" s="1"/>
  <c r="AB6" i="7" s="1"/>
  <c r="AF7" i="22" s="1"/>
  <c r="CP27" i="5"/>
  <c r="DT27" i="5" s="1"/>
  <c r="CN22" i="5"/>
  <c r="DR22" i="5" s="1"/>
  <c r="BY13" i="5"/>
  <c r="DC13" i="5" s="1"/>
  <c r="BW18" i="5"/>
  <c r="BR62" i="5"/>
  <c r="CV62" i="5" s="1"/>
  <c r="BR19" i="5"/>
  <c r="CV19" i="5" s="1"/>
  <c r="D6" i="7" s="1"/>
  <c r="H7" i="22" s="1"/>
  <c r="BR27" i="5"/>
  <c r="CV27" i="5" s="1"/>
  <c r="BZ62" i="5"/>
  <c r="DD62" i="5" s="1"/>
  <c r="BZ19" i="5"/>
  <c r="DD19" i="5" s="1"/>
  <c r="L6" i="7" s="1"/>
  <c r="P7" i="22" s="1"/>
  <c r="BZ27" i="5"/>
  <c r="DD27" i="5" s="1"/>
  <c r="BU21" i="5"/>
  <c r="CY21" i="5" s="1"/>
  <c r="BT22" i="5"/>
  <c r="CX22" i="5" s="1"/>
  <c r="BR15" i="5"/>
  <c r="BP26" i="5"/>
  <c r="B65" i="7"/>
  <c r="F125" i="22" s="1"/>
  <c r="CO95" i="5"/>
  <c r="CO96" i="5"/>
  <c r="CO97" i="5"/>
  <c r="CO98" i="5"/>
  <c r="DS98" i="5" s="1"/>
  <c r="AA89" i="7" s="1"/>
  <c r="AE92" i="22" s="1"/>
  <c r="BU95" i="5"/>
  <c r="BU96" i="5"/>
  <c r="BU97" i="5"/>
  <c r="BU98" i="5"/>
  <c r="CY98" i="5" s="1"/>
  <c r="G89" i="7" s="1"/>
  <c r="K92" i="22" s="1"/>
  <c r="BW95" i="5"/>
  <c r="BW96" i="5"/>
  <c r="BW97" i="5"/>
  <c r="BW98" i="5"/>
  <c r="DA98" i="5" s="1"/>
  <c r="I89" i="7" s="1"/>
  <c r="M92" i="22" s="1"/>
  <c r="CE95" i="5"/>
  <c r="CE96" i="5"/>
  <c r="CE97" i="5"/>
  <c r="CE98" i="5"/>
  <c r="DI98" i="5" s="1"/>
  <c r="Q89" i="7" s="1"/>
  <c r="U92" i="22" s="1"/>
  <c r="BT95" i="5"/>
  <c r="BT96" i="5"/>
  <c r="BT97" i="5"/>
  <c r="BT98" i="5"/>
  <c r="CX98" i="5" s="1"/>
  <c r="F89" i="7" s="1"/>
  <c r="J92" i="22" s="1"/>
  <c r="BP96" i="5"/>
  <c r="BP97" i="5"/>
  <c r="BP98" i="5"/>
  <c r="CT98" i="5" s="1"/>
  <c r="B89" i="7" s="1"/>
  <c r="F92" i="22" s="1"/>
  <c r="BP95" i="5"/>
  <c r="CL95" i="5"/>
  <c r="CL96" i="5"/>
  <c r="CL97" i="5"/>
  <c r="CL98" i="5"/>
  <c r="DP98" i="5" s="1"/>
  <c r="X89" i="7" s="1"/>
  <c r="AB92" i="22" s="1"/>
  <c r="BR95" i="5"/>
  <c r="BR96" i="5"/>
  <c r="BR97" i="5"/>
  <c r="BR98" i="5"/>
  <c r="CV98" i="5" s="1"/>
  <c r="D89" i="7" s="1"/>
  <c r="H92" i="22" s="1"/>
  <c r="BZ95" i="5"/>
  <c r="BZ96" i="5"/>
  <c r="BZ97" i="5"/>
  <c r="BZ98" i="5"/>
  <c r="DD98" i="5" s="1"/>
  <c r="L89" i="7" s="1"/>
  <c r="P92" i="22" s="1"/>
  <c r="CJ95" i="5"/>
  <c r="CJ96" i="5"/>
  <c r="CJ97" i="5"/>
  <c r="CJ98" i="5"/>
  <c r="DN98" i="5" s="1"/>
  <c r="V89" i="7" s="1"/>
  <c r="Z92" i="22" s="1"/>
  <c r="CI95" i="5"/>
  <c r="CI96" i="5"/>
  <c r="CI97" i="5"/>
  <c r="CI98" i="5"/>
  <c r="DM98" i="5" s="1"/>
  <c r="U89" i="7" s="1"/>
  <c r="Y92" i="22" s="1"/>
  <c r="CK95" i="5"/>
  <c r="CK96" i="5"/>
  <c r="CK97" i="5"/>
  <c r="CK98" i="5"/>
  <c r="DO98" i="5" s="1"/>
  <c r="W89" i="7" s="1"/>
  <c r="AA92" i="22" s="1"/>
  <c r="BQ95" i="5"/>
  <c r="BQ96" i="5"/>
  <c r="BQ97" i="5"/>
  <c r="BQ98" i="5"/>
  <c r="CU98" i="5" s="1"/>
  <c r="C89" i="7" s="1"/>
  <c r="G92" i="22" s="1"/>
  <c r="CG95" i="5"/>
  <c r="CG96" i="5"/>
  <c r="CG97" i="5"/>
  <c r="CG98" i="5"/>
  <c r="DK98" i="5" s="1"/>
  <c r="S89" i="7" s="1"/>
  <c r="W92" i="22" s="1"/>
  <c r="CA95" i="5"/>
  <c r="CA96" i="5"/>
  <c r="CA97" i="5"/>
  <c r="CA98" i="5"/>
  <c r="DE98" i="5" s="1"/>
  <c r="M89" i="7" s="1"/>
  <c r="Q92" i="22" s="1"/>
  <c r="CB95" i="5"/>
  <c r="CB96" i="5"/>
  <c r="CB97" i="5"/>
  <c r="CB98" i="5"/>
  <c r="DF98" i="5" s="1"/>
  <c r="N89" i="7" s="1"/>
  <c r="R92" i="22" s="1"/>
  <c r="CF95" i="5"/>
  <c r="CF96" i="5"/>
  <c r="CF97" i="5"/>
  <c r="CF98" i="5"/>
  <c r="DJ98" i="5" s="1"/>
  <c r="R89" i="7" s="1"/>
  <c r="V92" i="22" s="1"/>
  <c r="CH95" i="5"/>
  <c r="CH96" i="5"/>
  <c r="CH97" i="5"/>
  <c r="CH98" i="5"/>
  <c r="DL98" i="5" s="1"/>
  <c r="T89" i="7" s="1"/>
  <c r="X92" i="22" s="1"/>
  <c r="CP95" i="5"/>
  <c r="CP96" i="5"/>
  <c r="CP97" i="5"/>
  <c r="CP98" i="5"/>
  <c r="DT98" i="5" s="1"/>
  <c r="AB89" i="7" s="1"/>
  <c r="AF92" i="22" s="1"/>
  <c r="BV95" i="5"/>
  <c r="BV96" i="5"/>
  <c r="BV97" i="5"/>
  <c r="BV98" i="5"/>
  <c r="CZ98" i="5" s="1"/>
  <c r="H89" i="7" s="1"/>
  <c r="L92" i="22" s="1"/>
  <c r="CD95" i="5"/>
  <c r="CD96" i="5"/>
  <c r="CD97" i="5"/>
  <c r="CD98" i="5"/>
  <c r="DH98" i="5" s="1"/>
  <c r="P89" i="7" s="1"/>
  <c r="T92" i="22" s="1"/>
  <c r="BX95" i="5"/>
  <c r="BX96" i="5"/>
  <c r="BX97" i="5"/>
  <c r="BX98" i="5"/>
  <c r="DB98" i="5" s="1"/>
  <c r="J89" i="7" s="1"/>
  <c r="N92" i="22" s="1"/>
  <c r="CM95" i="5"/>
  <c r="CM96" i="5"/>
  <c r="CM97" i="5"/>
  <c r="CM98" i="5"/>
  <c r="DQ98" i="5" s="1"/>
  <c r="Y89" i="7" s="1"/>
  <c r="AC92" i="22" s="1"/>
  <c r="BS95" i="5"/>
  <c r="BS96" i="5"/>
  <c r="BS97" i="5"/>
  <c r="BS98" i="5"/>
  <c r="CW98" i="5" s="1"/>
  <c r="E89" i="7" s="1"/>
  <c r="I92" i="22" s="1"/>
  <c r="CN95" i="5"/>
  <c r="CN96" i="5"/>
  <c r="CN97" i="5"/>
  <c r="CN98" i="5"/>
  <c r="DR98" i="5" s="1"/>
  <c r="Z89" i="7" s="1"/>
  <c r="AD92" i="22" s="1"/>
  <c r="CJ78" i="5"/>
  <c r="CJ79" i="5"/>
  <c r="CJ80" i="5"/>
  <c r="CJ81" i="5"/>
  <c r="CJ83" i="5"/>
  <c r="DN84" i="5"/>
  <c r="V75" i="7" s="1"/>
  <c r="Z74" i="22" s="1"/>
  <c r="CJ85" i="5"/>
  <c r="CB78" i="5"/>
  <c r="CB79" i="5"/>
  <c r="CB80" i="5"/>
  <c r="CB81" i="5"/>
  <c r="CB83" i="5"/>
  <c r="DF84" i="5"/>
  <c r="N75" i="7" s="1"/>
  <c r="R74" i="22" s="1"/>
  <c r="CB85" i="5"/>
  <c r="CA78" i="5"/>
  <c r="CA79" i="5"/>
  <c r="CA80" i="5"/>
  <c r="CA81" i="5"/>
  <c r="CA83" i="5"/>
  <c r="DE84" i="5"/>
  <c r="M75" i="7" s="1"/>
  <c r="Q74" i="22" s="1"/>
  <c r="CA85" i="5"/>
  <c r="BQ78" i="5"/>
  <c r="BQ79" i="5"/>
  <c r="BQ80" i="5"/>
  <c r="BQ81" i="5"/>
  <c r="BQ83" i="5"/>
  <c r="CU84" i="5"/>
  <c r="C75" i="7" s="1"/>
  <c r="G74" i="22" s="1"/>
  <c r="BQ85" i="5"/>
  <c r="CG78" i="5"/>
  <c r="CG79" i="5"/>
  <c r="CG80" i="5"/>
  <c r="CG81" i="5"/>
  <c r="CG83" i="5"/>
  <c r="DK84" i="5"/>
  <c r="S75" i="7" s="1"/>
  <c r="W74" i="22" s="1"/>
  <c r="CG85" i="5"/>
  <c r="CI78" i="5"/>
  <c r="CI79" i="5"/>
  <c r="CI80" i="5"/>
  <c r="CI81" i="5"/>
  <c r="CI83" i="5"/>
  <c r="DM84" i="5"/>
  <c r="U75" i="7" s="1"/>
  <c r="Y74" i="22" s="1"/>
  <c r="CI85" i="5"/>
  <c r="CP78" i="5"/>
  <c r="CP79" i="5"/>
  <c r="CP80" i="5"/>
  <c r="CP81" i="5"/>
  <c r="CP83" i="5"/>
  <c r="DT84" i="5"/>
  <c r="AB75" i="7" s="1"/>
  <c r="AF74" i="22" s="1"/>
  <c r="CP85" i="5"/>
  <c r="BV78" i="5"/>
  <c r="BV79" i="5"/>
  <c r="BV80" i="5"/>
  <c r="BV81" i="5"/>
  <c r="BV83" i="5"/>
  <c r="CZ84" i="5"/>
  <c r="H75" i="7" s="1"/>
  <c r="L74" i="22" s="1"/>
  <c r="BV85" i="5"/>
  <c r="CN78" i="5"/>
  <c r="CN79" i="5"/>
  <c r="CN80" i="5"/>
  <c r="CN81" i="5"/>
  <c r="CN83" i="5"/>
  <c r="DR84" i="5"/>
  <c r="Z75" i="7" s="1"/>
  <c r="AD74" i="22" s="1"/>
  <c r="CN85" i="5"/>
  <c r="CF78" i="5"/>
  <c r="CF79" i="5"/>
  <c r="CF80" i="5"/>
  <c r="CF81" i="5"/>
  <c r="CF83" i="5"/>
  <c r="DJ84" i="5"/>
  <c r="R75" i="7" s="1"/>
  <c r="V74" i="22" s="1"/>
  <c r="CF85" i="5"/>
  <c r="CK78" i="5"/>
  <c r="CK79" i="5"/>
  <c r="CK80" i="5"/>
  <c r="CK81" i="5"/>
  <c r="CK83" i="5"/>
  <c r="DO84" i="5"/>
  <c r="W75" i="7" s="1"/>
  <c r="AA74" i="22" s="1"/>
  <c r="CK85" i="5"/>
  <c r="BU78" i="5"/>
  <c r="BU79" i="5"/>
  <c r="BU80" i="5"/>
  <c r="BU81" i="5"/>
  <c r="BU83" i="5"/>
  <c r="CY84" i="5"/>
  <c r="G75" i="7" s="1"/>
  <c r="K74" i="22" s="1"/>
  <c r="BU85" i="5"/>
  <c r="BS78" i="5"/>
  <c r="BS79" i="5"/>
  <c r="BS80" i="5"/>
  <c r="BS81" i="5"/>
  <c r="BS83" i="5"/>
  <c r="CW84" i="5"/>
  <c r="E75" i="7" s="1"/>
  <c r="I74" i="22" s="1"/>
  <c r="BS85" i="5"/>
  <c r="BZ78" i="5"/>
  <c r="BZ79" i="5"/>
  <c r="BZ80" i="5"/>
  <c r="BZ81" i="5"/>
  <c r="BZ83" i="5"/>
  <c r="DD84" i="5"/>
  <c r="L75" i="7" s="1"/>
  <c r="P74" i="22" s="1"/>
  <c r="BZ85" i="5"/>
  <c r="BW78" i="5"/>
  <c r="BW79" i="5"/>
  <c r="BW80" i="5"/>
  <c r="BW81" i="5"/>
  <c r="BW83" i="5"/>
  <c r="DA84" i="5"/>
  <c r="I75" i="7" s="1"/>
  <c r="M74" i="22" s="1"/>
  <c r="BW85" i="5"/>
  <c r="BT78" i="5"/>
  <c r="BT79" i="5"/>
  <c r="BT80" i="5"/>
  <c r="BT81" i="5"/>
  <c r="BT83" i="5"/>
  <c r="CX84" i="5"/>
  <c r="F75" i="7" s="1"/>
  <c r="J74" i="22" s="1"/>
  <c r="BT85" i="5"/>
  <c r="CO78" i="5"/>
  <c r="CO79" i="5"/>
  <c r="CO80" i="5"/>
  <c r="CO81" i="5"/>
  <c r="CO83" i="5"/>
  <c r="DS84" i="5"/>
  <c r="AA75" i="7" s="1"/>
  <c r="AE74" i="22" s="1"/>
  <c r="CO85" i="5"/>
  <c r="BY78" i="5"/>
  <c r="BY79" i="5"/>
  <c r="BY80" i="5"/>
  <c r="BY81" i="5"/>
  <c r="BY83" i="5"/>
  <c r="DC84" i="5"/>
  <c r="K75" i="7" s="1"/>
  <c r="O74" i="22" s="1"/>
  <c r="BY85" i="5"/>
  <c r="CE78" i="5"/>
  <c r="CE79" i="5"/>
  <c r="CE80" i="5"/>
  <c r="CE81" i="5"/>
  <c r="CE83" i="5"/>
  <c r="DI84" i="5"/>
  <c r="Q75" i="7" s="1"/>
  <c r="U74" i="22" s="1"/>
  <c r="CE85" i="5"/>
  <c r="CH78" i="5"/>
  <c r="CH79" i="5"/>
  <c r="CH80" i="5"/>
  <c r="CH81" i="5"/>
  <c r="CH83" i="5"/>
  <c r="DL84" i="5"/>
  <c r="T75" i="7" s="1"/>
  <c r="X74" i="22" s="1"/>
  <c r="CH85" i="5"/>
  <c r="CD78" i="5"/>
  <c r="CD79" i="5"/>
  <c r="CD80" i="5"/>
  <c r="CD81" i="5"/>
  <c r="CD83" i="5"/>
  <c r="DH84" i="5"/>
  <c r="P75" i="7" s="1"/>
  <c r="T74" i="22" s="1"/>
  <c r="CD85" i="5"/>
  <c r="BX78" i="5"/>
  <c r="BX79" i="5"/>
  <c r="BX80" i="5"/>
  <c r="BX81" i="5"/>
  <c r="BX83" i="5"/>
  <c r="DB84" i="5"/>
  <c r="J75" i="7" s="1"/>
  <c r="N74" i="22" s="1"/>
  <c r="BX85" i="5"/>
  <c r="CC78" i="5"/>
  <c r="CC79" i="5"/>
  <c r="CC80" i="5"/>
  <c r="CC81" i="5"/>
  <c r="CC83" i="5"/>
  <c r="DG84" i="5"/>
  <c r="O75" i="7" s="1"/>
  <c r="S74" i="22" s="1"/>
  <c r="CC85" i="5"/>
  <c r="CL78" i="5"/>
  <c r="CL79" i="5"/>
  <c r="CL80" i="5"/>
  <c r="CL81" i="5"/>
  <c r="CL83" i="5"/>
  <c r="DP84" i="5"/>
  <c r="X75" i="7" s="1"/>
  <c r="AB74" i="22" s="1"/>
  <c r="CL85" i="5"/>
  <c r="BR78" i="5"/>
  <c r="BR79" i="5"/>
  <c r="BR80" i="5"/>
  <c r="BR81" i="5"/>
  <c r="BR83" i="5"/>
  <c r="CV84" i="5"/>
  <c r="D75" i="7" s="1"/>
  <c r="H74" i="22" s="1"/>
  <c r="BR85" i="5"/>
  <c r="BP78" i="5"/>
  <c r="BP79" i="5"/>
  <c r="BP83" i="5"/>
  <c r="BP80" i="5"/>
  <c r="CT84" i="5"/>
  <c r="B75" i="7" s="1"/>
  <c r="F74" i="22" s="1"/>
  <c r="BP81" i="5"/>
  <c r="BP85" i="5"/>
  <c r="BY5" i="5"/>
  <c r="BY6" i="5"/>
  <c r="CH5" i="5"/>
  <c r="CH6" i="5"/>
  <c r="BZ5" i="5"/>
  <c r="BZ6" i="5"/>
  <c r="CC5" i="5"/>
  <c r="CC6" i="5"/>
  <c r="CL5" i="5"/>
  <c r="DP5" i="5" s="1"/>
  <c r="X39" i="7" s="1"/>
  <c r="AB43" i="22" s="1"/>
  <c r="CL6" i="5"/>
  <c r="DP6" i="5" s="1"/>
  <c r="X51" i="7" s="1"/>
  <c r="AB44" i="22" s="1"/>
  <c r="CD5" i="5"/>
  <c r="CD6" i="5"/>
  <c r="CK5" i="5"/>
  <c r="CK6" i="5"/>
  <c r="BQ5" i="5"/>
  <c r="BQ6" i="5"/>
  <c r="CG5" i="5"/>
  <c r="CG6" i="5"/>
  <c r="CP5" i="5"/>
  <c r="CP6" i="5"/>
  <c r="BR5" i="5"/>
  <c r="BR6" i="5"/>
  <c r="CJ5" i="5"/>
  <c r="CJ6" i="5"/>
  <c r="CO5" i="5"/>
  <c r="DS5" i="5" s="1"/>
  <c r="AA39" i="7" s="1"/>
  <c r="AE43" i="22" s="1"/>
  <c r="CO6" i="5"/>
  <c r="DS6" i="5" s="1"/>
  <c r="AA51" i="7" s="1"/>
  <c r="AE44" i="22" s="1"/>
  <c r="BU5" i="5"/>
  <c r="BU6" i="5"/>
  <c r="BV5" i="5"/>
  <c r="CZ5" i="5" s="1"/>
  <c r="H39" i="7" s="1"/>
  <c r="L43" i="22" s="1"/>
  <c r="BV6" i="5"/>
  <c r="CZ6" i="5" s="1"/>
  <c r="H51" i="7" s="1"/>
  <c r="L44" i="22" s="1"/>
  <c r="BV28" i="5"/>
  <c r="BV29" i="5"/>
  <c r="BV30" i="5"/>
  <c r="BV31" i="5"/>
  <c r="BV32" i="5"/>
  <c r="BV33" i="5"/>
  <c r="BY28" i="5"/>
  <c r="BY29" i="5"/>
  <c r="BY30" i="5"/>
  <c r="BY31" i="5"/>
  <c r="BY32" i="5"/>
  <c r="BY33" i="5"/>
  <c r="BS28" i="5"/>
  <c r="BS29" i="5"/>
  <c r="BS30" i="5"/>
  <c r="BS31" i="5"/>
  <c r="BS32" i="5"/>
  <c r="BS33" i="5"/>
  <c r="CO28" i="5"/>
  <c r="CO29" i="5"/>
  <c r="CO30" i="5"/>
  <c r="CO31" i="5"/>
  <c r="CO32" i="5"/>
  <c r="CO33" i="5"/>
  <c r="BQ28" i="5"/>
  <c r="BQ29" i="5"/>
  <c r="BQ30" i="5"/>
  <c r="BQ31" i="5"/>
  <c r="BQ32" i="5"/>
  <c r="BQ33" i="5"/>
  <c r="CJ28" i="5"/>
  <c r="CJ29" i="5"/>
  <c r="CJ30" i="5"/>
  <c r="CJ31" i="5"/>
  <c r="CJ32" i="5"/>
  <c r="CJ33" i="5"/>
  <c r="BX28" i="5"/>
  <c r="BX29" i="5"/>
  <c r="BX30" i="5"/>
  <c r="BX31" i="5"/>
  <c r="BX32" i="5"/>
  <c r="BX33" i="5"/>
  <c r="BU28" i="5"/>
  <c r="BU29" i="5"/>
  <c r="BU30" i="5"/>
  <c r="BU31" i="5"/>
  <c r="BU32" i="5"/>
  <c r="BU33" i="5"/>
  <c r="CH28" i="5"/>
  <c r="CH29" i="5"/>
  <c r="CH30" i="5"/>
  <c r="CH31" i="5"/>
  <c r="CH32" i="5"/>
  <c r="CH33" i="5"/>
  <c r="BZ28" i="5"/>
  <c r="BZ29" i="5"/>
  <c r="BZ30" i="5"/>
  <c r="BZ31" i="5"/>
  <c r="BZ32" i="5"/>
  <c r="BZ33" i="5"/>
  <c r="CI28" i="5"/>
  <c r="CI29" i="5"/>
  <c r="CI30" i="5"/>
  <c r="CI31" i="5"/>
  <c r="CI32" i="5"/>
  <c r="CI33" i="5"/>
  <c r="BW28" i="5"/>
  <c r="BW29" i="5"/>
  <c r="BW30" i="5"/>
  <c r="BW31" i="5"/>
  <c r="BW32" i="5"/>
  <c r="BW33" i="5"/>
  <c r="BP33" i="5"/>
  <c r="BP28" i="5"/>
  <c r="BP32" i="5"/>
  <c r="BP29" i="5"/>
  <c r="BP30" i="5"/>
  <c r="BP31" i="5"/>
  <c r="CC28" i="5"/>
  <c r="CC29" i="5"/>
  <c r="CC30" i="5"/>
  <c r="CC31" i="5"/>
  <c r="CC32" i="5"/>
  <c r="CC33" i="5"/>
  <c r="CN28" i="5"/>
  <c r="CN29" i="5"/>
  <c r="CN30" i="5"/>
  <c r="CN31" i="5"/>
  <c r="CN32" i="5"/>
  <c r="CN33" i="5"/>
  <c r="CB28" i="5"/>
  <c r="CB29" i="5"/>
  <c r="CB30" i="5"/>
  <c r="CB31" i="5"/>
  <c r="CB32" i="5"/>
  <c r="CB33" i="5"/>
  <c r="CG28" i="5"/>
  <c r="CG29" i="5"/>
  <c r="CG30" i="5"/>
  <c r="CG31" i="5"/>
  <c r="CG32" i="5"/>
  <c r="CG33" i="5"/>
  <c r="CL28" i="5"/>
  <c r="CL29" i="5"/>
  <c r="CL30" i="5"/>
  <c r="CL31" i="5"/>
  <c r="CL32" i="5"/>
  <c r="CL33" i="5"/>
  <c r="CD28" i="5"/>
  <c r="CD29" i="5"/>
  <c r="CD30" i="5"/>
  <c r="CD31" i="5"/>
  <c r="CD32" i="5"/>
  <c r="CD33" i="5"/>
  <c r="CM28" i="5"/>
  <c r="CM29" i="5"/>
  <c r="CM30" i="5"/>
  <c r="CM31" i="5"/>
  <c r="CM32" i="5"/>
  <c r="CM33" i="5"/>
  <c r="CA28" i="5"/>
  <c r="CA29" i="5"/>
  <c r="CA30" i="5"/>
  <c r="CA31" i="5"/>
  <c r="CA32" i="5"/>
  <c r="CA33" i="5"/>
  <c r="CF28" i="5"/>
  <c r="CF29" i="5"/>
  <c r="CF30" i="5"/>
  <c r="CF31" i="5"/>
  <c r="CF32" i="5"/>
  <c r="CF33" i="5"/>
  <c r="CP28" i="5"/>
  <c r="CP29" i="5"/>
  <c r="CP30" i="5"/>
  <c r="CP31" i="5"/>
  <c r="CP32" i="5"/>
  <c r="CP33" i="5"/>
  <c r="BR28" i="5"/>
  <c r="BR29" i="5"/>
  <c r="BR30" i="5"/>
  <c r="BR31" i="5"/>
  <c r="BR32" i="5"/>
  <c r="BR33" i="5"/>
  <c r="CE28" i="5"/>
  <c r="CE29" i="5"/>
  <c r="CE30" i="5"/>
  <c r="CE31" i="5"/>
  <c r="CE32" i="5"/>
  <c r="CE33" i="5"/>
  <c r="BT28" i="5"/>
  <c r="BT29" i="5"/>
  <c r="BT30" i="5"/>
  <c r="BT31" i="5"/>
  <c r="BT32" i="5"/>
  <c r="BT33" i="5"/>
  <c r="CK28" i="5"/>
  <c r="CK29" i="5"/>
  <c r="CK30" i="5"/>
  <c r="CK31" i="5"/>
  <c r="CK32" i="5"/>
  <c r="CK33" i="5"/>
  <c r="CJ47" i="5"/>
  <c r="CJ48" i="5"/>
  <c r="CJ49" i="5"/>
  <c r="CJ50" i="5"/>
  <c r="CO47" i="5"/>
  <c r="CO48" i="5"/>
  <c r="CO49" i="5"/>
  <c r="CO50" i="5"/>
  <c r="BQ47" i="5"/>
  <c r="BQ48" i="5"/>
  <c r="BQ49" i="5"/>
  <c r="BQ50" i="5"/>
  <c r="CG47" i="5"/>
  <c r="CG48" i="5"/>
  <c r="CG49" i="5"/>
  <c r="CG50" i="5"/>
  <c r="BP50" i="5"/>
  <c r="BP47" i="5"/>
  <c r="BP48" i="5"/>
  <c r="BP49" i="5"/>
  <c r="CP47" i="5"/>
  <c r="CP48" i="5"/>
  <c r="CP49" i="5"/>
  <c r="CP50" i="5"/>
  <c r="BV47" i="5"/>
  <c r="BV48" i="5"/>
  <c r="BV49" i="5"/>
  <c r="BV50" i="5"/>
  <c r="CN47" i="5"/>
  <c r="CN48" i="5"/>
  <c r="CN49" i="5"/>
  <c r="CN50" i="5"/>
  <c r="BU47" i="5"/>
  <c r="BU48" i="5"/>
  <c r="BU49" i="5"/>
  <c r="BU50" i="5"/>
  <c r="BZ47" i="5"/>
  <c r="BZ48" i="5"/>
  <c r="BZ49" i="5"/>
  <c r="BZ50" i="5"/>
  <c r="BY47" i="5"/>
  <c r="BY48" i="5"/>
  <c r="BY49" i="5"/>
  <c r="BY50" i="5"/>
  <c r="CH47" i="5"/>
  <c r="CH48" i="5"/>
  <c r="CH49" i="5"/>
  <c r="CH50" i="5"/>
  <c r="CD47" i="5"/>
  <c r="CD48" i="5"/>
  <c r="CD49" i="5"/>
  <c r="CD50" i="5"/>
  <c r="CK47" i="5"/>
  <c r="CK48" i="5"/>
  <c r="CK49" i="5"/>
  <c r="CK50" i="5"/>
  <c r="CC47" i="5"/>
  <c r="CC48" i="5"/>
  <c r="CC49" i="5"/>
  <c r="CC50" i="5"/>
  <c r="CL47" i="5"/>
  <c r="CL48" i="5"/>
  <c r="CL49" i="5"/>
  <c r="CL50" i="5"/>
  <c r="BR47" i="5"/>
  <c r="BR48" i="5"/>
  <c r="BR49" i="5"/>
  <c r="BR50" i="5"/>
  <c r="CH52" i="5"/>
  <c r="DL52" i="5" s="1"/>
  <c r="T46" i="7" s="1"/>
  <c r="X61" i="22" s="1"/>
  <c r="CH53" i="5"/>
  <c r="DL53" i="5" s="1"/>
  <c r="T56" i="7" s="1"/>
  <c r="X62" i="22" s="1"/>
  <c r="BR52" i="5"/>
  <c r="BR53" i="5"/>
  <c r="CI52" i="5"/>
  <c r="CI53" i="5"/>
  <c r="CA52" i="5"/>
  <c r="CA53" i="5"/>
  <c r="CK52" i="5"/>
  <c r="CK53" i="5"/>
  <c r="CL52" i="5"/>
  <c r="CL53" i="5"/>
  <c r="BV52" i="5"/>
  <c r="BV53" i="5"/>
  <c r="CM52" i="5"/>
  <c r="CM53" i="5"/>
  <c r="CE52" i="5"/>
  <c r="DI52" i="5" s="1"/>
  <c r="Q46" i="7" s="1"/>
  <c r="U61" i="22" s="1"/>
  <c r="CE53" i="5"/>
  <c r="DI53" i="5" s="1"/>
  <c r="Q56" i="7" s="1"/>
  <c r="U62" i="22" s="1"/>
  <c r="CP52" i="5"/>
  <c r="CP53" i="5"/>
  <c r="BZ52" i="5"/>
  <c r="BZ53" i="5"/>
  <c r="BS52" i="5"/>
  <c r="CW52" i="5" s="1"/>
  <c r="E46" i="7" s="1"/>
  <c r="I61" i="22" s="1"/>
  <c r="BS53" i="5"/>
  <c r="CW53" i="5" s="1"/>
  <c r="E56" i="7" s="1"/>
  <c r="I62" i="22" s="1"/>
  <c r="CD52" i="5"/>
  <c r="CD53" i="5"/>
  <c r="BW52" i="5"/>
  <c r="BW53" i="5"/>
  <c r="CI56" i="5"/>
  <c r="CI57" i="5"/>
  <c r="CI58" i="5"/>
  <c r="CB56" i="5"/>
  <c r="CB57" i="5"/>
  <c r="CB58" i="5"/>
  <c r="CK56" i="5"/>
  <c r="CK57" i="5"/>
  <c r="CK58" i="5"/>
  <c r="BQ56" i="5"/>
  <c r="BQ57" i="5"/>
  <c r="BQ58" i="5"/>
  <c r="CG56" i="5"/>
  <c r="CG57" i="5"/>
  <c r="CG58" i="5"/>
  <c r="CM56" i="5"/>
  <c r="CM57" i="5"/>
  <c r="CM58" i="5"/>
  <c r="CJ56" i="5"/>
  <c r="CJ57" i="5"/>
  <c r="CJ58" i="5"/>
  <c r="CF56" i="5"/>
  <c r="CF57" i="5"/>
  <c r="CF58" i="5"/>
  <c r="CO56" i="5"/>
  <c r="CO57" i="5"/>
  <c r="CO58" i="5"/>
  <c r="BU56" i="5"/>
  <c r="BU57" i="5"/>
  <c r="BU58" i="5"/>
  <c r="CN56" i="5"/>
  <c r="CN57" i="5"/>
  <c r="CN58" i="5"/>
  <c r="BT56" i="5"/>
  <c r="BT57" i="5"/>
  <c r="BT58" i="5"/>
  <c r="BY56" i="5"/>
  <c r="BY57" i="5"/>
  <c r="BY58" i="5"/>
  <c r="BX56" i="5"/>
  <c r="BX57" i="5"/>
  <c r="BX58" i="5"/>
  <c r="CC56" i="5"/>
  <c r="CC57" i="5"/>
  <c r="CC58" i="5"/>
  <c r="CN54" i="5"/>
  <c r="CN55" i="5"/>
  <c r="BU54" i="5"/>
  <c r="BU55" i="5"/>
  <c r="CL54" i="5"/>
  <c r="CL55" i="5"/>
  <c r="BR54" i="5"/>
  <c r="BR55" i="5"/>
  <c r="BT54" i="5"/>
  <c r="BT55" i="5"/>
  <c r="BY54" i="5"/>
  <c r="BY55" i="5"/>
  <c r="CP54" i="5"/>
  <c r="CP55" i="5"/>
  <c r="BV54" i="5"/>
  <c r="BV55" i="5"/>
  <c r="BX54" i="5"/>
  <c r="BX55" i="5"/>
  <c r="CK54" i="5"/>
  <c r="CK55" i="5"/>
  <c r="CC54" i="5"/>
  <c r="CC55" i="5"/>
  <c r="BZ54" i="5"/>
  <c r="BZ55" i="5"/>
  <c r="CJ54" i="5"/>
  <c r="CJ55" i="5"/>
  <c r="CB54" i="5"/>
  <c r="CB55" i="5"/>
  <c r="CO54" i="5"/>
  <c r="CO55" i="5"/>
  <c r="BQ54" i="5"/>
  <c r="BQ55" i="5"/>
  <c r="CG54" i="5"/>
  <c r="CG55" i="5"/>
  <c r="CH54" i="5"/>
  <c r="CH55" i="5"/>
  <c r="CD54" i="5"/>
  <c r="CD55" i="5"/>
  <c r="BQ51" i="5"/>
  <c r="BQ46" i="5"/>
  <c r="BQ45" i="5"/>
  <c r="CG51" i="5"/>
  <c r="CG46" i="5"/>
  <c r="CG45" i="5"/>
  <c r="CB51" i="5"/>
  <c r="CB46" i="5"/>
  <c r="CB45" i="5"/>
  <c r="CL51" i="5"/>
  <c r="CL46" i="5"/>
  <c r="CL45" i="5"/>
  <c r="BV51" i="5"/>
  <c r="BV46" i="5"/>
  <c r="BV45" i="5"/>
  <c r="CN51" i="5"/>
  <c r="CN46" i="5"/>
  <c r="CN45" i="5"/>
  <c r="CF51" i="5"/>
  <c r="CF46" i="5"/>
  <c r="CF45" i="5"/>
  <c r="BS51" i="5"/>
  <c r="BS46" i="5"/>
  <c r="BS45" i="5"/>
  <c r="BX51" i="5"/>
  <c r="BX46" i="5"/>
  <c r="BX45" i="5"/>
  <c r="CK51" i="5"/>
  <c r="CK46" i="5"/>
  <c r="CK45" i="5"/>
  <c r="BU51" i="5"/>
  <c r="BU46" i="5"/>
  <c r="BU45" i="5"/>
  <c r="CP51" i="5"/>
  <c r="CP46" i="5"/>
  <c r="CP45" i="5"/>
  <c r="BZ51" i="5"/>
  <c r="BZ46" i="5"/>
  <c r="BZ45" i="5"/>
  <c r="CI51" i="5"/>
  <c r="CI46" i="5"/>
  <c r="CI45" i="5"/>
  <c r="BW51" i="5"/>
  <c r="BW46" i="5"/>
  <c r="BW45" i="5"/>
  <c r="CO51" i="5"/>
  <c r="CO46" i="5"/>
  <c r="CO45" i="5"/>
  <c r="BY51" i="5"/>
  <c r="BY46" i="5"/>
  <c r="BY45" i="5"/>
  <c r="CD51" i="5"/>
  <c r="CD46" i="5"/>
  <c r="CD45" i="5"/>
  <c r="CM51" i="5"/>
  <c r="CM46" i="5"/>
  <c r="CM45" i="5"/>
  <c r="CA51" i="5"/>
  <c r="CA46" i="5"/>
  <c r="CA45" i="5"/>
  <c r="CC51" i="5"/>
  <c r="CC46" i="5"/>
  <c r="CC45" i="5"/>
  <c r="CH51" i="5"/>
  <c r="CH46" i="5"/>
  <c r="CH45" i="5"/>
  <c r="BR51" i="5"/>
  <c r="BR46" i="5"/>
  <c r="BR45" i="5"/>
  <c r="BP45" i="5"/>
  <c r="BP51" i="5"/>
  <c r="BP46" i="5"/>
  <c r="BT51" i="5"/>
  <c r="BT46" i="5"/>
  <c r="BT45" i="5"/>
  <c r="CE51" i="5"/>
  <c r="CE46" i="5"/>
  <c r="CE45" i="5"/>
  <c r="CJ51" i="5"/>
  <c r="CJ46" i="5"/>
  <c r="CJ45" i="5"/>
  <c r="BP7" i="5"/>
  <c r="BP25" i="5"/>
  <c r="BP24" i="5"/>
  <c r="BP23" i="5"/>
  <c r="CF25" i="5"/>
  <c r="CF24" i="5"/>
  <c r="CF23" i="5"/>
  <c r="CF7" i="5"/>
  <c r="BT25" i="5"/>
  <c r="BT24" i="5"/>
  <c r="BT23" i="5"/>
  <c r="BT7" i="5"/>
  <c r="CJ25" i="5"/>
  <c r="CJ24" i="5"/>
  <c r="CJ23" i="5"/>
  <c r="CJ7" i="5"/>
  <c r="BX25" i="5"/>
  <c r="BX24" i="5"/>
  <c r="BX23" i="5"/>
  <c r="BX7" i="5"/>
  <c r="CN25" i="5"/>
  <c r="CN24" i="5"/>
  <c r="CN23" i="5"/>
  <c r="CN7" i="5"/>
  <c r="CB25" i="5"/>
  <c r="CB24" i="5"/>
  <c r="CB23" i="5"/>
  <c r="CB7" i="5"/>
  <c r="CA3" i="5"/>
  <c r="CA4" i="5"/>
  <c r="CP3" i="5"/>
  <c r="CP4" i="5"/>
  <c r="CN3" i="5"/>
  <c r="DR3" i="5" s="1"/>
  <c r="Z18" i="7" s="1"/>
  <c r="AD105" i="22" s="1"/>
  <c r="CN4" i="5"/>
  <c r="DR4" i="5" s="1"/>
  <c r="Z26" i="7" s="1"/>
  <c r="AD106" i="22" s="1"/>
  <c r="CF3" i="5"/>
  <c r="DJ3" i="5" s="1"/>
  <c r="R18" i="7" s="1"/>
  <c r="V105" i="22" s="1"/>
  <c r="CF4" i="5"/>
  <c r="DJ4" i="5" s="1"/>
  <c r="R26" i="7" s="1"/>
  <c r="V106" i="22" s="1"/>
  <c r="CD3" i="5"/>
  <c r="CD4" i="5"/>
  <c r="CC3" i="5"/>
  <c r="DG3" i="5" s="1"/>
  <c r="O18" i="7" s="1"/>
  <c r="S105" i="22" s="1"/>
  <c r="CC4" i="5"/>
  <c r="DG4" i="5" s="1"/>
  <c r="O26" i="7" s="1"/>
  <c r="S106" i="22" s="1"/>
  <c r="CL3" i="5"/>
  <c r="DP3" i="5" s="1"/>
  <c r="X18" i="7" s="1"/>
  <c r="AB105" i="22" s="1"/>
  <c r="CL4" i="5"/>
  <c r="DP4" i="5" s="1"/>
  <c r="X26" i="7" s="1"/>
  <c r="AB106" i="22" s="1"/>
  <c r="CI3" i="5"/>
  <c r="CI4" i="5"/>
  <c r="CE3" i="5"/>
  <c r="DI3" i="5" s="1"/>
  <c r="Q18" i="7" s="1"/>
  <c r="U105" i="22" s="1"/>
  <c r="CE4" i="5"/>
  <c r="DI4" i="5" s="1"/>
  <c r="Q26" i="7" s="1"/>
  <c r="U106" i="22" s="1"/>
  <c r="BZ3" i="5"/>
  <c r="BZ4" i="5"/>
  <c r="BT3" i="5"/>
  <c r="BT4" i="5"/>
  <c r="CH3" i="5"/>
  <c r="DL3" i="5" s="1"/>
  <c r="T18" i="7" s="1"/>
  <c r="X105" i="22" s="1"/>
  <c r="CH4" i="5"/>
  <c r="DL4" i="5" s="1"/>
  <c r="T26" i="7" s="1"/>
  <c r="X106" i="22" s="1"/>
  <c r="CK3" i="5"/>
  <c r="CK4" i="5"/>
  <c r="BQ3" i="5"/>
  <c r="CU3" i="5" s="1"/>
  <c r="C18" i="7" s="1"/>
  <c r="G105" i="22" s="1"/>
  <c r="BQ4" i="5"/>
  <c r="CU4" i="5" s="1"/>
  <c r="C26" i="7" s="1"/>
  <c r="G106" i="22" s="1"/>
  <c r="CG3" i="5"/>
  <c r="CG4" i="5"/>
  <c r="BV3" i="5"/>
  <c r="CZ3" i="5" s="1"/>
  <c r="H18" i="7" s="1"/>
  <c r="L105" i="22" s="1"/>
  <c r="BV4" i="5"/>
  <c r="CZ4" i="5" s="1"/>
  <c r="H26" i="7" s="1"/>
  <c r="L106" i="22" s="1"/>
  <c r="CM3" i="5"/>
  <c r="CM4" i="5"/>
  <c r="BS3" i="5"/>
  <c r="CW3" i="5" s="1"/>
  <c r="E18" i="7" s="1"/>
  <c r="I105" i="22" s="1"/>
  <c r="BS4" i="5"/>
  <c r="CW4" i="5" s="1"/>
  <c r="E26" i="7" s="1"/>
  <c r="I106" i="22" s="1"/>
  <c r="BX3" i="5"/>
  <c r="DB3" i="5" s="1"/>
  <c r="J18" i="7" s="1"/>
  <c r="N105" i="22" s="1"/>
  <c r="BX4" i="5"/>
  <c r="DB4" i="5" s="1"/>
  <c r="J26" i="7" s="1"/>
  <c r="N106" i="22" s="1"/>
  <c r="CO3" i="5"/>
  <c r="DS3" i="5" s="1"/>
  <c r="AA18" i="7" s="1"/>
  <c r="AE105" i="22" s="1"/>
  <c r="CO4" i="5"/>
  <c r="DS4" i="5" s="1"/>
  <c r="AA26" i="7" s="1"/>
  <c r="AE106" i="22" s="1"/>
  <c r="BU3" i="5"/>
  <c r="BU4" i="5"/>
  <c r="BP4" i="5"/>
  <c r="BP3" i="5"/>
  <c r="BW3" i="5"/>
  <c r="BW4" i="5"/>
  <c r="CJ3" i="5"/>
  <c r="CJ4" i="5"/>
  <c r="CB3" i="5"/>
  <c r="DF3" i="5" s="1"/>
  <c r="N18" i="7" s="1"/>
  <c r="R105" i="22" s="1"/>
  <c r="CB4" i="5"/>
  <c r="DF4" i="5" s="1"/>
  <c r="N26" i="7" s="1"/>
  <c r="R106" i="22" s="1"/>
  <c r="BR3" i="5"/>
  <c r="BR4" i="5"/>
  <c r="BY3" i="5"/>
  <c r="BY4" i="5"/>
  <c r="F27" i="22"/>
  <c r="H27" i="22"/>
  <c r="AE27" i="22"/>
  <c r="O27" i="22"/>
  <c r="Z27" i="22"/>
  <c r="J27" i="22"/>
  <c r="U27" i="22"/>
  <c r="F14" i="22"/>
  <c r="AB27" i="22"/>
  <c r="T27" i="22"/>
  <c r="AA27" i="22"/>
  <c r="K27" i="22"/>
  <c r="V27" i="22"/>
  <c r="AG27" i="22"/>
  <c r="Q27" i="22"/>
  <c r="F16" i="22"/>
  <c r="F15" i="22"/>
  <c r="L27" i="22"/>
  <c r="AF27" i="22"/>
  <c r="W27" i="22"/>
  <c r="G27" i="22"/>
  <c r="R27" i="22"/>
  <c r="AC27" i="22"/>
  <c r="M27" i="22"/>
  <c r="F34" i="22"/>
  <c r="X27" i="22"/>
  <c r="P27" i="22"/>
  <c r="S27" i="22"/>
  <c r="AD27" i="22"/>
  <c r="N27" i="22"/>
  <c r="Y27" i="22"/>
  <c r="I27" i="22"/>
  <c r="AB110" i="22" l="1"/>
  <c r="I128" i="22"/>
  <c r="Y110" i="22"/>
  <c r="P110" i="22"/>
  <c r="AC110" i="22"/>
  <c r="K115" i="22"/>
  <c r="AF115" i="22"/>
  <c r="O128" i="22"/>
  <c r="O115" i="22"/>
  <c r="Q115" i="22"/>
  <c r="Y115" i="22"/>
  <c r="H115" i="22"/>
  <c r="G128" i="22"/>
  <c r="T115" i="22"/>
  <c r="I115" i="22"/>
  <c r="W128" i="22"/>
  <c r="AE128" i="22"/>
  <c r="S128" i="22"/>
  <c r="U115" i="22"/>
  <c r="AB115" i="22"/>
  <c r="Z128" i="22"/>
  <c r="P115" i="22"/>
  <c r="M115" i="22"/>
  <c r="L115" i="22"/>
  <c r="K128" i="22"/>
  <c r="AA128" i="22"/>
  <c r="Q128" i="22"/>
  <c r="AA115" i="22"/>
  <c r="G115" i="22"/>
  <c r="X115" i="22"/>
  <c r="W115" i="22"/>
  <c r="S115" i="22"/>
  <c r="AE115" i="22"/>
  <c r="AC115" i="22"/>
  <c r="V63" i="22"/>
  <c r="AF67" i="22"/>
  <c r="O63" i="22"/>
  <c r="Q104" i="22"/>
  <c r="F67" i="22"/>
  <c r="G63" i="22"/>
  <c r="U104" i="22"/>
  <c r="S107" i="22"/>
  <c r="V107" i="22"/>
  <c r="L107" i="22"/>
  <c r="X107" i="22"/>
  <c r="AC104" i="22"/>
  <c r="G107" i="22"/>
  <c r="AE107" i="22"/>
  <c r="I110" i="22"/>
  <c r="Q110" i="22"/>
  <c r="R107" i="22"/>
  <c r="N107" i="22"/>
  <c r="U107" i="22"/>
  <c r="AB107" i="22"/>
  <c r="AD107" i="22"/>
  <c r="H110" i="22"/>
  <c r="AF110" i="22"/>
  <c r="M104" i="22"/>
  <c r="M110" i="22"/>
  <c r="V104" i="22"/>
  <c r="I107" i="22"/>
  <c r="L110" i="22"/>
  <c r="S63" i="22"/>
  <c r="AD63" i="22"/>
  <c r="T67" i="22"/>
  <c r="Y60" i="22"/>
  <c r="F63" i="22"/>
  <c r="L67" i="22"/>
  <c r="Z63" i="22"/>
  <c r="I63" i="22"/>
  <c r="F48" i="22"/>
  <c r="W63" i="22"/>
  <c r="U67" i="22"/>
  <c r="L45" i="22"/>
  <c r="AE45" i="22"/>
  <c r="AB45" i="22"/>
  <c r="Q67" i="22"/>
  <c r="AE63" i="22"/>
  <c r="AC48" i="22"/>
  <c r="M60" i="22"/>
  <c r="V60" i="22"/>
  <c r="P67" i="22"/>
  <c r="F45" i="22"/>
  <c r="X67" i="22"/>
  <c r="H67" i="22"/>
  <c r="I48" i="22"/>
  <c r="U48" i="22"/>
  <c r="M67" i="22"/>
  <c r="J60" i="22"/>
  <c r="Y48" i="22"/>
  <c r="P48" i="22"/>
  <c r="U60" i="22"/>
  <c r="Q60" i="22"/>
  <c r="J63" i="22"/>
  <c r="AB67" i="22"/>
  <c r="J45" i="22"/>
  <c r="M48" i="22"/>
  <c r="Y45" i="22"/>
  <c r="U63" i="22"/>
  <c r="X63" i="22"/>
  <c r="AB48" i="22"/>
  <c r="I60" i="22"/>
  <c r="R60" i="22"/>
  <c r="H48" i="22"/>
  <c r="I42" i="22"/>
  <c r="DC3" i="5"/>
  <c r="K18" i="7" s="1"/>
  <c r="O105" i="22" s="1"/>
  <c r="DA3" i="5"/>
  <c r="I18" i="7" s="1"/>
  <c r="M105" i="22" s="1"/>
  <c r="DQ3" i="5"/>
  <c r="Y18" i="7" s="1"/>
  <c r="AC105" i="22" s="1"/>
  <c r="DN3" i="5"/>
  <c r="V18" i="7" s="1"/>
  <c r="Z105" i="22" s="1"/>
  <c r="CT4" i="5"/>
  <c r="B26" i="7" s="1"/>
  <c r="F106" i="22" s="1"/>
  <c r="DD3" i="5"/>
  <c r="L18" i="7" s="1"/>
  <c r="P105" i="22" s="1"/>
  <c r="DT3" i="5"/>
  <c r="AB18" i="7" s="1"/>
  <c r="AF105" i="22" s="1"/>
  <c r="DR23" i="5"/>
  <c r="Z20" i="7" s="1"/>
  <c r="AD112" i="22" s="1"/>
  <c r="DN23" i="5"/>
  <c r="V20" i="7" s="1"/>
  <c r="Z112" i="22" s="1"/>
  <c r="DJ23" i="5"/>
  <c r="R20" i="7" s="1"/>
  <c r="V112" i="22" s="1"/>
  <c r="DN46" i="5"/>
  <c r="V29" i="7" s="1"/>
  <c r="Z99" i="22" s="1"/>
  <c r="CT46" i="5"/>
  <c r="B29" i="7" s="1"/>
  <c r="F99" i="22" s="1"/>
  <c r="DL51" i="5"/>
  <c r="T24" i="7" s="1"/>
  <c r="X100" i="22" s="1"/>
  <c r="DQ46" i="5"/>
  <c r="Y29" i="7" s="1"/>
  <c r="AC99" i="22" s="1"/>
  <c r="DS45" i="5"/>
  <c r="AA21" i="7" s="1"/>
  <c r="AE98" i="22" s="1"/>
  <c r="DM51" i="5"/>
  <c r="U24" i="7" s="1"/>
  <c r="Y100" i="22" s="1"/>
  <c r="DC4" i="5"/>
  <c r="K26" i="7" s="1"/>
  <c r="O106" i="22" s="1"/>
  <c r="DA4" i="5"/>
  <c r="I26" i="7" s="1"/>
  <c r="M106" i="22" s="1"/>
  <c r="CY4" i="5"/>
  <c r="G26" i="7" s="1"/>
  <c r="K106" i="22" s="1"/>
  <c r="DQ4" i="5"/>
  <c r="Y26" i="7" s="1"/>
  <c r="AC106" i="22" s="1"/>
  <c r="DK4" i="5"/>
  <c r="S26" i="7" s="1"/>
  <c r="W106" i="22" s="1"/>
  <c r="DO4" i="5"/>
  <c r="W26" i="7" s="1"/>
  <c r="AA106" i="22" s="1"/>
  <c r="CX4" i="5"/>
  <c r="F26" i="7" s="1"/>
  <c r="J106" i="22" s="1"/>
  <c r="DH4" i="5"/>
  <c r="P26" i="7" s="1"/>
  <c r="T106" i="22" s="1"/>
  <c r="DE4" i="5"/>
  <c r="M26" i="7" s="1"/>
  <c r="Q106" i="22" s="1"/>
  <c r="DF24" i="5"/>
  <c r="N25" i="7" s="1"/>
  <c r="R113" i="22" s="1"/>
  <c r="DR24" i="5"/>
  <c r="Z25" i="7" s="1"/>
  <c r="AD113" i="22" s="1"/>
  <c r="DB24" i="5"/>
  <c r="J25" i="7" s="1"/>
  <c r="N113" i="22" s="1"/>
  <c r="DN24" i="5"/>
  <c r="V25" i="7" s="1"/>
  <c r="Z113" i="22" s="1"/>
  <c r="CX24" i="5"/>
  <c r="F25" i="7" s="1"/>
  <c r="J113" i="22" s="1"/>
  <c r="DJ24" i="5"/>
  <c r="R25" i="7" s="1"/>
  <c r="V113" i="22" s="1"/>
  <c r="CT25" i="5"/>
  <c r="B28" i="7" s="1"/>
  <c r="F114" i="22" s="1"/>
  <c r="DN51" i="5"/>
  <c r="V24" i="7" s="1"/>
  <c r="Z100" i="22" s="1"/>
  <c r="CX45" i="5"/>
  <c r="F21" i="7" s="1"/>
  <c r="J98" i="22" s="1"/>
  <c r="CT51" i="5"/>
  <c r="B24" i="7" s="1"/>
  <c r="F100" i="22" s="1"/>
  <c r="CV51" i="5"/>
  <c r="D24" i="7" s="1"/>
  <c r="H100" i="22" s="1"/>
  <c r="DG45" i="5"/>
  <c r="O21" i="7" s="1"/>
  <c r="S98" i="22" s="1"/>
  <c r="DE46" i="5"/>
  <c r="M29" i="7" s="1"/>
  <c r="Q99" i="22" s="1"/>
  <c r="DQ51" i="5"/>
  <c r="Y24" i="7" s="1"/>
  <c r="AC100" i="22" s="1"/>
  <c r="DC45" i="5"/>
  <c r="K21" i="7" s="1"/>
  <c r="O98" i="22" s="1"/>
  <c r="DS46" i="5"/>
  <c r="AA29" i="7" s="1"/>
  <c r="AE99" i="22" s="1"/>
  <c r="DA51" i="5"/>
  <c r="I24" i="7" s="1"/>
  <c r="M100" i="22" s="1"/>
  <c r="DD45" i="5"/>
  <c r="L21" i="7" s="1"/>
  <c r="P98" i="22" s="1"/>
  <c r="DT46" i="5"/>
  <c r="AB29" i="7" s="1"/>
  <c r="AF99" i="22" s="1"/>
  <c r="CY51" i="5"/>
  <c r="G24" i="7" s="1"/>
  <c r="K100" i="22" s="1"/>
  <c r="DB45" i="5"/>
  <c r="J21" i="7" s="1"/>
  <c r="N98" i="22" s="1"/>
  <c r="CW46" i="5"/>
  <c r="E29" i="7" s="1"/>
  <c r="I99" i="22" s="1"/>
  <c r="DJ51" i="5"/>
  <c r="R24" i="7" s="1"/>
  <c r="V100" i="22" s="1"/>
  <c r="CZ45" i="5"/>
  <c r="H21" i="7" s="1"/>
  <c r="L98" i="22" s="1"/>
  <c r="DP46" i="5"/>
  <c r="X29" i="7" s="1"/>
  <c r="AB99" i="22" s="1"/>
  <c r="DF51" i="5"/>
  <c r="N24" i="7" s="1"/>
  <c r="R100" i="22" s="1"/>
  <c r="CU45" i="5"/>
  <c r="C21" i="7" s="1"/>
  <c r="G98" i="22" s="1"/>
  <c r="DH54" i="5"/>
  <c r="P22" i="7" s="1"/>
  <c r="T102" i="22" s="1"/>
  <c r="DK54" i="5"/>
  <c r="S22" i="7" s="1"/>
  <c r="W102" i="22" s="1"/>
  <c r="DS54" i="5"/>
  <c r="AA22" i="7" s="1"/>
  <c r="AE102" i="22" s="1"/>
  <c r="DN54" i="5"/>
  <c r="V22" i="7" s="1"/>
  <c r="Z102" i="22" s="1"/>
  <c r="DG54" i="5"/>
  <c r="O22" i="7" s="1"/>
  <c r="S102" i="22" s="1"/>
  <c r="DB54" i="5"/>
  <c r="J22" i="7" s="1"/>
  <c r="N102" i="22" s="1"/>
  <c r="DT54" i="5"/>
  <c r="AB22" i="7" s="1"/>
  <c r="AF102" i="22" s="1"/>
  <c r="CX54" i="5"/>
  <c r="F22" i="7" s="1"/>
  <c r="J102" i="22" s="1"/>
  <c r="DP54" i="5"/>
  <c r="X22" i="7" s="1"/>
  <c r="AB102" i="22" s="1"/>
  <c r="DR54" i="5"/>
  <c r="Z22" i="7" s="1"/>
  <c r="AD102" i="22" s="1"/>
  <c r="DB58" i="5"/>
  <c r="J57" i="7" s="1"/>
  <c r="N66" i="22" s="1"/>
  <c r="DC57" i="5"/>
  <c r="K55" i="7" s="1"/>
  <c r="O65" i="22" s="1"/>
  <c r="CX56" i="5"/>
  <c r="F48" i="7" s="1"/>
  <c r="J64" i="22" s="1"/>
  <c r="CY58" i="5"/>
  <c r="G57" i="7" s="1"/>
  <c r="K66" i="22" s="1"/>
  <c r="DS57" i="5"/>
  <c r="AA55" i="7" s="1"/>
  <c r="AE65" i="22" s="1"/>
  <c r="DJ56" i="5"/>
  <c r="R48" i="7" s="1"/>
  <c r="V64" i="22" s="1"/>
  <c r="DQ58" i="5"/>
  <c r="Y57" i="7" s="1"/>
  <c r="AC66" i="22" s="1"/>
  <c r="DK57" i="5"/>
  <c r="S55" i="7" s="1"/>
  <c r="W65" i="22" s="1"/>
  <c r="CU56" i="5"/>
  <c r="C48" i="7" s="1"/>
  <c r="G64" i="22" s="1"/>
  <c r="DF58" i="5"/>
  <c r="N57" i="7" s="1"/>
  <c r="R66" i="22" s="1"/>
  <c r="DM57" i="5"/>
  <c r="U55" i="7" s="1"/>
  <c r="Y65" i="22" s="1"/>
  <c r="DH53" i="5"/>
  <c r="P56" i="7" s="1"/>
  <c r="T62" i="22" s="1"/>
  <c r="DD53" i="5"/>
  <c r="L56" i="7" s="1"/>
  <c r="P62" i="22" s="1"/>
  <c r="CZ53" i="5"/>
  <c r="H56" i="7" s="1"/>
  <c r="L62" i="22" s="1"/>
  <c r="DO53" i="5"/>
  <c r="W56" i="7" s="1"/>
  <c r="AA62" i="22" s="1"/>
  <c r="DM53" i="5"/>
  <c r="U56" i="7" s="1"/>
  <c r="Y62" i="22" s="1"/>
  <c r="CV48" i="5"/>
  <c r="D49" i="7" s="1"/>
  <c r="H57" i="22" s="1"/>
  <c r="DP48" i="5"/>
  <c r="X49" i="7" s="1"/>
  <c r="AB57" i="22" s="1"/>
  <c r="DG48" i="5"/>
  <c r="O49" i="7" s="1"/>
  <c r="S57" i="22" s="1"/>
  <c r="DO48" i="5"/>
  <c r="W49" i="7" s="1"/>
  <c r="AA57" i="22" s="1"/>
  <c r="DH48" i="5"/>
  <c r="P49" i="7" s="1"/>
  <c r="T57" i="22" s="1"/>
  <c r="DL48" i="5"/>
  <c r="T49" i="7" s="1"/>
  <c r="X57" i="22" s="1"/>
  <c r="DC48" i="5"/>
  <c r="K49" i="7" s="1"/>
  <c r="O57" i="22" s="1"/>
  <c r="DD48" i="5"/>
  <c r="L49" i="7" s="1"/>
  <c r="P57" i="22" s="1"/>
  <c r="CY48" i="5"/>
  <c r="G49" i="7" s="1"/>
  <c r="K57" i="22" s="1"/>
  <c r="DR48" i="5"/>
  <c r="Z49" i="7" s="1"/>
  <c r="AD57" i="22" s="1"/>
  <c r="CZ48" i="5"/>
  <c r="H49" i="7" s="1"/>
  <c r="L57" i="22" s="1"/>
  <c r="DT48" i="5"/>
  <c r="AB49" i="7" s="1"/>
  <c r="AF57" i="22" s="1"/>
  <c r="CT47" i="5"/>
  <c r="B42" i="7" s="1"/>
  <c r="F56" i="22" s="1"/>
  <c r="DK48" i="5"/>
  <c r="S49" i="7" s="1"/>
  <c r="W57" i="22" s="1"/>
  <c r="CU48" i="5"/>
  <c r="C49" i="7" s="1"/>
  <c r="G57" i="22" s="1"/>
  <c r="DS48" i="5"/>
  <c r="AA49" i="7" s="1"/>
  <c r="AE57" i="22" s="1"/>
  <c r="DN48" i="5"/>
  <c r="V49" i="7" s="1"/>
  <c r="Z57" i="22" s="1"/>
  <c r="DO31" i="5"/>
  <c r="W45" i="7" s="1"/>
  <c r="AA52" i="22" s="1"/>
  <c r="CX33" i="5"/>
  <c r="F53" i="7" s="1"/>
  <c r="J54" i="22" s="1"/>
  <c r="CX29" i="5"/>
  <c r="F43" i="7" s="1"/>
  <c r="J50" i="22" s="1"/>
  <c r="DI31" i="5"/>
  <c r="Q45" i="7" s="1"/>
  <c r="U52" i="22" s="1"/>
  <c r="CV33" i="5"/>
  <c r="D53" i="7" s="1"/>
  <c r="H54" i="22" s="1"/>
  <c r="CV29" i="5"/>
  <c r="D43" i="7" s="1"/>
  <c r="H50" i="22" s="1"/>
  <c r="DT31" i="5"/>
  <c r="AB45" i="7" s="1"/>
  <c r="AF52" i="22" s="1"/>
  <c r="DJ33" i="5"/>
  <c r="R53" i="7" s="1"/>
  <c r="V54" i="22" s="1"/>
  <c r="DJ29" i="5"/>
  <c r="R43" i="7" s="1"/>
  <c r="V50" i="22" s="1"/>
  <c r="DE31" i="5"/>
  <c r="M45" i="7" s="1"/>
  <c r="Q52" i="22" s="1"/>
  <c r="DQ33" i="5"/>
  <c r="Y53" i="7" s="1"/>
  <c r="AC54" i="22" s="1"/>
  <c r="DQ29" i="5"/>
  <c r="Y43" i="7" s="1"/>
  <c r="AC50" i="22" s="1"/>
  <c r="DH31" i="5"/>
  <c r="P45" i="7" s="1"/>
  <c r="T52" i="22" s="1"/>
  <c r="DP33" i="5"/>
  <c r="X53" i="7" s="1"/>
  <c r="AB54" i="22" s="1"/>
  <c r="DP29" i="5"/>
  <c r="X43" i="7" s="1"/>
  <c r="AB50" i="22" s="1"/>
  <c r="DK31" i="5"/>
  <c r="S45" i="7" s="1"/>
  <c r="W52" i="22" s="1"/>
  <c r="DF33" i="5"/>
  <c r="N53" i="7" s="1"/>
  <c r="R54" i="22" s="1"/>
  <c r="DF29" i="5"/>
  <c r="N43" i="7" s="1"/>
  <c r="R50" i="22" s="1"/>
  <c r="DR31" i="5"/>
  <c r="Z45" i="7" s="1"/>
  <c r="AD52" i="22" s="1"/>
  <c r="DG33" i="5"/>
  <c r="O53" i="7" s="1"/>
  <c r="S54" i="22" s="1"/>
  <c r="DG29" i="5"/>
  <c r="O43" i="7" s="1"/>
  <c r="S50" i="22" s="1"/>
  <c r="CT29" i="5"/>
  <c r="B43" i="7" s="1"/>
  <c r="F50" i="22" s="1"/>
  <c r="DA33" i="5"/>
  <c r="I53" i="7" s="1"/>
  <c r="M54" i="22" s="1"/>
  <c r="DA29" i="5"/>
  <c r="I43" i="7" s="1"/>
  <c r="M50" i="22" s="1"/>
  <c r="DM31" i="5"/>
  <c r="U45" i="7" s="1"/>
  <c r="Y52" i="22" s="1"/>
  <c r="DD33" i="5"/>
  <c r="L53" i="7" s="1"/>
  <c r="P54" i="22" s="1"/>
  <c r="DD29" i="5"/>
  <c r="L43" i="7" s="1"/>
  <c r="P50" i="22" s="1"/>
  <c r="DL31" i="5"/>
  <c r="T45" i="7" s="1"/>
  <c r="X52" i="22" s="1"/>
  <c r="CY33" i="5"/>
  <c r="G53" i="7" s="1"/>
  <c r="K54" i="22" s="1"/>
  <c r="CY29" i="5"/>
  <c r="G43" i="7" s="1"/>
  <c r="K50" i="22" s="1"/>
  <c r="DB31" i="5"/>
  <c r="J45" i="7" s="1"/>
  <c r="N52" i="22" s="1"/>
  <c r="DN33" i="5"/>
  <c r="V53" i="7" s="1"/>
  <c r="Z54" i="22" s="1"/>
  <c r="DN29" i="5"/>
  <c r="V43" i="7" s="1"/>
  <c r="Z50" i="22" s="1"/>
  <c r="CU31" i="5"/>
  <c r="C45" i="7" s="1"/>
  <c r="G52" i="22" s="1"/>
  <c r="DS33" i="5"/>
  <c r="AA53" i="7" s="1"/>
  <c r="AE54" i="22" s="1"/>
  <c r="DS29" i="5"/>
  <c r="AA43" i="7" s="1"/>
  <c r="AE50" i="22" s="1"/>
  <c r="CW31" i="5"/>
  <c r="E45" i="7" s="1"/>
  <c r="I52" i="22" s="1"/>
  <c r="DC33" i="5"/>
  <c r="K53" i="7" s="1"/>
  <c r="O54" i="22" s="1"/>
  <c r="DC29" i="5"/>
  <c r="K43" i="7" s="1"/>
  <c r="O50" i="22" s="1"/>
  <c r="CZ31" i="5"/>
  <c r="H45" i="7" s="1"/>
  <c r="L52" i="22" s="1"/>
  <c r="CV6" i="5"/>
  <c r="D51" i="7" s="1"/>
  <c r="H44" i="22" s="1"/>
  <c r="DK6" i="5"/>
  <c r="S51" i="7" s="1"/>
  <c r="W44" i="22" s="1"/>
  <c r="DO6" i="5"/>
  <c r="W51" i="7" s="1"/>
  <c r="AA44" i="22" s="1"/>
  <c r="DD6" i="5"/>
  <c r="L51" i="7" s="1"/>
  <c r="P44" i="22" s="1"/>
  <c r="DC6" i="5"/>
  <c r="K51" i="7" s="1"/>
  <c r="O44" i="22" s="1"/>
  <c r="CT81" i="5"/>
  <c r="B72" i="7" s="1"/>
  <c r="F71" i="22" s="1"/>
  <c r="CT79" i="5"/>
  <c r="B70" i="7" s="1"/>
  <c r="F69" i="22" s="1"/>
  <c r="CV83" i="5"/>
  <c r="D74" i="7" s="1"/>
  <c r="H73" i="22" s="1"/>
  <c r="CV79" i="5"/>
  <c r="D70" i="7" s="1"/>
  <c r="H69" i="22" s="1"/>
  <c r="DP83" i="5"/>
  <c r="X74" i="7" s="1"/>
  <c r="AB73" i="22" s="1"/>
  <c r="DP79" i="5"/>
  <c r="X70" i="7" s="1"/>
  <c r="AB69" i="22" s="1"/>
  <c r="DG83" i="5"/>
  <c r="O74" i="7" s="1"/>
  <c r="S73" i="22" s="1"/>
  <c r="DG79" i="5"/>
  <c r="O70" i="7" s="1"/>
  <c r="S69" i="22" s="1"/>
  <c r="DB83" i="5"/>
  <c r="J74" i="7" s="1"/>
  <c r="N73" i="22" s="1"/>
  <c r="DB79" i="5"/>
  <c r="J70" i="7" s="1"/>
  <c r="N69" i="22" s="1"/>
  <c r="DH83" i="5"/>
  <c r="P74" i="7" s="1"/>
  <c r="T73" i="22" s="1"/>
  <c r="DH79" i="5"/>
  <c r="P70" i="7" s="1"/>
  <c r="T69" i="22" s="1"/>
  <c r="DL83" i="5"/>
  <c r="T74" i="7" s="1"/>
  <c r="X73" i="22" s="1"/>
  <c r="DL79" i="5"/>
  <c r="T70" i="7" s="1"/>
  <c r="X69" i="22" s="1"/>
  <c r="DI83" i="5"/>
  <c r="Q74" i="7" s="1"/>
  <c r="U73" i="22" s="1"/>
  <c r="DI79" i="5"/>
  <c r="Q70" i="7" s="1"/>
  <c r="U69" i="22" s="1"/>
  <c r="DC83" i="5"/>
  <c r="K74" i="7" s="1"/>
  <c r="O73" i="22" s="1"/>
  <c r="DC79" i="5"/>
  <c r="K70" i="7" s="1"/>
  <c r="O69" i="22" s="1"/>
  <c r="DS83" i="5"/>
  <c r="AA74" i="7" s="1"/>
  <c r="AE73" i="22" s="1"/>
  <c r="DS79" i="5"/>
  <c r="AA70" i="7" s="1"/>
  <c r="AE69" i="22" s="1"/>
  <c r="CX83" i="5"/>
  <c r="F74" i="7" s="1"/>
  <c r="J73" i="22" s="1"/>
  <c r="CX79" i="5"/>
  <c r="F70" i="7" s="1"/>
  <c r="J69" i="22" s="1"/>
  <c r="DA83" i="5"/>
  <c r="I74" i="7" s="1"/>
  <c r="M73" i="22" s="1"/>
  <c r="DA79" i="5"/>
  <c r="I70" i="7" s="1"/>
  <c r="M69" i="22" s="1"/>
  <c r="DD83" i="5"/>
  <c r="L74" i="7" s="1"/>
  <c r="P73" i="22" s="1"/>
  <c r="DD79" i="5"/>
  <c r="L70" i="7" s="1"/>
  <c r="P69" i="22" s="1"/>
  <c r="CW83" i="5"/>
  <c r="E74" i="7" s="1"/>
  <c r="I73" i="22" s="1"/>
  <c r="CW79" i="5"/>
  <c r="E70" i="7" s="1"/>
  <c r="I69" i="22" s="1"/>
  <c r="CY83" i="5"/>
  <c r="G74" i="7" s="1"/>
  <c r="K73" i="22" s="1"/>
  <c r="CY79" i="5"/>
  <c r="G70" i="7" s="1"/>
  <c r="K69" i="22" s="1"/>
  <c r="DO83" i="5"/>
  <c r="W74" i="7" s="1"/>
  <c r="AA73" i="22" s="1"/>
  <c r="DO79" i="5"/>
  <c r="W70" i="7" s="1"/>
  <c r="AA69" i="22" s="1"/>
  <c r="DJ83" i="5"/>
  <c r="R74" i="7" s="1"/>
  <c r="V73" i="22" s="1"/>
  <c r="DJ79" i="5"/>
  <c r="R70" i="7" s="1"/>
  <c r="V69" i="22" s="1"/>
  <c r="DR83" i="5"/>
  <c r="Z74" i="7" s="1"/>
  <c r="AD73" i="22" s="1"/>
  <c r="DR79" i="5"/>
  <c r="Z70" i="7" s="1"/>
  <c r="AD69" i="22" s="1"/>
  <c r="CZ83" i="5"/>
  <c r="H74" i="7" s="1"/>
  <c r="L73" i="22" s="1"/>
  <c r="CZ79" i="5"/>
  <c r="H70" i="7" s="1"/>
  <c r="L69" i="22" s="1"/>
  <c r="DT83" i="5"/>
  <c r="AB74" i="7" s="1"/>
  <c r="AF73" i="22" s="1"/>
  <c r="DT79" i="5"/>
  <c r="AB70" i="7" s="1"/>
  <c r="AF69" i="22" s="1"/>
  <c r="DM83" i="5"/>
  <c r="U74" i="7" s="1"/>
  <c r="Y73" i="22" s="1"/>
  <c r="DM79" i="5"/>
  <c r="U70" i="7" s="1"/>
  <c r="Y69" i="22" s="1"/>
  <c r="DK83" i="5"/>
  <c r="S74" i="7" s="1"/>
  <c r="W73" i="22" s="1"/>
  <c r="DK79" i="5"/>
  <c r="S70" i="7" s="1"/>
  <c r="W69" i="22" s="1"/>
  <c r="CU83" i="5"/>
  <c r="C74" i="7" s="1"/>
  <c r="G73" i="22" s="1"/>
  <c r="CU79" i="5"/>
  <c r="C70" i="7" s="1"/>
  <c r="G69" i="22" s="1"/>
  <c r="DE83" i="5"/>
  <c r="M74" i="7" s="1"/>
  <c r="Q73" i="22" s="1"/>
  <c r="DE79" i="5"/>
  <c r="M70" i="7" s="1"/>
  <c r="Q69" i="22" s="1"/>
  <c r="DF83" i="5"/>
  <c r="N74" i="7" s="1"/>
  <c r="R73" i="22" s="1"/>
  <c r="DF79" i="5"/>
  <c r="N70" i="7" s="1"/>
  <c r="R69" i="22" s="1"/>
  <c r="DN83" i="5"/>
  <c r="V74" i="7" s="1"/>
  <c r="Z73" i="22" s="1"/>
  <c r="DN79" i="5"/>
  <c r="V70" i="7" s="1"/>
  <c r="Z69" i="22" s="1"/>
  <c r="DR96" i="5"/>
  <c r="Z87" i="7" s="1"/>
  <c r="AD90" i="22" s="1"/>
  <c r="CW96" i="5"/>
  <c r="E87" i="7" s="1"/>
  <c r="I90" i="22" s="1"/>
  <c r="DQ96" i="5"/>
  <c r="Y87" i="7" s="1"/>
  <c r="AC90" i="22" s="1"/>
  <c r="DB96" i="5"/>
  <c r="J87" i="7" s="1"/>
  <c r="N90" i="22" s="1"/>
  <c r="DH96" i="5"/>
  <c r="P87" i="7" s="1"/>
  <c r="T90" i="22" s="1"/>
  <c r="CZ96" i="5"/>
  <c r="H87" i="7" s="1"/>
  <c r="L90" i="22" s="1"/>
  <c r="DT96" i="5"/>
  <c r="AB87" i="7" s="1"/>
  <c r="AF90" i="22" s="1"/>
  <c r="DL96" i="5"/>
  <c r="T87" i="7" s="1"/>
  <c r="X90" i="22" s="1"/>
  <c r="DJ96" i="5"/>
  <c r="R87" i="7" s="1"/>
  <c r="V90" i="22" s="1"/>
  <c r="DF96" i="5"/>
  <c r="N87" i="7" s="1"/>
  <c r="R90" i="22" s="1"/>
  <c r="DE96" i="5"/>
  <c r="M87" i="7" s="1"/>
  <c r="Q90" i="22" s="1"/>
  <c r="DK96" i="5"/>
  <c r="S87" i="7" s="1"/>
  <c r="W90" i="22" s="1"/>
  <c r="CU96" i="5"/>
  <c r="C87" i="7" s="1"/>
  <c r="G90" i="22" s="1"/>
  <c r="DO96" i="5"/>
  <c r="W87" i="7" s="1"/>
  <c r="AA90" i="22" s="1"/>
  <c r="DM96" i="5"/>
  <c r="U87" i="7" s="1"/>
  <c r="Y90" i="22" s="1"/>
  <c r="DN96" i="5"/>
  <c r="V87" i="7" s="1"/>
  <c r="Z90" i="22" s="1"/>
  <c r="DD96" i="5"/>
  <c r="L87" i="7" s="1"/>
  <c r="P90" i="22" s="1"/>
  <c r="CV96" i="5"/>
  <c r="D87" i="7" s="1"/>
  <c r="H90" i="22" s="1"/>
  <c r="DP96" i="5"/>
  <c r="X87" i="7" s="1"/>
  <c r="AB90" i="22" s="1"/>
  <c r="CT97" i="5"/>
  <c r="B88" i="7" s="1"/>
  <c r="F91" i="22" s="1"/>
  <c r="CX96" i="5"/>
  <c r="F87" i="7" s="1"/>
  <c r="J90" i="22" s="1"/>
  <c r="DI96" i="5"/>
  <c r="Q87" i="7" s="1"/>
  <c r="U90" i="22" s="1"/>
  <c r="DA96" i="5"/>
  <c r="I87" i="7" s="1"/>
  <c r="M90" i="22" s="1"/>
  <c r="CY96" i="5"/>
  <c r="G87" i="7" s="1"/>
  <c r="K90" i="22" s="1"/>
  <c r="DS96" i="5"/>
  <c r="AA87" i="7" s="1"/>
  <c r="AE90" i="22" s="1"/>
  <c r="CT26" i="5"/>
  <c r="B32" i="7" s="1"/>
  <c r="F41" i="22" s="1"/>
  <c r="F42" i="22" s="1"/>
  <c r="DQ17" i="5"/>
  <c r="Y4" i="7" s="1"/>
  <c r="AC39" i="22" s="1"/>
  <c r="DH17" i="5"/>
  <c r="P4" i="7" s="1"/>
  <c r="T39" i="22" s="1"/>
  <c r="CT12" i="5"/>
  <c r="B2" i="7" s="1"/>
  <c r="F2" i="22" s="1"/>
  <c r="DG17" i="5"/>
  <c r="O4" i="7" s="1"/>
  <c r="S39" i="22" s="1"/>
  <c r="DH15" i="5"/>
  <c r="P33" i="7" s="1"/>
  <c r="T37" i="22" s="1"/>
  <c r="T38" i="22" s="1"/>
  <c r="DT15" i="5"/>
  <c r="AB33" i="7" s="1"/>
  <c r="AF37" i="22" s="1"/>
  <c r="AF38" i="22" s="1"/>
  <c r="DB70" i="5"/>
  <c r="J67" i="7" s="1"/>
  <c r="N129" i="22" s="1"/>
  <c r="N132" i="22" s="1"/>
  <c r="DO18" i="5"/>
  <c r="W5" i="7" s="1"/>
  <c r="AA40" i="22" s="1"/>
  <c r="CT27" i="5"/>
  <c r="B34" i="7" s="1"/>
  <c r="F11" i="22" s="1"/>
  <c r="CT39" i="5"/>
  <c r="B37" i="7" s="1"/>
  <c r="F21" i="22" s="1"/>
  <c r="DP15" i="5"/>
  <c r="X33" i="7" s="1"/>
  <c r="AB37" i="22" s="1"/>
  <c r="AB38" i="22" s="1"/>
  <c r="DD18" i="5"/>
  <c r="L5" i="7" s="1"/>
  <c r="P40" i="22" s="1"/>
  <c r="DL18" i="5"/>
  <c r="T5" i="7" s="1"/>
  <c r="X40" i="22" s="1"/>
  <c r="CU18" i="5"/>
  <c r="C5" i="7" s="1"/>
  <c r="G40" i="22" s="1"/>
  <c r="DS17" i="5"/>
  <c r="AA4" i="7" s="1"/>
  <c r="AE39" i="22" s="1"/>
  <c r="DN17" i="5"/>
  <c r="V4" i="7" s="1"/>
  <c r="Z39" i="22" s="1"/>
  <c r="CX70" i="5"/>
  <c r="F67" i="7" s="1"/>
  <c r="J129" i="22" s="1"/>
  <c r="J132" i="22" s="1"/>
  <c r="DG18" i="5"/>
  <c r="O5" i="7" s="1"/>
  <c r="S40" i="22" s="1"/>
  <c r="CT16" i="5"/>
  <c r="B36" i="7" s="1"/>
  <c r="F4" i="22" s="1"/>
  <c r="DF14" i="5"/>
  <c r="N17" i="7" s="1"/>
  <c r="R36" i="22" s="1"/>
  <c r="R38" i="22" s="1"/>
  <c r="DA17" i="5"/>
  <c r="I4" i="7" s="1"/>
  <c r="M39" i="22" s="1"/>
  <c r="DF12" i="5"/>
  <c r="N2" i="7" s="1"/>
  <c r="R2" i="22" s="1"/>
  <c r="DD70" i="5"/>
  <c r="L67" i="7" s="1"/>
  <c r="P129" i="22" s="1"/>
  <c r="P132" i="22" s="1"/>
  <c r="DI14" i="5"/>
  <c r="Q17" i="7" s="1"/>
  <c r="U36" i="22" s="1"/>
  <c r="U38" i="22" s="1"/>
  <c r="DT17" i="5"/>
  <c r="AB4" i="7" s="1"/>
  <c r="AF39" i="22" s="1"/>
  <c r="DQ70" i="5"/>
  <c r="Y67" i="7" s="1"/>
  <c r="AC129" i="22" s="1"/>
  <c r="AC132" i="22" s="1"/>
  <c r="DB14" i="5"/>
  <c r="J17" i="7" s="1"/>
  <c r="N36" i="22" s="1"/>
  <c r="N38" i="22" s="1"/>
  <c r="CT20" i="5"/>
  <c r="B7" i="7" s="1"/>
  <c r="F8" i="22" s="1"/>
  <c r="DB50" i="5"/>
  <c r="J54" i="7" s="1"/>
  <c r="N59" i="22" s="1"/>
  <c r="DB47" i="5"/>
  <c r="J42" i="7" s="1"/>
  <c r="N56" i="22" s="1"/>
  <c r="DK15" i="5"/>
  <c r="S33" i="7" s="1"/>
  <c r="W37" i="22" s="1"/>
  <c r="W38" i="22" s="1"/>
  <c r="CU17" i="5"/>
  <c r="C4" i="7" s="1"/>
  <c r="G39" i="22" s="1"/>
  <c r="DG95" i="5"/>
  <c r="O86" i="7" s="1"/>
  <c r="S89" i="22" s="1"/>
  <c r="S93" i="22" s="1"/>
  <c r="DB6" i="5"/>
  <c r="J51" i="7" s="1"/>
  <c r="N44" i="22" s="1"/>
  <c r="N45" i="22" s="1"/>
  <c r="DO15" i="5"/>
  <c r="W33" i="7" s="1"/>
  <c r="AA37" i="22" s="1"/>
  <c r="AA38" i="22" s="1"/>
  <c r="CY3" i="5"/>
  <c r="G18" i="7" s="1"/>
  <c r="K105" i="22" s="1"/>
  <c r="DK3" i="5"/>
  <c r="S18" i="7" s="1"/>
  <c r="W105" i="22" s="1"/>
  <c r="CX3" i="5"/>
  <c r="F18" i="7" s="1"/>
  <c r="J105" i="22" s="1"/>
  <c r="DH3" i="5"/>
  <c r="P18" i="7" s="1"/>
  <c r="T105" i="22" s="1"/>
  <c r="DE3" i="5"/>
  <c r="M18" i="7" s="1"/>
  <c r="Q105" i="22" s="1"/>
  <c r="DF25" i="5"/>
  <c r="N28" i="7" s="1"/>
  <c r="R114" i="22" s="1"/>
  <c r="DR25" i="5"/>
  <c r="Z28" i="7" s="1"/>
  <c r="AD114" i="22" s="1"/>
  <c r="DB25" i="5"/>
  <c r="J28" i="7" s="1"/>
  <c r="N114" i="22" s="1"/>
  <c r="DN25" i="5"/>
  <c r="V28" i="7" s="1"/>
  <c r="Z114" i="22" s="1"/>
  <c r="CX25" i="5"/>
  <c r="F28" i="7" s="1"/>
  <c r="J114" i="22" s="1"/>
  <c r="DJ25" i="5"/>
  <c r="R28" i="7" s="1"/>
  <c r="V114" i="22" s="1"/>
  <c r="CT7" i="5"/>
  <c r="B23" i="7" s="1"/>
  <c r="F111" i="22" s="1"/>
  <c r="DI45" i="5"/>
  <c r="Q21" i="7" s="1"/>
  <c r="U98" i="22" s="1"/>
  <c r="CX46" i="5"/>
  <c r="F29" i="7" s="1"/>
  <c r="J99" i="22" s="1"/>
  <c r="CT45" i="5"/>
  <c r="B21" i="7" s="1"/>
  <c r="F98" i="22" s="1"/>
  <c r="DL45" i="5"/>
  <c r="T21" i="7" s="1"/>
  <c r="X98" i="22" s="1"/>
  <c r="DG46" i="5"/>
  <c r="O29" i="7" s="1"/>
  <c r="S99" i="22" s="1"/>
  <c r="DE51" i="5"/>
  <c r="M24" i="7" s="1"/>
  <c r="Q100" i="22" s="1"/>
  <c r="DH45" i="5"/>
  <c r="P21" i="7" s="1"/>
  <c r="T98" i="22" s="1"/>
  <c r="DC46" i="5"/>
  <c r="K29" i="7" s="1"/>
  <c r="O99" i="22" s="1"/>
  <c r="DS51" i="5"/>
  <c r="AA24" i="7" s="1"/>
  <c r="AE100" i="22" s="1"/>
  <c r="DM45" i="5"/>
  <c r="U21" i="7" s="1"/>
  <c r="Y98" i="22" s="1"/>
  <c r="DD46" i="5"/>
  <c r="L29" i="7" s="1"/>
  <c r="P99" i="22" s="1"/>
  <c r="DT51" i="5"/>
  <c r="AB24" i="7" s="1"/>
  <c r="AF100" i="22" s="1"/>
  <c r="DO45" i="5"/>
  <c r="W21" i="7" s="1"/>
  <c r="AA98" i="22" s="1"/>
  <c r="DB46" i="5"/>
  <c r="J29" i="7" s="1"/>
  <c r="N99" i="22" s="1"/>
  <c r="CW51" i="5"/>
  <c r="E24" i="7" s="1"/>
  <c r="I100" i="22" s="1"/>
  <c r="DR45" i="5"/>
  <c r="Z21" i="7" s="1"/>
  <c r="AD98" i="22" s="1"/>
  <c r="CZ46" i="5"/>
  <c r="H29" i="7" s="1"/>
  <c r="L99" i="22" s="1"/>
  <c r="DP51" i="5"/>
  <c r="X24" i="7" s="1"/>
  <c r="AB100" i="22" s="1"/>
  <c r="DK45" i="5"/>
  <c r="S21" i="7" s="1"/>
  <c r="W98" i="22" s="1"/>
  <c r="CU46" i="5"/>
  <c r="C29" i="7" s="1"/>
  <c r="G99" i="22" s="1"/>
  <c r="DL55" i="5"/>
  <c r="T30" i="7" s="1"/>
  <c r="X103" i="22" s="1"/>
  <c r="CU55" i="5"/>
  <c r="C30" i="7" s="1"/>
  <c r="G103" i="22" s="1"/>
  <c r="DF55" i="5"/>
  <c r="N30" i="7" s="1"/>
  <c r="R103" i="22" s="1"/>
  <c r="DD55" i="5"/>
  <c r="L30" i="7" s="1"/>
  <c r="P103" i="22" s="1"/>
  <c r="DO55" i="5"/>
  <c r="W30" i="7" s="1"/>
  <c r="AA103" i="22" s="1"/>
  <c r="CZ55" i="5"/>
  <c r="H30" i="7" s="1"/>
  <c r="L103" i="22" s="1"/>
  <c r="DC55" i="5"/>
  <c r="K30" i="7" s="1"/>
  <c r="O103" i="22" s="1"/>
  <c r="CV55" i="5"/>
  <c r="D30" i="7" s="1"/>
  <c r="H103" i="22" s="1"/>
  <c r="CY55" i="5"/>
  <c r="G30" i="7" s="1"/>
  <c r="K103" i="22" s="1"/>
  <c r="DG58" i="5"/>
  <c r="O57" i="7" s="1"/>
  <c r="S66" i="22" s="1"/>
  <c r="DB57" i="5"/>
  <c r="J55" i="7" s="1"/>
  <c r="N65" i="22" s="1"/>
  <c r="DC56" i="5"/>
  <c r="K48" i="7" s="1"/>
  <c r="O64" i="22" s="1"/>
  <c r="DR58" i="5"/>
  <c r="Z57" i="7" s="1"/>
  <c r="AD66" i="22" s="1"/>
  <c r="CY57" i="5"/>
  <c r="G55" i="7" s="1"/>
  <c r="K65" i="22" s="1"/>
  <c r="DS56" i="5"/>
  <c r="AA48" i="7" s="1"/>
  <c r="AE64" i="22" s="1"/>
  <c r="DN58" i="5"/>
  <c r="V57" i="7" s="1"/>
  <c r="Z66" i="22" s="1"/>
  <c r="DQ57" i="5"/>
  <c r="Y55" i="7" s="1"/>
  <c r="AC65" i="22" s="1"/>
  <c r="DK56" i="5"/>
  <c r="S48" i="7" s="1"/>
  <c r="W64" i="22" s="1"/>
  <c r="DO58" i="5"/>
  <c r="W57" i="7" s="1"/>
  <c r="AA66" i="22" s="1"/>
  <c r="DF57" i="5"/>
  <c r="N55" i="7" s="1"/>
  <c r="R65" i="22" s="1"/>
  <c r="DM56" i="5"/>
  <c r="U48" i="7" s="1"/>
  <c r="Y64" i="22" s="1"/>
  <c r="DH52" i="5"/>
  <c r="P46" i="7" s="1"/>
  <c r="T61" i="22" s="1"/>
  <c r="DD52" i="5"/>
  <c r="L46" i="7" s="1"/>
  <c r="P61" i="22" s="1"/>
  <c r="CZ52" i="5"/>
  <c r="H46" i="7" s="1"/>
  <c r="L61" i="22" s="1"/>
  <c r="DO52" i="5"/>
  <c r="W46" i="7" s="1"/>
  <c r="AA61" i="22" s="1"/>
  <c r="DM52" i="5"/>
  <c r="U46" i="7" s="1"/>
  <c r="Y61" i="22" s="1"/>
  <c r="CV47" i="5"/>
  <c r="D42" i="7" s="1"/>
  <c r="H56" i="22" s="1"/>
  <c r="DP47" i="5"/>
  <c r="X42" i="7" s="1"/>
  <c r="AB56" i="22" s="1"/>
  <c r="DG47" i="5"/>
  <c r="O42" i="7" s="1"/>
  <c r="S56" i="22" s="1"/>
  <c r="DO47" i="5"/>
  <c r="W42" i="7" s="1"/>
  <c r="AA56" i="22" s="1"/>
  <c r="DH47" i="5"/>
  <c r="P42" i="7" s="1"/>
  <c r="T56" i="22" s="1"/>
  <c r="DL47" i="5"/>
  <c r="T42" i="7" s="1"/>
  <c r="X56" i="22" s="1"/>
  <c r="DC47" i="5"/>
  <c r="K42" i="7" s="1"/>
  <c r="O56" i="22" s="1"/>
  <c r="DD47" i="5"/>
  <c r="L42" i="7" s="1"/>
  <c r="P56" i="22" s="1"/>
  <c r="CY47" i="5"/>
  <c r="G42" i="7" s="1"/>
  <c r="K56" i="22" s="1"/>
  <c r="DR47" i="5"/>
  <c r="Z42" i="7" s="1"/>
  <c r="AD56" i="22" s="1"/>
  <c r="CZ47" i="5"/>
  <c r="H42" i="7" s="1"/>
  <c r="L56" i="22" s="1"/>
  <c r="DT47" i="5"/>
  <c r="AB42" i="7" s="1"/>
  <c r="AF56" i="22" s="1"/>
  <c r="CT50" i="5"/>
  <c r="B54" i="7" s="1"/>
  <c r="F59" i="22" s="1"/>
  <c r="DK47" i="5"/>
  <c r="S42" i="7" s="1"/>
  <c r="W56" i="22" s="1"/>
  <c r="CU47" i="5"/>
  <c r="C42" i="7" s="1"/>
  <c r="G56" i="22" s="1"/>
  <c r="DS47" i="5"/>
  <c r="AA42" i="7" s="1"/>
  <c r="AE56" i="22" s="1"/>
  <c r="DN47" i="5"/>
  <c r="V42" i="7" s="1"/>
  <c r="Z56" i="22" s="1"/>
  <c r="DO30" i="5"/>
  <c r="W44" i="7" s="1"/>
  <c r="AA51" i="22" s="1"/>
  <c r="CX32" i="5"/>
  <c r="F47" i="7" s="1"/>
  <c r="J53" i="22" s="1"/>
  <c r="CX28" i="5"/>
  <c r="F41" i="7" s="1"/>
  <c r="J49" i="22" s="1"/>
  <c r="DI30" i="5"/>
  <c r="Q44" i="7" s="1"/>
  <c r="U51" i="22" s="1"/>
  <c r="CV32" i="5"/>
  <c r="D47" i="7" s="1"/>
  <c r="H53" i="22" s="1"/>
  <c r="CV28" i="5"/>
  <c r="D41" i="7" s="1"/>
  <c r="H49" i="22" s="1"/>
  <c r="DT30" i="5"/>
  <c r="AB44" i="7" s="1"/>
  <c r="AF51" i="22" s="1"/>
  <c r="DJ32" i="5"/>
  <c r="R47" i="7" s="1"/>
  <c r="V53" i="22" s="1"/>
  <c r="DJ28" i="5"/>
  <c r="R41" i="7" s="1"/>
  <c r="V49" i="22" s="1"/>
  <c r="DE30" i="5"/>
  <c r="M44" i="7" s="1"/>
  <c r="Q51" i="22" s="1"/>
  <c r="DQ32" i="5"/>
  <c r="Y47" i="7" s="1"/>
  <c r="AC53" i="22" s="1"/>
  <c r="DQ28" i="5"/>
  <c r="Y41" i="7" s="1"/>
  <c r="AC49" i="22" s="1"/>
  <c r="DH30" i="5"/>
  <c r="P44" i="7" s="1"/>
  <c r="T51" i="22" s="1"/>
  <c r="DP32" i="5"/>
  <c r="X47" i="7" s="1"/>
  <c r="AB53" i="22" s="1"/>
  <c r="DP28" i="5"/>
  <c r="X41" i="7" s="1"/>
  <c r="AB49" i="22" s="1"/>
  <c r="DK30" i="5"/>
  <c r="S44" i="7" s="1"/>
  <c r="W51" i="22" s="1"/>
  <c r="DF32" i="5"/>
  <c r="N47" i="7" s="1"/>
  <c r="R53" i="22" s="1"/>
  <c r="DF28" i="5"/>
  <c r="N41" i="7" s="1"/>
  <c r="R49" i="22" s="1"/>
  <c r="DR30" i="5"/>
  <c r="Z44" i="7" s="1"/>
  <c r="AD51" i="22" s="1"/>
  <c r="DG32" i="5"/>
  <c r="O47" i="7" s="1"/>
  <c r="S53" i="22" s="1"/>
  <c r="DG28" i="5"/>
  <c r="O41" i="7" s="1"/>
  <c r="S49" i="22" s="1"/>
  <c r="CT32" i="5"/>
  <c r="B47" i="7" s="1"/>
  <c r="F53" i="22" s="1"/>
  <c r="DA32" i="5"/>
  <c r="I47" i="7" s="1"/>
  <c r="M53" i="22" s="1"/>
  <c r="DA28" i="5"/>
  <c r="I41" i="7" s="1"/>
  <c r="M49" i="22" s="1"/>
  <c r="DM30" i="5"/>
  <c r="U44" i="7" s="1"/>
  <c r="Y51" i="22" s="1"/>
  <c r="DD32" i="5"/>
  <c r="L47" i="7" s="1"/>
  <c r="P53" i="22" s="1"/>
  <c r="DD28" i="5"/>
  <c r="L41" i="7" s="1"/>
  <c r="P49" i="22" s="1"/>
  <c r="DL30" i="5"/>
  <c r="T44" i="7" s="1"/>
  <c r="X51" i="22" s="1"/>
  <c r="CY32" i="5"/>
  <c r="G47" i="7" s="1"/>
  <c r="K53" i="22" s="1"/>
  <c r="CY28" i="5"/>
  <c r="G41" i="7" s="1"/>
  <c r="K49" i="22" s="1"/>
  <c r="DB30" i="5"/>
  <c r="J44" i="7" s="1"/>
  <c r="N51" i="22" s="1"/>
  <c r="DN32" i="5"/>
  <c r="V47" i="7" s="1"/>
  <c r="Z53" i="22" s="1"/>
  <c r="DN28" i="5"/>
  <c r="V41" i="7" s="1"/>
  <c r="Z49" i="22" s="1"/>
  <c r="CU30" i="5"/>
  <c r="C44" i="7" s="1"/>
  <c r="G51" i="22" s="1"/>
  <c r="DS32" i="5"/>
  <c r="AA47" i="7" s="1"/>
  <c r="AE53" i="22" s="1"/>
  <c r="DS28" i="5"/>
  <c r="AA41" i="7" s="1"/>
  <c r="AE49" i="22" s="1"/>
  <c r="CW30" i="5"/>
  <c r="E44" i="7" s="1"/>
  <c r="I51" i="22" s="1"/>
  <c r="DC32" i="5"/>
  <c r="K47" i="7" s="1"/>
  <c r="O53" i="22" s="1"/>
  <c r="DC28" i="5"/>
  <c r="K41" i="7" s="1"/>
  <c r="O49" i="22" s="1"/>
  <c r="CZ30" i="5"/>
  <c r="H44" i="7" s="1"/>
  <c r="L51" i="22" s="1"/>
  <c r="CV5" i="5"/>
  <c r="D39" i="7" s="1"/>
  <c r="H43" i="22" s="1"/>
  <c r="DK5" i="5"/>
  <c r="S39" i="7" s="1"/>
  <c r="W43" i="22" s="1"/>
  <c r="DO5" i="5"/>
  <c r="W39" i="7" s="1"/>
  <c r="AA43" i="22" s="1"/>
  <c r="DD5" i="5"/>
  <c r="L39" i="7" s="1"/>
  <c r="P43" i="22" s="1"/>
  <c r="DC5" i="5"/>
  <c r="K39" i="7" s="1"/>
  <c r="O43" i="22" s="1"/>
  <c r="CT78" i="5"/>
  <c r="B69" i="7" s="1"/>
  <c r="F68" i="22" s="1"/>
  <c r="CV82" i="5"/>
  <c r="D73" i="7" s="1"/>
  <c r="H72" i="22" s="1"/>
  <c r="CV78" i="5"/>
  <c r="D69" i="7" s="1"/>
  <c r="H68" i="22" s="1"/>
  <c r="DP82" i="5"/>
  <c r="X73" i="7" s="1"/>
  <c r="AB72" i="22" s="1"/>
  <c r="DP78" i="5"/>
  <c r="X69" i="7" s="1"/>
  <c r="AB68" i="22" s="1"/>
  <c r="DG82" i="5"/>
  <c r="O73" i="7" s="1"/>
  <c r="S72" i="22" s="1"/>
  <c r="DG78" i="5"/>
  <c r="O69" i="7" s="1"/>
  <c r="S68" i="22" s="1"/>
  <c r="DB82" i="5"/>
  <c r="J73" i="7" s="1"/>
  <c r="N72" i="22" s="1"/>
  <c r="DB78" i="5"/>
  <c r="J69" i="7" s="1"/>
  <c r="N68" i="22" s="1"/>
  <c r="DH82" i="5"/>
  <c r="P73" i="7" s="1"/>
  <c r="T72" i="22" s="1"/>
  <c r="DH78" i="5"/>
  <c r="P69" i="7" s="1"/>
  <c r="T68" i="22" s="1"/>
  <c r="DL82" i="5"/>
  <c r="T73" i="7" s="1"/>
  <c r="X72" i="22" s="1"/>
  <c r="DL78" i="5"/>
  <c r="T69" i="7" s="1"/>
  <c r="X68" i="22" s="1"/>
  <c r="DI82" i="5"/>
  <c r="Q73" i="7" s="1"/>
  <c r="U72" i="22" s="1"/>
  <c r="DI78" i="5"/>
  <c r="Q69" i="7" s="1"/>
  <c r="U68" i="22" s="1"/>
  <c r="DC82" i="5"/>
  <c r="K73" i="7" s="1"/>
  <c r="O72" i="22" s="1"/>
  <c r="DC78" i="5"/>
  <c r="K69" i="7" s="1"/>
  <c r="O68" i="22" s="1"/>
  <c r="DS82" i="5"/>
  <c r="AA73" i="7" s="1"/>
  <c r="AE72" i="22" s="1"/>
  <c r="DS78" i="5"/>
  <c r="AA69" i="7" s="1"/>
  <c r="AE68" i="22" s="1"/>
  <c r="CX82" i="5"/>
  <c r="F73" i="7" s="1"/>
  <c r="J72" i="22" s="1"/>
  <c r="CX78" i="5"/>
  <c r="F69" i="7" s="1"/>
  <c r="J68" i="22" s="1"/>
  <c r="DA82" i="5"/>
  <c r="I73" i="7" s="1"/>
  <c r="M72" i="22" s="1"/>
  <c r="DA78" i="5"/>
  <c r="I69" i="7" s="1"/>
  <c r="M68" i="22" s="1"/>
  <c r="DD82" i="5"/>
  <c r="L73" i="7" s="1"/>
  <c r="P72" i="22" s="1"/>
  <c r="DD78" i="5"/>
  <c r="L69" i="7" s="1"/>
  <c r="P68" i="22" s="1"/>
  <c r="CW82" i="5"/>
  <c r="E73" i="7" s="1"/>
  <c r="I72" i="22" s="1"/>
  <c r="CW78" i="5"/>
  <c r="E69" i="7" s="1"/>
  <c r="I68" i="22" s="1"/>
  <c r="CY82" i="5"/>
  <c r="G73" i="7" s="1"/>
  <c r="K72" i="22" s="1"/>
  <c r="CY78" i="5"/>
  <c r="G69" i="7" s="1"/>
  <c r="K68" i="22" s="1"/>
  <c r="DO82" i="5"/>
  <c r="W73" i="7" s="1"/>
  <c r="AA72" i="22" s="1"/>
  <c r="DO78" i="5"/>
  <c r="W69" i="7" s="1"/>
  <c r="AA68" i="22" s="1"/>
  <c r="DJ82" i="5"/>
  <c r="R73" i="7" s="1"/>
  <c r="V72" i="22" s="1"/>
  <c r="DJ78" i="5"/>
  <c r="R69" i="7" s="1"/>
  <c r="V68" i="22" s="1"/>
  <c r="DR82" i="5"/>
  <c r="Z73" i="7" s="1"/>
  <c r="AD72" i="22" s="1"/>
  <c r="DR78" i="5"/>
  <c r="Z69" i="7" s="1"/>
  <c r="AD68" i="22" s="1"/>
  <c r="CZ82" i="5"/>
  <c r="H73" i="7" s="1"/>
  <c r="L72" i="22" s="1"/>
  <c r="CZ78" i="5"/>
  <c r="H69" i="7" s="1"/>
  <c r="L68" i="22" s="1"/>
  <c r="DT82" i="5"/>
  <c r="AB73" i="7" s="1"/>
  <c r="AF72" i="22" s="1"/>
  <c r="DT78" i="5"/>
  <c r="AB69" i="7" s="1"/>
  <c r="AF68" i="22" s="1"/>
  <c r="DM82" i="5"/>
  <c r="U73" i="7" s="1"/>
  <c r="Y72" i="22" s="1"/>
  <c r="DM78" i="5"/>
  <c r="U69" i="7" s="1"/>
  <c r="Y68" i="22" s="1"/>
  <c r="DK82" i="5"/>
  <c r="S73" i="7" s="1"/>
  <c r="W72" i="22" s="1"/>
  <c r="DK78" i="5"/>
  <c r="S69" i="7" s="1"/>
  <c r="W68" i="22" s="1"/>
  <c r="CU82" i="5"/>
  <c r="C73" i="7" s="1"/>
  <c r="G72" i="22" s="1"/>
  <c r="CU78" i="5"/>
  <c r="C69" i="7" s="1"/>
  <c r="G68" i="22" s="1"/>
  <c r="DE82" i="5"/>
  <c r="M73" i="7" s="1"/>
  <c r="Q72" i="22" s="1"/>
  <c r="DE78" i="5"/>
  <c r="M69" i="7" s="1"/>
  <c r="Q68" i="22" s="1"/>
  <c r="DF82" i="5"/>
  <c r="N73" i="7" s="1"/>
  <c r="R72" i="22" s="1"/>
  <c r="DF78" i="5"/>
  <c r="N69" i="7" s="1"/>
  <c r="R68" i="22" s="1"/>
  <c r="DN82" i="5"/>
  <c r="V73" i="7" s="1"/>
  <c r="Z72" i="22" s="1"/>
  <c r="DN78" i="5"/>
  <c r="V69" i="7" s="1"/>
  <c r="Z68" i="22" s="1"/>
  <c r="DR95" i="5"/>
  <c r="Z86" i="7" s="1"/>
  <c r="AD89" i="22" s="1"/>
  <c r="CW95" i="5"/>
  <c r="E86" i="7" s="1"/>
  <c r="I89" i="22" s="1"/>
  <c r="DQ95" i="5"/>
  <c r="Y86" i="7" s="1"/>
  <c r="AC89" i="22" s="1"/>
  <c r="DB95" i="5"/>
  <c r="J86" i="7" s="1"/>
  <c r="N89" i="22" s="1"/>
  <c r="DH95" i="5"/>
  <c r="P86" i="7" s="1"/>
  <c r="T89" i="22" s="1"/>
  <c r="CZ95" i="5"/>
  <c r="H86" i="7" s="1"/>
  <c r="L89" i="22" s="1"/>
  <c r="DT95" i="5"/>
  <c r="AB86" i="7" s="1"/>
  <c r="AF89" i="22" s="1"/>
  <c r="DL95" i="5"/>
  <c r="T86" i="7" s="1"/>
  <c r="X89" i="22" s="1"/>
  <c r="DJ95" i="5"/>
  <c r="R86" i="7" s="1"/>
  <c r="V89" i="22" s="1"/>
  <c r="DF95" i="5"/>
  <c r="N86" i="7" s="1"/>
  <c r="R89" i="22" s="1"/>
  <c r="DE95" i="5"/>
  <c r="M86" i="7" s="1"/>
  <c r="Q89" i="22" s="1"/>
  <c r="DK95" i="5"/>
  <c r="S86" i="7" s="1"/>
  <c r="W89" i="22" s="1"/>
  <c r="CU95" i="5"/>
  <c r="C86" i="7" s="1"/>
  <c r="G89" i="22" s="1"/>
  <c r="DO95" i="5"/>
  <c r="W86" i="7" s="1"/>
  <c r="AA89" i="22" s="1"/>
  <c r="DM95" i="5"/>
  <c r="U86" i="7" s="1"/>
  <c r="Y89" i="22" s="1"/>
  <c r="DN95" i="5"/>
  <c r="V86" i="7" s="1"/>
  <c r="Z89" i="22" s="1"/>
  <c r="DD95" i="5"/>
  <c r="L86" i="7" s="1"/>
  <c r="P89" i="22" s="1"/>
  <c r="CV95" i="5"/>
  <c r="D86" i="7" s="1"/>
  <c r="H89" i="22" s="1"/>
  <c r="DP95" i="5"/>
  <c r="X86" i="7" s="1"/>
  <c r="AB89" i="22" s="1"/>
  <c r="CT96" i="5"/>
  <c r="B87" i="7" s="1"/>
  <c r="F90" i="22" s="1"/>
  <c r="CX95" i="5"/>
  <c r="F86" i="7" s="1"/>
  <c r="J89" i="22" s="1"/>
  <c r="DI95" i="5"/>
  <c r="Q86" i="7" s="1"/>
  <c r="U89" i="22" s="1"/>
  <c r="DA95" i="5"/>
  <c r="I86" i="7" s="1"/>
  <c r="M89" i="22" s="1"/>
  <c r="CY95" i="5"/>
  <c r="G86" i="7" s="1"/>
  <c r="K89" i="22" s="1"/>
  <c r="DS95" i="5"/>
  <c r="AA86" i="7" s="1"/>
  <c r="AE89" i="22" s="1"/>
  <c r="CV15" i="5"/>
  <c r="D33" i="7" s="1"/>
  <c r="H37" i="22" s="1"/>
  <c r="H38" i="22" s="1"/>
  <c r="CV18" i="5"/>
  <c r="D5" i="7" s="1"/>
  <c r="H40" i="22" s="1"/>
  <c r="CZ17" i="5"/>
  <c r="H4" i="7" s="1"/>
  <c r="L39" i="22" s="1"/>
  <c r="DM14" i="5"/>
  <c r="U17" i="7" s="1"/>
  <c r="Y36" i="22" s="1"/>
  <c r="Y38" i="22" s="1"/>
  <c r="DS18" i="5"/>
  <c r="AA5" i="7" s="1"/>
  <c r="AE40" i="22" s="1"/>
  <c r="DH70" i="5"/>
  <c r="P67" i="7" s="1"/>
  <c r="T129" i="22" s="1"/>
  <c r="T132" i="22" s="1"/>
  <c r="CY17" i="5"/>
  <c r="G4" i="7" s="1"/>
  <c r="K39" i="22" s="1"/>
  <c r="DO17" i="5"/>
  <c r="W4" i="7" s="1"/>
  <c r="AA39" i="22" s="1"/>
  <c r="DF17" i="5"/>
  <c r="N4" i="7" s="1"/>
  <c r="R39" i="22" s="1"/>
  <c r="R42" i="22" s="1"/>
  <c r="DH18" i="5"/>
  <c r="P5" i="7" s="1"/>
  <c r="T40" i="22" s="1"/>
  <c r="CY18" i="5"/>
  <c r="G5" i="7" s="1"/>
  <c r="K40" i="22" s="1"/>
  <c r="DQ18" i="5"/>
  <c r="Y5" i="7" s="1"/>
  <c r="AC40" i="22" s="1"/>
  <c r="DE18" i="5"/>
  <c r="M5" i="7" s="1"/>
  <c r="Q40" i="22" s="1"/>
  <c r="DR71" i="5"/>
  <c r="Z68" i="7" s="1"/>
  <c r="AD130" i="22" s="1"/>
  <c r="AD132" i="22" s="1"/>
  <c r="DN70" i="5"/>
  <c r="V67" i="7" s="1"/>
  <c r="Z129" i="22" s="1"/>
  <c r="Z132" i="22" s="1"/>
  <c r="CT63" i="5"/>
  <c r="B97" i="7" s="1"/>
  <c r="F5" i="22" s="1"/>
  <c r="CX14" i="5"/>
  <c r="F17" i="7" s="1"/>
  <c r="J36" i="22" s="1"/>
  <c r="J38" i="22" s="1"/>
  <c r="DK12" i="5"/>
  <c r="S2" i="7" s="1"/>
  <c r="W2" i="22" s="1"/>
  <c r="DT70" i="5"/>
  <c r="AB67" i="7" s="1"/>
  <c r="AF129" i="22" s="1"/>
  <c r="AF132" i="22" s="1"/>
  <c r="DC17" i="5"/>
  <c r="K4" i="7" s="1"/>
  <c r="O39" i="22" s="1"/>
  <c r="DA14" i="5"/>
  <c r="I17" i="7" s="1"/>
  <c r="M36" i="22" s="1"/>
  <c r="M38" i="22" s="1"/>
  <c r="DL17" i="5"/>
  <c r="T4" i="7" s="1"/>
  <c r="X39" i="22" s="1"/>
  <c r="X42" i="22" s="1"/>
  <c r="DN20" i="5"/>
  <c r="V7" i="7" s="1"/>
  <c r="Z8" i="22" s="1"/>
  <c r="DE17" i="5"/>
  <c r="M4" i="7" s="1"/>
  <c r="Q39" i="22" s="1"/>
  <c r="CY71" i="5"/>
  <c r="G68" i="7" s="1"/>
  <c r="K130" i="22" s="1"/>
  <c r="K132" i="22" s="1"/>
  <c r="DB18" i="5"/>
  <c r="J5" i="7" s="1"/>
  <c r="N40" i="22" s="1"/>
  <c r="CW57" i="5"/>
  <c r="E55" i="7" s="1"/>
  <c r="I65" i="22" s="1"/>
  <c r="DA70" i="5"/>
  <c r="I67" i="7" s="1"/>
  <c r="M129" i="22" s="1"/>
  <c r="M132" i="22" s="1"/>
  <c r="CY53" i="5"/>
  <c r="G56" i="7" s="1"/>
  <c r="K62" i="22" s="1"/>
  <c r="K63" i="22" s="1"/>
  <c r="CV17" i="5"/>
  <c r="D4" i="7" s="1"/>
  <c r="H39" i="22" s="1"/>
  <c r="H42" i="22" s="1"/>
  <c r="CY22" i="5"/>
  <c r="G9" i="7" s="1"/>
  <c r="K10" i="22" s="1"/>
  <c r="DT13" i="5"/>
  <c r="AB3" i="7" s="1"/>
  <c r="AF3" i="22" s="1"/>
  <c r="CU15" i="5"/>
  <c r="C33" i="7" s="1"/>
  <c r="G37" i="22" s="1"/>
  <c r="G38" i="22" s="1"/>
  <c r="CU71" i="5"/>
  <c r="C68" i="7" s="1"/>
  <c r="G130" i="22" s="1"/>
  <c r="G132" i="22" s="1"/>
  <c r="CV13" i="5"/>
  <c r="D3" i="7" s="1"/>
  <c r="H3" i="22" s="1"/>
  <c r="DC96" i="5"/>
  <c r="K87" i="7" s="1"/>
  <c r="O90" i="22" s="1"/>
  <c r="DB48" i="5"/>
  <c r="J49" i="7" s="1"/>
  <c r="N57" i="22" s="1"/>
  <c r="DQ69" i="5"/>
  <c r="Y66" i="7" s="1"/>
  <c r="AC126" i="22" s="1"/>
  <c r="AC128" i="22" s="1"/>
  <c r="CX18" i="5"/>
  <c r="F5" i="7" s="1"/>
  <c r="J40" i="22" s="1"/>
  <c r="DK71" i="5"/>
  <c r="S68" i="7" s="1"/>
  <c r="W130" i="22" s="1"/>
  <c r="W132" i="22" s="1"/>
  <c r="DO3" i="5"/>
  <c r="W18" i="7" s="1"/>
  <c r="AA105" i="22" s="1"/>
  <c r="AA107" i="22" s="1"/>
  <c r="CV4" i="5"/>
  <c r="D26" i="7" s="1"/>
  <c r="H106" i="22" s="1"/>
  <c r="DN4" i="5"/>
  <c r="V26" i="7" s="1"/>
  <c r="Z106" i="22" s="1"/>
  <c r="CT3" i="5"/>
  <c r="B18" i="7" s="1"/>
  <c r="F105" i="22" s="1"/>
  <c r="F107" i="22" s="1"/>
  <c r="DD4" i="5"/>
  <c r="L26" i="7" s="1"/>
  <c r="P106" i="22" s="1"/>
  <c r="DM4" i="5"/>
  <c r="U26" i="7" s="1"/>
  <c r="Y106" i="22" s="1"/>
  <c r="DT4" i="5"/>
  <c r="AB26" i="7" s="1"/>
  <c r="AF106" i="22" s="1"/>
  <c r="DF7" i="5"/>
  <c r="N23" i="7" s="1"/>
  <c r="R111" i="22" s="1"/>
  <c r="DR7" i="5"/>
  <c r="Z23" i="7" s="1"/>
  <c r="AD111" i="22" s="1"/>
  <c r="DB7" i="5"/>
  <c r="J23" i="7" s="1"/>
  <c r="N111" i="22" s="1"/>
  <c r="DN7" i="5"/>
  <c r="V23" i="7" s="1"/>
  <c r="Z111" i="22" s="1"/>
  <c r="CX7" i="5"/>
  <c r="F23" i="7" s="1"/>
  <c r="J111" i="22" s="1"/>
  <c r="DJ7" i="5"/>
  <c r="R23" i="7" s="1"/>
  <c r="V111" i="22" s="1"/>
  <c r="CT23" i="5"/>
  <c r="B20" i="7" s="1"/>
  <c r="F112" i="22" s="1"/>
  <c r="DN45" i="5"/>
  <c r="V21" i="7" s="1"/>
  <c r="Z98" i="22" s="1"/>
  <c r="DI46" i="5"/>
  <c r="Q29" i="7" s="1"/>
  <c r="U99" i="22" s="1"/>
  <c r="CX51" i="5"/>
  <c r="F24" i="7" s="1"/>
  <c r="J100" i="22" s="1"/>
  <c r="CV45" i="5"/>
  <c r="D21" i="7" s="1"/>
  <c r="H98" i="22" s="1"/>
  <c r="DL46" i="5"/>
  <c r="T29" i="7" s="1"/>
  <c r="X99" i="22" s="1"/>
  <c r="DG51" i="5"/>
  <c r="O24" i="7" s="1"/>
  <c r="S100" i="22" s="1"/>
  <c r="DQ45" i="5"/>
  <c r="Y21" i="7" s="1"/>
  <c r="AC98" i="22" s="1"/>
  <c r="DH46" i="5"/>
  <c r="P29" i="7" s="1"/>
  <c r="T99" i="22" s="1"/>
  <c r="DC51" i="5"/>
  <c r="K24" i="7" s="1"/>
  <c r="O100" i="22" s="1"/>
  <c r="DA45" i="5"/>
  <c r="I21" i="7" s="1"/>
  <c r="M98" i="22" s="1"/>
  <c r="DM46" i="5"/>
  <c r="U29" i="7" s="1"/>
  <c r="Y99" i="22" s="1"/>
  <c r="DD51" i="5"/>
  <c r="L24" i="7" s="1"/>
  <c r="P100" i="22" s="1"/>
  <c r="CY45" i="5"/>
  <c r="G21" i="7" s="1"/>
  <c r="K98" i="22" s="1"/>
  <c r="DO46" i="5"/>
  <c r="W29" i="7" s="1"/>
  <c r="AA99" i="22" s="1"/>
  <c r="DB51" i="5"/>
  <c r="J24" i="7" s="1"/>
  <c r="N100" i="22" s="1"/>
  <c r="DJ45" i="5"/>
  <c r="R21" i="7" s="1"/>
  <c r="V98" i="22" s="1"/>
  <c r="DR46" i="5"/>
  <c r="Z29" i="7" s="1"/>
  <c r="AD99" i="22" s="1"/>
  <c r="CZ51" i="5"/>
  <c r="H24" i="7" s="1"/>
  <c r="L100" i="22" s="1"/>
  <c r="DF45" i="5"/>
  <c r="N21" i="7" s="1"/>
  <c r="R98" i="22" s="1"/>
  <c r="DK46" i="5"/>
  <c r="S29" i="7" s="1"/>
  <c r="W99" i="22" s="1"/>
  <c r="CU51" i="5"/>
  <c r="C24" i="7" s="1"/>
  <c r="G100" i="22" s="1"/>
  <c r="DL54" i="5"/>
  <c r="T22" i="7" s="1"/>
  <c r="X102" i="22" s="1"/>
  <c r="CU54" i="5"/>
  <c r="C22" i="7" s="1"/>
  <c r="G102" i="22" s="1"/>
  <c r="DF54" i="5"/>
  <c r="N22" i="7" s="1"/>
  <c r="R102" i="22" s="1"/>
  <c r="DD54" i="5"/>
  <c r="L22" i="7" s="1"/>
  <c r="P102" i="22" s="1"/>
  <c r="DO54" i="5"/>
  <c r="W22" i="7" s="1"/>
  <c r="AA102" i="22" s="1"/>
  <c r="CZ54" i="5"/>
  <c r="H22" i="7" s="1"/>
  <c r="L102" i="22" s="1"/>
  <c r="DC54" i="5"/>
  <c r="K22" i="7" s="1"/>
  <c r="O102" i="22" s="1"/>
  <c r="CV54" i="5"/>
  <c r="D22" i="7" s="1"/>
  <c r="H102" i="22" s="1"/>
  <c r="CY54" i="5"/>
  <c r="G22" i="7" s="1"/>
  <c r="K102" i="22" s="1"/>
  <c r="DG57" i="5"/>
  <c r="O55" i="7" s="1"/>
  <c r="S65" i="22" s="1"/>
  <c r="DB56" i="5"/>
  <c r="J48" i="7" s="1"/>
  <c r="N64" i="22" s="1"/>
  <c r="CX58" i="5"/>
  <c r="F57" i="7" s="1"/>
  <c r="J66" i="22" s="1"/>
  <c r="DR57" i="5"/>
  <c r="Z55" i="7" s="1"/>
  <c r="AD65" i="22" s="1"/>
  <c r="CY56" i="5"/>
  <c r="G48" i="7" s="1"/>
  <c r="K64" i="22" s="1"/>
  <c r="DJ58" i="5"/>
  <c r="R57" i="7" s="1"/>
  <c r="V66" i="22" s="1"/>
  <c r="DN57" i="5"/>
  <c r="V55" i="7" s="1"/>
  <c r="Z65" i="22" s="1"/>
  <c r="DQ56" i="5"/>
  <c r="Y48" i="7" s="1"/>
  <c r="AC64" i="22" s="1"/>
  <c r="CU58" i="5"/>
  <c r="C57" i="7" s="1"/>
  <c r="G66" i="22" s="1"/>
  <c r="DO57" i="5"/>
  <c r="W55" i="7" s="1"/>
  <c r="AA65" i="22" s="1"/>
  <c r="DF56" i="5"/>
  <c r="N48" i="7" s="1"/>
  <c r="R64" i="22" s="1"/>
  <c r="DA53" i="5"/>
  <c r="I56" i="7" s="1"/>
  <c r="M62" i="22" s="1"/>
  <c r="DT53" i="5"/>
  <c r="AB56" i="7" s="1"/>
  <c r="AF62" i="22" s="1"/>
  <c r="DQ53" i="5"/>
  <c r="Y56" i="7" s="1"/>
  <c r="AC62" i="22" s="1"/>
  <c r="DP53" i="5"/>
  <c r="X56" i="7" s="1"/>
  <c r="AB62" i="22" s="1"/>
  <c r="DE53" i="5"/>
  <c r="M56" i="7" s="1"/>
  <c r="Q62" i="22" s="1"/>
  <c r="CV53" i="5"/>
  <c r="D56" i="7" s="1"/>
  <c r="H62" i="22" s="1"/>
  <c r="CV50" i="5"/>
  <c r="D54" i="7" s="1"/>
  <c r="H59" i="22" s="1"/>
  <c r="DP50" i="5"/>
  <c r="X54" i="7" s="1"/>
  <c r="AB59" i="22" s="1"/>
  <c r="DG50" i="5"/>
  <c r="O54" i="7" s="1"/>
  <c r="S59" i="22" s="1"/>
  <c r="DO50" i="5"/>
  <c r="W54" i="7" s="1"/>
  <c r="AA59" i="22" s="1"/>
  <c r="DH50" i="5"/>
  <c r="P54" i="7" s="1"/>
  <c r="T59" i="22" s="1"/>
  <c r="DL50" i="5"/>
  <c r="T54" i="7" s="1"/>
  <c r="X59" i="22" s="1"/>
  <c r="DC50" i="5"/>
  <c r="K54" i="7" s="1"/>
  <c r="O59" i="22" s="1"/>
  <c r="DD50" i="5"/>
  <c r="L54" i="7" s="1"/>
  <c r="P59" i="22" s="1"/>
  <c r="CY50" i="5"/>
  <c r="G54" i="7" s="1"/>
  <c r="K59" i="22" s="1"/>
  <c r="DR50" i="5"/>
  <c r="Z54" i="7" s="1"/>
  <c r="AD59" i="22" s="1"/>
  <c r="CZ50" i="5"/>
  <c r="H54" i="7" s="1"/>
  <c r="L59" i="22" s="1"/>
  <c r="DT50" i="5"/>
  <c r="AB54" i="7" s="1"/>
  <c r="AF59" i="22" s="1"/>
  <c r="CT49" i="5"/>
  <c r="B50" i="7" s="1"/>
  <c r="F58" i="22" s="1"/>
  <c r="DK50" i="5"/>
  <c r="S54" i="7" s="1"/>
  <c r="W59" i="22" s="1"/>
  <c r="CU50" i="5"/>
  <c r="C54" i="7" s="1"/>
  <c r="G59" i="22" s="1"/>
  <c r="DS50" i="5"/>
  <c r="AA54" i="7" s="1"/>
  <c r="AE59" i="22" s="1"/>
  <c r="DN50" i="5"/>
  <c r="V54" i="7" s="1"/>
  <c r="Z59" i="22" s="1"/>
  <c r="DO33" i="5"/>
  <c r="W53" i="7" s="1"/>
  <c r="AA54" i="22" s="1"/>
  <c r="DO29" i="5"/>
  <c r="W43" i="7" s="1"/>
  <c r="AA50" i="22" s="1"/>
  <c r="CX31" i="5"/>
  <c r="F45" i="7" s="1"/>
  <c r="J52" i="22" s="1"/>
  <c r="DI33" i="5"/>
  <c r="Q53" i="7" s="1"/>
  <c r="U54" i="22" s="1"/>
  <c r="DI29" i="5"/>
  <c r="Q43" i="7" s="1"/>
  <c r="U50" i="22" s="1"/>
  <c r="CV31" i="5"/>
  <c r="D45" i="7" s="1"/>
  <c r="H52" i="22" s="1"/>
  <c r="DT33" i="5"/>
  <c r="AB53" i="7" s="1"/>
  <c r="AF54" i="22" s="1"/>
  <c r="DT29" i="5"/>
  <c r="AB43" i="7" s="1"/>
  <c r="AF50" i="22" s="1"/>
  <c r="DJ31" i="5"/>
  <c r="R45" i="7" s="1"/>
  <c r="V52" i="22" s="1"/>
  <c r="DE33" i="5"/>
  <c r="M53" i="7" s="1"/>
  <c r="Q54" i="22" s="1"/>
  <c r="DE29" i="5"/>
  <c r="M43" i="7" s="1"/>
  <c r="Q50" i="22" s="1"/>
  <c r="DQ31" i="5"/>
  <c r="Y45" i="7" s="1"/>
  <c r="AC52" i="22" s="1"/>
  <c r="DH33" i="5"/>
  <c r="P53" i="7" s="1"/>
  <c r="T54" i="22" s="1"/>
  <c r="DH29" i="5"/>
  <c r="P43" i="7" s="1"/>
  <c r="T50" i="22" s="1"/>
  <c r="DP31" i="5"/>
  <c r="X45" i="7" s="1"/>
  <c r="AB52" i="22" s="1"/>
  <c r="DK33" i="5"/>
  <c r="S53" i="7" s="1"/>
  <c r="W54" i="22" s="1"/>
  <c r="DK29" i="5"/>
  <c r="S43" i="7" s="1"/>
  <c r="W50" i="22" s="1"/>
  <c r="DF31" i="5"/>
  <c r="N45" i="7" s="1"/>
  <c r="R52" i="22" s="1"/>
  <c r="DR33" i="5"/>
  <c r="Z53" i="7" s="1"/>
  <c r="AD54" i="22" s="1"/>
  <c r="DR29" i="5"/>
  <c r="Z43" i="7" s="1"/>
  <c r="AD50" i="22" s="1"/>
  <c r="DG31" i="5"/>
  <c r="O45" i="7" s="1"/>
  <c r="S52" i="22" s="1"/>
  <c r="CT31" i="5"/>
  <c r="B45" i="7" s="1"/>
  <c r="F52" i="22" s="1"/>
  <c r="CT28" i="5"/>
  <c r="B41" i="7" s="1"/>
  <c r="F49" i="22" s="1"/>
  <c r="DA31" i="5"/>
  <c r="I45" i="7" s="1"/>
  <c r="M52" i="22" s="1"/>
  <c r="DM33" i="5"/>
  <c r="U53" i="7" s="1"/>
  <c r="Y54" i="22" s="1"/>
  <c r="DM29" i="5"/>
  <c r="U43" i="7" s="1"/>
  <c r="Y50" i="22" s="1"/>
  <c r="DD31" i="5"/>
  <c r="L45" i="7" s="1"/>
  <c r="P52" i="22" s="1"/>
  <c r="DL33" i="5"/>
  <c r="T53" i="7" s="1"/>
  <c r="X54" i="22" s="1"/>
  <c r="DL29" i="5"/>
  <c r="T43" i="7" s="1"/>
  <c r="X50" i="22" s="1"/>
  <c r="CY31" i="5"/>
  <c r="G45" i="7" s="1"/>
  <c r="K52" i="22" s="1"/>
  <c r="DB33" i="5"/>
  <c r="J53" i="7" s="1"/>
  <c r="N54" i="22" s="1"/>
  <c r="DB29" i="5"/>
  <c r="J43" i="7" s="1"/>
  <c r="N50" i="22" s="1"/>
  <c r="DN31" i="5"/>
  <c r="V45" i="7" s="1"/>
  <c r="Z52" i="22" s="1"/>
  <c r="CU33" i="5"/>
  <c r="C53" i="7" s="1"/>
  <c r="G54" i="22" s="1"/>
  <c r="CU29" i="5"/>
  <c r="C43" i="7" s="1"/>
  <c r="G50" i="22" s="1"/>
  <c r="DS31" i="5"/>
  <c r="AA45" i="7" s="1"/>
  <c r="AE52" i="22" s="1"/>
  <c r="CW33" i="5"/>
  <c r="E53" i="7" s="1"/>
  <c r="I54" i="22" s="1"/>
  <c r="CW29" i="5"/>
  <c r="E43" i="7" s="1"/>
  <c r="I50" i="22" s="1"/>
  <c r="DC31" i="5"/>
  <c r="K45" i="7" s="1"/>
  <c r="O52" i="22" s="1"/>
  <c r="CZ33" i="5"/>
  <c r="H53" i="7" s="1"/>
  <c r="L54" i="22" s="1"/>
  <c r="CZ29" i="5"/>
  <c r="H43" i="7" s="1"/>
  <c r="L50" i="22" s="1"/>
  <c r="CY6" i="5"/>
  <c r="G51" i="7" s="1"/>
  <c r="K44" i="22" s="1"/>
  <c r="DN6" i="5"/>
  <c r="V51" i="7" s="1"/>
  <c r="Z44" i="22" s="1"/>
  <c r="DT6" i="5"/>
  <c r="AB51" i="7" s="1"/>
  <c r="AF44" i="22" s="1"/>
  <c r="CU6" i="5"/>
  <c r="C51" i="7" s="1"/>
  <c r="G44" i="22" s="1"/>
  <c r="DH6" i="5"/>
  <c r="P51" i="7" s="1"/>
  <c r="T44" i="22" s="1"/>
  <c r="DG6" i="5"/>
  <c r="O51" i="7" s="1"/>
  <c r="S44" i="22" s="1"/>
  <c r="DL6" i="5"/>
  <c r="T51" i="7" s="1"/>
  <c r="X44" i="22" s="1"/>
  <c r="CT82" i="5"/>
  <c r="B73" i="7" s="1"/>
  <c r="F72" i="22" s="1"/>
  <c r="CT80" i="5"/>
  <c r="B71" i="7" s="1"/>
  <c r="F70" i="22" s="1"/>
  <c r="CV85" i="5"/>
  <c r="D76" i="7" s="1"/>
  <c r="H75" i="22" s="1"/>
  <c r="CV81" i="5"/>
  <c r="D72" i="7" s="1"/>
  <c r="H71" i="22" s="1"/>
  <c r="DP85" i="5"/>
  <c r="X76" i="7" s="1"/>
  <c r="AB75" i="22" s="1"/>
  <c r="DP81" i="5"/>
  <c r="X72" i="7" s="1"/>
  <c r="AB71" i="22" s="1"/>
  <c r="DG85" i="5"/>
  <c r="O76" i="7" s="1"/>
  <c r="S75" i="22" s="1"/>
  <c r="DG81" i="5"/>
  <c r="O72" i="7" s="1"/>
  <c r="S71" i="22" s="1"/>
  <c r="DB85" i="5"/>
  <c r="J76" i="7" s="1"/>
  <c r="N75" i="22" s="1"/>
  <c r="DB81" i="5"/>
  <c r="J72" i="7" s="1"/>
  <c r="N71" i="22" s="1"/>
  <c r="DH85" i="5"/>
  <c r="P76" i="7" s="1"/>
  <c r="T75" i="22" s="1"/>
  <c r="DH81" i="5"/>
  <c r="P72" i="7" s="1"/>
  <c r="T71" i="22" s="1"/>
  <c r="DL85" i="5"/>
  <c r="T76" i="7" s="1"/>
  <c r="X75" i="22" s="1"/>
  <c r="DL81" i="5"/>
  <c r="T72" i="7" s="1"/>
  <c r="X71" i="22" s="1"/>
  <c r="DI85" i="5"/>
  <c r="Q76" i="7" s="1"/>
  <c r="U75" i="22" s="1"/>
  <c r="DI81" i="5"/>
  <c r="Q72" i="7" s="1"/>
  <c r="U71" i="22" s="1"/>
  <c r="DC85" i="5"/>
  <c r="K76" i="7" s="1"/>
  <c r="O75" i="22" s="1"/>
  <c r="DC81" i="5"/>
  <c r="K72" i="7" s="1"/>
  <c r="O71" i="22" s="1"/>
  <c r="DS85" i="5"/>
  <c r="AA76" i="7" s="1"/>
  <c r="AE75" i="22" s="1"/>
  <c r="DS81" i="5"/>
  <c r="AA72" i="7" s="1"/>
  <c r="AE71" i="22" s="1"/>
  <c r="CX85" i="5"/>
  <c r="F76" i="7" s="1"/>
  <c r="J75" i="22" s="1"/>
  <c r="CX81" i="5"/>
  <c r="F72" i="7" s="1"/>
  <c r="J71" i="22" s="1"/>
  <c r="DA85" i="5"/>
  <c r="I76" i="7" s="1"/>
  <c r="M75" i="22" s="1"/>
  <c r="DA81" i="5"/>
  <c r="I72" i="7" s="1"/>
  <c r="M71" i="22" s="1"/>
  <c r="DD85" i="5"/>
  <c r="L76" i="7" s="1"/>
  <c r="P75" i="22" s="1"/>
  <c r="DD81" i="5"/>
  <c r="L72" i="7" s="1"/>
  <c r="P71" i="22" s="1"/>
  <c r="CW85" i="5"/>
  <c r="E76" i="7" s="1"/>
  <c r="I75" i="22" s="1"/>
  <c r="CW81" i="5"/>
  <c r="E72" i="7" s="1"/>
  <c r="I71" i="22" s="1"/>
  <c r="CY85" i="5"/>
  <c r="G76" i="7" s="1"/>
  <c r="K75" i="22" s="1"/>
  <c r="CY81" i="5"/>
  <c r="G72" i="7" s="1"/>
  <c r="K71" i="22" s="1"/>
  <c r="DO85" i="5"/>
  <c r="W76" i="7" s="1"/>
  <c r="AA75" i="22" s="1"/>
  <c r="DO81" i="5"/>
  <c r="W72" i="7" s="1"/>
  <c r="AA71" i="22" s="1"/>
  <c r="DJ85" i="5"/>
  <c r="R76" i="7" s="1"/>
  <c r="V75" i="22" s="1"/>
  <c r="DJ81" i="5"/>
  <c r="R72" i="7" s="1"/>
  <c r="V71" i="22" s="1"/>
  <c r="DR85" i="5"/>
  <c r="Z76" i="7" s="1"/>
  <c r="AD75" i="22" s="1"/>
  <c r="DR81" i="5"/>
  <c r="Z72" i="7" s="1"/>
  <c r="AD71" i="22" s="1"/>
  <c r="CZ85" i="5"/>
  <c r="H76" i="7" s="1"/>
  <c r="L75" i="22" s="1"/>
  <c r="CZ81" i="5"/>
  <c r="H72" i="7" s="1"/>
  <c r="L71" i="22" s="1"/>
  <c r="DT85" i="5"/>
  <c r="AB76" i="7" s="1"/>
  <c r="AF75" i="22" s="1"/>
  <c r="DT81" i="5"/>
  <c r="AB72" i="7" s="1"/>
  <c r="AF71" i="22" s="1"/>
  <c r="DM85" i="5"/>
  <c r="U76" i="7" s="1"/>
  <c r="Y75" i="22" s="1"/>
  <c r="DM81" i="5"/>
  <c r="U72" i="7" s="1"/>
  <c r="Y71" i="22" s="1"/>
  <c r="DK85" i="5"/>
  <c r="S76" i="7" s="1"/>
  <c r="W75" i="22" s="1"/>
  <c r="DK81" i="5"/>
  <c r="S72" i="7" s="1"/>
  <c r="W71" i="22" s="1"/>
  <c r="CU85" i="5"/>
  <c r="C76" i="7" s="1"/>
  <c r="G75" i="22" s="1"/>
  <c r="CU81" i="5"/>
  <c r="C72" i="7" s="1"/>
  <c r="G71" i="22" s="1"/>
  <c r="DE85" i="5"/>
  <c r="M76" i="7" s="1"/>
  <c r="Q75" i="22" s="1"/>
  <c r="DE81" i="5"/>
  <c r="M72" i="7" s="1"/>
  <c r="Q71" i="22" s="1"/>
  <c r="DF85" i="5"/>
  <c r="N76" i="7" s="1"/>
  <c r="R75" i="22" s="1"/>
  <c r="DF81" i="5"/>
  <c r="N72" i="7" s="1"/>
  <c r="R71" i="22" s="1"/>
  <c r="DN85" i="5"/>
  <c r="V76" i="7" s="1"/>
  <c r="Z75" i="22" s="1"/>
  <c r="DN81" i="5"/>
  <c r="V72" i="7" s="1"/>
  <c r="Z71" i="22" s="1"/>
  <c r="CT95" i="5"/>
  <c r="B86" i="7" s="1"/>
  <c r="F89" i="22" s="1"/>
  <c r="F93" i="22" s="1"/>
  <c r="DA18" i="5"/>
  <c r="I5" i="7" s="1"/>
  <c r="M40" i="22" s="1"/>
  <c r="CT22" i="5"/>
  <c r="B9" i="7" s="1"/>
  <c r="F10" i="22" s="1"/>
  <c r="CX17" i="5"/>
  <c r="F4" i="7" s="1"/>
  <c r="J39" i="22" s="1"/>
  <c r="DR17" i="5"/>
  <c r="Z4" i="7" s="1"/>
  <c r="AD39" i="22" s="1"/>
  <c r="DP18" i="5"/>
  <c r="X5" i="7" s="1"/>
  <c r="AB40" i="22" s="1"/>
  <c r="CT69" i="5"/>
  <c r="B66" i="7" s="1"/>
  <c r="F126" i="22" s="1"/>
  <c r="F128" i="22" s="1"/>
  <c r="CT61" i="5"/>
  <c r="B95" i="7" s="1"/>
  <c r="F23" i="22" s="1"/>
  <c r="DJ71" i="5"/>
  <c r="R68" i="7" s="1"/>
  <c r="V130" i="22" s="1"/>
  <c r="V132" i="22" s="1"/>
  <c r="DJ17" i="5"/>
  <c r="R4" i="7" s="1"/>
  <c r="V39" i="22" s="1"/>
  <c r="DL15" i="5"/>
  <c r="T33" i="7" s="1"/>
  <c r="X37" i="22" s="1"/>
  <c r="X38" i="22" s="1"/>
  <c r="CW71" i="5"/>
  <c r="E68" i="7" s="1"/>
  <c r="I130" i="22" s="1"/>
  <c r="I132" i="22" s="1"/>
  <c r="DG20" i="5"/>
  <c r="O7" i="7" s="1"/>
  <c r="S8" i="22" s="1"/>
  <c r="CU12" i="5"/>
  <c r="C2" i="7" s="1"/>
  <c r="G2" i="22" s="1"/>
  <c r="DL70" i="5"/>
  <c r="T67" i="7" s="1"/>
  <c r="X129" i="22" s="1"/>
  <c r="X132" i="22" s="1"/>
  <c r="DP70" i="5"/>
  <c r="X67" i="7" s="1"/>
  <c r="AB129" i="22" s="1"/>
  <c r="AB132" i="22" s="1"/>
  <c r="DQ14" i="5"/>
  <c r="Y17" i="7" s="1"/>
  <c r="AC36" i="22" s="1"/>
  <c r="AC38" i="22" s="1"/>
  <c r="CV70" i="5"/>
  <c r="D67" i="7" s="1"/>
  <c r="H129" i="22" s="1"/>
  <c r="H132" i="22" s="1"/>
  <c r="DP17" i="5"/>
  <c r="X4" i="7" s="1"/>
  <c r="AB39" i="22" s="1"/>
  <c r="DJ14" i="5"/>
  <c r="R17" i="7" s="1"/>
  <c r="V36" i="22" s="1"/>
  <c r="V38" i="22" s="1"/>
  <c r="DC22" i="5"/>
  <c r="K9" i="7" s="1"/>
  <c r="O10" i="22" s="1"/>
  <c r="DR18" i="5"/>
  <c r="Z5" i="7" s="1"/>
  <c r="AD40" i="22" s="1"/>
  <c r="DN14" i="5"/>
  <c r="V17" i="7" s="1"/>
  <c r="Z36" i="22" s="1"/>
  <c r="Z38" i="22" s="1"/>
  <c r="DE70" i="5"/>
  <c r="M67" i="7" s="1"/>
  <c r="Q129" i="22" s="1"/>
  <c r="Q132" i="22" s="1"/>
  <c r="CW58" i="5"/>
  <c r="E57" i="7" s="1"/>
  <c r="I66" i="22" s="1"/>
  <c r="CV21" i="5"/>
  <c r="D8" i="7" s="1"/>
  <c r="H9" i="22" s="1"/>
  <c r="DS15" i="5"/>
  <c r="AA33" i="7" s="1"/>
  <c r="AE37" i="22" s="1"/>
  <c r="AE38" i="22" s="1"/>
  <c r="CU22" i="5"/>
  <c r="C9" i="7" s="1"/>
  <c r="G10" i="22" s="1"/>
  <c r="DP21" i="5"/>
  <c r="X8" i="7" s="1"/>
  <c r="AB9" i="22" s="1"/>
  <c r="DQ81" i="5"/>
  <c r="Y72" i="7" s="1"/>
  <c r="AC71" i="22" s="1"/>
  <c r="DC15" i="5"/>
  <c r="K33" i="7" s="1"/>
  <c r="O37" i="22" s="1"/>
  <c r="O38" i="22" s="1"/>
  <c r="DI68" i="5"/>
  <c r="Q65" i="7" s="1"/>
  <c r="U125" i="22" s="1"/>
  <c r="DQ50" i="5"/>
  <c r="Y54" i="7" s="1"/>
  <c r="AC59" i="22" s="1"/>
  <c r="CV3" i="5"/>
  <c r="D18" i="7" s="1"/>
  <c r="H105" i="22" s="1"/>
  <c r="DM3" i="5"/>
  <c r="U18" i="7" s="1"/>
  <c r="Y105" i="22" s="1"/>
  <c r="DF23" i="5"/>
  <c r="N20" i="7" s="1"/>
  <c r="R112" i="22" s="1"/>
  <c r="DB23" i="5"/>
  <c r="J20" i="7" s="1"/>
  <c r="N112" i="22" s="1"/>
  <c r="CX23" i="5"/>
  <c r="F20" i="7" s="1"/>
  <c r="J112" i="22" s="1"/>
  <c r="CT24" i="5"/>
  <c r="B25" i="7" s="1"/>
  <c r="F113" i="22" s="1"/>
  <c r="DI51" i="5"/>
  <c r="Q24" i="7" s="1"/>
  <c r="U100" i="22" s="1"/>
  <c r="CV46" i="5"/>
  <c r="D29" i="7" s="1"/>
  <c r="H99" i="22" s="1"/>
  <c r="DE45" i="5"/>
  <c r="M21" i="7" s="1"/>
  <c r="Q98" i="22" s="1"/>
  <c r="DH51" i="5"/>
  <c r="P24" i="7" s="1"/>
  <c r="T100" i="22" s="1"/>
  <c r="DA46" i="5"/>
  <c r="I29" i="7" s="1"/>
  <c r="M99" i="22" s="1"/>
  <c r="DT45" i="5"/>
  <c r="AB21" i="7" s="1"/>
  <c r="AF98" i="22" s="1"/>
  <c r="CY46" i="5"/>
  <c r="G29" i="7" s="1"/>
  <c r="K99" i="22" s="1"/>
  <c r="DO51" i="5"/>
  <c r="W24" i="7" s="1"/>
  <c r="AA100" i="22" s="1"/>
  <c r="CW45" i="5"/>
  <c r="E21" i="7" s="1"/>
  <c r="I98" i="22" s="1"/>
  <c r="DJ46" i="5"/>
  <c r="R29" i="7" s="1"/>
  <c r="V99" i="22" s="1"/>
  <c r="DR51" i="5"/>
  <c r="Z24" i="7" s="1"/>
  <c r="AD100" i="22" s="1"/>
  <c r="DP45" i="5"/>
  <c r="X21" i="7" s="1"/>
  <c r="AB98" i="22" s="1"/>
  <c r="DF46" i="5"/>
  <c r="N29" i="7" s="1"/>
  <c r="R99" i="22" s="1"/>
  <c r="DK51" i="5"/>
  <c r="S24" i="7" s="1"/>
  <c r="W100" i="22" s="1"/>
  <c r="DH55" i="5"/>
  <c r="P30" i="7" s="1"/>
  <c r="T103" i="22" s="1"/>
  <c r="DK55" i="5"/>
  <c r="S30" i="7" s="1"/>
  <c r="W103" i="22" s="1"/>
  <c r="DS55" i="5"/>
  <c r="AA30" i="7" s="1"/>
  <c r="AE103" i="22" s="1"/>
  <c r="DN55" i="5"/>
  <c r="V30" i="7" s="1"/>
  <c r="Z103" i="22" s="1"/>
  <c r="DG55" i="5"/>
  <c r="O30" i="7" s="1"/>
  <c r="S103" i="22" s="1"/>
  <c r="DB55" i="5"/>
  <c r="J30" i="7" s="1"/>
  <c r="N103" i="22" s="1"/>
  <c r="DT55" i="5"/>
  <c r="AB30" i="7" s="1"/>
  <c r="AF103" i="22" s="1"/>
  <c r="CX55" i="5"/>
  <c r="F30" i="7" s="1"/>
  <c r="J103" i="22" s="1"/>
  <c r="DP55" i="5"/>
  <c r="X30" i="7" s="1"/>
  <c r="AB103" i="22" s="1"/>
  <c r="DR55" i="5"/>
  <c r="Z30" i="7" s="1"/>
  <c r="AD103" i="22" s="1"/>
  <c r="DG56" i="5"/>
  <c r="O48" i="7" s="1"/>
  <c r="S64" i="22" s="1"/>
  <c r="DC58" i="5"/>
  <c r="K57" i="7" s="1"/>
  <c r="O66" i="22" s="1"/>
  <c r="CX57" i="5"/>
  <c r="F55" i="7" s="1"/>
  <c r="J65" i="22" s="1"/>
  <c r="DR56" i="5"/>
  <c r="Z48" i="7" s="1"/>
  <c r="AD64" i="22" s="1"/>
  <c r="DS58" i="5"/>
  <c r="AA57" i="7" s="1"/>
  <c r="AE66" i="22" s="1"/>
  <c r="DJ57" i="5"/>
  <c r="R55" i="7" s="1"/>
  <c r="V65" i="22" s="1"/>
  <c r="DN56" i="5"/>
  <c r="V48" i="7" s="1"/>
  <c r="Z64" i="22" s="1"/>
  <c r="DK58" i="5"/>
  <c r="S57" i="7" s="1"/>
  <c r="W66" i="22" s="1"/>
  <c r="CU57" i="5"/>
  <c r="C55" i="7" s="1"/>
  <c r="G65" i="22" s="1"/>
  <c r="DO56" i="5"/>
  <c r="W48" i="7" s="1"/>
  <c r="AA64" i="22" s="1"/>
  <c r="DM58" i="5"/>
  <c r="U57" i="7" s="1"/>
  <c r="Y66" i="22" s="1"/>
  <c r="DA52" i="5"/>
  <c r="I46" i="7" s="1"/>
  <c r="M61" i="22" s="1"/>
  <c r="DT52" i="5"/>
  <c r="AB46" i="7" s="1"/>
  <c r="AF61" i="22" s="1"/>
  <c r="DQ52" i="5"/>
  <c r="Y46" i="7" s="1"/>
  <c r="AC61" i="22" s="1"/>
  <c r="DP52" i="5"/>
  <c r="X46" i="7" s="1"/>
  <c r="AB61" i="22" s="1"/>
  <c r="DE52" i="5"/>
  <c r="M46" i="7" s="1"/>
  <c r="Q61" i="22" s="1"/>
  <c r="CV52" i="5"/>
  <c r="D46" i="7" s="1"/>
  <c r="H61" i="22" s="1"/>
  <c r="CV49" i="5"/>
  <c r="D50" i="7" s="1"/>
  <c r="H58" i="22" s="1"/>
  <c r="DP49" i="5"/>
  <c r="X50" i="7" s="1"/>
  <c r="AB58" i="22" s="1"/>
  <c r="DG49" i="5"/>
  <c r="O50" i="7" s="1"/>
  <c r="S58" i="22" s="1"/>
  <c r="DO49" i="5"/>
  <c r="W50" i="7" s="1"/>
  <c r="AA58" i="22" s="1"/>
  <c r="DH49" i="5"/>
  <c r="P50" i="7" s="1"/>
  <c r="T58" i="22" s="1"/>
  <c r="DL49" i="5"/>
  <c r="T50" i="7" s="1"/>
  <c r="X58" i="22" s="1"/>
  <c r="DC49" i="5"/>
  <c r="K50" i="7" s="1"/>
  <c r="O58" i="22" s="1"/>
  <c r="DD49" i="5"/>
  <c r="L50" i="7" s="1"/>
  <c r="P58" i="22" s="1"/>
  <c r="CY49" i="5"/>
  <c r="G50" i="7" s="1"/>
  <c r="K58" i="22" s="1"/>
  <c r="DR49" i="5"/>
  <c r="Z50" i="7" s="1"/>
  <c r="AD58" i="22" s="1"/>
  <c r="CZ49" i="5"/>
  <c r="H50" i="7" s="1"/>
  <c r="L58" i="22" s="1"/>
  <c r="DT49" i="5"/>
  <c r="AB50" i="7" s="1"/>
  <c r="AF58" i="22" s="1"/>
  <c r="CT48" i="5"/>
  <c r="B49" i="7" s="1"/>
  <c r="F57" i="22" s="1"/>
  <c r="DK49" i="5"/>
  <c r="S50" i="7" s="1"/>
  <c r="W58" i="22" s="1"/>
  <c r="CU49" i="5"/>
  <c r="C50" i="7" s="1"/>
  <c r="G58" i="22" s="1"/>
  <c r="DS49" i="5"/>
  <c r="AA50" i="7" s="1"/>
  <c r="AE58" i="22" s="1"/>
  <c r="DN49" i="5"/>
  <c r="V50" i="7" s="1"/>
  <c r="Z58" i="22" s="1"/>
  <c r="DO32" i="5"/>
  <c r="W47" i="7" s="1"/>
  <c r="AA53" i="22" s="1"/>
  <c r="DO28" i="5"/>
  <c r="W41" i="7" s="1"/>
  <c r="AA49" i="22" s="1"/>
  <c r="CX30" i="5"/>
  <c r="F44" i="7" s="1"/>
  <c r="J51" i="22" s="1"/>
  <c r="DI32" i="5"/>
  <c r="Q47" i="7" s="1"/>
  <c r="U53" i="22" s="1"/>
  <c r="DI28" i="5"/>
  <c r="Q41" i="7" s="1"/>
  <c r="U49" i="22" s="1"/>
  <c r="CV30" i="5"/>
  <c r="D44" i="7" s="1"/>
  <c r="H51" i="22" s="1"/>
  <c r="DT32" i="5"/>
  <c r="AB47" i="7" s="1"/>
  <c r="AF53" i="22" s="1"/>
  <c r="DT28" i="5"/>
  <c r="AB41" i="7" s="1"/>
  <c r="AF49" i="22" s="1"/>
  <c r="DJ30" i="5"/>
  <c r="R44" i="7" s="1"/>
  <c r="V51" i="22" s="1"/>
  <c r="DE32" i="5"/>
  <c r="M47" i="7" s="1"/>
  <c r="Q53" i="22" s="1"/>
  <c r="DE28" i="5"/>
  <c r="M41" i="7" s="1"/>
  <c r="Q49" i="22" s="1"/>
  <c r="DQ30" i="5"/>
  <c r="Y44" i="7" s="1"/>
  <c r="AC51" i="22" s="1"/>
  <c r="DH32" i="5"/>
  <c r="P47" i="7" s="1"/>
  <c r="T53" i="22" s="1"/>
  <c r="DH28" i="5"/>
  <c r="P41" i="7" s="1"/>
  <c r="T49" i="22" s="1"/>
  <c r="DP30" i="5"/>
  <c r="X44" i="7" s="1"/>
  <c r="AB51" i="22" s="1"/>
  <c r="DK32" i="5"/>
  <c r="S47" i="7" s="1"/>
  <c r="W53" i="22" s="1"/>
  <c r="DK28" i="5"/>
  <c r="S41" i="7" s="1"/>
  <c r="W49" i="22" s="1"/>
  <c r="DF30" i="5"/>
  <c r="N44" i="7" s="1"/>
  <c r="R51" i="22" s="1"/>
  <c r="DR32" i="5"/>
  <c r="Z47" i="7" s="1"/>
  <c r="AD53" i="22" s="1"/>
  <c r="DR28" i="5"/>
  <c r="Z41" i="7" s="1"/>
  <c r="AD49" i="22" s="1"/>
  <c r="DG30" i="5"/>
  <c r="O44" i="7" s="1"/>
  <c r="S51" i="22" s="1"/>
  <c r="CT30" i="5"/>
  <c r="B44" i="7" s="1"/>
  <c r="F51" i="22" s="1"/>
  <c r="CT33" i="5"/>
  <c r="B53" i="7" s="1"/>
  <c r="F54" i="22" s="1"/>
  <c r="DA30" i="5"/>
  <c r="I44" i="7" s="1"/>
  <c r="M51" i="22" s="1"/>
  <c r="DM32" i="5"/>
  <c r="U47" i="7" s="1"/>
  <c r="Y53" i="22" s="1"/>
  <c r="DM28" i="5"/>
  <c r="U41" i="7" s="1"/>
  <c r="Y49" i="22" s="1"/>
  <c r="DD30" i="5"/>
  <c r="L44" i="7" s="1"/>
  <c r="P51" i="22" s="1"/>
  <c r="DL32" i="5"/>
  <c r="T47" i="7" s="1"/>
  <c r="X53" i="22" s="1"/>
  <c r="DL28" i="5"/>
  <c r="T41" i="7" s="1"/>
  <c r="X49" i="22" s="1"/>
  <c r="CY30" i="5"/>
  <c r="G44" i="7" s="1"/>
  <c r="K51" i="22" s="1"/>
  <c r="DB32" i="5"/>
  <c r="J47" i="7" s="1"/>
  <c r="N53" i="22" s="1"/>
  <c r="DB28" i="5"/>
  <c r="J41" i="7" s="1"/>
  <c r="N49" i="22" s="1"/>
  <c r="DN30" i="5"/>
  <c r="V44" i="7" s="1"/>
  <c r="Z51" i="22" s="1"/>
  <c r="CU32" i="5"/>
  <c r="C47" i="7" s="1"/>
  <c r="G53" i="22" s="1"/>
  <c r="CU28" i="5"/>
  <c r="C41" i="7" s="1"/>
  <c r="G49" i="22" s="1"/>
  <c r="DS30" i="5"/>
  <c r="AA44" i="7" s="1"/>
  <c r="AE51" i="22" s="1"/>
  <c r="CW32" i="5"/>
  <c r="E47" i="7" s="1"/>
  <c r="I53" i="22" s="1"/>
  <c r="CW28" i="5"/>
  <c r="E41" i="7" s="1"/>
  <c r="I49" i="22" s="1"/>
  <c r="DC30" i="5"/>
  <c r="K44" i="7" s="1"/>
  <c r="O51" i="22" s="1"/>
  <c r="CZ32" i="5"/>
  <c r="H47" i="7" s="1"/>
  <c r="L53" i="22" s="1"/>
  <c r="CZ28" i="5"/>
  <c r="H41" i="7" s="1"/>
  <c r="L49" i="22" s="1"/>
  <c r="CY5" i="5"/>
  <c r="G39" i="7" s="1"/>
  <c r="K43" i="22" s="1"/>
  <c r="DN5" i="5"/>
  <c r="V39" i="7" s="1"/>
  <c r="Z43" i="22" s="1"/>
  <c r="DT5" i="5"/>
  <c r="AB39" i="7" s="1"/>
  <c r="AF43" i="22" s="1"/>
  <c r="CU5" i="5"/>
  <c r="C39" i="7" s="1"/>
  <c r="G43" i="22" s="1"/>
  <c r="DH5" i="5"/>
  <c r="P39" i="7" s="1"/>
  <c r="T43" i="22" s="1"/>
  <c r="DG5" i="5"/>
  <c r="O39" i="7" s="1"/>
  <c r="S43" i="22" s="1"/>
  <c r="DL5" i="5"/>
  <c r="T39" i="7" s="1"/>
  <c r="X43" i="22" s="1"/>
  <c r="CT85" i="5"/>
  <c r="B76" i="7" s="1"/>
  <c r="F75" i="22" s="1"/>
  <c r="CT83" i="5"/>
  <c r="B74" i="7" s="1"/>
  <c r="F73" i="22" s="1"/>
  <c r="CV80" i="5"/>
  <c r="D71" i="7" s="1"/>
  <c r="H70" i="22" s="1"/>
  <c r="DP80" i="5"/>
  <c r="X71" i="7" s="1"/>
  <c r="AB70" i="22" s="1"/>
  <c r="DG80" i="5"/>
  <c r="O71" i="7" s="1"/>
  <c r="S70" i="22" s="1"/>
  <c r="DB80" i="5"/>
  <c r="J71" i="7" s="1"/>
  <c r="N70" i="22" s="1"/>
  <c r="DH80" i="5"/>
  <c r="P71" i="7" s="1"/>
  <c r="T70" i="22" s="1"/>
  <c r="DL80" i="5"/>
  <c r="T71" i="7" s="1"/>
  <c r="X70" i="22" s="1"/>
  <c r="DI80" i="5"/>
  <c r="Q71" i="7" s="1"/>
  <c r="U70" i="22" s="1"/>
  <c r="DC80" i="5"/>
  <c r="K71" i="7" s="1"/>
  <c r="O70" i="22" s="1"/>
  <c r="DS80" i="5"/>
  <c r="AA71" i="7" s="1"/>
  <c r="AE70" i="22" s="1"/>
  <c r="CX80" i="5"/>
  <c r="F71" i="7" s="1"/>
  <c r="J70" i="22" s="1"/>
  <c r="DA80" i="5"/>
  <c r="I71" i="7" s="1"/>
  <c r="M70" i="22" s="1"/>
  <c r="DD80" i="5"/>
  <c r="L71" i="7" s="1"/>
  <c r="P70" i="22" s="1"/>
  <c r="CW80" i="5"/>
  <c r="E71" i="7" s="1"/>
  <c r="I70" i="22" s="1"/>
  <c r="CY80" i="5"/>
  <c r="G71" i="7" s="1"/>
  <c r="K70" i="22" s="1"/>
  <c r="DO80" i="5"/>
  <c r="W71" i="7" s="1"/>
  <c r="AA70" i="22" s="1"/>
  <c r="DJ80" i="5"/>
  <c r="R71" i="7" s="1"/>
  <c r="V70" i="22" s="1"/>
  <c r="DR80" i="5"/>
  <c r="Z71" i="7" s="1"/>
  <c r="AD70" i="22" s="1"/>
  <c r="CZ80" i="5"/>
  <c r="H71" i="7" s="1"/>
  <c r="L70" i="22" s="1"/>
  <c r="DT80" i="5"/>
  <c r="AB71" i="7" s="1"/>
  <c r="AF70" i="22" s="1"/>
  <c r="DM80" i="5"/>
  <c r="U71" i="7" s="1"/>
  <c r="Y70" i="22" s="1"/>
  <c r="DK80" i="5"/>
  <c r="S71" i="7" s="1"/>
  <c r="W70" i="22" s="1"/>
  <c r="CU80" i="5"/>
  <c r="C71" i="7" s="1"/>
  <c r="G70" i="22" s="1"/>
  <c r="DE80" i="5"/>
  <c r="M71" i="7" s="1"/>
  <c r="Q70" i="22" s="1"/>
  <c r="DF80" i="5"/>
  <c r="N71" i="7" s="1"/>
  <c r="R70" i="22" s="1"/>
  <c r="DN80" i="5"/>
  <c r="V71" i="7" s="1"/>
  <c r="Z70" i="22" s="1"/>
  <c r="DR97" i="5"/>
  <c r="Z88" i="7" s="1"/>
  <c r="AD91" i="22" s="1"/>
  <c r="CW97" i="5"/>
  <c r="E88" i="7" s="1"/>
  <c r="I91" i="22" s="1"/>
  <c r="DQ97" i="5"/>
  <c r="Y88" i="7" s="1"/>
  <c r="AC91" i="22" s="1"/>
  <c r="DB97" i="5"/>
  <c r="J88" i="7" s="1"/>
  <c r="N91" i="22" s="1"/>
  <c r="DH97" i="5"/>
  <c r="P88" i="7" s="1"/>
  <c r="T91" i="22" s="1"/>
  <c r="CZ97" i="5"/>
  <c r="H88" i="7" s="1"/>
  <c r="L91" i="22" s="1"/>
  <c r="DT97" i="5"/>
  <c r="AB88" i="7" s="1"/>
  <c r="AF91" i="22" s="1"/>
  <c r="DL97" i="5"/>
  <c r="T88" i="7" s="1"/>
  <c r="X91" i="22" s="1"/>
  <c r="DJ97" i="5"/>
  <c r="R88" i="7" s="1"/>
  <c r="V91" i="22" s="1"/>
  <c r="DF97" i="5"/>
  <c r="N88" i="7" s="1"/>
  <c r="R91" i="22" s="1"/>
  <c r="DE97" i="5"/>
  <c r="M88" i="7" s="1"/>
  <c r="Q91" i="22" s="1"/>
  <c r="DK97" i="5"/>
  <c r="S88" i="7" s="1"/>
  <c r="W91" i="22" s="1"/>
  <c r="CU97" i="5"/>
  <c r="C88" i="7" s="1"/>
  <c r="G91" i="22" s="1"/>
  <c r="DO97" i="5"/>
  <c r="W88" i="7" s="1"/>
  <c r="AA91" i="22" s="1"/>
  <c r="DM97" i="5"/>
  <c r="U88" i="7" s="1"/>
  <c r="Y91" i="22" s="1"/>
  <c r="DN97" i="5"/>
  <c r="V88" i="7" s="1"/>
  <c r="Z91" i="22" s="1"/>
  <c r="DD97" i="5"/>
  <c r="L88" i="7" s="1"/>
  <c r="P91" i="22" s="1"/>
  <c r="CV97" i="5"/>
  <c r="D88" i="7" s="1"/>
  <c r="H91" i="22" s="1"/>
  <c r="DP97" i="5"/>
  <c r="X88" i="7" s="1"/>
  <c r="AB91" i="22" s="1"/>
  <c r="CX97" i="5"/>
  <c r="F88" i="7" s="1"/>
  <c r="J91" i="22" s="1"/>
  <c r="DI97" i="5"/>
  <c r="Q88" i="7" s="1"/>
  <c r="U91" i="22" s="1"/>
  <c r="DA97" i="5"/>
  <c r="I88" i="7" s="1"/>
  <c r="M91" i="22" s="1"/>
  <c r="CY97" i="5"/>
  <c r="G88" i="7" s="1"/>
  <c r="K91" i="22" s="1"/>
  <c r="DS97" i="5"/>
  <c r="AA88" i="7" s="1"/>
  <c r="AE91" i="22" s="1"/>
  <c r="DT18" i="5"/>
  <c r="AB5" i="7" s="1"/>
  <c r="AF40" i="22" s="1"/>
  <c r="DC18" i="5"/>
  <c r="K5" i="7" s="1"/>
  <c r="O40" i="22" s="1"/>
  <c r="CT13" i="5"/>
  <c r="B3" i="7" s="1"/>
  <c r="F3" i="22" s="1"/>
  <c r="CZ71" i="5"/>
  <c r="H68" i="7" s="1"/>
  <c r="L130" i="22" s="1"/>
  <c r="L132" i="22" s="1"/>
  <c r="DM70" i="5"/>
  <c r="U67" i="7" s="1"/>
  <c r="Y129" i="22" s="1"/>
  <c r="Y132" i="22" s="1"/>
  <c r="CT62" i="5"/>
  <c r="B96" i="7" s="1"/>
  <c r="F12" i="22" s="1"/>
  <c r="DD15" i="5"/>
  <c r="L33" i="7" s="1"/>
  <c r="P37" i="22" s="1"/>
  <c r="P38" i="22" s="1"/>
  <c r="DI18" i="5"/>
  <c r="Q5" i="7" s="1"/>
  <c r="U40" i="22" s="1"/>
  <c r="DK18" i="5"/>
  <c r="S5" i="7" s="1"/>
  <c r="W40" i="22" s="1"/>
  <c r="CZ15" i="5"/>
  <c r="H33" i="7" s="1"/>
  <c r="L37" i="22" s="1"/>
  <c r="L38" i="22" s="1"/>
  <c r="DB17" i="5"/>
  <c r="J4" i="7" s="1"/>
  <c r="N39" i="22" s="1"/>
  <c r="DM18" i="5"/>
  <c r="U5" i="7" s="1"/>
  <c r="Y40" i="22" s="1"/>
  <c r="DF70" i="5"/>
  <c r="N67" i="7" s="1"/>
  <c r="R129" i="22" s="1"/>
  <c r="R132" i="22" s="1"/>
  <c r="CZ18" i="5"/>
  <c r="H5" i="7" s="1"/>
  <c r="L40" i="22" s="1"/>
  <c r="DI17" i="5"/>
  <c r="Q4" i="7" s="1"/>
  <c r="U39" i="22" s="1"/>
  <c r="DR14" i="5"/>
  <c r="Z17" i="7" s="1"/>
  <c r="AD36" i="22" s="1"/>
  <c r="AD38" i="22" s="1"/>
  <c r="DD17" i="5"/>
  <c r="L4" i="7" s="1"/>
  <c r="P39" i="22" s="1"/>
  <c r="DI70" i="5"/>
  <c r="Q67" i="7" s="1"/>
  <c r="U129" i="22" s="1"/>
  <c r="U132" i="22" s="1"/>
  <c r="DK17" i="5"/>
  <c r="S4" i="7" s="1"/>
  <c r="W39" i="22" s="1"/>
  <c r="DM17" i="5"/>
  <c r="U4" i="7" s="1"/>
  <c r="Y39" i="22" s="1"/>
  <c r="DC95" i="5"/>
  <c r="K86" i="7" s="1"/>
  <c r="O89" i="22" s="1"/>
  <c r="DE14" i="5"/>
  <c r="M17" i="7" s="1"/>
  <c r="Q36" i="22" s="1"/>
  <c r="Q38" i="22" s="1"/>
  <c r="CT38" i="5"/>
  <c r="B13" i="7" s="1"/>
  <c r="F20" i="22" s="1"/>
  <c r="DM55" i="5"/>
  <c r="U30" i="7" s="1"/>
  <c r="Y103" i="22" s="1"/>
  <c r="Y104" i="22" s="1"/>
  <c r="DI69" i="5"/>
  <c r="Q66" i="7" s="1"/>
  <c r="U126" i="22" s="1"/>
  <c r="DJ18" i="5"/>
  <c r="R5" i="7" s="1"/>
  <c r="V40" i="22" s="1"/>
  <c r="DN18" i="5"/>
  <c r="V5" i="7" s="1"/>
  <c r="Z40" i="22" s="1"/>
  <c r="DQ85" i="5"/>
  <c r="Y76" i="7" s="1"/>
  <c r="AC75" i="22" s="1"/>
  <c r="DQ49" i="5"/>
  <c r="Y50" i="7" s="1"/>
  <c r="AC58" i="22" s="1"/>
  <c r="AC60" i="22" s="1"/>
  <c r="CT55" i="5"/>
  <c r="B30" i="7" s="1"/>
  <c r="F103" i="22" s="1"/>
  <c r="F104" i="22" s="1"/>
  <c r="AI27" i="22"/>
  <c r="AJ27" i="22" s="1"/>
  <c r="F9" i="7"/>
  <c r="J10" i="22" s="1"/>
  <c r="L96" i="7"/>
  <c r="P12" i="22" s="1"/>
  <c r="T96" i="7"/>
  <c r="X12" i="22" s="1"/>
  <c r="F3" i="7"/>
  <c r="J3" i="22" s="1"/>
  <c r="AA96" i="7"/>
  <c r="AE12" i="22" s="1"/>
  <c r="W2" i="7"/>
  <c r="AA2" i="22" s="1"/>
  <c r="H93" i="7"/>
  <c r="L22" i="22" s="1"/>
  <c r="AA37" i="7"/>
  <c r="AE21" i="22" s="1"/>
  <c r="F96" i="7"/>
  <c r="J12" i="22" s="1"/>
  <c r="M3" i="7"/>
  <c r="Q3" i="22" s="1"/>
  <c r="Z34" i="7"/>
  <c r="AD11" i="22" s="1"/>
  <c r="Y3" i="7"/>
  <c r="AC3" i="22" s="1"/>
  <c r="V13" i="7"/>
  <c r="Z20" i="22" s="1"/>
  <c r="M7" i="7"/>
  <c r="Q8" i="22" s="1"/>
  <c r="Q2" i="7"/>
  <c r="U2" i="22" s="1"/>
  <c r="Y36" i="7"/>
  <c r="AC4" i="22" s="1"/>
  <c r="Q13" i="7"/>
  <c r="U20" i="22" s="1"/>
  <c r="L36" i="7"/>
  <c r="P4" i="22" s="1"/>
  <c r="G93" i="7"/>
  <c r="K22" i="22" s="1"/>
  <c r="M37" i="7"/>
  <c r="Q21" i="22" s="1"/>
  <c r="G96" i="7"/>
  <c r="K12" i="22" s="1"/>
  <c r="S97" i="7"/>
  <c r="W5" i="22" s="1"/>
  <c r="C97" i="7"/>
  <c r="G5" i="22" s="1"/>
  <c r="AA97" i="7"/>
  <c r="AE5" i="22" s="1"/>
  <c r="E8" i="7"/>
  <c r="I9" i="22" s="1"/>
  <c r="N97" i="7"/>
  <c r="R5" i="22" s="1"/>
  <c r="R93" i="7"/>
  <c r="V22" i="22" s="1"/>
  <c r="Q96" i="7"/>
  <c r="U12" i="22" s="1"/>
  <c r="M36" i="7"/>
  <c r="Q4" i="22" s="1"/>
  <c r="U34" i="7"/>
  <c r="Y11" i="22" s="1"/>
  <c r="N37" i="7"/>
  <c r="R21" i="22" s="1"/>
  <c r="P34" i="7"/>
  <c r="T11" i="22" s="1"/>
  <c r="AA8" i="7"/>
  <c r="AE9" i="22" s="1"/>
  <c r="T97" i="7"/>
  <c r="X5" i="22" s="1"/>
  <c r="W34" i="7"/>
  <c r="AA11" i="22" s="1"/>
  <c r="F93" i="7"/>
  <c r="J22" i="22" s="1"/>
  <c r="L37" i="7"/>
  <c r="P21" i="22" s="1"/>
  <c r="R34" i="7"/>
  <c r="V11" i="22" s="1"/>
  <c r="Y8" i="7"/>
  <c r="AC9" i="22" s="1"/>
  <c r="Z36" i="7"/>
  <c r="AD4" i="22" s="1"/>
  <c r="U36" i="7"/>
  <c r="Y4" i="22" s="1"/>
  <c r="P97" i="7"/>
  <c r="T5" i="22" s="1"/>
  <c r="C37" i="7"/>
  <c r="G21" i="22" s="1"/>
  <c r="S34" i="7"/>
  <c r="W11" i="22" s="1"/>
  <c r="C96" i="7"/>
  <c r="G12" i="22" s="1"/>
  <c r="O97" i="7"/>
  <c r="S5" i="22" s="1"/>
  <c r="W7" i="7"/>
  <c r="AA8" i="22" s="1"/>
  <c r="R7" i="7"/>
  <c r="V8" i="22" s="1"/>
  <c r="R36" i="7"/>
  <c r="V4" i="22" s="1"/>
  <c r="U8" i="7"/>
  <c r="Y9" i="22" s="1"/>
  <c r="V93" i="7"/>
  <c r="Z22" i="22" s="1"/>
  <c r="Z37" i="7"/>
  <c r="AD21" i="22" s="1"/>
  <c r="M34" i="7"/>
  <c r="Q11" i="22" s="1"/>
  <c r="I36" i="7"/>
  <c r="M4" i="22" s="1"/>
  <c r="Y96" i="7"/>
  <c r="AC12" i="22" s="1"/>
  <c r="J93" i="7"/>
  <c r="N22" i="22" s="1"/>
  <c r="Q37" i="7"/>
  <c r="U21" i="22" s="1"/>
  <c r="G8" i="7"/>
  <c r="K9" i="22" s="1"/>
  <c r="D34" i="7"/>
  <c r="H11" i="22" s="1"/>
  <c r="K3" i="7"/>
  <c r="O3" i="22" s="1"/>
  <c r="AB96" i="7"/>
  <c r="AF12" i="22" s="1"/>
  <c r="AA3" i="7"/>
  <c r="AE3" i="22" s="1"/>
  <c r="M9" i="7"/>
  <c r="Q10" i="22" s="1"/>
  <c r="Y9" i="7"/>
  <c r="AC10" i="22" s="1"/>
  <c r="P93" i="7"/>
  <c r="T22" i="22" s="1"/>
  <c r="H37" i="7"/>
  <c r="L21" i="22" s="1"/>
  <c r="AA95" i="7"/>
  <c r="AE23" i="22" s="1"/>
  <c r="N96" i="7"/>
  <c r="R12" i="22" s="1"/>
  <c r="R2" i="7"/>
  <c r="V2" i="22" s="1"/>
  <c r="V36" i="7"/>
  <c r="Z4" i="22" s="1"/>
  <c r="Z13" i="7"/>
  <c r="AD20" i="22" s="1"/>
  <c r="E7" i="7"/>
  <c r="I8" i="22" s="1"/>
  <c r="I2" i="7"/>
  <c r="M2" i="22" s="1"/>
  <c r="Y97" i="7"/>
  <c r="AC5" i="22" s="1"/>
  <c r="R9" i="7"/>
  <c r="V10" i="22" s="1"/>
  <c r="L97" i="7"/>
  <c r="P5" i="22" s="1"/>
  <c r="V9" i="7"/>
  <c r="Z10" i="22" s="1"/>
  <c r="G37" i="7"/>
  <c r="K21" i="22" s="1"/>
  <c r="M95" i="7"/>
  <c r="Q23" i="22" s="1"/>
  <c r="X93" i="7"/>
  <c r="AB22" i="22" s="1"/>
  <c r="I9" i="7"/>
  <c r="M10" i="22" s="1"/>
  <c r="O96" i="7"/>
  <c r="S12" i="22" s="1"/>
  <c r="K36" i="7"/>
  <c r="O4" i="22" s="1"/>
  <c r="U9" i="7"/>
  <c r="Y10" i="22" s="1"/>
  <c r="F36" i="7"/>
  <c r="J4" i="22" s="1"/>
  <c r="U3" i="7"/>
  <c r="Y3" i="22" s="1"/>
  <c r="K93" i="7"/>
  <c r="O22" i="22" s="1"/>
  <c r="R37" i="7"/>
  <c r="V21" i="22" s="1"/>
  <c r="I34" i="7"/>
  <c r="M11" i="22" s="1"/>
  <c r="M97" i="7"/>
  <c r="Q5" i="22" s="1"/>
  <c r="N95" i="7"/>
  <c r="R23" i="22" s="1"/>
  <c r="Y93" i="7"/>
  <c r="AC22" i="22" s="1"/>
  <c r="H96" i="7"/>
  <c r="L12" i="22" s="1"/>
  <c r="X34" i="7"/>
  <c r="AB11" i="22" s="1"/>
  <c r="AB36" i="7"/>
  <c r="AF4" i="22" s="1"/>
  <c r="E9" i="7"/>
  <c r="I10" i="22" s="1"/>
  <c r="F37" i="7"/>
  <c r="J21" i="22" s="1"/>
  <c r="L95" i="7"/>
  <c r="P23" i="22" s="1"/>
  <c r="W93" i="7"/>
  <c r="AA22" i="22" s="1"/>
  <c r="J96" i="7"/>
  <c r="N12" i="22" s="1"/>
  <c r="V34" i="7"/>
  <c r="Z11" i="22" s="1"/>
  <c r="Z97" i="7"/>
  <c r="AD5" i="22" s="1"/>
  <c r="U97" i="7"/>
  <c r="Y5" i="22" s="1"/>
  <c r="H36" i="7"/>
  <c r="L4" i="22" s="1"/>
  <c r="C95" i="7"/>
  <c r="G23" i="22" s="1"/>
  <c r="AB93" i="7"/>
  <c r="AF22" i="22" s="1"/>
  <c r="K96" i="7"/>
  <c r="O12" i="22" s="1"/>
  <c r="G36" i="7"/>
  <c r="K4" i="22" s="1"/>
  <c r="W36" i="7"/>
  <c r="AA4" i="22" s="1"/>
  <c r="J7" i="7"/>
  <c r="N8" i="22" s="1"/>
  <c r="R97" i="7"/>
  <c r="V5" i="22" s="1"/>
  <c r="O93" i="7"/>
  <c r="S22" i="22" s="1"/>
  <c r="V37" i="7"/>
  <c r="Z21" i="22" s="1"/>
  <c r="Z95" i="7"/>
  <c r="AD23" i="22" s="1"/>
  <c r="E96" i="7"/>
  <c r="I12" i="22" s="1"/>
  <c r="I97" i="7"/>
  <c r="M5" i="22" s="1"/>
  <c r="D93" i="7"/>
  <c r="H22" i="22" s="1"/>
  <c r="J37" i="7"/>
  <c r="N21" i="22" s="1"/>
  <c r="Q95" i="7"/>
  <c r="U23" i="22" s="1"/>
  <c r="L34" i="7"/>
  <c r="P11" i="22" s="1"/>
  <c r="Z9" i="7"/>
  <c r="AD10" i="22" s="1"/>
  <c r="T34" i="7"/>
  <c r="X11" i="22" s="1"/>
  <c r="X36" i="7"/>
  <c r="AB4" i="22" s="1"/>
  <c r="N8" i="7"/>
  <c r="R9" i="22" s="1"/>
  <c r="AA34" i="7"/>
  <c r="AE11" i="22" s="1"/>
  <c r="P37" i="7"/>
  <c r="T21" i="22" s="1"/>
  <c r="H95" i="7"/>
  <c r="L23" i="22" s="1"/>
  <c r="I8" i="7"/>
  <c r="M9" i="22" s="1"/>
  <c r="F34" i="7"/>
  <c r="J11" i="22" s="1"/>
  <c r="J2" i="7"/>
  <c r="N2" i="22" s="1"/>
  <c r="Z96" i="7"/>
  <c r="AD12" i="22" s="1"/>
  <c r="V97" i="7"/>
  <c r="Z5" i="22" s="1"/>
  <c r="Y7" i="7"/>
  <c r="AC8" i="22" s="1"/>
  <c r="D13" i="7"/>
  <c r="H20" i="22" s="1"/>
  <c r="S8" i="7"/>
  <c r="W9" i="22" s="1"/>
  <c r="D36" i="7"/>
  <c r="H4" i="22" s="1"/>
  <c r="G95" i="7"/>
  <c r="K23" i="22" s="1"/>
  <c r="X37" i="7"/>
  <c r="AB21" i="22" s="1"/>
  <c r="J8" i="7"/>
  <c r="N9" i="22" s="1"/>
  <c r="G34" i="7"/>
  <c r="K11" i="22" s="1"/>
  <c r="R3" i="7"/>
  <c r="V3" i="22" s="1"/>
  <c r="K97" i="7"/>
  <c r="O5" i="22" s="1"/>
  <c r="I3" i="7"/>
  <c r="M3" i="22" s="1"/>
  <c r="F97" i="7"/>
  <c r="J5" i="22" s="1"/>
  <c r="K37" i="7"/>
  <c r="O21" i="22" s="1"/>
  <c r="R95" i="7"/>
  <c r="V23" i="22" s="1"/>
  <c r="Q34" i="7"/>
  <c r="U11" i="22" s="1"/>
  <c r="E36" i="7"/>
  <c r="I4" i="22" s="1"/>
  <c r="U96" i="7"/>
  <c r="Y12" i="22" s="1"/>
  <c r="Y37" i="7"/>
  <c r="AC21" i="22" s="1"/>
  <c r="P96" i="7"/>
  <c r="T12" i="22" s="1"/>
  <c r="AB97" i="7"/>
  <c r="AF5" i="22" s="1"/>
  <c r="F8" i="7"/>
  <c r="J9" i="22" s="1"/>
  <c r="W96" i="7"/>
  <c r="AA12" i="22" s="1"/>
  <c r="F95" i="7"/>
  <c r="J23" i="22" s="1"/>
  <c r="W37" i="7"/>
  <c r="AA21" i="22" s="1"/>
  <c r="R96" i="7"/>
  <c r="V12" i="22" s="1"/>
  <c r="E2" i="7"/>
  <c r="I2" i="22" s="1"/>
  <c r="K8" i="7"/>
  <c r="O9" i="22" s="1"/>
  <c r="O3" i="7"/>
  <c r="S3" i="22" s="1"/>
  <c r="H97" i="7"/>
  <c r="L5" i="22" s="1"/>
  <c r="AB37" i="7"/>
  <c r="AF21" i="22" s="1"/>
  <c r="S96" i="7"/>
  <c r="W12" i="22" s="1"/>
  <c r="C34" i="7"/>
  <c r="G11" i="22" s="1"/>
  <c r="J3" i="7"/>
  <c r="N3" i="22" s="1"/>
  <c r="G97" i="7"/>
  <c r="K5" i="22" s="1"/>
  <c r="W97" i="7"/>
  <c r="AA5" i="22" s="1"/>
  <c r="J36" i="7"/>
  <c r="N4" i="22" s="1"/>
  <c r="O37" i="7"/>
  <c r="S21" i="22" s="1"/>
  <c r="V95" i="7"/>
  <c r="Z23" i="22" s="1"/>
  <c r="M96" i="7"/>
  <c r="Q12" i="22" s="1"/>
  <c r="Q36" i="7"/>
  <c r="U4" i="22" s="1"/>
  <c r="Y34" i="7"/>
  <c r="AC11" i="22" s="1"/>
  <c r="D37" i="7"/>
  <c r="H21" i="22" s="1"/>
  <c r="J95" i="7"/>
  <c r="N23" i="22" s="1"/>
  <c r="D96" i="7"/>
  <c r="H12" i="22" s="1"/>
  <c r="AB34" i="7"/>
  <c r="AF11" i="22" s="1"/>
  <c r="X97" i="7"/>
  <c r="AB5" i="22" s="1"/>
  <c r="V3" i="7"/>
  <c r="Z3" i="22" s="1"/>
  <c r="P95" i="7"/>
  <c r="T23" i="22" s="1"/>
  <c r="AA93" i="7"/>
  <c r="AE22" i="22" s="1"/>
  <c r="N34" i="7"/>
  <c r="R11" i="22" s="1"/>
  <c r="O13" i="7"/>
  <c r="S20" i="22" s="1"/>
  <c r="J13" i="7"/>
  <c r="N20" i="22" s="1"/>
  <c r="C8" i="7"/>
  <c r="G9" i="22" s="1"/>
  <c r="G3" i="7"/>
  <c r="K3" i="22" s="1"/>
  <c r="D97" i="7"/>
  <c r="H5" i="22" s="1"/>
  <c r="W3" i="7"/>
  <c r="AA3" i="22" s="1"/>
  <c r="M93" i="7"/>
  <c r="Q22" i="22" s="1"/>
  <c r="X95" i="7"/>
  <c r="AB23" i="22" s="1"/>
  <c r="O34" i="7"/>
  <c r="S11" i="22" s="1"/>
  <c r="S36" i="7"/>
  <c r="W4" i="22" s="1"/>
  <c r="C36" i="7"/>
  <c r="G4" i="22" s="1"/>
  <c r="AA36" i="7"/>
  <c r="AE4" i="22" s="1"/>
  <c r="N36" i="7"/>
  <c r="R4" i="22" s="1"/>
  <c r="K95" i="7"/>
  <c r="O23" i="22" s="1"/>
  <c r="I96" i="7"/>
  <c r="M12" i="22" s="1"/>
  <c r="E97" i="7"/>
  <c r="I5" i="22" s="1"/>
  <c r="N93" i="7"/>
  <c r="R22" i="22" s="1"/>
  <c r="Y95" i="7"/>
  <c r="AC23" i="22" s="1"/>
  <c r="N9" i="7"/>
  <c r="R10" i="22" s="1"/>
  <c r="H34" i="7"/>
  <c r="L11" i="22" s="1"/>
  <c r="X96" i="7"/>
  <c r="AB12" i="22" s="1"/>
  <c r="T36" i="7"/>
  <c r="X4" i="22" s="1"/>
  <c r="L93" i="7"/>
  <c r="P22" i="22" s="1"/>
  <c r="W95" i="7"/>
  <c r="AA23" i="22" s="1"/>
  <c r="J34" i="7"/>
  <c r="N11" i="22" s="1"/>
  <c r="V96" i="7"/>
  <c r="Z12" i="22" s="1"/>
  <c r="P36" i="7"/>
  <c r="T4" i="22" s="1"/>
  <c r="C93" i="7"/>
  <c r="G22" i="22" s="1"/>
  <c r="AB95" i="7"/>
  <c r="AF23" i="22" s="1"/>
  <c r="Q9" i="7"/>
  <c r="U10" i="22" s="1"/>
  <c r="K34" i="7"/>
  <c r="O11" i="22" s="1"/>
  <c r="O36" i="7"/>
  <c r="S4" i="22" s="1"/>
  <c r="M8" i="7"/>
  <c r="Q9" i="22" s="1"/>
  <c r="Q3" i="7"/>
  <c r="U3" i="22" s="1"/>
  <c r="J97" i="7"/>
  <c r="N5" i="22" s="1"/>
  <c r="O95" i="7"/>
  <c r="S23" i="22" s="1"/>
  <c r="Z93" i="7"/>
  <c r="AD22" i="22" s="1"/>
  <c r="E34" i="7"/>
  <c r="I11" i="22" s="1"/>
  <c r="Q97" i="7"/>
  <c r="U5" i="22" s="1"/>
  <c r="D95" i="7"/>
  <c r="H23" i="22" s="1"/>
  <c r="Q93" i="7"/>
  <c r="U22" i="22" s="1"/>
  <c r="AE35" i="22"/>
  <c r="Z35" i="22"/>
  <c r="O35" i="22"/>
  <c r="F19" i="22"/>
  <c r="T19" i="22"/>
  <c r="J35" i="22"/>
  <c r="I24" i="22"/>
  <c r="Y24" i="22"/>
  <c r="I19" i="22"/>
  <c r="N19" i="22"/>
  <c r="S19" i="22"/>
  <c r="K19" i="22"/>
  <c r="U19" i="22"/>
  <c r="AF19" i="22"/>
  <c r="P19" i="22"/>
  <c r="Z19" i="22"/>
  <c r="J19" i="22"/>
  <c r="AF35" i="22"/>
  <c r="X35" i="22"/>
  <c r="AA35" i="22"/>
  <c r="K35" i="22"/>
  <c r="V35" i="22"/>
  <c r="AG35" i="22"/>
  <c r="Q35" i="22"/>
  <c r="X24" i="22"/>
  <c r="Y19" i="22"/>
  <c r="AD19" i="22"/>
  <c r="L35" i="22"/>
  <c r="U35" i="22"/>
  <c r="W19" i="22"/>
  <c r="AE19" i="22"/>
  <c r="AG19" i="22"/>
  <c r="Q19" i="22"/>
  <c r="AB19" i="22"/>
  <c r="L19" i="22"/>
  <c r="V19" i="22"/>
  <c r="P35" i="22"/>
  <c r="H35" i="22"/>
  <c r="W35" i="22"/>
  <c r="G35" i="22"/>
  <c r="R35" i="22"/>
  <c r="AC35" i="22"/>
  <c r="M35" i="22"/>
  <c r="AG24" i="22"/>
  <c r="AA19" i="22"/>
  <c r="F35" i="22"/>
  <c r="G19" i="22"/>
  <c r="O19" i="22"/>
  <c r="AC19" i="22"/>
  <c r="M19" i="22"/>
  <c r="X19" i="22"/>
  <c r="H19" i="22"/>
  <c r="R19" i="22"/>
  <c r="AB35" i="22"/>
  <c r="T35" i="22"/>
  <c r="S35" i="22"/>
  <c r="AD35" i="22"/>
  <c r="N35" i="22"/>
  <c r="Y35" i="22"/>
  <c r="I35" i="22"/>
  <c r="M24" i="22"/>
  <c r="W24" i="22"/>
  <c r="AG13" i="22"/>
  <c r="AG6" i="22"/>
  <c r="AB101" i="22" l="1"/>
  <c r="L104" i="22"/>
  <c r="G104" i="22"/>
  <c r="AC101" i="22"/>
  <c r="K107" i="22"/>
  <c r="Z101" i="22"/>
  <c r="J107" i="22"/>
  <c r="Q101" i="22"/>
  <c r="K104" i="22"/>
  <c r="AA104" i="22"/>
  <c r="X104" i="22"/>
  <c r="Z115" i="22"/>
  <c r="F101" i="22"/>
  <c r="O93" i="22"/>
  <c r="AF101" i="22"/>
  <c r="I101" i="22"/>
  <c r="J42" i="22"/>
  <c r="N67" i="22"/>
  <c r="O104" i="22"/>
  <c r="R104" i="22"/>
  <c r="V115" i="22"/>
  <c r="AD115" i="22"/>
  <c r="O45" i="22"/>
  <c r="H45" i="22"/>
  <c r="L63" i="22"/>
  <c r="T107" i="22"/>
  <c r="Y107" i="22"/>
  <c r="H107" i="22"/>
  <c r="U93" i="22"/>
  <c r="H93" i="22"/>
  <c r="AA93" i="22"/>
  <c r="R93" i="22"/>
  <c r="L93" i="22"/>
  <c r="I93" i="22"/>
  <c r="AE93" i="22"/>
  <c r="J93" i="22"/>
  <c r="P93" i="22"/>
  <c r="G93" i="22"/>
  <c r="V93" i="22"/>
  <c r="T93" i="22"/>
  <c r="AD93" i="22"/>
  <c r="K93" i="22"/>
  <c r="Z93" i="22"/>
  <c r="W93" i="22"/>
  <c r="X93" i="22"/>
  <c r="N93" i="22"/>
  <c r="U128" i="22"/>
  <c r="M93" i="22"/>
  <c r="AB93" i="22"/>
  <c r="Y93" i="22"/>
  <c r="Q93" i="22"/>
  <c r="AF93" i="22"/>
  <c r="AC93" i="22"/>
  <c r="N115" i="22"/>
  <c r="J115" i="22"/>
  <c r="R115" i="22"/>
  <c r="F115" i="22"/>
  <c r="H104" i="22"/>
  <c r="P104" i="22"/>
  <c r="W107" i="22"/>
  <c r="T45" i="22"/>
  <c r="K45" i="22"/>
  <c r="Q63" i="22"/>
  <c r="M63" i="22"/>
  <c r="AD67" i="22"/>
  <c r="W45" i="22"/>
  <c r="AA63" i="22"/>
  <c r="Q107" i="22"/>
  <c r="AI132" i="22"/>
  <c r="AJ132" i="22" s="1"/>
  <c r="K101" i="22"/>
  <c r="W101" i="22"/>
  <c r="T101" i="22"/>
  <c r="J104" i="22"/>
  <c r="Z104" i="22"/>
  <c r="G101" i="22"/>
  <c r="O101" i="22"/>
  <c r="Z107" i="22"/>
  <c r="AI110" i="22"/>
  <c r="AJ110" i="22" s="1"/>
  <c r="AI128" i="22"/>
  <c r="AJ128" i="22" s="1"/>
  <c r="V101" i="22"/>
  <c r="H101" i="22"/>
  <c r="Y101" i="22"/>
  <c r="AF104" i="22"/>
  <c r="AE104" i="22"/>
  <c r="P101" i="22"/>
  <c r="AE101" i="22"/>
  <c r="AF107" i="22"/>
  <c r="AC107" i="22"/>
  <c r="R101" i="22"/>
  <c r="AA101" i="22"/>
  <c r="U101" i="22"/>
  <c r="AD104" i="22"/>
  <c r="N104" i="22"/>
  <c r="W104" i="22"/>
  <c r="N101" i="22"/>
  <c r="J101" i="22"/>
  <c r="P107" i="22"/>
  <c r="M107" i="22"/>
  <c r="M101" i="22"/>
  <c r="AD101" i="22"/>
  <c r="X101" i="22"/>
  <c r="AB104" i="22"/>
  <c r="S104" i="22"/>
  <c r="T104" i="22"/>
  <c r="L101" i="22"/>
  <c r="S101" i="22"/>
  <c r="O107" i="22"/>
  <c r="G45" i="22"/>
  <c r="AB63" i="22"/>
  <c r="Z67" i="22"/>
  <c r="O67" i="22"/>
  <c r="S45" i="22"/>
  <c r="Z45" i="22"/>
  <c r="G55" i="22"/>
  <c r="Q55" i="22"/>
  <c r="H63" i="22"/>
  <c r="AF63" i="22"/>
  <c r="AA45" i="22"/>
  <c r="Y63" i="22"/>
  <c r="T63" i="22"/>
  <c r="R67" i="22"/>
  <c r="AC67" i="22"/>
  <c r="AF76" i="22"/>
  <c r="AI48" i="22"/>
  <c r="AJ48" i="22" s="1"/>
  <c r="AC76" i="22"/>
  <c r="I67" i="22"/>
  <c r="O55" i="22"/>
  <c r="P55" i="22"/>
  <c r="AB55" i="22"/>
  <c r="J55" i="22"/>
  <c r="P60" i="22"/>
  <c r="F60" i="22"/>
  <c r="G67" i="22"/>
  <c r="I55" i="22"/>
  <c r="Y55" i="22"/>
  <c r="T55" i="22"/>
  <c r="AA55" i="22"/>
  <c r="W67" i="22"/>
  <c r="Q76" i="22"/>
  <c r="AA76" i="22"/>
  <c r="AE76" i="22"/>
  <c r="U76" i="22"/>
  <c r="F55" i="22"/>
  <c r="G76" i="22"/>
  <c r="Y76" i="22"/>
  <c r="L76" i="22"/>
  <c r="K76" i="22"/>
  <c r="P76" i="22"/>
  <c r="O76" i="22"/>
  <c r="X76" i="22"/>
  <c r="F76" i="22"/>
  <c r="K55" i="22"/>
  <c r="R55" i="22"/>
  <c r="H55" i="22"/>
  <c r="G60" i="22"/>
  <c r="L60" i="22"/>
  <c r="O60" i="22"/>
  <c r="S60" i="22"/>
  <c r="Y67" i="22"/>
  <c r="K67" i="22"/>
  <c r="AE60" i="22"/>
  <c r="L55" i="22"/>
  <c r="X55" i="22"/>
  <c r="W55" i="22"/>
  <c r="U55" i="22"/>
  <c r="AB76" i="22"/>
  <c r="Z55" i="22"/>
  <c r="S55" i="22"/>
  <c r="V55" i="22"/>
  <c r="W60" i="22"/>
  <c r="AD60" i="22"/>
  <c r="X60" i="22"/>
  <c r="AB60" i="22"/>
  <c r="R76" i="22"/>
  <c r="V76" i="22"/>
  <c r="J67" i="22"/>
  <c r="AF60" i="22"/>
  <c r="AA60" i="22"/>
  <c r="S67" i="22"/>
  <c r="X45" i="22"/>
  <c r="AF45" i="22"/>
  <c r="N55" i="22"/>
  <c r="AD55" i="22"/>
  <c r="AF55" i="22"/>
  <c r="AC63" i="22"/>
  <c r="AA67" i="22"/>
  <c r="J76" i="22"/>
  <c r="N76" i="22"/>
  <c r="Z76" i="22"/>
  <c r="W76" i="22"/>
  <c r="AD76" i="22"/>
  <c r="I76" i="22"/>
  <c r="M76" i="22"/>
  <c r="T76" i="22"/>
  <c r="S76" i="22"/>
  <c r="H76" i="22"/>
  <c r="P45" i="22"/>
  <c r="AE55" i="22"/>
  <c r="M55" i="22"/>
  <c r="AC55" i="22"/>
  <c r="Z60" i="22"/>
  <c r="K60" i="22"/>
  <c r="T60" i="22"/>
  <c r="H60" i="22"/>
  <c r="P63" i="22"/>
  <c r="AE67" i="22"/>
  <c r="N60" i="22"/>
  <c r="V67" i="22"/>
  <c r="N42" i="22"/>
  <c r="P42" i="22"/>
  <c r="AA42" i="22"/>
  <c r="G42" i="22"/>
  <c r="Q42" i="22"/>
  <c r="Y42" i="22"/>
  <c r="W42" i="22"/>
  <c r="S42" i="22"/>
  <c r="AD42" i="22"/>
  <c r="Z42" i="22"/>
  <c r="U42" i="22"/>
  <c r="AB42" i="22"/>
  <c r="K42" i="22"/>
  <c r="L42" i="22"/>
  <c r="AE42" i="22"/>
  <c r="AI38" i="22"/>
  <c r="AJ38" i="22" s="1"/>
  <c r="T42" i="22"/>
  <c r="V42" i="22"/>
  <c r="O42" i="22"/>
  <c r="AF42" i="22"/>
  <c r="M42" i="22"/>
  <c r="AC42" i="22"/>
  <c r="X13" i="22"/>
  <c r="F6" i="22"/>
  <c r="F24" i="22"/>
  <c r="F13" i="22"/>
  <c r="G6" i="22"/>
  <c r="R6" i="22"/>
  <c r="X6" i="22"/>
  <c r="W6" i="22"/>
  <c r="AF24" i="22"/>
  <c r="S13" i="22"/>
  <c r="L24" i="22"/>
  <c r="T6" i="22"/>
  <c r="P6" i="22"/>
  <c r="AC24" i="22"/>
  <c r="T13" i="22"/>
  <c r="AD6" i="22"/>
  <c r="L6" i="22"/>
  <c r="R13" i="22"/>
  <c r="AI35" i="22"/>
  <c r="AJ35" i="22" s="1"/>
  <c r="P24" i="22"/>
  <c r="AB6" i="22"/>
  <c r="O6" i="22"/>
  <c r="AA24" i="22"/>
  <c r="N13" i="22"/>
  <c r="K6" i="22"/>
  <c r="G13" i="22"/>
  <c r="R24" i="22"/>
  <c r="U13" i="22"/>
  <c r="H13" i="22"/>
  <c r="N6" i="22"/>
  <c r="AD13" i="22"/>
  <c r="V6" i="22"/>
  <c r="AF6" i="22"/>
  <c r="Q24" i="22"/>
  <c r="H24" i="22"/>
  <c r="AE13" i="22"/>
  <c r="AF13" i="22"/>
  <c r="W13" i="22"/>
  <c r="Z24" i="22"/>
  <c r="J24" i="22"/>
  <c r="M13" i="22"/>
  <c r="K13" i="22"/>
  <c r="Z13" i="22"/>
  <c r="L13" i="22"/>
  <c r="AA13" i="22"/>
  <c r="AC13" i="22"/>
  <c r="O13" i="22"/>
  <c r="N24" i="22"/>
  <c r="H6" i="22"/>
  <c r="V24" i="22"/>
  <c r="AB24" i="22"/>
  <c r="U24" i="22"/>
  <c r="AD24" i="22"/>
  <c r="O24" i="22"/>
  <c r="I13" i="22"/>
  <c r="S24" i="22"/>
  <c r="G24" i="22"/>
  <c r="Y6" i="22"/>
  <c r="K24" i="22"/>
  <c r="Z6" i="22"/>
  <c r="M6" i="22"/>
  <c r="V13" i="22"/>
  <c r="Y13" i="22"/>
  <c r="S6" i="22"/>
  <c r="I6" i="22"/>
  <c r="T24" i="22"/>
  <c r="AE6" i="22"/>
  <c r="U6" i="22"/>
  <c r="AB13" i="22"/>
  <c r="Q13" i="22"/>
  <c r="AA6" i="22"/>
  <c r="AE24" i="22"/>
  <c r="Q6" i="22"/>
  <c r="P13" i="22"/>
  <c r="AC6" i="22"/>
  <c r="J6" i="22"/>
  <c r="J13" i="22"/>
  <c r="AI19" i="22"/>
  <c r="AJ19" i="22" s="1"/>
  <c r="AI101" i="22" l="1"/>
  <c r="AJ101" i="22" s="1"/>
  <c r="AI107" i="22"/>
  <c r="AJ107" i="22" s="1"/>
  <c r="AI104" i="22"/>
  <c r="AJ104" i="22" s="1"/>
  <c r="AI115" i="22"/>
  <c r="AJ115" i="22" s="1"/>
  <c r="AI63" i="22"/>
  <c r="AJ63" i="22" s="1"/>
  <c r="AI45" i="22"/>
  <c r="AJ45" i="22" s="1"/>
  <c r="AI93" i="22"/>
  <c r="AJ93" i="22" s="1"/>
  <c r="AI60" i="22"/>
  <c r="AJ60" i="22" s="1"/>
  <c r="AI76" i="22"/>
  <c r="AJ76" i="22" s="1"/>
  <c r="AI55" i="22"/>
  <c r="AJ55" i="22" s="1"/>
  <c r="AI67" i="22"/>
  <c r="AJ67" i="22" s="1"/>
  <c r="AI42" i="22"/>
  <c r="AJ42" i="22" s="1"/>
  <c r="AI24" i="22"/>
  <c r="AJ24" i="22" s="1"/>
  <c r="AI6" i="22"/>
  <c r="AJ6" i="22" s="1"/>
  <c r="AI13" i="22"/>
  <c r="AJ13" i="22" s="1"/>
</calcChain>
</file>

<file path=xl/sharedStrings.xml><?xml version="1.0" encoding="utf-8"?>
<sst xmlns="http://schemas.openxmlformats.org/spreadsheetml/2006/main" count="7380" uniqueCount="887">
  <si>
    <t>Final energy consumption (ktoe)</t>
  </si>
  <si>
    <t>Space heating</t>
  </si>
  <si>
    <t>Solids</t>
  </si>
  <si>
    <t>Liquified petroleum gas (LPG)</t>
  </si>
  <si>
    <t>Gas/Diesel oil incl. biofuels (GDO)</t>
  </si>
  <si>
    <t>Gases incl. biogas</t>
  </si>
  <si>
    <t>Biomass and wastes</t>
  </si>
  <si>
    <t>Geothermal energy</t>
  </si>
  <si>
    <t>Derived heat</t>
  </si>
  <si>
    <t>Advanced electric heating</t>
  </si>
  <si>
    <t>Conventional electric heating</t>
  </si>
  <si>
    <t>Electricity in circulation</t>
  </si>
  <si>
    <t>Space cooling</t>
  </si>
  <si>
    <t>Air conditioning</t>
  </si>
  <si>
    <t>Water heating</t>
  </si>
  <si>
    <t>Electricity</t>
  </si>
  <si>
    <t>Solar</t>
  </si>
  <si>
    <t>Cooking</t>
  </si>
  <si>
    <t>Country</t>
  </si>
  <si>
    <t>Final energy consumption</t>
  </si>
  <si>
    <t>AT</t>
  </si>
  <si>
    <t>White appliances</t>
  </si>
  <si>
    <t>Refrigerators and freezers</t>
  </si>
  <si>
    <t>Washing machine</t>
  </si>
  <si>
    <t>Clothes dryer</t>
  </si>
  <si>
    <t>Dishwasher</t>
  </si>
  <si>
    <t>Brown appliances</t>
  </si>
  <si>
    <t>TV and multimedia</t>
  </si>
  <si>
    <t>ICT equipment</t>
  </si>
  <si>
    <t>Lighting and other electricity uses</t>
  </si>
  <si>
    <t xml:space="preserve">Lighting </t>
  </si>
  <si>
    <t>Other appliances (vacuum cleaners, irons etc.)</t>
  </si>
  <si>
    <t>Total MW installed (in average operating mode)</t>
  </si>
  <si>
    <t>Total number of appliances</t>
  </si>
  <si>
    <t>Number of new appliances</t>
  </si>
  <si>
    <t>Number of replaced appliances</t>
  </si>
  <si>
    <t>Operating hours per appliance</t>
  </si>
  <si>
    <t>W per appliance (in average operating mode)</t>
  </si>
  <si>
    <t>W per new appliance (in average operating mode)</t>
  </si>
  <si>
    <t>Penetration factor (appliances per household)</t>
  </si>
  <si>
    <t>W per representative household</t>
  </si>
  <si>
    <t>Specific electric appliances consumption per household (in kWh)</t>
  </si>
  <si>
    <t>Residential / specific electric uses</t>
  </si>
  <si>
    <t>Household type: Solids</t>
  </si>
  <si>
    <t>Water heating: Solids</t>
  </si>
  <si>
    <t>Water heating: LPG</t>
  </si>
  <si>
    <t>Water heating: LPG + solar</t>
  </si>
  <si>
    <t>LPG</t>
  </si>
  <si>
    <t>Water heating: Electric</t>
  </si>
  <si>
    <t>Water heating: Electric + solar</t>
  </si>
  <si>
    <t>Electric</t>
  </si>
  <si>
    <t>Household type: LPG</t>
  </si>
  <si>
    <t>Water heating: LPG shd</t>
  </si>
  <si>
    <t>Water heating: LPG shd + solar</t>
  </si>
  <si>
    <t>Household type: Diesel oil</t>
  </si>
  <si>
    <t>Gas/diesel oil incl. biofuels (GDO)</t>
  </si>
  <si>
    <t>Water heating: GDO shd</t>
  </si>
  <si>
    <t>Water heating: GDO shd + solar</t>
  </si>
  <si>
    <t>GDO</t>
  </si>
  <si>
    <t>Household type: Gas</t>
  </si>
  <si>
    <t>Gases incl. biogas (NGS)</t>
  </si>
  <si>
    <t>Water heating: NGS shd</t>
  </si>
  <si>
    <t>Water heating: NGS shd + solar</t>
  </si>
  <si>
    <t>Household type: Biomass and wastes</t>
  </si>
  <si>
    <t>Biomass and wastes (BMS)</t>
  </si>
  <si>
    <t>Water heating: BMS shd</t>
  </si>
  <si>
    <t>Water heating: BMS shd + solar</t>
  </si>
  <si>
    <t>Household type: Geothermal Energy</t>
  </si>
  <si>
    <t>Geothermal energy (GEO)</t>
  </si>
  <si>
    <t>Water heating: GEO shd</t>
  </si>
  <si>
    <t>Water heating: GEO shd + solar</t>
  </si>
  <si>
    <t>Household type: Derived heat</t>
  </si>
  <si>
    <t>Derived heat (DHE)</t>
  </si>
  <si>
    <t>Water heating: DHE shd</t>
  </si>
  <si>
    <t>Water heating: DHE shd + solar</t>
  </si>
  <si>
    <t>Household type: Advanced electric heating</t>
  </si>
  <si>
    <t>Household type: Conventional electric heating</t>
  </si>
  <si>
    <t>Value</t>
  </si>
  <si>
    <t>Final energy consumption (detailed structure) (ktoe)</t>
  </si>
  <si>
    <t>Gas heat pumps</t>
  </si>
  <si>
    <t>Conventional gas heaters</t>
  </si>
  <si>
    <t>Electricity in circulation and other use</t>
  </si>
  <si>
    <t>Electric space cooling</t>
  </si>
  <si>
    <t>Hot water</t>
  </si>
  <si>
    <t>Catering</t>
  </si>
  <si>
    <t>AT - Specific electric uses in services</t>
  </si>
  <si>
    <t>Ventilation and others</t>
  </si>
  <si>
    <t>Street lighting</t>
  </si>
  <si>
    <t>Building lighting</t>
  </si>
  <si>
    <t>Commercial  refrigeration</t>
  </si>
  <si>
    <t>Miscellaneous building technologies</t>
  </si>
  <si>
    <t>ICT and multimedia</t>
  </si>
  <si>
    <t>Stock of appliances</t>
  </si>
  <si>
    <t>Ventilation and others (serviced mio m2)</t>
  </si>
  <si>
    <t>Street lighting (000 units)</t>
  </si>
  <si>
    <t>Building lighting (mio units)</t>
  </si>
  <si>
    <t>Commercial refrigeration (000 units)</t>
  </si>
  <si>
    <t>Miscellaneous building technologies (serviced mio m2)</t>
  </si>
  <si>
    <t>ICT and multimedia (000 units)</t>
  </si>
  <si>
    <t>Ventilation and others (W per serviced m2)</t>
  </si>
  <si>
    <t>Street lighting (W per appliance)</t>
  </si>
  <si>
    <t>Building lighting (W per appliance)</t>
  </si>
  <si>
    <t>Commercial refrigeration (W per appliance)</t>
  </si>
  <si>
    <t>Miscellaneous building technologies (W per serviced m2)</t>
  </si>
  <si>
    <t>ICT and multimedia (W per appliance)</t>
  </si>
  <si>
    <t>Penetration factor</t>
  </si>
  <si>
    <t>Ventilation and others (sqm per building cell)</t>
  </si>
  <si>
    <t>Street lighting (unit per capita)</t>
  </si>
  <si>
    <t>Building lighting (unit per building cell)</t>
  </si>
  <si>
    <t>Commercial refrigeration (unit per capita)</t>
  </si>
  <si>
    <t>Miscellaneous building technologies (sqm per building cell)</t>
  </si>
  <si>
    <t>ICT and multimedia (unit per capita)</t>
  </si>
  <si>
    <t>AT - Total energy consumption by fuels</t>
  </si>
  <si>
    <t>Road transport - total energy consumption (ktoe)</t>
  </si>
  <si>
    <t>by fuel</t>
  </si>
  <si>
    <t>Diesel oil</t>
  </si>
  <si>
    <t>Gasoline</t>
  </si>
  <si>
    <t>Natural gas</t>
  </si>
  <si>
    <t>E85</t>
  </si>
  <si>
    <t>Methanol</t>
  </si>
  <si>
    <t>Synthetic Liquid Fuels</t>
  </si>
  <si>
    <t>Hydrogen</t>
  </si>
  <si>
    <t>Rail, metro and tram (ktoe)</t>
  </si>
  <si>
    <t>Road transport (ktoe)</t>
  </si>
  <si>
    <t xml:space="preserve">Passenger transport </t>
  </si>
  <si>
    <t>Powered 2-wheelers</t>
  </si>
  <si>
    <t>Passenger cars</t>
  </si>
  <si>
    <t>Motor coaches, buses and trolley buses</t>
  </si>
  <si>
    <t>Freight transport</t>
  </si>
  <si>
    <t>Light commercial vehicles</t>
  </si>
  <si>
    <t>Heavy goods vehicles - Domestic</t>
  </si>
  <si>
    <t>Heavy goods vehicles - International</t>
  </si>
  <si>
    <t>Conventional passenger trains</t>
  </si>
  <si>
    <t>High speed passenger trains</t>
  </si>
  <si>
    <t>Metro and tram, urban light rail</t>
  </si>
  <si>
    <t>transport_road_mixer_diesel_transport_bus_using_diesel_mix_parent_share</t>
  </si>
  <si>
    <t>transport_road_mixer_diesel_transport_car_using_diesel_mix_parent_share</t>
  </si>
  <si>
    <t>transport_final_demand_for_rail_electricity_transport_passenger_train_using_electricity_parent_share</t>
  </si>
  <si>
    <t>transport_final_demand_for_rail_electricity_transport_tram_using_electricity_parent_share</t>
  </si>
  <si>
    <t>transport_final_demand_for_road_electricity_transport_bicycle_using_electricity_parent_share</t>
  </si>
  <si>
    <t>transport_final_demand_for_road_electricity_transport_bus_using_electricity_parent_share</t>
  </si>
  <si>
    <t>transport_final_demand_for_road_electricity_transport_car_using_electricity_parent_share</t>
  </si>
  <si>
    <t>transport_final_demand_for_road_electricity_transport_motorcycle_using_electricity_parent_share</t>
  </si>
  <si>
    <t>transport_road_mixer_gasoline_transport_bus_using_gasoline_mix_parent_share</t>
  </si>
  <si>
    <t>transport_road_mixer_gasoline_transport_car_using_gasoline_mix_parent_share</t>
  </si>
  <si>
    <t>transport_road_mixer_gasoline_transport_motorcycle_using_gasoline_mix_parent_share</t>
  </si>
  <si>
    <t>transport_final_demand_for_road_hydrogen_transport_bus_using_hydrogen_parent_share</t>
  </si>
  <si>
    <t>transport_road_mixer_lng_transport_bus_using_lng_mix_parent_share</t>
  </si>
  <si>
    <t>transport_road_mixer_compressed_network_gas_transport_bus_using_compressed_natural_gas_parent_share</t>
  </si>
  <si>
    <t>transport_road_mixer_compressed_network_gas_transport_car_using_compressed_natural_gas_parent_share</t>
  </si>
  <si>
    <t>transport_rail_mixer_diesel_transport_passenger_train_using_diesel_mix_parent_share</t>
  </si>
  <si>
    <t>buildings_final_demand_coal_buildings_final_demand_for_appliances_coal_parent_share</t>
  </si>
  <si>
    <t>buildings_final_demand_crude_oil_buildings_final_demand_for_appliances_crude_oil_parent_share</t>
  </si>
  <si>
    <t>buildings_final_demand_electricity_buildings_final_demand_for_appliances_electricity_parent_share</t>
  </si>
  <si>
    <t>buildings_final_demand_network_gas_buildings_final_demand_for_appliances_network_gas_parent_share</t>
  </si>
  <si>
    <t>buildings_final_demand_wood_pellets_buildings_final_demand_for_appliances_wood_pellets_parent_share</t>
  </si>
  <si>
    <t>buildings_final_demand_electricity_buildings_final_demand_for_cooling_electricity_parent_share</t>
  </si>
  <si>
    <t>buildings_final_demand_network_gas_buildings_final_demand_for_cooling_network_gas_parent_share</t>
  </si>
  <si>
    <t>buildings_final_demand_electricity_buildings_final_demand_for_lighting_electricity_parent_share</t>
  </si>
  <si>
    <t>buildings_final_demand_coal_buildings_final_demand_for_space_heating_coal_parent_share</t>
  </si>
  <si>
    <t>buildings_final_demand_crude_oil_buildings_final_demand_for_space_heating_crude_oil_parent_share</t>
  </si>
  <si>
    <t>buildings_final_demand_electricity_buildings_final_demand_for_space_heating_electricity_parent_share</t>
  </si>
  <si>
    <t>buildings_final_demand_network_gas_buildings_final_demand_for_space_heating_network_gas_parent_share</t>
  </si>
  <si>
    <t>buildings_final_demand_wood_pellets_buildings_final_demand_for_space_heating_wood_pellets_parent_share</t>
  </si>
  <si>
    <t>transport_road_mixer_lng_transport_truck_using_lng_mix_parent_share</t>
  </si>
  <si>
    <t>transport_final_demand_for_rail_electricity_transport_freight_train_using_electricity_parent_share</t>
  </si>
  <si>
    <t>transport_rail_mixer_diesel_transport_freight_train_using_diesel_mix_parent_share</t>
  </si>
  <si>
    <t>transport_final_demand_for_road_electricity_transport_truck_using_electricity_parent_share</t>
  </si>
  <si>
    <t>transport_road_mixer_compressed_network_gas_transport_truck_using_compressed_natural_gas_parent_share</t>
  </si>
  <si>
    <t>transport_road_mixer_diesel_transport_truck_using_diesel_mix_parent_share</t>
  </si>
  <si>
    <t>transport_final_demand_for_road_hydrogen_transport_truck_using_hydrogen_parent_share</t>
  </si>
  <si>
    <t>transport_road_mixer_gasoline_transport_truck_using_gasoline_mix_parent_share</t>
  </si>
  <si>
    <t>households_final_demand_coal_households_final_demand_for_space_heating_coal_parent_share</t>
  </si>
  <si>
    <t>households_final_demand_crude_oil_households_final_demand_for_space_heating_crude_oil_parent_share</t>
  </si>
  <si>
    <t>households_final_demand_electricity_households_final_demand_for_space_heating_electricity_parent_share</t>
  </si>
  <si>
    <t>households_final_demand_network_gas_households_final_demand_for_space_heating_network_gas_parent_share</t>
  </si>
  <si>
    <t>households_final_demand_electricity_households_final_demand_for_appliances_electricity_parent_share</t>
  </si>
  <si>
    <t>households_final_demand_electricity_households_final_demand_for_cooking_electricity_parent_share</t>
  </si>
  <si>
    <t>households_final_demand_electricity_households_final_demand_for_cooling_electricity_parent_share</t>
  </si>
  <si>
    <t>households_final_demand_steam_hot_water_households_final_demand_for_space_heating_steam_hot_water_parent_share</t>
  </si>
  <si>
    <t>households_final_demand_electricity_households_final_demand_for_lighting_electricity_parent_share</t>
  </si>
  <si>
    <t>households_final_demand_wood_pellets_households_final_demand_for_space_heating_wood_pellets_parent_share</t>
  </si>
  <si>
    <t>households_final_demand_network_gas_households_final_demand_for_cooking_network_gas_parent_share</t>
  </si>
  <si>
    <t>households_final_demand_network_gas_households_final_demand_for_cooling_network_gas_parent_share</t>
  </si>
  <si>
    <t>households_final_demand_coal_households_final_demand_for_hot_water_coal_parent_share</t>
  </si>
  <si>
    <t>households_final_demand_crude_oil_households_final_demand_for_hot_water_crude_oil_parent_share</t>
  </si>
  <si>
    <t>households_final_demand_electricity_households_final_demand_for_hot_water_electricity_parent_share</t>
  </si>
  <si>
    <t>households_final_demand_network_gas_households_final_demand_for_hot_water_network_gas_parent_share</t>
  </si>
  <si>
    <t>households_final_demand_wood_pellets_households_final_demand_for_cooking_wood_pellets_parent_share</t>
  </si>
  <si>
    <t>households_final_demand_steam_hot_water_households_final_demand_for_hot_water_steam_hot_water_parent_share</t>
  </si>
  <si>
    <t>households_final_demand_wood_pellets_households_final_demand_for_hot_water_wood_pellets_parent_share</t>
  </si>
  <si>
    <t>buildings_final_demand_for_cooling_electricity_buildings_cooling_airconditioning_electricity_parent_share</t>
  </si>
  <si>
    <t>buildings_final_demand_for_cooling_electricity_buildings_cooling_collective_heatpump_water_water_ts_electricity_parent_share</t>
  </si>
  <si>
    <t>buildings_final_demand_for_cooling_electricity_buildings_cooling_heatpump_air_water_electricity_parent_share</t>
  </si>
  <si>
    <t>buildings_final_demand_for_lighting_electricity_buildings_lighting_efficient_fluorescent_electricity_parent_share</t>
  </si>
  <si>
    <t>buildings_final_demand_for_lighting_electricity_buildings_lighting_led_electricity_parent_share</t>
  </si>
  <si>
    <t>buildings_final_demand_for_lighting_electricity_buildings_lighting_standard_fluorescent_electricity_parent_share</t>
  </si>
  <si>
    <t>buildings_final_demand_for_space_heating_electricity_buildings_space_heater_collective_heatpump_water_water_ts_electricity_parent_share</t>
  </si>
  <si>
    <t>buildings_final_demand_for_space_heating_electricity_buildings_space_heater_electricity_parent_share</t>
  </si>
  <si>
    <t>buildings_final_demand_for_space_heating_electricity_buildings_space_heater_heatpump_air_water_electricity_parent_share</t>
  </si>
  <si>
    <t>buildings_final_demand_for_space_heating_network_gas_buildings_space_heater_heatpump_air_water_network_gas_parent_share</t>
  </si>
  <si>
    <t>buildings_final_demand_for_space_heating_network_gas_buildings_space_heater_network_gas_parent_share</t>
  </si>
  <si>
    <t>heat_share_of_apartments_with_block_heating</t>
  </si>
  <si>
    <t>households_final_demand_for_appliances_electricity_households_appliances_clothes_dryer_electricity_parent_share</t>
  </si>
  <si>
    <t>households_final_demand_for_appliances_electricity_households_appliances_computer_media_electricity_parent_share</t>
  </si>
  <si>
    <t>households_final_demand_for_appliances_electricity_households_appliances_dishwasher_electricity_parent_share</t>
  </si>
  <si>
    <t>households_final_demand_for_appliances_electricity_households_appliances_fridge_freezer_electricity_parent_share</t>
  </si>
  <si>
    <t>households_final_demand_for_appliances_electricity_households_appliances_other_electricity_parent_share</t>
  </si>
  <si>
    <t>households_final_demand_for_appliances_electricity_households_appliances_television_electricity_parent_share</t>
  </si>
  <si>
    <t>households_final_demand_for_appliances_electricity_households_appliances_vacuum_cleaner_electricity_parent_share</t>
  </si>
  <si>
    <t>households_final_demand_for_appliances_electricity_households_appliances_washing_machine_electricity_parent_share</t>
  </si>
  <si>
    <t>households_final_demand_for_cooking_electricity_households_cooker_halogen_electricity_parent_share</t>
  </si>
  <si>
    <t>households_final_demand_for_cooking_electricity_households_cooker_induction_electricity_parent_share</t>
  </si>
  <si>
    <t>households_final_demand_for_cooking_electricity_households_cooker_resistive_electricity_parent_share</t>
  </si>
  <si>
    <t>households_final_demand_for_cooling_electricity_households_cooling_airconditioning_electricity_parent_share</t>
  </si>
  <si>
    <t>households_final_demand_for_cooling_electricity_households_cooling_heatpump_air_water_electricity_parent_share</t>
  </si>
  <si>
    <t>households_final_demand_for_cooling_electricity_households_cooling_heatpump_ground_water_electricity_parent_share</t>
  </si>
  <si>
    <t>households_final_demand_for_lighting_electricity_households_lighting_efficient_fluorescent_electricity_parent_share</t>
  </si>
  <si>
    <t>households_final_demand_for_lighting_electricity_households_lighting_incandescent_electricity_parent_share</t>
  </si>
  <si>
    <t>households_final_demand_for_lighting_electricity_households_lighting_led_electricity_parent_share</t>
  </si>
  <si>
    <t>households_final_demand_for_space_heating_electricity_households_space_heater_electricity_parent_share</t>
  </si>
  <si>
    <t>households_final_demand_for_space_heating_electricity_households_space_heater_heatpump_air_water_electricity_parent_share</t>
  </si>
  <si>
    <t>households_final_demand_for_space_heating_electricity_households_space_heater_heatpump_ground_water_electricity_parent_share</t>
  </si>
  <si>
    <t>households_final_demand_for_space_heating_electricity_households_space_heater_hybrid_heatpump_air_water_electricity_parent_share</t>
  </si>
  <si>
    <t>households_final_demand_for_space_heating_network_gas_households_space_heater_combined_network_gas_parent_share</t>
  </si>
  <si>
    <t>households_final_demand_for_space_heating_network_gas_households_space_heater_hybrid_heatpump_air_water_electricity_parent_share</t>
  </si>
  <si>
    <t>households_final_demand_for_space_heating_network_gas_households_space_heater_network_gas_parent_share</t>
  </si>
  <si>
    <t>Key</t>
  </si>
  <si>
    <t>BE</t>
  </si>
  <si>
    <t>BG</t>
  </si>
  <si>
    <t>HR</t>
  </si>
  <si>
    <t>CY</t>
  </si>
  <si>
    <t>CZ</t>
  </si>
  <si>
    <t>DK</t>
  </si>
  <si>
    <t>EE</t>
  </si>
  <si>
    <t>FI</t>
  </si>
  <si>
    <t>FR</t>
  </si>
  <si>
    <t>DE</t>
  </si>
  <si>
    <t>HU</t>
  </si>
  <si>
    <t>IE</t>
  </si>
  <si>
    <t>IT</t>
  </si>
  <si>
    <t>LV</t>
  </si>
  <si>
    <t>LT</t>
  </si>
  <si>
    <t>LU</t>
  </si>
  <si>
    <t>NL</t>
  </si>
  <si>
    <t>PL</t>
  </si>
  <si>
    <t>PT</t>
  </si>
  <si>
    <t>RO</t>
  </si>
  <si>
    <t>SK</t>
  </si>
  <si>
    <t>SI</t>
  </si>
  <si>
    <t>ES</t>
  </si>
  <si>
    <t>SE</t>
  </si>
  <si>
    <t>Type</t>
  </si>
  <si>
    <t>Subject</t>
  </si>
  <si>
    <t>Topic</t>
  </si>
  <si>
    <t>Sub-topic</t>
  </si>
  <si>
    <t>Passenger transport</t>
  </si>
  <si>
    <t>3. Application split</t>
  </si>
  <si>
    <t>Diesel</t>
  </si>
  <si>
    <t>Bus</t>
  </si>
  <si>
    <t>Car</t>
  </si>
  <si>
    <t>Passenger train</t>
  </si>
  <si>
    <t>Tram</t>
  </si>
  <si>
    <t>Bycicle</t>
  </si>
  <si>
    <t>Motorcycle</t>
  </si>
  <si>
    <t>LNG</t>
  </si>
  <si>
    <t>Non-residential buildings</t>
  </si>
  <si>
    <t>Coal</t>
  </si>
  <si>
    <t>Appliances</t>
  </si>
  <si>
    <t>Crude oil</t>
  </si>
  <si>
    <t>Network gas</t>
  </si>
  <si>
    <t>Wood pellets</t>
  </si>
  <si>
    <t>Cooling</t>
  </si>
  <si>
    <t>Lighting</t>
  </si>
  <si>
    <t>Truck</t>
  </si>
  <si>
    <t>Freight train</t>
  </si>
  <si>
    <t>Dwellings</t>
  </si>
  <si>
    <t>Steam hot water</t>
  </si>
  <si>
    <t>4. Technology split</t>
  </si>
  <si>
    <t>ktoe</t>
  </si>
  <si>
    <t>?</t>
  </si>
  <si>
    <t>No data</t>
  </si>
  <si>
    <t>Source data category</t>
  </si>
  <si>
    <t>%</t>
  </si>
  <si>
    <t>EL</t>
  </si>
  <si>
    <t>UK</t>
  </si>
  <si>
    <t>Final energy consumption 2019</t>
  </si>
  <si>
    <t xml:space="preserve">Assuming 'advanced heating' is both air and water heat pumps, this category was split in two </t>
  </si>
  <si>
    <t>Conventional electric heating'</t>
  </si>
  <si>
    <t>Gas heat pumps'</t>
  </si>
  <si>
    <t>agriculture_final_demand_electricity_demand</t>
  </si>
  <si>
    <t>agriculture_final_demand_network_gas_demand</t>
  </si>
  <si>
    <t>agriculture_final_demand_steam_hot_water_demand</t>
  </si>
  <si>
    <t>agriculture_final_demand_wood_pellets_demand</t>
  </si>
  <si>
    <t>input_agriculture_final_demand_crude_oil_demand</t>
  </si>
  <si>
    <t>agriculture_final_demand_hydrogen_demand</t>
  </si>
  <si>
    <t>input_percentage_of_diesel_agriculture_final_demand_crude_oil</t>
  </si>
  <si>
    <t>input_percentage_of_biodiesel_agriculture_final_demand_crude_oil</t>
  </si>
  <si>
    <t>input_percentage_of_kerosene_agriculture_final_demand_crude_oil</t>
  </si>
  <si>
    <t>input_percentage_of_bio_kerosene_agriculture_final_demand_crude_oil</t>
  </si>
  <si>
    <t>input_percentage_of_lpg_agriculture_final_demand_crude_oil</t>
  </si>
  <si>
    <t>input_percentage_of_bio_oil_agriculture_final_demand_crude_oil</t>
  </si>
  <si>
    <t>input_percentage_of_crude_oil_agriculture_final_demand_crude_oil</t>
  </si>
  <si>
    <t>input_buildings_solar_pv_demand</t>
  </si>
  <si>
    <t>buildings_final_demand_solar_thermal_demand</t>
  </si>
  <si>
    <t>input_buildings_electricity_demand</t>
  </si>
  <si>
    <t>buildings_final_demand_network_gas_demand</t>
  </si>
  <si>
    <t>buildings_final_demand_steam_hot_water_demand</t>
  </si>
  <si>
    <t>buildings_final_demand_wood_pellets_demand</t>
  </si>
  <si>
    <t>buildings_final_demand_coal_demand</t>
  </si>
  <si>
    <t>input_buildings_final_demand_crude_oil_demand</t>
  </si>
  <si>
    <t>input_percentage_of_diesel_buildings_final_demand_crude_oil</t>
  </si>
  <si>
    <t>input_percentage_of_biodiesel_buildings_final_demand_crude_oil</t>
  </si>
  <si>
    <t>input_percentage_of_kerosene_buildings_final_demand_crude_oil</t>
  </si>
  <si>
    <t>input_percentage_of_bio_kerosene_buildings_final_demand_crude_oil</t>
  </si>
  <si>
    <t>input_percentage_of_lpg_buildings_final_demand_crude_oil</t>
  </si>
  <si>
    <t>input_percentage_of_bio_oil_buildings_final_demand_crude_oil</t>
  </si>
  <si>
    <t>input_percentage_of_crude_oil_buildings_final_demand_crude_oil</t>
  </si>
  <si>
    <t>number_of_buildings</t>
  </si>
  <si>
    <t>buildings_roof_surface_available_for_pv</t>
  </si>
  <si>
    <t>input_buildings_heat_demand_reduction</t>
  </si>
  <si>
    <t>input_transport_ship_diesel_demand</t>
  </si>
  <si>
    <t>input_transport_ship_biodiesel_demand</t>
  </si>
  <si>
    <t>transport_final_demand_for_shipping_lng_demand</t>
  </si>
  <si>
    <t>transport_final_demand_for_shipping_bio_lng_demand</t>
  </si>
  <si>
    <t>transport_final_demand_heavy_fuel_oil_demand</t>
  </si>
  <si>
    <t>input_transport_rail_electricity_demand</t>
  </si>
  <si>
    <t>input_transport_rail_diesel_demand</t>
  </si>
  <si>
    <t>input_transport_rail_biodiesel_demand</t>
  </si>
  <si>
    <t>transport_final_demand_coal_demand</t>
  </si>
  <si>
    <t>transport_final_demand_kerosene_demand</t>
  </si>
  <si>
    <t>input_transport_plane_gasoline_demand</t>
  </si>
  <si>
    <t>input_transport_plane_bio_ethanol_demand</t>
  </si>
  <si>
    <t>number_of_cars</t>
  </si>
  <si>
    <t>input_transport_road_human_powered_bicycle_demand</t>
  </si>
  <si>
    <t>input_transport_road_gasoline_demand</t>
  </si>
  <si>
    <t>input_transport_road_diesel_demand</t>
  </si>
  <si>
    <t>transport_final_demand_lpg_demand</t>
  </si>
  <si>
    <t>input_transport_road_electricity_demand</t>
  </si>
  <si>
    <t>input_transport_road_bio_ethanol_demand</t>
  </si>
  <si>
    <t>input_transport_road_biodiesel_demand</t>
  </si>
  <si>
    <t>transport_final_demand_for_road_compressed_network_gas_demand</t>
  </si>
  <si>
    <t>transport_final_demand_hydrogen_demand</t>
  </si>
  <si>
    <t>transport_final_demand_for_road_lng_demand</t>
  </si>
  <si>
    <t>transport_final_demand_for_road_bio_lng_demand</t>
  </si>
  <si>
    <t>input_transport_road_car_hydrogen_share</t>
  </si>
  <si>
    <t>file_carriers_natural_gas_co2_conversion_per_mj</t>
  </si>
  <si>
    <t>file_carriers_crude_oil_co2_conversion_per_mj</t>
  </si>
  <si>
    <t>file_carriers_coal_co2_conversion_per_mj</t>
  </si>
  <si>
    <t>file_carriers_lignite_co2_conversion_per_mj</t>
  </si>
  <si>
    <t>file_carriers_non_biogenic_waste_co2_conversion_per_mj</t>
  </si>
  <si>
    <t>file_carriers_diesel_co2_conversion_per_mj</t>
  </si>
  <si>
    <t>file_carriers_gasoline_co2_conversion_per_mj</t>
  </si>
  <si>
    <t>file_carriers_heavy_fuel_oil_co2_conversion_per_mj</t>
  </si>
  <si>
    <t>file_carriers_kerosene_co2_conversion_per_mj</t>
  </si>
  <si>
    <t>file_carriers_lng_co2_conversion_per_mj</t>
  </si>
  <si>
    <t>file_carriers_lpg_co2_conversion_per_mj</t>
  </si>
  <si>
    <t>file_carriers_imported_electricity_co2_conversion_per_mj</t>
  </si>
  <si>
    <t>file_carriers_imported_heat_co2_conversion_per_mj</t>
  </si>
  <si>
    <t>co2_emission_1990</t>
  </si>
  <si>
    <t>energetic_emissions_other_ghg_households</t>
  </si>
  <si>
    <t>energetic_emissions_other_ghg_buildings</t>
  </si>
  <si>
    <t>energetic_emissions_other_ghg_transport</t>
  </si>
  <si>
    <t>energetic_emissions_other_ghg_agriculture</t>
  </si>
  <si>
    <t>energetic_emissions_other_ghg_industry</t>
  </si>
  <si>
    <t>energetic_emissions_other_ghg_energy</t>
  </si>
  <si>
    <t>non_energetic_emissions_co2_chemical_industry</t>
  </si>
  <si>
    <t>non_energetic_emissions_co2_waste_management</t>
  </si>
  <si>
    <t>non_energetic_emissions_co2_other_industry</t>
  </si>
  <si>
    <t>non_energetic_emissions_co2_agriculture_manure</t>
  </si>
  <si>
    <t>non_energetic_emissions_co2_agriculture_soil_cultivation</t>
  </si>
  <si>
    <t>indirect_emissions_co2</t>
  </si>
  <si>
    <t>non_energetic_emissions_other_ghg_chemical_industry</t>
  </si>
  <si>
    <t>non_energetic_emissions_other_ghg_waste_management</t>
  </si>
  <si>
    <t>non_energetic_emissions_other_ghg_other_industry</t>
  </si>
  <si>
    <t>non_energetic_emissions_other_ghg_agriculture_manure</t>
  </si>
  <si>
    <t>non_energetic_emissions_other_ghg_agriculture_soil_cultivation</t>
  </si>
  <si>
    <t>non_energetic_emissions_other_ghg_agriculture_fermentation</t>
  </si>
  <si>
    <t>non_energetic_emissions_other_ghg_agriculture_other</t>
  </si>
  <si>
    <t>total_land_area</t>
  </si>
  <si>
    <t>areable_land</t>
  </si>
  <si>
    <t>offshore_suitable_for_wind</t>
  </si>
  <si>
    <t>coast_line</t>
  </si>
  <si>
    <t>analysis_year</t>
  </si>
  <si>
    <t>lv_net_total_costs_present</t>
  </si>
  <si>
    <t>mv_net_total_costs_present</t>
  </si>
  <si>
    <t>hv_net_total_costs_present</t>
  </si>
  <si>
    <t>lv_mv_trafo_total_costs_present</t>
  </si>
  <si>
    <t>mv_hv_trafo_total_costs_present</t>
  </si>
  <si>
    <t>offshore_net_costs_present</t>
  </si>
  <si>
    <t>interconnection_net_costs_present</t>
  </si>
  <si>
    <t>lv_net_spare_capacity</t>
  </si>
  <si>
    <t>mv_net_spare_capacity</t>
  </si>
  <si>
    <t>hv_net_spare_capacity</t>
  </si>
  <si>
    <t>lv_mv_trafo_spare_capacity</t>
  </si>
  <si>
    <t>mv_hv_trafo_spare_capacity</t>
  </si>
  <si>
    <t>lv_net_capacity_per_step</t>
  </si>
  <si>
    <t>lv_net_costs_per_capacity_step</t>
  </si>
  <si>
    <t>mv_net_capacity_per_step</t>
  </si>
  <si>
    <t>mv_net_costs_per_capacity_step</t>
  </si>
  <si>
    <t>hv_net_capacity_per_step</t>
  </si>
  <si>
    <t>hv_net_costs_per_capacity_step</t>
  </si>
  <si>
    <t>lv_mv_trafo_capacity_per_step</t>
  </si>
  <si>
    <t>lv_mv_trafo_costs_per_capacity_step</t>
  </si>
  <si>
    <t>mv_hv_trafo_capacity_per_step</t>
  </si>
  <si>
    <t>mv_hv_trafo_costs_per_capacity_step</t>
  </si>
  <si>
    <t>heat_length_of_distribution_pipelines_in_meter_per_residence_object_first_bracket</t>
  </si>
  <si>
    <t>heat_length_of_distribution_pipelines_in_meter_per_residence_object_second_bracket</t>
  </si>
  <si>
    <t>heat_length_of_distribution_pipelines_in_meter_per_residence_object_third_bracket</t>
  </si>
  <si>
    <t>heat_length_of_distribution_pipelines_in_meter_per_residence_object_fourth_bracket</t>
  </si>
  <si>
    <t>heat_length_of_distribution_pipelines_in_meter_per_residence_object_fifth_bracket</t>
  </si>
  <si>
    <t>heat_length_of_connection_pipelines_in_meter_per_residence_first_bracket</t>
  </si>
  <si>
    <t>heat_length_of_connection_pipelines_in_meter_per_residence_second_bracket</t>
  </si>
  <si>
    <t>heat_length_of_connection_pipelines_in_meter_per_residence_third_bracket</t>
  </si>
  <si>
    <t>heat_length_of_connection_pipelines_in_meter_per_residence_fourth_bracket</t>
  </si>
  <si>
    <t>heat_length_of_connection_pipelines_in_meter_per_residence_fifth_bracket</t>
  </si>
  <si>
    <t>energy_power_wind_turbine_inland_full_load_hours</t>
  </si>
  <si>
    <t>energy_power_wind_turbine_coastal_full_load_hours</t>
  </si>
  <si>
    <t>energy_power_wind_turbine_offshore_full_load_hours</t>
  </si>
  <si>
    <t>input_solar_panels_roofs_and_parks_full_load_hours</t>
  </si>
  <si>
    <t>energy_power_hydro_river_full_load_hours</t>
  </si>
  <si>
    <t>energy_chp_local_engine_biogas_full_load_hours</t>
  </si>
  <si>
    <t>energy_chp_local_wood_pellets_full_load_hours</t>
  </si>
  <si>
    <t>energy_chp_supercritical_waste_mix_full_load_hours</t>
  </si>
  <si>
    <t>energy_power_supercritical_waste_mix_full_load_hours</t>
  </si>
  <si>
    <t>energy_power_combined_cycle_network_gas_full_load_hours</t>
  </si>
  <si>
    <t>energy_power_ultra_supercritical_network_gas_full_load_hours</t>
  </si>
  <si>
    <t>energy_power_turbine_network_gas_full_load_hours</t>
  </si>
  <si>
    <t>energy_chp_local_engine_network_gas_full_load_hours</t>
  </si>
  <si>
    <t>energy_chp_combined_cycle_network_gas_full_load_hours</t>
  </si>
  <si>
    <t>energy_power_supercritical_coal_full_load_hours</t>
  </si>
  <si>
    <t>energy_power_engine_diesel_full_load_hours</t>
  </si>
  <si>
    <t>energy_extraction_coal_demand</t>
  </si>
  <si>
    <t>energy_extraction_lignite_demand</t>
  </si>
  <si>
    <t>energy_extraction_crude_oil_demand</t>
  </si>
  <si>
    <t>energy_extraction_natural_gas_demand</t>
  </si>
  <si>
    <t>energy_extraction_uranium_oxide_demand</t>
  </si>
  <si>
    <t>energy_power_sector_own_use_electricity_demand</t>
  </si>
  <si>
    <t>energy_power_hv_network_loss_demand</t>
  </si>
  <si>
    <t>energy_distribution_greengas_demand</t>
  </si>
  <si>
    <t>energy_regasification_lng_energy_national_gas_network_natural_gas_demand</t>
  </si>
  <si>
    <t>input_energy_power_supercritical_coal_electricity_output_conversion</t>
  </si>
  <si>
    <t>input_energy_power_ultra_supercritical_coal_electricity_output_conversion</t>
  </si>
  <si>
    <t>input_energy_power_ultra_supercritical_ccs_coal_electricity_output_conversion</t>
  </si>
  <si>
    <t>input_energy_power_ultra_supercritical_cofiring_coal_electricity_output_conversion</t>
  </si>
  <si>
    <t>input_energy_power_combined_cycle_coal_electricity_output_conversion</t>
  </si>
  <si>
    <t>input_energy_power_combined_cycle_ccs_coal_electricity_output_conversion</t>
  </si>
  <si>
    <t>input_energy_power_ultra_supercritical_lignite_electricity_output_conversion</t>
  </si>
  <si>
    <t>input_energy_power_ultra_supercritical_oxyfuel_ccs_lignite_electricity_output_conversion</t>
  </si>
  <si>
    <t>input_energy_chp_ultra_supercritical_cofiring_coal_electricity_output_conversion</t>
  </si>
  <si>
    <t>input_energy_chp_ultra_supercritical_cofiring_coal_steam_hot_water_output_conversion</t>
  </si>
  <si>
    <t>input_energy_chp_ultra_supercritical_coal_electricity_output_conversion</t>
  </si>
  <si>
    <t>input_energy_chp_ultra_supercritical_coal_steam_hot_water_output_conversion</t>
  </si>
  <si>
    <t>input_energy_chp_ultra_supercritical_lignite_electricity_output_conversion</t>
  </si>
  <si>
    <t>input_energy_chp_ultra_supercritical_lignite_steam_hot_water_output_conversion</t>
  </si>
  <si>
    <t>input_energy_power_turbine_network_gas_electricity_output_conversion</t>
  </si>
  <si>
    <t>input_energy_power_combined_cycle_network_gas_electricity_output_conversion</t>
  </si>
  <si>
    <t>input_energy_power_combined_cycle_ccs_network_gas_electricity_output_conversion</t>
  </si>
  <si>
    <t>input_energy_power_ultra_supercritical_network_gas_electricity_output_conversion</t>
  </si>
  <si>
    <t>input_energy_power_engine_network_gas_electricity_output_conversion</t>
  </si>
  <si>
    <t>input_energy_chp_local_engine_network_gas_electricity_output_conversion</t>
  </si>
  <si>
    <t>input_energy_chp_local_engine_network_gas_steam_hot_water_output_conversion</t>
  </si>
  <si>
    <t>input_energy_chp_combined_cycle_network_gas_electricity_output_conversion</t>
  </si>
  <si>
    <t>input_energy_chp_combined_cycle_network_gas_steam_hot_water_output_conversion</t>
  </si>
  <si>
    <t>input_industry_chp_turbine_gas_power_fuelmix_electricity_output_conversion</t>
  </si>
  <si>
    <t>input_industry_chp_turbine_gas_power_fuelmix_steam_hot_water_output_conversion</t>
  </si>
  <si>
    <t>input_industry_chp_engine_gas_power_fuelmix_electricity_output_conversion</t>
  </si>
  <si>
    <t>input_industry_chp_engine_gas_power_fuelmix_steam_hot_water_output_conversion</t>
  </si>
  <si>
    <t>input_industry_chp_combined_cycle_gas_power_fuelmix_electricity_output_conversion</t>
  </si>
  <si>
    <t>input_industry_chp_combined_cycle_gas_power_fuelmix_steam_hot_water_output_conversion</t>
  </si>
  <si>
    <t>input_energy_power_ultra_supercritical_crude_oil_electricity_output_conversion</t>
  </si>
  <si>
    <t>input_energy_power_engine_diesel_electricity_output_conversion</t>
  </si>
  <si>
    <t>input_energy_power_supercritical_waste_mix_electricity_output_conversion</t>
  </si>
  <si>
    <t>input_energy_power_nuclear_gen2_uranium_oxide_electricity_output_conversion</t>
  </si>
  <si>
    <t>input_energy_power_nuclear_gen3_uranium_oxide_electricity_output_conversion</t>
  </si>
  <si>
    <t>input_energy_chp_local_engine_biogas_electricity_output_conversion</t>
  </si>
  <si>
    <t>input_energy_chp_local_engine_biogas_steam_hot_water_output_conversion</t>
  </si>
  <si>
    <t>input_energy_chp_local_wood_pellets_electricity_output_conversion</t>
  </si>
  <si>
    <t>input_energy_chp_local_wood_pellets_steam_hot_water_output_conversion</t>
  </si>
  <si>
    <t>input_energy_chp_supercritical_waste_mix_electricity_output_conversion</t>
  </si>
  <si>
    <t>input_energy_chp_supercritical_waste_mix_steam_hot_water_output_conversion</t>
  </si>
  <si>
    <t>input_industry_chp_ultra_supercritical_coal_electricity_output_conversion</t>
  </si>
  <si>
    <t>input_industry_chp_ultra_supercritical_coal_steam_hot_water_output_conversion</t>
  </si>
  <si>
    <t>input_industry_chp_wood_pellets_electricity_output_conversion</t>
  </si>
  <si>
    <t>input_industry_chp_wood_pellets_steam_hot_water_output_conversion</t>
  </si>
  <si>
    <t>input_energy_heat_burner_wood_pellets_steam_hot_water_output_conversion</t>
  </si>
  <si>
    <t>input_energy_heat_burner_coal_steam_hot_water_output_conversion</t>
  </si>
  <si>
    <t>input_energy_heat_burner_hydrogen_steam_hot_water_output_conversion</t>
  </si>
  <si>
    <t>input_energy_heat_burner_crude_oil_steam_hot_water_output_conversion</t>
  </si>
  <si>
    <t>input_energy_heat_burner_network_gas_steam_hot_water_output_conversion</t>
  </si>
  <si>
    <t>input_energy_heat_burner_waste_mix_steam_hot_water_output_conversion</t>
  </si>
  <si>
    <t>input_energy_heat_heatpump_water_water_electricity_steam_hot_water_output_conversion</t>
  </si>
  <si>
    <t>input_industry_heat_burner_lignite_steam_hot_water_output_conversion</t>
  </si>
  <si>
    <t>input_industry_heat_burner_coal_steam_hot_water_output_conversion</t>
  </si>
  <si>
    <t>input_industry_heat_burner_crude_oil_steam_hot_water_output_conversion</t>
  </si>
  <si>
    <t>input_energy_power_ultra_supercritical_coal_production</t>
  </si>
  <si>
    <t>input_energy_power_supercritical_coal_production</t>
  </si>
  <si>
    <t>input_energy_power_combined_cycle_coal_production</t>
  </si>
  <si>
    <t>input_energy_power_ultra_supercritical_cofiring_coal_production</t>
  </si>
  <si>
    <t>input_energy_power_combined_cycle_ccs_coal_production</t>
  </si>
  <si>
    <t>input_energy_power_ultra_supercritical_ccs_coal_production</t>
  </si>
  <si>
    <t>input_energy_chp_ultra_supercritical_coal_production</t>
  </si>
  <si>
    <t>input_energy_chp_ultra_supercritical_cofiring_coal_production</t>
  </si>
  <si>
    <t>input_energy_power_ultra_supercritical_network_gas_production</t>
  </si>
  <si>
    <t>input_energy_power_turbine_network_gas_production</t>
  </si>
  <si>
    <t>input_energy_power_engine_network_gas_production</t>
  </si>
  <si>
    <t>input_energy_power_combined_cycle_network_gas_production</t>
  </si>
  <si>
    <t>input_energy_power_combined_cycle_ccs_network_gas_production</t>
  </si>
  <si>
    <t>input_energy_chp_combined_cycle_network_gas_production</t>
  </si>
  <si>
    <t>input_energy_chp_local_engine_network_gas_production</t>
  </si>
  <si>
    <t>input_energy_power_nuclear_gen2_uranium_oxide_production</t>
  </si>
  <si>
    <t>input_energy_power_nuclear_gen3_uranium_oxide_production</t>
  </si>
  <si>
    <t>input_energy_power_ultra_supercritical_crude_oil_production</t>
  </si>
  <si>
    <t>input_energy_power_engine_diesel_production</t>
  </si>
  <si>
    <t>input_energy_heat_burner_wood_pellets_production</t>
  </si>
  <si>
    <t>input_energy_heat_well_geothermal_production</t>
  </si>
  <si>
    <t>input_energy_heat_burner_waste_mix_production</t>
  </si>
  <si>
    <t>input_energy_heat_burner_hydrogen_production</t>
  </si>
  <si>
    <t>input_energy_heat_solar_thermal_production</t>
  </si>
  <si>
    <t>input_energy_heat_heatpump_water_water_electricity_production</t>
  </si>
  <si>
    <t>input_energy_heat_burner_network_gas_production</t>
  </si>
  <si>
    <t>input_energy_heat_burner_coal_production</t>
  </si>
  <si>
    <t>input_energy_heat_burner_crude_oil_production</t>
  </si>
  <si>
    <t>energy_import_heat_demand</t>
  </si>
  <si>
    <t>energy_heat_distribution_loss_demand</t>
  </si>
  <si>
    <t>input_energy_power_wind_turbine_inland_production</t>
  </si>
  <si>
    <t>input_energy_power_wind_turbine_coastal_production</t>
  </si>
  <si>
    <t>input_energy_power_wind_turbine_offshore_production</t>
  </si>
  <si>
    <t>input_energy_power_solar_pv_solar_radiation_production</t>
  </si>
  <si>
    <t>input_energy_power_supercritical_waste_mix_production</t>
  </si>
  <si>
    <t>input_energy_chp_supercritical_waste_mix_production</t>
  </si>
  <si>
    <t>input_energy_chp_local_wood_pellets_production</t>
  </si>
  <si>
    <t>input_energy_chp_local_engine_biogas_production</t>
  </si>
  <si>
    <t>input_energy_power_hydro_river_production</t>
  </si>
  <si>
    <t>input_energy_power_hydro_mountain_production</t>
  </si>
  <si>
    <t>input_energy_power_geothermal_production</t>
  </si>
  <si>
    <t>energy_greengas_gasification_dry_biomass_energy_distribution_greengas_child_share</t>
  </si>
  <si>
    <t>energy_greengas_gasification_wet_biomass_energy_distribution_greengas_child_share</t>
  </si>
  <si>
    <t>energy_greengas_upgrade_biogas_energy_distribution_greengas_child_share</t>
  </si>
  <si>
    <t>energy_distribution_biogenic_waste_energy_distribution_waste_mix_child_share</t>
  </si>
  <si>
    <t>energy_distribution_non_biogenic_waste_energy_distribution_waste_mix_child_share</t>
  </si>
  <si>
    <t>energy_production_dry_biomass_max_demand</t>
  </si>
  <si>
    <t>energy_production_wet_biomass_max_demand</t>
  </si>
  <si>
    <t>energy_production_oily_biomass_max_demand</t>
  </si>
  <si>
    <t>other_final_demand_electricity_demand</t>
  </si>
  <si>
    <t>other_final_demand_network_gas_demand</t>
  </si>
  <si>
    <t>other_final_demand_steam_hot_water_demand</t>
  </si>
  <si>
    <t>other_final_demand_wood_pellets_demand</t>
  </si>
  <si>
    <t>other_final_demand_coal_demand</t>
  </si>
  <si>
    <t>other_final_demand_crude_oil_demand</t>
  </si>
  <si>
    <t>other_final_demand_crude_oil_non_energetic_demand</t>
  </si>
  <si>
    <t>number_of_inhabitants</t>
  </si>
  <si>
    <t>number_of_residences</t>
  </si>
  <si>
    <t>residences_roof_surface_available_for_pv</t>
  </si>
  <si>
    <t>input_percentage_of_apartments</t>
  </si>
  <si>
    <t>input_percentage_of_terraced_houses</t>
  </si>
  <si>
    <t>input_percentage_of_corner_houses</t>
  </si>
  <si>
    <t>input_percentage_of_semi_detached_houses</t>
  </si>
  <si>
    <t>input_percentage_of_detached_houses</t>
  </si>
  <si>
    <t>input_households_apartments_heat_demand_reduction</t>
  </si>
  <si>
    <t>input_households_terraced_houses_heat_demand_reduction</t>
  </si>
  <si>
    <t>input_households_corner_houses_heat_demand_reduction</t>
  </si>
  <si>
    <t>input_households_semi_detached_houses_heat_demand_reduction</t>
  </si>
  <si>
    <t>input_households_detached_houses_heat_demand_reduction</t>
  </si>
  <si>
    <t>input_households_solar_pv_demand</t>
  </si>
  <si>
    <t>households_final_demand_solar_thermal_demand</t>
  </si>
  <si>
    <t>households_final_demand_electricity_demand</t>
  </si>
  <si>
    <t>households_final_demand_network_gas_demand</t>
  </si>
  <si>
    <t>households_final_demand_steam_hot_water_demand</t>
  </si>
  <si>
    <t>households_final_demand_wood_pellets_demand</t>
  </si>
  <si>
    <t>households_final_demand_coal_demand</t>
  </si>
  <si>
    <t>input_households_final_demand_crude_oil_demand</t>
  </si>
  <si>
    <t>input_percentage_of_diesel_households_final_demand_crude_oil</t>
  </si>
  <si>
    <t>input_percentage_of_biodiesel_households_final_demand_crude_oil</t>
  </si>
  <si>
    <t>input_percentage_of_kerosene_households_final_demand_crude_oil</t>
  </si>
  <si>
    <t>input_percentage_of_bio_kerosene_households_final_demand_crude_oil</t>
  </si>
  <si>
    <t>input_percentage_of_lpg_households_final_demand_crude_oil</t>
  </si>
  <si>
    <t>input_percentage_of_bio_oil_households_final_demand_crude_oil</t>
  </si>
  <si>
    <t>input_percentage_of_crude_oil_households_final_demand_crude_oil</t>
  </si>
  <si>
    <t>industry_useful_demand_for_chemical_other_useable_heat_industry_chemicals_other_processes_potential_residual_heat_parent_share</t>
  </si>
  <si>
    <t>industry_useful_demand_for_chemical_other_useable_heat_industry_chemicals_other_flue_gasses_potential_residual_heat_parent_share</t>
  </si>
  <si>
    <t>industry_useful_demand_for_chemical_other_useable_heat_industry_chemicals_other_used_heat_parent_share</t>
  </si>
  <si>
    <t>industry_useful_demand_for_chemical_refineries_useable_heat_industry_chemicals_refineries_processes_potential_residual_heat_parent_share</t>
  </si>
  <si>
    <t>industry_useful_demand_for_chemical_refineries_useable_heat_industry_chemicals_refineries_flue_gasses_potential_residual_heat_parent_share</t>
  </si>
  <si>
    <t>industry_useful_demand_for_chemical_refineries_useable_heat_industry_chemicals_refineries_used_heat_parent_share</t>
  </si>
  <si>
    <t>industry_chemicals_fertilizers_haber_bosch_process_hydrogen_industry_chemicals_fertilizers_processes_potential_residual_heat_parent_share</t>
  </si>
  <si>
    <t>industry_chemicals_fertilizers_haber_bosch_process_hydrogen_industry_chemicals_fertilizers_flue_gasses_potential_residual_heat_parent_share</t>
  </si>
  <si>
    <t>industry_chemicals_fertilizers_haber_bosch_process_hydrogen_industry_chemicals_fertilizers_used_heat_parent_share</t>
  </si>
  <si>
    <t>industry_useful_demand_for_other_ict_electricity_industry_other_ict_potential_residual_heat_from_servers_electricity_parent_share</t>
  </si>
  <si>
    <t>industry_useful_demand_for_other_ict_electricity_industry_other_ict_other_systems_electricity_parent_share</t>
  </si>
  <si>
    <t>industry_chp_combined_cycle_gas_power_fuelmix_demand</t>
  </si>
  <si>
    <t>industry_chp_engine_gas_power_fuelmix_demand</t>
  </si>
  <si>
    <t>industry_chp_turbine_gas_power_fuelmix_demand</t>
  </si>
  <si>
    <t>industry_chp_ultra_supercritical_coal_demand</t>
  </si>
  <si>
    <t>industry_chp_wood_pellets_demand</t>
  </si>
  <si>
    <t>industry_heat_burner_lignite_demand</t>
  </si>
  <si>
    <t>industry_heat_burner_coal_demand</t>
  </si>
  <si>
    <t>industry_heat_well_geothermal_demand</t>
  </si>
  <si>
    <t>industry_heat_burner_crude_oil_demand</t>
  </si>
  <si>
    <t>input_share_mixer_gas_fuel_bio_oil</t>
  </si>
  <si>
    <t>input_share_mixer_gas_fuel_oil</t>
  </si>
  <si>
    <t>input_share_mixer_gas_fuel_network_gas</t>
  </si>
  <si>
    <t>input_percentage_of_diesel_industry_final_demand_crude_oil</t>
  </si>
  <si>
    <t>input_percentage_of_biodiesel_industry_final_demand_crude_oil</t>
  </si>
  <si>
    <t>input_percentage_of_kerosene_industry_final_demand_crude_oil</t>
  </si>
  <si>
    <t>input_percentage_of_bio_kerosene_industry_final_demand_crude_oil</t>
  </si>
  <si>
    <t>input_percentage_of_lpg_industry_final_demand_crude_oil</t>
  </si>
  <si>
    <t>input_percentage_of_bio_oil_industry_final_demand_crude_oil</t>
  </si>
  <si>
    <t>input_percentage_of_crude_oil_industry_final_demand_crude_oil</t>
  </si>
  <si>
    <t>input_industry_food_electricity_demand</t>
  </si>
  <si>
    <t>input_industry_food_network_gas_demand</t>
  </si>
  <si>
    <t>input_industry_food_steam_hot_water_demand</t>
  </si>
  <si>
    <t>input_industry_food_wood_pellets_demand</t>
  </si>
  <si>
    <t>input_industry_food_crude_oil_demand</t>
  </si>
  <si>
    <t>input_industry_food_coal_demand</t>
  </si>
  <si>
    <t>industry_final_demand_for_other_food_electricity_industry_useful_demand_for_other_food_electricity_parent_share</t>
  </si>
  <si>
    <t>industry_final_demand_for_other_food_electricity_industry_other_food_heater_electricity_parent_share</t>
  </si>
  <si>
    <t>input_industry_other_electricity_demand</t>
  </si>
  <si>
    <t>input_industry_other_network_gas_demand</t>
  </si>
  <si>
    <t>input_industry_other_steam_hot_water_demand</t>
  </si>
  <si>
    <t>input_industry_other_wood_pellets_demand</t>
  </si>
  <si>
    <t>input_industry_other_crude_oil_demand</t>
  </si>
  <si>
    <t>input_industry_other_coal_demand</t>
  </si>
  <si>
    <t>input_industry_other_network_gas_non_energetic_demand</t>
  </si>
  <si>
    <t>input_industry_other_wood_pellets_non_energetic_demand</t>
  </si>
  <si>
    <t>input_industry_other_crude_oil_non_energetic_demand</t>
  </si>
  <si>
    <t>input_industry_other_coal_non_energetic_demand</t>
  </si>
  <si>
    <t>input_industry_ict_electricity_demand</t>
  </si>
  <si>
    <t>input_industry_metal_steel_scaling_factor</t>
  </si>
  <si>
    <t>input_industry_metal_aluminium_scaling_factor</t>
  </si>
  <si>
    <t>input_industry_metal_other_electricity_demand</t>
  </si>
  <si>
    <t>input_industry_metal_other_network_gas_demand</t>
  </si>
  <si>
    <t>input_industry_metal_other_steam_hot_water_demand</t>
  </si>
  <si>
    <t>input_industry_metal_other_wood_pellets_demand</t>
  </si>
  <si>
    <t>input_industry_metal_other_crude_oil_demand</t>
  </si>
  <si>
    <t>input_industry_metal_other_coal_demand</t>
  </si>
  <si>
    <t>input_industry_chemical_fertilizers_scaling_factor</t>
  </si>
  <si>
    <t>input_industry_chemical_refineries_scaling_factor</t>
  </si>
  <si>
    <t>input_industry_chemical_other_electricity_demand</t>
  </si>
  <si>
    <t>input_industry_chemical_other_network_gas_demand</t>
  </si>
  <si>
    <t>input_industry_chemical_other_steam_hot_water_demand</t>
  </si>
  <si>
    <t>input_industry_chemical_other_wood_pellets_demand</t>
  </si>
  <si>
    <t>input_industry_chemical_other_crude_oil_demand</t>
  </si>
  <si>
    <t>input_industry_chemical_other_coal_demand</t>
  </si>
  <si>
    <t>input_industry_chemical_other_network_gas_non_energetic_demand</t>
  </si>
  <si>
    <t>input_industry_chemical_other_wood_pellets_non_energetic_demand</t>
  </si>
  <si>
    <t>input_industry_chemical_other_crude_oil_non_energetic_demand</t>
  </si>
  <si>
    <t>input_industry_chemical_other_coal_non_energetic_demand</t>
  </si>
  <si>
    <t>input_industry_paper_electricity_demand</t>
  </si>
  <si>
    <t>input_industry_paper_network_gas_demand</t>
  </si>
  <si>
    <t>input_industry_paper_steam_hot_water_demand</t>
  </si>
  <si>
    <t>input_industry_paper_wood_pellets_demand</t>
  </si>
  <si>
    <t>input_industry_paper_crude_oil_demand</t>
  </si>
  <si>
    <t>input_industry_paper_coal_demand</t>
  </si>
  <si>
    <t>industry_final_demand_for_other_paper_electricity_industry_useful_demand_for_other_paper_electricity_parent_share</t>
  </si>
  <si>
    <t>industry_final_demand_for_other_paper_electricity_industry_other_paper_heater_electricity_parent_share</t>
  </si>
  <si>
    <t>No data, set to 0</t>
  </si>
  <si>
    <t>If no hydrogen used, dummy data</t>
  </si>
  <si>
    <t>Gasoline, E85</t>
  </si>
  <si>
    <t>GDC &amp; LPG</t>
  </si>
  <si>
    <t>No data, dummy data was used, this was taken and substracted from the category 'other' as vacuum cleaners are included in this Potencia category</t>
  </si>
  <si>
    <t>Geothermal</t>
  </si>
  <si>
    <t>No known coal consumption based on the annual POTEnCIA reports on country energy consumption, dummy data based on the NL dataset was used to fill in the split; author: Joint Research Center (JRC); year: 2019</t>
  </si>
  <si>
    <t>Derived from the annual POTEnCIA reports on country energy consumption; author: Joint Research Center (JRC); year: 2019</t>
  </si>
  <si>
    <t>Derived from the annual POTEnCIA reports on country energy consumption; author: Joint Research Center (JRC); year: 2020</t>
  </si>
  <si>
    <t>Derived from the annual POTEnCIA reports on country energy consumption; author: Joint Research Center (JRC); year: 2021</t>
  </si>
  <si>
    <t>Derived from the annual POTEnCIA reports on country energy consumption; author: Joint Research Center (JRC); year: 2022</t>
  </si>
  <si>
    <t>0. General</t>
  </si>
  <si>
    <t>#</t>
  </si>
  <si>
    <t>Buildings</t>
  </si>
  <si>
    <t>Cars</t>
  </si>
  <si>
    <t>Inhabitants</t>
  </si>
  <si>
    <t>Residences</t>
  </si>
  <si>
    <t>Stock of households</t>
  </si>
  <si>
    <t>Circulation</t>
  </si>
  <si>
    <t>Stock of buildings</t>
  </si>
  <si>
    <t>Circulation, other electricity</t>
  </si>
  <si>
    <t>Stock of vehicle (operational)</t>
  </si>
  <si>
    <t>Road transport (vehicles)</t>
  </si>
  <si>
    <t>Rail, metro and tram (representative train configuration)</t>
  </si>
  <si>
    <t>Aviation (number of flights)</t>
  </si>
  <si>
    <t>Domestic</t>
  </si>
  <si>
    <t>International - Intra-EU</t>
  </si>
  <si>
    <t>International - Extra-EU</t>
  </si>
  <si>
    <t>Heavy goods vehicles</t>
  </si>
  <si>
    <t>Rail transport (representative train configuration)</t>
  </si>
  <si>
    <t>Domestic and International - Intra-EU</t>
  </si>
  <si>
    <t>Coastal shipping and inland waterways (vessels)</t>
  </si>
  <si>
    <t>Domestic coastal shipping</t>
  </si>
  <si>
    <t>Inland waterways</t>
  </si>
  <si>
    <t>Internal combustion engine</t>
  </si>
  <si>
    <t>Spark ignition - Gasoline</t>
  </si>
  <si>
    <t>Compression ignition - Diesel</t>
  </si>
  <si>
    <t>Compression ignition - Gasoline (HCCI)</t>
  </si>
  <si>
    <t>Plug-in Hybrid ICE</t>
  </si>
  <si>
    <t>Electric Battery with/without range extender</t>
  </si>
  <si>
    <t>Pure Electric</t>
  </si>
  <si>
    <t>Electric with range extender - Gasoline</t>
  </si>
  <si>
    <t>Electric with range extender - Diesel</t>
  </si>
  <si>
    <t>Electric - Fuel cell</t>
  </si>
  <si>
    <t>Fuel cell - Hydrogen</t>
  </si>
  <si>
    <t>Spark ignition - LPG</t>
  </si>
  <si>
    <t>Spark ignition - Natural gas</t>
  </si>
  <si>
    <t>Spark ignition - Ethanol (FFV)</t>
  </si>
  <si>
    <t>Low-T combustion</t>
  </si>
  <si>
    <t>Electric with range extender - Natural gas</t>
  </si>
  <si>
    <t>Fuel cell - Methanol</t>
  </si>
  <si>
    <t>Compression ignition - Ethanol</t>
  </si>
  <si>
    <t>Road bus - Fuel cell - Methanol</t>
  </si>
  <si>
    <t>Compression ignition - Natural gas</t>
  </si>
  <si>
    <t xml:space="preserve"> Conventional passenger trains</t>
  </si>
  <si>
    <t>Conventional Electric</t>
  </si>
  <si>
    <t>Conventional engine - kerosene</t>
  </si>
  <si>
    <t>Open rotor - kerosene</t>
  </si>
  <si>
    <t>Battery electric aircraft (plus range extender)</t>
  </si>
  <si>
    <t>Fuel cell electric aircraft</t>
  </si>
  <si>
    <t>Compression ignition - Conventional</t>
  </si>
  <si>
    <t>Compression ignition - Diesel oil</t>
  </si>
  <si>
    <t>Fuel cell electric vessel - Natural gas</t>
  </si>
  <si>
    <t>Fuel cell electric vessel - Hydrogen</t>
  </si>
  <si>
    <t>Fuel cell electric vessel - Direct methanol</t>
  </si>
  <si>
    <t>Bunkers (vessels)</t>
  </si>
  <si>
    <t>Bunkers - Intra-EU</t>
  </si>
  <si>
    <t>Bunkers - Extra-EU</t>
  </si>
  <si>
    <t>AT - Stock of vehicles (operational)</t>
  </si>
  <si>
    <t>AT - Number of buildings</t>
  </si>
  <si>
    <t>AT - Number of households</t>
  </si>
  <si>
    <t>Passenger car stock</t>
  </si>
  <si>
    <t>Population (inhabitants)</t>
  </si>
  <si>
    <t>Number of households</t>
  </si>
  <si>
    <t>Total households useful surface area (in 000 sqm)</t>
  </si>
  <si>
    <t>Number of new and renovated households</t>
  </si>
  <si>
    <t>New and renovated households useful surface area (in 000 sqm)</t>
  </si>
  <si>
    <t>Actual heating degree-days</t>
  </si>
  <si>
    <t>Mean heating degree-days over period 1980 - 2015</t>
  </si>
  <si>
    <t>Relative heating degree-days</t>
  </si>
  <si>
    <t>Indicators</t>
  </si>
  <si>
    <t>Households size (inhabitants/household)</t>
  </si>
  <si>
    <t>Households useful surface area (in sqm/capita)</t>
  </si>
  <si>
    <t>Households useful surface area (in sqm/household)</t>
  </si>
  <si>
    <t>New and renovated households useful surface area (in sqm/capita)</t>
  </si>
  <si>
    <t>New and renovated households useful surface area (in sqm/household)</t>
  </si>
  <si>
    <t>Consumption expenditure per capita relative to EU28</t>
  </si>
  <si>
    <t>Building Characteristics and Energy Comfort</t>
  </si>
  <si>
    <t>U-values (weighted average based on dwellings stock per floor area, W/m2K)</t>
  </si>
  <si>
    <t>Energy comfort for space heating purposes</t>
  </si>
  <si>
    <t>(expressed in kWh/m2 of floor area and adjusted for weather conditions)</t>
  </si>
  <si>
    <t>Thermal energy service</t>
  </si>
  <si>
    <t>Avoided energy use (thermal integrity effect)</t>
  </si>
  <si>
    <t>Energy consumption</t>
  </si>
  <si>
    <t>Energy consumption by fuel - Eurostat structure (ktoe)</t>
  </si>
  <si>
    <t>Liquids</t>
  </si>
  <si>
    <t>Gas/Diesel oil and other liquids (without biofuels)</t>
  </si>
  <si>
    <t>Gases</t>
  </si>
  <si>
    <t>Renewable energies and wastes</t>
  </si>
  <si>
    <t>Biogas</t>
  </si>
  <si>
    <t>Liquid biofuels</t>
  </si>
  <si>
    <t>Energy consumption by end-uses (ktoe)</t>
  </si>
  <si>
    <t>Thermal uses</t>
  </si>
  <si>
    <t>Specific electricity uses (appliances and lighting)</t>
  </si>
  <si>
    <t>Shares of energy consumption in end-uses (in %)</t>
  </si>
  <si>
    <t>Emissions</t>
  </si>
  <si>
    <t>Emissions by fuel - Eurostat structure (kt of CO2)</t>
  </si>
  <si>
    <t>Emissions by end-uses (kt of CO2)</t>
  </si>
  <si>
    <t>Share of emissions in end-uses (in %)</t>
  </si>
  <si>
    <t>Additional household indicators</t>
  </si>
  <si>
    <t>Energy consumption per household (kWh / household)</t>
  </si>
  <si>
    <t>Thermal energy service per household (kWh useful / household)</t>
  </si>
  <si>
    <t>Emissions per household (kg CO2 / household)</t>
  </si>
  <si>
    <t>Ratio of energy service to energy consumption (system efficiency indicator)</t>
  </si>
  <si>
    <t>Energy consumption per surface area (kWh / sqm)</t>
  </si>
  <si>
    <t>Thermal energy service per surface area (kWh useful / sqm)</t>
  </si>
  <si>
    <t>Emissions per surface area (kg CO2 / sqm)</t>
  </si>
  <si>
    <t>Energy consumption per capita (kWh / capita)</t>
  </si>
  <si>
    <t>Thermal energy service per capita (kWh useful / capita)</t>
  </si>
  <si>
    <t>Emissions per capita (kg CO2 / capita)</t>
  </si>
  <si>
    <t>Population</t>
  </si>
  <si>
    <t>AT - Residential sector summary</t>
  </si>
  <si>
    <t>Household consumption expenditure (M€2010)</t>
  </si>
  <si>
    <t>Household consumption expenditure per capita (€2010)</t>
  </si>
  <si>
    <t>Household consumption expenditure per household (€2010)</t>
  </si>
  <si>
    <t>Derived from the annual POTEnCIA reports on country energy consumption; author: Joint Research Center (JRC); year: 2023</t>
  </si>
  <si>
    <t>Derived from the annual POTEnCIA reports on country energy consumption; author: Joint Research Center (JRC); year: 2024</t>
  </si>
  <si>
    <t>Derived from the annual POTEnCIA reports on country energy consumption; author: Joint Research Center (JRC); year: 2025</t>
  </si>
  <si>
    <t>Derived from the annual POTEnCIA reports on country energy consumption; author: Joint Research Center (JRC); year: 2026</t>
  </si>
  <si>
    <t>Derived from the annual POTEnCIA reports on country energy consumption; author: Joint Research Center (JRC); year: 2027</t>
  </si>
  <si>
    <t>Derived from the annual POTEnCIA reports on country energy consumption; author: Joint Research Center (JRC); year: 2028</t>
  </si>
  <si>
    <t>Derived from the annual POTEnCIA reports on country energy consumption; author: Joint Research Center (JRC); year: 2029</t>
  </si>
  <si>
    <t>Derived from the annual POTEnCIA reports on country energy consumption; author: Joint Research Center (JRC); year: 2030</t>
  </si>
  <si>
    <t>Derived from the annual POTEnCIA reports on country energy consumption; author: Joint Research Center (JRC); year: 2031</t>
  </si>
  <si>
    <t>Derived from the annual POTEnCIA reports on country energy consumption; author: Joint Research Center (JRC); year: 2032</t>
  </si>
  <si>
    <t>Derived from the annual POTEnCIA reports on country energy consumption; author: Joint Research Center (JRC); year: 2033</t>
  </si>
  <si>
    <t>Derived from the annual POTEnCIA reports on country energy consumption; author: Joint Research Center (JRC); year: 2034</t>
  </si>
  <si>
    <t>Derived from the annual POTEnCIA reports on country energy consumption; author: Joint Research Center (JRC); year: 2035</t>
  </si>
  <si>
    <t>Derived from the annual POTEnCIA reports on country energy consumption; author: Joint Research Center (JRC); year: 2036</t>
  </si>
  <si>
    <t>Derived from the annual POTEnCIA reports on country energy consumption; author: Joint Research Center (JRC); year: 2037</t>
  </si>
  <si>
    <t>Derived from the annual POTEnCIA reports on country energy consumption; author: Joint Research Center (JRC); year: 2038</t>
  </si>
  <si>
    <t>Derived from the annual POTEnCIA reports on country energy consumption; author: Joint Research Center (JRC); year: 2039</t>
  </si>
  <si>
    <t>Derived from the annual POTEnCIA reports on country energy consumption; author: Joint Research Center (JRC); year: 2040</t>
  </si>
  <si>
    <t>Derived from the annual POTEnCIA reports on country energy consumption; author: Joint Research Center (JRC); year: 2041</t>
  </si>
  <si>
    <t>No known diesel consumption in passenger trains based on the annual POTEnCIA reports on country energy consumption, dummy data based on the NL dataset was used to fill in the split; author: Joint Research Center (JRC); year: 2019</t>
  </si>
  <si>
    <t>No known diesel consumption in freight trains based on the annual POTEnCIA reports on country energy consumption, dummy data based on the NL dataset was used to fill in the split; author: Joint Research Center (JRC); year: 2020</t>
  </si>
  <si>
    <t>No known electricity consumption in trams based on the annual POTEnCIA reports on country energy consumption, dummy data based on the NL dataset was used to fill in the split; author: Joint Research Center (JRC); year: 2020</t>
  </si>
  <si>
    <t>No known electricity consumption in passenger trains based on the annual POTEnCIA reports on country energy consumption, dummy data based on the NL dataset was used to fill in the split; author: Joint Research Center (JRC); year: 2020</t>
  </si>
  <si>
    <t>No known electricity consumption in freight trains based on the annual POTEnCIA reports on country energy consumption, dummy data based on the NL dataset was used to fill in the split; author: Joint Research Center (JRC); year: 2020</t>
  </si>
  <si>
    <t>Data on LNG use in busses is not available in the annual POTEnCIA reports on country energy consumption, dummy data based on the NL dataset was used to fill in the split; author: Joint Research Center (JRC); year: 2019</t>
  </si>
  <si>
    <t>Data on type of lighting is not available in the annual POTEnCIA reports on country energy consumption, dummy data based on the NL dataset was used to fill in the split; author: Joint Research Center (JRC); year: 2019</t>
  </si>
  <si>
    <t>Data on type of electric cooling is not available in the annual POTEnCIA reports on country energy consumption, dummy data based on the NL dataset was used to fill in the split; author: Joint Research Center (JRC); year: 2019</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</si>
  <si>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</si>
  <si>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</si>
  <si>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</si>
  <si>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</si>
  <si>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</si>
  <si>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</si>
  <si>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</si>
  <si>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2028</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</si>
  <si>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2029</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</si>
  <si>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2030</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</si>
  <si>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</si>
  <si>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</si>
  <si>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</si>
  <si>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</si>
  <si>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</si>
  <si>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</si>
  <si>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</si>
  <si>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2038</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</si>
  <si>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2039</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</si>
  <si>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2040</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</si>
  <si>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</si>
  <si>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</si>
  <si>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</si>
  <si>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</si>
  <si>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</si>
  <si>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</si>
  <si>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t>
  </si>
  <si>
    <t>No known hydrogen consumption in buses based on the annual POTEnCIA reports on country energy consumption, dummy data based on the NL dataset was used to fill in the split; author: Joint Research Center (JRC); year: 2019</t>
  </si>
  <si>
    <t>No known hydrogen consumption in buses based on the annual POTEnCIA reports on country energy consumption, dummy data based on the NL dataset was used to fill in the split; author: Joint Research Center (JRC); year: 2020</t>
  </si>
  <si>
    <t>No known hydrogen consumption in trucks based on the annual POTEnCIA reports on country energy consumption, dummy data based on the NL dataset was used to fill in the split; author: Joint Research Center (JRC); year: 2020</t>
  </si>
  <si>
    <t>No known hydrogen consumption in buses based on the annual POTEnCIA reports on country energy consumption, dummy data based on the NL dataset was used to fill in the split; author: Joint Research Center (JRC); year: 2021</t>
  </si>
  <si>
    <t>No known hydrogen consumption in trucks based on the annual POTEnCIA reports on country energy consumption, dummy data based on the NL dataset was used to fill in the split; author: Joint Research Center (JRC); year: 2021</t>
  </si>
  <si>
    <t>No known hydrogen consumption in trucks based on the annual POTEnCIA reports on country energy consumption, dummy data based on the NL dataset was used to fill in the split; author: Joint Research Center (JRC); year: 2022</t>
  </si>
  <si>
    <t>No known network gas consumption in buses based on the annual POTEnCIA reports on country energy consumption, dummy data based on the NL dataset was used to fill in the split; author: Joint Research Center (JRC); year: 2020</t>
  </si>
  <si>
    <t>No known network gas consumption in cars based on the annual POTEnCIA reports on country energy consumption, dummy data based on the NL dataset was used to fill in the split; author: Joint Research Center (JRC); year: 2021</t>
  </si>
  <si>
    <t>No known network gas consumption in trucks based on the annual POTEnCIA reports on country energy consumption, dummy data based on the NL dataset was used to fill in the split; author: Joint Research Center (JRC); year: 2022</t>
  </si>
  <si>
    <t>No known district heating technologies for space heating in households based on the annual POTEnCIA reports on country energy consumption, dummy data based on the NL dataset was used to fill in the split; author: Joint Research Center (JRC); year: 2020</t>
  </si>
  <si>
    <t>No known district heating technologies for hot water in households based on the annual POTEnCIA reports on country energy consumption, dummy data based on the NL dataset was used to fill in the split; author: Joint Research Center (JRC); year: 2021</t>
  </si>
  <si>
    <t>No known hydrogen usage in cars based on the annual POTEnCIA reports on country energy consumption, dummy data based on the NL dataset was used to fill in the split; author: Joint Research Center (JRC); year: 2021</t>
  </si>
  <si>
    <t>Data on type of electric cooking is not available in the annual POTEnCIA reports on country energy consumption, dummy data based on the NL dataset was used to fill in the split; author: Joint Research Center (JRC); year: 2019</t>
  </si>
  <si>
    <t>Data on type technology using network gas for space heating in households is not available in the annual POTEnCIA reports on country energy consumption, dummy data based on the NL dataset was used to fill in the split; author: Joint Research Center (JRC); year: 2019</t>
  </si>
  <si>
    <t>Data on electric bycicles is not available in the annual POTEnCIA reports on country energy consumption, amount of electric bycicles was set to 0; author: Joint Research Center (JRC); year: 2019</t>
  </si>
  <si>
    <t>Data on electricity consumption of hybrid heatpumps is not available in the annual POTEnCIA reports on country energy consumption, amount of hybrid heatpumps was set to 0; author: Joint Research Center (JRC); year: 2019</t>
  </si>
  <si>
    <t>Road transport</t>
  </si>
  <si>
    <t>Rail transport</t>
  </si>
  <si>
    <t>Vans</t>
  </si>
  <si>
    <t>Set to 0 as data is not sufficient</t>
  </si>
  <si>
    <t>MT</t>
  </si>
  <si>
    <t>Data on electric bycicles is not available in the annual POTEnCIA reports on country energy consumption, amount of electric bycicles was set to 0; author: Joint Research Center (JRC); year: 2020</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</si>
  <si>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2048</t>
  </si>
  <si>
    <t>Data on electricity consumption of hybrid heatpumps is not available in the annual POTEnCIA reports on country energy consumption, amount of hybrid heatpumps was set to 0; author: Joint Research Center (JRC); year: 2020</t>
  </si>
  <si>
    <t>No known heating technologies on wood pellets for space heating in households based on the annual POTEnCIA reports on country energy consumption, dummy data based on the NL dataset was used to fill in the split; author: Joint Research Center (JRC); year: 2021</t>
  </si>
  <si>
    <t>No known heating technologies on wood pellets for space heating in households based on the annual POTEnCIA reports on country energy consumption, dummy data based on the NL dataset was used to fill in the split; author: Joint Research Center (JRC); year: 2022</t>
  </si>
  <si>
    <t>transport_road_mixer_compressed_network_gas_transport_van_using_compressed_natural_gas_parent_share</t>
  </si>
  <si>
    <t>transport_final_demand_for_road_hydrogen_transport_van_using_hydrogen_parent_share</t>
  </si>
  <si>
    <t>transport_final_demand_for_road_electricity_transport_van_using_electricity_parent_share</t>
  </si>
  <si>
    <t>transport_road_mixer_diesel_transport_van_using_diesel_mix_parent_share</t>
  </si>
  <si>
    <t>transport_road_mixer_gasoline_transport_van_using_gasoline_mix_parent_share</t>
  </si>
  <si>
    <t>transport_final_demand_for_road_lpg_transport_car_using_lpg_parent_share</t>
  </si>
  <si>
    <t>transport_final_demand_for_road_lpg_transport_van_using_lpg_parent_share</t>
  </si>
  <si>
    <t>buildings_final_demand_for_space_heating_network_gas_buildings_space_heater_hybrid_heatpump_air_water_electricity_parent_share</t>
  </si>
  <si>
    <t>buildings_final_demand_for_space_heating_electricity_buildings_space_heater_hybrid_heatpump_air_water_electricity_parent_share</t>
  </si>
  <si>
    <t xml:space="preserve">EU </t>
  </si>
  <si>
    <t>EU</t>
  </si>
  <si>
    <t>Total</t>
  </si>
  <si>
    <t>Total Appliances</t>
  </si>
  <si>
    <t>Total Cooking</t>
  </si>
  <si>
    <t>Total Cooling</t>
  </si>
  <si>
    <t>Total Lighting</t>
  </si>
  <si>
    <t>Total Space heating</t>
  </si>
  <si>
    <t>Source data</t>
  </si>
  <si>
    <t>Commit messages (written per key per country, do not drag)</t>
  </si>
  <si>
    <t>Calculations totals</t>
  </si>
  <si>
    <t>Summation of all EU27 countries, derived from the annual POTEnCIA reports on country energy consumption; author: Joint Research Center (JRC); year: 2019</t>
  </si>
  <si>
    <t>Resolving errors with dummy data or set to zero if no dummy data exists (removed from dummy data if key should be set to 0 in order to sum to 100%)</t>
  </si>
  <si>
    <t>Split calculation (calculated per split, do not drag, you can sort the splits using filter)</t>
  </si>
  <si>
    <t xml:space="preserve">Info </t>
  </si>
  <si>
    <t>Derived from the annual POTEnCIA reports on country energy consumption, energy consumption from vacuum cleaners issubtracted from the category 'other'; author: Joint Research Center (JRC); year: 2019</t>
  </si>
  <si>
    <t>Data on LNG use in trucks is not available in the annual POTEnCIA reports on country energy consumption, dummy data based on the NL dataset was used to fill in the split; author: Joint Research Center (JRC); year: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</si>
</sst>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quot;-&quot;"/>
    <numFmt numFmtId="165" formatCode="0.0"/>
    <numFmt numFmtId="166" formatCode="0.00000"/>
  </numFmts>
  <fonts count="32" x14ac:knownFonts="1">
    <font>
      <sz val="12"/>
      <color theme="1"/>
      <name val="Calibri"/>
      <family val="2"/>
      <scheme val="minor"/>
    </font>
    <font>
      <sz val="12"/>
      <color theme="1"/>
      <name val="Calibri"/>
      <family val="2"/>
      <scheme val="minor"/>
    </font>
    <font>
      <b/>
      <sz val="12"/>
      <color theme="1"/>
      <name val="Calibri"/>
      <family val="2"/>
      <scheme val="minor"/>
    </font>
    <font>
      <sz val="10"/>
      <name val="Arial"/>
      <family val="2"/>
      <charset val="161"/>
    </font>
    <font>
      <b/>
      <sz val="10"/>
      <color theme="9" tint="-0.499984740745262"/>
      <name val="Calibri"/>
      <family val="2"/>
      <scheme val="minor"/>
    </font>
    <font>
      <sz val="8"/>
      <color theme="3" tint="-0.499984740745262"/>
      <name val="Calibri"/>
      <family val="2"/>
      <scheme val="minor"/>
    </font>
    <font>
      <sz val="10"/>
      <color rgb="FFC00000"/>
      <name val="Calibri"/>
      <family val="2"/>
      <scheme val="minor"/>
    </font>
    <font>
      <b/>
      <sz val="8"/>
      <color rgb="FF002060"/>
      <name val="Calibri"/>
      <family val="2"/>
      <scheme val="minor"/>
    </font>
    <font>
      <b/>
      <sz val="8"/>
      <color theme="3" tint="-0.499984740745262"/>
      <name val="Calibri"/>
      <family val="2"/>
      <scheme val="minor"/>
    </font>
    <font>
      <sz val="8"/>
      <color rgb="FF002060"/>
      <name val="Calibri"/>
      <family val="2"/>
      <scheme val="minor"/>
    </font>
    <font>
      <b/>
      <sz val="10"/>
      <color rgb="FF002060"/>
      <name val="Calibri"/>
      <family val="2"/>
      <scheme val="minor"/>
    </font>
    <font>
      <sz val="9"/>
      <color rgb="FFC00000"/>
      <name val="Calibri"/>
      <family val="2"/>
      <scheme val="minor"/>
    </font>
    <font>
      <i/>
      <sz val="8"/>
      <color theme="3" tint="-0.499984740745262"/>
      <name val="Calibri"/>
      <family val="2"/>
      <scheme val="minor"/>
    </font>
    <font>
      <sz val="8"/>
      <color theme="1"/>
      <name val="Calibri"/>
      <family val="2"/>
      <scheme val="minor"/>
    </font>
    <font>
      <b/>
      <sz val="10"/>
      <color theme="9" tint="-0.249977111117893"/>
      <name val="Calibri"/>
      <family val="2"/>
      <scheme val="minor"/>
    </font>
    <font>
      <sz val="8"/>
      <color theme="9" tint="-0.249977111117893"/>
      <name val="Calibri"/>
      <family val="2"/>
      <scheme val="minor"/>
    </font>
    <font>
      <i/>
      <sz val="8"/>
      <color rgb="FF002060"/>
      <name val="Calibri"/>
      <family val="2"/>
      <scheme val="minor"/>
    </font>
    <font>
      <sz val="8"/>
      <color theme="1" tint="4.9989318521683403E-2"/>
      <name val="Calibri"/>
      <family val="2"/>
      <scheme val="minor"/>
    </font>
    <font>
      <sz val="8"/>
      <name val="Calibri"/>
      <family val="2"/>
      <scheme val="minor"/>
    </font>
    <font>
      <b/>
      <sz val="8"/>
      <name val="Calibri"/>
      <family val="2"/>
      <scheme val="minor"/>
    </font>
    <font>
      <sz val="12"/>
      <color rgb="FF000000"/>
      <name val="Calibri"/>
      <family val="2"/>
      <scheme val="minor"/>
    </font>
    <font>
      <b/>
      <sz val="12"/>
      <color theme="1" tint="0.249977111117893"/>
      <name val="Calibri"/>
      <family val="2"/>
      <scheme val="minor"/>
    </font>
    <font>
      <b/>
      <i/>
      <sz val="12"/>
      <color theme="0"/>
      <name val="Calibri"/>
      <family val="2"/>
      <scheme val="minor"/>
    </font>
    <font>
      <sz val="8"/>
      <color theme="1" tint="0.249977111117893"/>
      <name val="Calibri"/>
      <family val="2"/>
      <scheme val="minor"/>
    </font>
    <font>
      <sz val="15"/>
      <color rgb="FF1D1C1D"/>
      <name val="Arial"/>
      <family val="2"/>
    </font>
    <font>
      <sz val="8"/>
      <color rgb="FF1D1C1D"/>
      <name val="Calibri"/>
      <family val="2"/>
      <scheme val="minor"/>
    </font>
    <font>
      <b/>
      <sz val="8"/>
      <color rgb="FF1D1C1D"/>
      <name val="Calibri"/>
      <family val="2"/>
      <scheme val="minor"/>
    </font>
    <font>
      <b/>
      <sz val="8"/>
      <color theme="9" tint="-0.249977111117893"/>
      <name val="Calibri"/>
      <family val="2"/>
      <scheme val="minor"/>
    </font>
    <font>
      <b/>
      <sz val="12"/>
      <color rgb="FF1D1C1D"/>
      <name val="Calibri"/>
      <family val="2"/>
      <scheme val="minor"/>
    </font>
    <font>
      <sz val="8"/>
      <color rgb="FFC00000"/>
      <name val="Calibri"/>
      <family val="2"/>
      <scheme val="minor"/>
    </font>
    <font>
      <b/>
      <sz val="8"/>
      <color rgb="FFC00000"/>
      <name val="Calibri"/>
      <family val="2"/>
      <scheme val="minor"/>
    </font>
    <font>
      <i/>
      <u/>
      <sz val="12"/>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1" tint="0.24997711111789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79998168889431442"/>
        <bgColor indexed="64"/>
      </patternFill>
    </fill>
  </fills>
  <borders count="10">
    <border>
      <left/>
      <right/>
      <top/>
      <bottom/>
      <diagonal/>
    </border>
    <border>
      <left/>
      <right/>
      <top style="thin">
        <color indexed="64"/>
      </top>
      <bottom style="thin">
        <color indexed="64"/>
      </bottom>
      <diagonal/>
    </border>
    <border>
      <left/>
      <right/>
      <top style="hair">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hair">
        <color indexed="64"/>
      </bottom>
      <diagonal/>
    </border>
    <border>
      <left/>
      <right/>
      <top style="hair">
        <color indexed="64"/>
      </top>
      <bottom/>
      <diagonal/>
    </border>
    <border>
      <left/>
      <right/>
      <top/>
      <bottom style="hair">
        <color indexed="64"/>
      </bottom>
      <diagonal/>
    </border>
    <border>
      <left/>
      <right/>
      <top style="thin">
        <color indexed="64"/>
      </top>
      <bottom style="medium">
        <color indexed="64"/>
      </bottom>
      <diagonal/>
    </border>
    <border>
      <left/>
      <right/>
      <top style="medium">
        <color indexed="64"/>
      </top>
      <bottom/>
      <diagonal/>
    </border>
  </borders>
  <cellStyleXfs count="3">
    <xf numFmtId="0" fontId="0" fillId="0" borderId="0"/>
    <xf numFmtId="9" fontId="1" fillId="0" borderId="0" applyFont="0" applyFill="0" applyBorder="0" applyAlignment="0" applyProtection="0"/>
    <xf numFmtId="0" fontId="3" fillId="0" borderId="0"/>
  </cellStyleXfs>
  <cellXfs count="122">
    <xf numFmtId="0" fontId="0" fillId="0" borderId="0" xfId="0"/>
    <xf numFmtId="0" fontId="4" fillId="2" borderId="1" xfId="2" applyFont="1" applyFill="1" applyBorder="1" applyAlignment="1">
      <alignment horizontal="left" vertical="center"/>
    </xf>
    <xf numFmtId="0" fontId="5" fillId="3" borderId="0" xfId="2" applyFont="1" applyFill="1" applyAlignment="1">
      <alignment vertical="center"/>
    </xf>
    <xf numFmtId="0" fontId="6" fillId="4" borderId="1" xfId="2" applyFont="1" applyFill="1" applyBorder="1" applyAlignment="1">
      <alignment horizontal="left" vertical="center"/>
    </xf>
    <xf numFmtId="0" fontId="7" fillId="5" borderId="1" xfId="2" applyFont="1" applyFill="1" applyBorder="1" applyAlignment="1">
      <alignment horizontal="left" vertical="center" indent="1"/>
    </xf>
    <xf numFmtId="0" fontId="5" fillId="3" borderId="0" xfId="2" applyFont="1" applyFill="1" applyAlignment="1">
      <alignment horizontal="left" vertical="center" indent="2"/>
    </xf>
    <xf numFmtId="0" fontId="5" fillId="3" borderId="2" xfId="2" applyFont="1" applyFill="1" applyBorder="1" applyAlignment="1">
      <alignment horizontal="left" vertical="center" indent="2"/>
    </xf>
    <xf numFmtId="0" fontId="5" fillId="3" borderId="3" xfId="2" applyFont="1" applyFill="1" applyBorder="1" applyAlignment="1">
      <alignment horizontal="left" vertical="center" indent="2"/>
    </xf>
    <xf numFmtId="1" fontId="8" fillId="2" borderId="1" xfId="2" applyNumberFormat="1" applyFont="1" applyFill="1" applyBorder="1" applyAlignment="1">
      <alignment horizontal="center" vertical="center"/>
    </xf>
    <xf numFmtId="0" fontId="10" fillId="4" borderId="1" xfId="2" applyFont="1" applyFill="1" applyBorder="1" applyAlignment="1">
      <alignment horizontal="left" vertical="center"/>
    </xf>
    <xf numFmtId="0" fontId="11" fillId="5" borderId="1" xfId="2" applyFont="1" applyFill="1" applyBorder="1" applyAlignment="1">
      <alignment horizontal="left" vertical="center" indent="1"/>
    </xf>
    <xf numFmtId="0" fontId="5" fillId="3" borderId="4" xfId="2" applyFont="1" applyFill="1" applyBorder="1" applyAlignment="1">
      <alignment horizontal="left" vertical="center" indent="2"/>
    </xf>
    <xf numFmtId="0" fontId="4" fillId="2" borderId="1" xfId="2" applyFont="1" applyFill="1" applyBorder="1" applyAlignment="1">
      <alignment horizontal="left" vertical="center" wrapText="1"/>
    </xf>
    <xf numFmtId="0" fontId="11" fillId="6" borderId="5" xfId="2" applyFont="1" applyFill="1" applyBorder="1" applyAlignment="1">
      <alignment horizontal="left" vertical="center" indent="1"/>
    </xf>
    <xf numFmtId="0" fontId="7" fillId="4" borderId="1" xfId="2" applyFont="1" applyFill="1" applyBorder="1" applyAlignment="1">
      <alignment horizontal="left" vertical="center" indent="2"/>
    </xf>
    <xf numFmtId="0" fontId="5" fillId="0" borderId="0" xfId="2" applyFont="1" applyAlignment="1">
      <alignment horizontal="left" vertical="center" indent="3"/>
    </xf>
    <xf numFmtId="0" fontId="5" fillId="5" borderId="0" xfId="2" applyFont="1" applyFill="1" applyAlignment="1">
      <alignment horizontal="left" vertical="center" indent="3"/>
    </xf>
    <xf numFmtId="0" fontId="5" fillId="0" borderId="6" xfId="2" applyFont="1" applyBorder="1" applyAlignment="1">
      <alignment horizontal="left" vertical="center" indent="4"/>
    </xf>
    <xf numFmtId="0" fontId="5" fillId="0" borderId="7" xfId="2" applyFont="1" applyBorder="1" applyAlignment="1">
      <alignment horizontal="left" vertical="center" indent="4"/>
    </xf>
    <xf numFmtId="0" fontId="5" fillId="5" borderId="6" xfId="2" applyFont="1" applyFill="1" applyBorder="1" applyAlignment="1">
      <alignment horizontal="left" vertical="center" indent="3"/>
    </xf>
    <xf numFmtId="0" fontId="5" fillId="5" borderId="7" xfId="2" applyFont="1" applyFill="1" applyBorder="1" applyAlignment="1">
      <alignment horizontal="left" vertical="center" indent="3"/>
    </xf>
    <xf numFmtId="0" fontId="5" fillId="0" borderId="0" xfId="2" applyFont="1" applyAlignment="1">
      <alignment horizontal="left" vertical="center" indent="4"/>
    </xf>
    <xf numFmtId="0" fontId="5" fillId="0" borderId="3" xfId="2" applyFont="1" applyBorder="1" applyAlignment="1">
      <alignment horizontal="left" vertical="center" indent="3"/>
    </xf>
    <xf numFmtId="0" fontId="5" fillId="0" borderId="3" xfId="2" applyFont="1" applyBorder="1" applyAlignment="1">
      <alignment horizontal="left" vertical="center" indent="4"/>
    </xf>
    <xf numFmtId="0" fontId="12" fillId="3" borderId="6" xfId="2" applyFont="1" applyFill="1" applyBorder="1" applyAlignment="1">
      <alignment horizontal="left" vertical="center" indent="2"/>
    </xf>
    <xf numFmtId="0" fontId="12" fillId="3" borderId="3" xfId="2" applyFont="1" applyFill="1" applyBorder="1" applyAlignment="1">
      <alignment horizontal="left" vertical="center" indent="2"/>
    </xf>
    <xf numFmtId="0" fontId="13" fillId="0" borderId="0" xfId="0" applyFont="1"/>
    <xf numFmtId="0" fontId="14" fillId="2" borderId="8" xfId="2" applyFont="1" applyFill="1" applyBorder="1" applyAlignment="1">
      <alignment horizontal="left" vertical="center"/>
    </xf>
    <xf numFmtId="0" fontId="7" fillId="4" borderId="1" xfId="2" applyFont="1" applyFill="1" applyBorder="1" applyAlignment="1">
      <alignment horizontal="left" vertical="center"/>
    </xf>
    <xf numFmtId="0" fontId="16" fillId="5" borderId="1" xfId="2" applyFont="1" applyFill="1" applyBorder="1" applyAlignment="1">
      <alignment horizontal="left" vertical="center" indent="1"/>
    </xf>
    <xf numFmtId="0" fontId="17" fillId="3" borderId="4" xfId="2" applyFont="1" applyFill="1" applyBorder="1" applyAlignment="1">
      <alignment horizontal="left" vertical="center" indent="2"/>
    </xf>
    <xf numFmtId="0" fontId="17" fillId="3" borderId="0" xfId="2" applyFont="1" applyFill="1" applyAlignment="1">
      <alignment horizontal="left" vertical="center" indent="2"/>
    </xf>
    <xf numFmtId="0" fontId="18" fillId="3" borderId="0" xfId="2" applyFont="1" applyFill="1" applyAlignment="1">
      <alignment horizontal="left" vertical="center" indent="2"/>
    </xf>
    <xf numFmtId="0" fontId="17" fillId="3" borderId="3" xfId="2" applyFont="1" applyFill="1" applyBorder="1" applyAlignment="1">
      <alignment horizontal="left" vertical="center" indent="2"/>
    </xf>
    <xf numFmtId="165" fontId="15" fillId="0" borderId="0" xfId="2" applyNumberFormat="1" applyFont="1" applyAlignment="1">
      <alignment vertical="center"/>
    </xf>
    <xf numFmtId="165" fontId="15" fillId="7" borderId="0" xfId="2" applyNumberFormat="1" applyFont="1" applyFill="1" applyAlignment="1">
      <alignment vertical="center"/>
    </xf>
    <xf numFmtId="0" fontId="6" fillId="5" borderId="1" xfId="2" applyFont="1" applyFill="1" applyBorder="1" applyAlignment="1">
      <alignment horizontal="left" vertical="center" indent="1"/>
    </xf>
    <xf numFmtId="0" fontId="9" fillId="5" borderId="1" xfId="2" applyFont="1" applyFill="1" applyBorder="1" applyAlignment="1">
      <alignment horizontal="left" vertical="center" indent="2"/>
    </xf>
    <xf numFmtId="0" fontId="18" fillId="3" borderId="0" xfId="2" applyFont="1" applyFill="1" applyAlignment="1">
      <alignment horizontal="left" vertical="center" indent="3"/>
    </xf>
    <xf numFmtId="0" fontId="18" fillId="3" borderId="3" xfId="2" applyFont="1" applyFill="1" applyBorder="1" applyAlignment="1">
      <alignment horizontal="left" vertical="center" indent="3"/>
    </xf>
    <xf numFmtId="0" fontId="18" fillId="0" borderId="1" xfId="2" applyFont="1" applyBorder="1" applyAlignment="1">
      <alignment horizontal="left" vertical="center" indent="2"/>
    </xf>
    <xf numFmtId="0" fontId="18" fillId="3" borderId="3" xfId="2" applyFont="1" applyFill="1" applyBorder="1" applyAlignment="1">
      <alignment horizontal="left" vertical="center" indent="2"/>
    </xf>
    <xf numFmtId="1" fontId="19" fillId="2" borderId="8" xfId="2" applyNumberFormat="1" applyFont="1" applyFill="1" applyBorder="1" applyAlignment="1">
      <alignment horizontal="center" vertical="center"/>
    </xf>
    <xf numFmtId="164" fontId="18" fillId="4" borderId="1" xfId="2" applyNumberFormat="1" applyFont="1" applyFill="1" applyBorder="1" applyAlignment="1">
      <alignment vertical="center"/>
    </xf>
    <xf numFmtId="0" fontId="20" fillId="0" borderId="0" xfId="0" applyFont="1"/>
    <xf numFmtId="0" fontId="2" fillId="0" borderId="0" xfId="0" applyFont="1"/>
    <xf numFmtId="0" fontId="22" fillId="8" borderId="0" xfId="0" applyFont="1" applyFill="1"/>
    <xf numFmtId="0" fontId="2" fillId="6" borderId="0" xfId="0" applyFont="1" applyFill="1"/>
    <xf numFmtId="0" fontId="21" fillId="9" borderId="0" xfId="0" applyFont="1" applyFill="1"/>
    <xf numFmtId="1" fontId="0" fillId="0" borderId="0" xfId="0" applyNumberFormat="1"/>
    <xf numFmtId="0" fontId="23" fillId="0" borderId="0" xfId="0" applyFont="1"/>
    <xf numFmtId="0" fontId="0" fillId="9" borderId="0" xfId="0" applyFill="1"/>
    <xf numFmtId="0" fontId="20" fillId="9" borderId="0" xfId="0" applyFont="1" applyFill="1"/>
    <xf numFmtId="1" fontId="0" fillId="9" borderId="0" xfId="0" applyNumberFormat="1" applyFill="1"/>
    <xf numFmtId="0" fontId="24" fillId="0" borderId="0" xfId="0" applyFont="1"/>
    <xf numFmtId="0" fontId="25" fillId="0" borderId="0" xfId="0" applyFont="1"/>
    <xf numFmtId="11" fontId="0" fillId="0" borderId="0" xfId="0" applyNumberFormat="1"/>
    <xf numFmtId="0" fontId="8" fillId="3" borderId="0" xfId="2" applyFont="1" applyFill="1" applyAlignment="1">
      <alignment vertical="center"/>
    </xf>
    <xf numFmtId="0" fontId="26" fillId="0" borderId="0" xfId="0" applyFont="1"/>
    <xf numFmtId="165" fontId="27" fillId="0" borderId="9" xfId="2" applyNumberFormat="1" applyFont="1" applyBorder="1" applyAlignment="1">
      <alignment vertical="center"/>
    </xf>
    <xf numFmtId="1" fontId="0" fillId="5" borderId="0" xfId="0" applyNumberFormat="1" applyFill="1"/>
    <xf numFmtId="0" fontId="0" fillId="5" borderId="0" xfId="0" applyFill="1"/>
    <xf numFmtId="9" fontId="0" fillId="5" borderId="0" xfId="1" applyFont="1" applyFill="1"/>
    <xf numFmtId="0" fontId="0" fillId="10" borderId="0" xfId="0" applyFill="1"/>
    <xf numFmtId="0" fontId="2" fillId="10" borderId="0" xfId="0" applyFont="1" applyFill="1"/>
    <xf numFmtId="0" fontId="28" fillId="9" borderId="0" xfId="0" applyFont="1" applyFill="1"/>
    <xf numFmtId="0" fontId="28" fillId="5" borderId="0" xfId="0" applyFont="1" applyFill="1"/>
    <xf numFmtId="0" fontId="28" fillId="10" borderId="0" xfId="0" applyFont="1" applyFill="1"/>
    <xf numFmtId="0" fontId="0" fillId="9" borderId="0" xfId="0" quotePrefix="1" applyFill="1"/>
    <xf numFmtId="9" fontId="0" fillId="10" borderId="0" xfId="0" applyNumberFormat="1" applyFill="1"/>
    <xf numFmtId="0" fontId="28" fillId="0" borderId="0" xfId="0" applyFont="1"/>
    <xf numFmtId="2" fontId="0" fillId="0" borderId="0" xfId="0" applyNumberFormat="1"/>
    <xf numFmtId="165" fontId="15" fillId="0" borderId="9" xfId="2" applyNumberFormat="1" applyFont="1" applyBorder="1" applyAlignment="1">
      <alignment vertical="center"/>
    </xf>
    <xf numFmtId="0" fontId="29" fillId="5" borderId="1" xfId="2" applyFont="1" applyFill="1" applyBorder="1" applyAlignment="1">
      <alignment horizontal="left" vertical="center" indent="1"/>
    </xf>
    <xf numFmtId="0" fontId="18" fillId="3" borderId="1" xfId="2" applyFont="1" applyFill="1" applyBorder="1" applyAlignment="1">
      <alignment horizontal="left" vertical="center" indent="2"/>
    </xf>
    <xf numFmtId="0" fontId="18" fillId="3" borderId="4" xfId="2" applyFont="1" applyFill="1" applyBorder="1" applyAlignment="1">
      <alignment horizontal="left" vertical="center" indent="3"/>
    </xf>
    <xf numFmtId="165" fontId="15" fillId="7" borderId="1" xfId="2" applyNumberFormat="1" applyFont="1" applyFill="1" applyBorder="1" applyAlignment="1">
      <alignment vertical="center"/>
    </xf>
    <xf numFmtId="0" fontId="30" fillId="4" borderId="1" xfId="2" applyFont="1" applyFill="1" applyBorder="1" applyAlignment="1">
      <alignment horizontal="left" vertical="center" indent="1"/>
    </xf>
    <xf numFmtId="0" fontId="19" fillId="4" borderId="1" xfId="2" applyFont="1" applyFill="1" applyBorder="1" applyAlignment="1">
      <alignment horizontal="left" vertical="center" indent="2"/>
    </xf>
    <xf numFmtId="0" fontId="18" fillId="5" borderId="1" xfId="2" applyFont="1" applyFill="1" applyBorder="1" applyAlignment="1">
      <alignment horizontal="left" vertical="center" indent="3"/>
    </xf>
    <xf numFmtId="0" fontId="18" fillId="3" borderId="0" xfId="2" applyFont="1" applyFill="1" applyAlignment="1">
      <alignment horizontal="left" vertical="center" indent="4"/>
    </xf>
    <xf numFmtId="0" fontId="18" fillId="3" borderId="3" xfId="2" applyFont="1" applyFill="1" applyBorder="1" applyAlignment="1">
      <alignment horizontal="left" vertical="center" indent="4"/>
    </xf>
    <xf numFmtId="0" fontId="18" fillId="7" borderId="0" xfId="2" applyFont="1" applyFill="1" applyAlignment="1">
      <alignment vertical="center"/>
    </xf>
    <xf numFmtId="0" fontId="18" fillId="5" borderId="1" xfId="2" applyFont="1" applyFill="1" applyBorder="1" applyAlignment="1">
      <alignment horizontal="left" vertical="center" indent="2"/>
    </xf>
    <xf numFmtId="0" fontId="18" fillId="5" borderId="1" xfId="2" applyFont="1" applyFill="1" applyBorder="1" applyAlignment="1">
      <alignment horizontal="left" vertical="center" indent="1"/>
    </xf>
    <xf numFmtId="0" fontId="12" fillId="3" borderId="2" xfId="2" applyFont="1" applyFill="1" applyBorder="1" applyAlignment="1">
      <alignment horizontal="left" vertical="center" indent="2"/>
    </xf>
    <xf numFmtId="11" fontId="20" fillId="0" borderId="0" xfId="0" applyNumberFormat="1" applyFont="1"/>
    <xf numFmtId="0" fontId="8" fillId="0" borderId="4" xfId="2" applyFont="1" applyBorder="1" applyAlignment="1">
      <alignment horizontal="left" vertical="center"/>
    </xf>
    <xf numFmtId="0" fontId="8" fillId="0" borderId="3" xfId="2" applyFont="1" applyBorder="1" applyAlignment="1">
      <alignment horizontal="left" vertical="center"/>
    </xf>
    <xf numFmtId="0" fontId="8" fillId="0" borderId="7" xfId="2" applyFont="1" applyBorder="1" applyAlignment="1">
      <alignment horizontal="left" vertical="center"/>
    </xf>
    <xf numFmtId="0" fontId="8" fillId="0" borderId="0" xfId="2" applyFont="1" applyAlignment="1">
      <alignment horizontal="left" vertical="center"/>
    </xf>
    <xf numFmtId="0" fontId="12" fillId="0" borderId="3" xfId="2" applyFont="1" applyBorder="1" applyAlignment="1">
      <alignment horizontal="left" vertical="center"/>
    </xf>
    <xf numFmtId="0" fontId="10" fillId="6" borderId="1" xfId="2" applyFont="1" applyFill="1" applyBorder="1" applyAlignment="1">
      <alignment horizontal="left" vertical="center"/>
    </xf>
    <xf numFmtId="0" fontId="8" fillId="0" borderId="4" xfId="2" applyFont="1" applyBorder="1" applyAlignment="1">
      <alignment horizontal="left" vertical="center" indent="1"/>
    </xf>
    <xf numFmtId="0" fontId="8" fillId="0" borderId="0" xfId="2" applyFont="1" applyAlignment="1">
      <alignment horizontal="left" vertical="center" indent="1"/>
    </xf>
    <xf numFmtId="0" fontId="8" fillId="0" borderId="3" xfId="2" applyFont="1" applyBorder="1" applyAlignment="1">
      <alignment horizontal="left" vertical="center" indent="1"/>
    </xf>
    <xf numFmtId="0" fontId="29" fillId="5" borderId="4" xfId="2" applyFont="1" applyFill="1" applyBorder="1" applyAlignment="1">
      <alignment horizontal="left" vertical="center" indent="1"/>
    </xf>
    <xf numFmtId="0" fontId="12" fillId="5" borderId="0" xfId="2" applyFont="1" applyFill="1" applyAlignment="1">
      <alignment horizontal="left" vertical="center" indent="2"/>
    </xf>
    <xf numFmtId="0" fontId="5" fillId="0" borderId="4" xfId="2" applyFont="1" applyBorder="1" applyAlignment="1">
      <alignment horizontal="left" vertical="center" indent="2"/>
    </xf>
    <xf numFmtId="0" fontId="5" fillId="0" borderId="3" xfId="2" applyFont="1" applyBorder="1" applyAlignment="1">
      <alignment horizontal="left" vertical="center" indent="2"/>
    </xf>
    <xf numFmtId="0" fontId="5" fillId="3" borderId="0" xfId="2" applyFont="1" applyFill="1" applyAlignment="1">
      <alignment horizontal="left" vertical="center" indent="3"/>
    </xf>
    <xf numFmtId="0" fontId="11" fillId="5" borderId="4" xfId="2" applyFont="1" applyFill="1" applyBorder="1" applyAlignment="1">
      <alignment horizontal="left" vertical="center" indent="1"/>
    </xf>
    <xf numFmtId="0" fontId="5" fillId="0" borderId="5" xfId="2" applyFont="1" applyBorder="1" applyAlignment="1">
      <alignment horizontal="left" vertical="center" indent="2"/>
    </xf>
    <xf numFmtId="0" fontId="5" fillId="0" borderId="7" xfId="2" applyFont="1" applyBorder="1" applyAlignment="1">
      <alignment horizontal="left" vertical="center" indent="3"/>
    </xf>
    <xf numFmtId="0" fontId="12" fillId="0" borderId="1" xfId="2" applyFont="1" applyBorder="1" applyAlignment="1">
      <alignment horizontal="left" vertical="center" indent="2"/>
    </xf>
    <xf numFmtId="0" fontId="11" fillId="5" borderId="5" xfId="2" applyFont="1" applyFill="1" applyBorder="1" applyAlignment="1">
      <alignment horizontal="left" vertical="center" indent="1"/>
    </xf>
    <xf numFmtId="9" fontId="0" fillId="0" borderId="0" xfId="0" applyNumberFormat="1"/>
    <xf numFmtId="9" fontId="0" fillId="9" borderId="0" xfId="0" applyNumberFormat="1" applyFill="1"/>
    <xf numFmtId="2" fontId="0" fillId="9" borderId="0" xfId="0" applyNumberFormat="1" applyFill="1"/>
    <xf numFmtId="166" fontId="0" fillId="0" borderId="0" xfId="0" applyNumberFormat="1"/>
    <xf numFmtId="0" fontId="21" fillId="11" borderId="0" xfId="0" applyFont="1" applyFill="1"/>
    <xf numFmtId="0" fontId="28" fillId="11" borderId="0" xfId="0" applyFont="1" applyFill="1"/>
    <xf numFmtId="1" fontId="0" fillId="11" borderId="0" xfId="0" applyNumberFormat="1" applyFill="1"/>
    <xf numFmtId="0" fontId="0" fillId="11" borderId="0" xfId="0" applyFill="1"/>
    <xf numFmtId="0" fontId="31" fillId="6" borderId="0" xfId="0" applyFont="1" applyFill="1"/>
    <xf numFmtId="0" fontId="31" fillId="9" borderId="0" xfId="0" applyFont="1" applyFill="1"/>
    <xf numFmtId="0" fontId="31" fillId="11" borderId="0" xfId="0" applyFont="1" applyFill="1"/>
    <xf numFmtId="0" fontId="31" fillId="5" borderId="0" xfId="0" applyFont="1" applyFill="1"/>
    <xf numFmtId="0" fontId="31" fillId="10" borderId="0" xfId="0" applyFont="1" applyFill="1"/>
    <xf numFmtId="0" fontId="31" fillId="0" borderId="0" xfId="0" applyFont="1"/>
    <xf numFmtId="9" fontId="0" fillId="5" borderId="0" xfId="0" applyNumberFormat="1" applyFill="1"/>
    <xf numFmtId="9" fontId="0" fillId="11" borderId="0" xfId="0" applyNumberFormat="1" applyFill="1"/>
  </cellXfs>
  <cellStyles count="3">
    <cellStyle name="Normal" xfId="0" builtinId="0"/>
    <cellStyle name="Normal 2" xfId="2" xr:uid="{B54C66C3-0214-C84E-BD86-B625D2A9BCD2}"/>
    <cellStyle name="Percent" xfId="1" builtinId="5"/>
  </cellStyles>
  <dxfs count="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287866</xdr:colOff>
      <xdr:row>1</xdr:row>
      <xdr:rowOff>33867</xdr:rowOff>
    </xdr:from>
    <xdr:to>
      <xdr:col>12</xdr:col>
      <xdr:colOff>364066</xdr:colOff>
      <xdr:row>30</xdr:row>
      <xdr:rowOff>59267</xdr:rowOff>
    </xdr:to>
    <xdr:sp macro="" textlink="">
      <xdr:nvSpPr>
        <xdr:cNvPr id="2" name="TextBox 1">
          <a:extLst>
            <a:ext uri="{FF2B5EF4-FFF2-40B4-BE49-F238E27FC236}">
              <a16:creationId xmlns:a16="http://schemas.microsoft.com/office/drawing/2014/main" id="{682E6C2D-230F-5EBD-3949-E7584E31C5BF}"/>
            </a:ext>
          </a:extLst>
        </xdr:cNvPr>
        <xdr:cNvSpPr txBox="1"/>
      </xdr:nvSpPr>
      <xdr:spPr>
        <a:xfrm>
          <a:off x="287866" y="237067"/>
          <a:ext cx="10033000" cy="591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excel transforms Potencia data into</a:t>
          </a:r>
          <a:r>
            <a:rPr lang="en-GB" sz="1100" baseline="0"/>
            <a:t> usable ETLocal data. </a:t>
          </a:r>
        </a:p>
        <a:p>
          <a:r>
            <a:rPr lang="en-GB" sz="1100" baseline="0"/>
            <a:t>Both the splits and additional general data (such as number of inhabitants and number of buildings) are calculated in this excel.</a:t>
          </a:r>
        </a:p>
        <a:p>
          <a:endParaRPr lang="en-GB" sz="1100" baseline="0"/>
        </a:p>
        <a:p>
          <a:r>
            <a:rPr lang="en-GB" sz="1100" baseline="0"/>
            <a:t>The Red, Yellow and Blue tabs regard all source data coming directly from Potencia.</a:t>
          </a:r>
        </a:p>
        <a:p>
          <a:r>
            <a:rPr lang="en-GB" sz="1100" baseline="0"/>
            <a:t>The names correpsond with similar tab names in the Potencia.</a:t>
          </a:r>
        </a:p>
        <a:p>
          <a:r>
            <a:rPr lang="en-GB" sz="1100" baseline="0"/>
            <a:t>You can find the excels in https://jeodpp.jrc.ec.europa.eu/ftp/jrc-opendata/POTEnCIA/Central_2018/</a:t>
          </a:r>
        </a:p>
        <a:p>
          <a:endParaRPr lang="en-GB" sz="1100" baseline="0"/>
        </a:p>
        <a:p>
          <a:r>
            <a:rPr lang="en-GB" sz="1100" baseline="0"/>
            <a:t>The light grey excels calculate all usable ETLocal splits and </a:t>
          </a:r>
        </a:p>
        <a:p>
          <a:endParaRPr lang="en-GB" sz="1100" baseline="0"/>
        </a:p>
        <a:p>
          <a:endParaRPr lang="en-GB" sz="1100"/>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1F59B-28C4-C146-9016-3BF443819BD1}">
  <dimension ref="A1"/>
  <sheetViews>
    <sheetView tabSelected="1" zoomScale="125" workbookViewId="0">
      <selection activeCell="P11" sqref="P11"/>
    </sheetView>
  </sheetViews>
  <sheetFormatPr baseColWidth="10" defaultRowHeight="16"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BA771-44C8-2542-8B52-A7D3DF151868}">
  <sheetPr>
    <tabColor theme="8" tint="0.39997558519241921"/>
  </sheetPr>
  <dimension ref="A1:AD251"/>
  <sheetViews>
    <sheetView topLeftCell="W1" zoomScale="150" workbookViewId="0">
      <selection activeCell="AE10" sqref="AE10"/>
    </sheetView>
  </sheetViews>
  <sheetFormatPr baseColWidth="10" defaultRowHeight="16" x14ac:dyDescent="0.2"/>
  <cols>
    <col min="1" max="1" width="53.6640625" customWidth="1"/>
  </cols>
  <sheetData>
    <row r="1" spans="1:30" ht="17" thickBot="1" x14ac:dyDescent="0.25">
      <c r="A1" s="27" t="s">
        <v>724</v>
      </c>
      <c r="B1" t="s">
        <v>20</v>
      </c>
      <c r="C1" t="s">
        <v>228</v>
      </c>
      <c r="D1" t="s">
        <v>229</v>
      </c>
      <c r="E1" t="s">
        <v>231</v>
      </c>
      <c r="F1" t="s">
        <v>232</v>
      </c>
      <c r="G1" t="s">
        <v>237</v>
      </c>
      <c r="H1" t="s">
        <v>233</v>
      </c>
      <c r="I1" t="s">
        <v>234</v>
      </c>
      <c r="J1" t="s">
        <v>250</v>
      </c>
      <c r="K1" t="s">
        <v>235</v>
      </c>
      <c r="L1" t="s">
        <v>236</v>
      </c>
      <c r="M1" t="s">
        <v>285</v>
      </c>
      <c r="N1" t="s">
        <v>284</v>
      </c>
      <c r="O1" t="s">
        <v>230</v>
      </c>
      <c r="P1" t="s">
        <v>238</v>
      </c>
      <c r="Q1" t="s">
        <v>239</v>
      </c>
      <c r="R1" t="s">
        <v>240</v>
      </c>
      <c r="S1" t="s">
        <v>242</v>
      </c>
      <c r="T1" t="s">
        <v>243</v>
      </c>
      <c r="U1" t="s">
        <v>241</v>
      </c>
      <c r="V1" t="s">
        <v>244</v>
      </c>
      <c r="W1" t="s">
        <v>245</v>
      </c>
      <c r="X1" t="s">
        <v>246</v>
      </c>
      <c r="Y1" t="s">
        <v>247</v>
      </c>
      <c r="Z1" t="s">
        <v>251</v>
      </c>
      <c r="AA1" t="s">
        <v>249</v>
      </c>
      <c r="AB1" t="s">
        <v>248</v>
      </c>
      <c r="AC1" t="s">
        <v>855</v>
      </c>
      <c r="AD1" t="s">
        <v>871</v>
      </c>
    </row>
    <row r="2" spans="1:30" x14ac:dyDescent="0.2">
      <c r="A2" s="72"/>
    </row>
    <row r="3" spans="1:30" x14ac:dyDescent="0.2">
      <c r="A3" s="28" t="s">
        <v>677</v>
      </c>
    </row>
    <row r="4" spans="1:30" x14ac:dyDescent="0.2">
      <c r="A4" s="73" t="s">
        <v>256</v>
      </c>
    </row>
    <row r="5" spans="1:30" x14ac:dyDescent="0.2">
      <c r="A5" s="74" t="s">
        <v>678</v>
      </c>
      <c r="B5">
        <v>5940231.5490812203</v>
      </c>
      <c r="C5">
        <v>6577413.2467208197</v>
      </c>
      <c r="D5">
        <v>3516275.1045531901</v>
      </c>
      <c r="E5">
        <v>587008.08794924198</v>
      </c>
      <c r="F5">
        <v>6727716.29449692</v>
      </c>
      <c r="G5">
        <v>55622296.075475298</v>
      </c>
      <c r="H5">
        <v>2809408.6831175401</v>
      </c>
      <c r="I5">
        <v>778899.11296915996</v>
      </c>
      <c r="J5">
        <v>29668015.260674998</v>
      </c>
      <c r="K5">
        <v>4081629.2199245798</v>
      </c>
      <c r="L5">
        <v>38713092.313835099</v>
      </c>
      <c r="M5">
        <v>34237960.845061198</v>
      </c>
      <c r="N5">
        <v>7020013.7419977803</v>
      </c>
      <c r="O5">
        <v>1838596.3433703801</v>
      </c>
      <c r="P5">
        <v>3817431.5001510601</v>
      </c>
      <c r="Q5">
        <v>2359139.1509988001</v>
      </c>
      <c r="R5">
        <v>50653175.664430603</v>
      </c>
      <c r="S5">
        <v>1562263.1159693201</v>
      </c>
      <c r="T5">
        <v>462437.07581428997</v>
      </c>
      <c r="U5">
        <v>785108.97795143398</v>
      </c>
      <c r="V5">
        <v>10633116.905080499</v>
      </c>
      <c r="W5">
        <v>26373964.4227353</v>
      </c>
      <c r="X5">
        <v>5764074.3273053998</v>
      </c>
      <c r="Y5">
        <v>6394171.3989457898</v>
      </c>
      <c r="Z5">
        <v>5915808.4864111403</v>
      </c>
      <c r="AA5">
        <v>1339318.6722571501</v>
      </c>
      <c r="AB5">
        <v>2439498.4751045401</v>
      </c>
      <c r="AC5">
        <v>320857.75875886908</v>
      </c>
      <c r="AD5">
        <v>316938921.81114197</v>
      </c>
    </row>
    <row r="6" spans="1:30" x14ac:dyDescent="0.2">
      <c r="A6" s="75" t="s">
        <v>125</v>
      </c>
      <c r="B6">
        <v>877909.71441849205</v>
      </c>
      <c r="C6">
        <v>538016.10637872096</v>
      </c>
      <c r="D6">
        <v>197415.951896952</v>
      </c>
      <c r="E6">
        <v>44805.371460524802</v>
      </c>
      <c r="F6">
        <v>1170901.3252659</v>
      </c>
      <c r="G6">
        <v>7172847.9418806797</v>
      </c>
      <c r="H6">
        <v>231937.12160434099</v>
      </c>
      <c r="I6">
        <v>60185.461004598401</v>
      </c>
      <c r="J6">
        <v>5725163.3604042996</v>
      </c>
      <c r="K6">
        <v>624641.80703794397</v>
      </c>
      <c r="L6">
        <v>4041342.3495428599</v>
      </c>
      <c r="M6">
        <v>1532474.1112951201</v>
      </c>
      <c r="N6">
        <v>1731660.4074210899</v>
      </c>
      <c r="O6">
        <v>194042.76014028699</v>
      </c>
      <c r="P6">
        <v>235648.895418114</v>
      </c>
      <c r="Q6">
        <v>54272.534663247701</v>
      </c>
      <c r="R6">
        <v>9987203.7321895696</v>
      </c>
      <c r="S6">
        <v>58639.016199094804</v>
      </c>
      <c r="T6">
        <v>33714.006091053299</v>
      </c>
      <c r="U6">
        <v>62460.261611513401</v>
      </c>
      <c r="V6">
        <v>2034639.2203746999</v>
      </c>
      <c r="W6">
        <v>3295769.0585753098</v>
      </c>
      <c r="X6">
        <v>586990.34609408898</v>
      </c>
      <c r="Y6">
        <v>205073.72817704701</v>
      </c>
      <c r="Z6">
        <v>769225.07984117605</v>
      </c>
      <c r="AA6">
        <v>127744.962061482</v>
      </c>
      <c r="AB6">
        <v>144345.653632792</v>
      </c>
      <c r="AC6">
        <v>25856.667804303008</v>
      </c>
      <c r="AD6">
        <v>41764926.952485345</v>
      </c>
    </row>
    <row r="7" spans="1:30" x14ac:dyDescent="0.2">
      <c r="A7" s="38" t="s">
        <v>126</v>
      </c>
      <c r="B7">
        <v>5051039.5989218</v>
      </c>
      <c r="C7">
        <v>6023369.4955582097</v>
      </c>
      <c r="D7">
        <v>3303130.7910627602</v>
      </c>
      <c r="E7">
        <v>538121.82363434904</v>
      </c>
      <c r="F7">
        <v>5532417.2335359696</v>
      </c>
      <c r="G7">
        <v>48362509.355477899</v>
      </c>
      <c r="H7">
        <v>2562931.4268830302</v>
      </c>
      <c r="I7">
        <v>714089.25400471804</v>
      </c>
      <c r="J7">
        <v>23866293.912877999</v>
      </c>
      <c r="K7">
        <v>3435422.96432654</v>
      </c>
      <c r="L7">
        <v>34557149.228377201</v>
      </c>
      <c r="M7">
        <v>32667149.964495901</v>
      </c>
      <c r="N7">
        <v>5260939.6214269102</v>
      </c>
      <c r="O7">
        <v>1631981.98735986</v>
      </c>
      <c r="P7">
        <v>3562467.8180421102</v>
      </c>
      <c r="Q7">
        <v>2290069.73264093</v>
      </c>
      <c r="R7">
        <v>40566780.4190154</v>
      </c>
      <c r="S7">
        <v>1500110.6199141101</v>
      </c>
      <c r="T7">
        <v>426660.941908426</v>
      </c>
      <c r="U7">
        <v>719610.67918905104</v>
      </c>
      <c r="V7">
        <v>8588474.60892234</v>
      </c>
      <c r="W7">
        <v>23026982.455772799</v>
      </c>
      <c r="X7">
        <v>5155387.6351343896</v>
      </c>
      <c r="Y7">
        <v>6131549.9302842896</v>
      </c>
      <c r="Z7">
        <v>5132003.4878498903</v>
      </c>
      <c r="AA7">
        <v>1209054.04657535</v>
      </c>
      <c r="AB7">
        <v>2282190.2130202199</v>
      </c>
      <c r="AC7">
        <v>292995.43054621556</v>
      </c>
      <c r="AD7">
        <v>274390884.67675906</v>
      </c>
    </row>
    <row r="8" spans="1:30" x14ac:dyDescent="0.2">
      <c r="A8" s="38" t="s">
        <v>127</v>
      </c>
      <c r="B8">
        <v>11282.2357409304</v>
      </c>
      <c r="C8">
        <v>16027.644783889</v>
      </c>
      <c r="D8">
        <v>15728.361593478699</v>
      </c>
      <c r="E8">
        <v>4080.8928543686002</v>
      </c>
      <c r="F8">
        <v>24397.735695039701</v>
      </c>
      <c r="G8">
        <v>86938.778116749498</v>
      </c>
      <c r="H8">
        <v>14540.134630168201</v>
      </c>
      <c r="I8">
        <v>4624.3979598433398</v>
      </c>
      <c r="J8">
        <v>76557.987392695504</v>
      </c>
      <c r="K8">
        <v>21564.448560096502</v>
      </c>
      <c r="L8">
        <v>114600.73591495601</v>
      </c>
      <c r="M8">
        <v>38336.7692701704</v>
      </c>
      <c r="N8">
        <v>27413.713149769799</v>
      </c>
      <c r="O8">
        <v>12571.5958702345</v>
      </c>
      <c r="P8">
        <v>19314.7866908383</v>
      </c>
      <c r="Q8">
        <v>14796.8836946188</v>
      </c>
      <c r="R8">
        <v>99191.513225609102</v>
      </c>
      <c r="S8">
        <v>3513.4798561223001</v>
      </c>
      <c r="T8">
        <v>2062.1278148105898</v>
      </c>
      <c r="U8">
        <v>3038.0371508695598</v>
      </c>
      <c r="V8">
        <v>10003.075783459701</v>
      </c>
      <c r="W8">
        <v>51212.908387207797</v>
      </c>
      <c r="X8">
        <v>21696.346076915499</v>
      </c>
      <c r="Y8">
        <v>57547.7404844497</v>
      </c>
      <c r="Z8">
        <v>14579.918720072499</v>
      </c>
      <c r="AA8">
        <v>2519.6636203155199</v>
      </c>
      <c r="AB8">
        <v>12962.6084515248</v>
      </c>
      <c r="AC8">
        <v>2005.6604083505104</v>
      </c>
      <c r="AD8">
        <v>783110.18189755618</v>
      </c>
    </row>
    <row r="9" spans="1:30" x14ac:dyDescent="0.2">
      <c r="A9" s="74" t="s">
        <v>679</v>
      </c>
      <c r="B9">
        <v>1311.0532864166901</v>
      </c>
      <c r="C9">
        <v>463.228194085339</v>
      </c>
      <c r="D9">
        <v>184.62761724043199</v>
      </c>
      <c r="E9">
        <v>0</v>
      </c>
      <c r="F9">
        <v>2145.3298371056499</v>
      </c>
      <c r="G9">
        <v>5802.6732196857602</v>
      </c>
      <c r="H9">
        <v>338.06215249892199</v>
      </c>
      <c r="I9">
        <v>47.593037171073298</v>
      </c>
      <c r="J9">
        <v>2043.6790538059499</v>
      </c>
      <c r="K9">
        <v>188.89159039947901</v>
      </c>
      <c r="L9">
        <v>3196.5017665424898</v>
      </c>
      <c r="M9">
        <v>3673.2450860055101</v>
      </c>
      <c r="N9">
        <v>257.398685172196</v>
      </c>
      <c r="O9">
        <v>151.74103411789099</v>
      </c>
      <c r="P9">
        <v>705.14110003165899</v>
      </c>
      <c r="Q9">
        <v>103.18629241059</v>
      </c>
      <c r="R9">
        <v>2199.9467286540698</v>
      </c>
      <c r="S9">
        <v>30.9543746454729</v>
      </c>
      <c r="T9">
        <v>33.556191900614301</v>
      </c>
      <c r="U9">
        <v>60.064245035240504</v>
      </c>
      <c r="V9">
        <v>676.26321717191797</v>
      </c>
      <c r="W9">
        <v>1361.0468570979999</v>
      </c>
      <c r="X9">
        <v>292.89424124330202</v>
      </c>
      <c r="Y9">
        <v>1479.73137616389</v>
      </c>
      <c r="Z9">
        <v>769.32295899192502</v>
      </c>
      <c r="AA9">
        <v>50.731916675394601</v>
      </c>
      <c r="AB9">
        <v>209.03984585908901</v>
      </c>
      <c r="AC9">
        <v>0</v>
      </c>
      <c r="AD9">
        <v>27775.903906128595</v>
      </c>
    </row>
    <row r="10" spans="1:30" x14ac:dyDescent="0.2">
      <c r="A10" s="75" t="s">
        <v>132</v>
      </c>
      <c r="B10">
        <v>457.21268833328401</v>
      </c>
      <c r="C10">
        <v>306.77590452430297</v>
      </c>
      <c r="D10">
        <v>70.344611250935799</v>
      </c>
      <c r="E10">
        <v>0</v>
      </c>
      <c r="F10">
        <v>399.04812364047802</v>
      </c>
      <c r="G10">
        <v>3400.9094103079101</v>
      </c>
      <c r="H10">
        <v>280.58682969897598</v>
      </c>
      <c r="I10">
        <v>26.819808909391099</v>
      </c>
      <c r="J10">
        <v>892.85846301482798</v>
      </c>
      <c r="K10">
        <v>119.15945351766101</v>
      </c>
      <c r="L10">
        <v>967.70660142979102</v>
      </c>
      <c r="M10">
        <v>2047.78658157414</v>
      </c>
      <c r="N10">
        <v>53.610829530564402</v>
      </c>
      <c r="O10">
        <v>60.5562003722751</v>
      </c>
      <c r="P10">
        <v>303.49120373231102</v>
      </c>
      <c r="Q10">
        <v>76.901052726732999</v>
      </c>
      <c r="R10">
        <v>1209.80562312647</v>
      </c>
      <c r="S10">
        <v>30.9543746454729</v>
      </c>
      <c r="T10">
        <v>33.556191900614301</v>
      </c>
      <c r="U10">
        <v>36.0689821351327</v>
      </c>
      <c r="V10">
        <v>562.22539450490797</v>
      </c>
      <c r="W10">
        <v>800.202950389374</v>
      </c>
      <c r="X10">
        <v>158.68881525394301</v>
      </c>
      <c r="Y10">
        <v>350.62703366291498</v>
      </c>
      <c r="Z10">
        <v>419.16616257981002</v>
      </c>
      <c r="AA10">
        <v>50.124446182389597</v>
      </c>
      <c r="AB10">
        <v>153.875205901839</v>
      </c>
      <c r="AC10">
        <v>0</v>
      </c>
      <c r="AD10">
        <v>13269.062942846471</v>
      </c>
    </row>
    <row r="11" spans="1:30" x14ac:dyDescent="0.2">
      <c r="A11" s="38" t="s">
        <v>133</v>
      </c>
      <c r="B11">
        <v>10.1491769409234</v>
      </c>
      <c r="C11">
        <v>6.9894309154245597</v>
      </c>
      <c r="D11">
        <v>0</v>
      </c>
      <c r="E11">
        <v>0</v>
      </c>
      <c r="F11">
        <v>5.2663345826406402</v>
      </c>
      <c r="G11">
        <v>210.941564605222</v>
      </c>
      <c r="H11">
        <v>2.6129065112059502</v>
      </c>
      <c r="I11">
        <v>0</v>
      </c>
      <c r="J11">
        <v>104.008467513645</v>
      </c>
      <c r="K11">
        <v>6.3195094800625702</v>
      </c>
      <c r="L11">
        <v>281.65670815672797</v>
      </c>
      <c r="M11">
        <v>25.4547292873273</v>
      </c>
      <c r="N11">
        <v>0.19662487708625101</v>
      </c>
      <c r="O11">
        <v>0</v>
      </c>
      <c r="P11">
        <v>0</v>
      </c>
      <c r="Q11">
        <v>0</v>
      </c>
      <c r="R11">
        <v>85.629682587196896</v>
      </c>
      <c r="S11">
        <v>0</v>
      </c>
      <c r="T11">
        <v>0</v>
      </c>
      <c r="U11">
        <v>0</v>
      </c>
      <c r="V11">
        <v>8.1774177313949803</v>
      </c>
      <c r="W11">
        <v>8.8822941362467596</v>
      </c>
      <c r="X11">
        <v>4.9835904478054696</v>
      </c>
      <c r="Y11">
        <v>0</v>
      </c>
      <c r="Z11">
        <v>25.287383208281401</v>
      </c>
      <c r="AA11">
        <v>0.60747049300500799</v>
      </c>
      <c r="AB11">
        <v>0</v>
      </c>
      <c r="AC11">
        <v>0</v>
      </c>
      <c r="AD11">
        <v>787.16329147419799</v>
      </c>
    </row>
    <row r="12" spans="1:30" x14ac:dyDescent="0.2">
      <c r="A12" s="38" t="s">
        <v>134</v>
      </c>
      <c r="B12">
        <v>843.69142114248302</v>
      </c>
      <c r="C12">
        <v>149.46285864561099</v>
      </c>
      <c r="D12">
        <v>114.283005989497</v>
      </c>
      <c r="E12">
        <v>0</v>
      </c>
      <c r="F12">
        <v>1741.0153788825301</v>
      </c>
      <c r="G12">
        <v>2190.8222447726198</v>
      </c>
      <c r="H12">
        <v>54.8624162887401</v>
      </c>
      <c r="I12">
        <v>20.7732282616821</v>
      </c>
      <c r="J12">
        <v>1046.8121232774799</v>
      </c>
      <c r="K12">
        <v>63.412627401755501</v>
      </c>
      <c r="L12">
        <v>1947.13845695597</v>
      </c>
      <c r="M12">
        <v>1600.00377514405</v>
      </c>
      <c r="N12">
        <v>203.591230764546</v>
      </c>
      <c r="O12">
        <v>91.184833745616601</v>
      </c>
      <c r="P12">
        <v>401.64989629934701</v>
      </c>
      <c r="Q12">
        <v>26.285239683857402</v>
      </c>
      <c r="R12">
        <v>904.51142294039903</v>
      </c>
      <c r="S12">
        <v>0</v>
      </c>
      <c r="T12">
        <v>0</v>
      </c>
      <c r="U12">
        <v>23.995262900107701</v>
      </c>
      <c r="V12">
        <v>105.86040493561499</v>
      </c>
      <c r="W12">
        <v>551.96161257237895</v>
      </c>
      <c r="X12">
        <v>129.22183554155299</v>
      </c>
      <c r="Y12">
        <v>1129.10434250097</v>
      </c>
      <c r="Z12">
        <v>324.86941320383301</v>
      </c>
      <c r="AA12">
        <v>0</v>
      </c>
      <c r="AB12">
        <v>55.164639957250301</v>
      </c>
      <c r="AC12">
        <v>0</v>
      </c>
      <c r="AD12">
        <v>13719.677671807925</v>
      </c>
    </row>
    <row r="13" spans="1:30" x14ac:dyDescent="0.2">
      <c r="A13" s="74" t="s">
        <v>680</v>
      </c>
      <c r="B13">
        <v>257970.19306423399</v>
      </c>
      <c r="C13">
        <v>258908.16923910801</v>
      </c>
      <c r="D13">
        <v>80070.7848150887</v>
      </c>
      <c r="E13">
        <v>69452.185928559207</v>
      </c>
      <c r="F13">
        <v>155847.53774040399</v>
      </c>
      <c r="G13">
        <v>2070605.29155481</v>
      </c>
      <c r="H13">
        <v>294785.041700339</v>
      </c>
      <c r="I13">
        <v>24054.0102535525</v>
      </c>
      <c r="J13">
        <v>1729333.2310192301</v>
      </c>
      <c r="K13">
        <v>159324.73861066299</v>
      </c>
      <c r="L13">
        <v>1322739.29575672</v>
      </c>
      <c r="M13">
        <v>2107652.4334569001</v>
      </c>
      <c r="N13">
        <v>386099.47795175202</v>
      </c>
      <c r="O13">
        <v>56437.4761935688</v>
      </c>
      <c r="P13">
        <v>103085.12530280701</v>
      </c>
      <c r="Q13">
        <v>277379.744120316</v>
      </c>
      <c r="R13">
        <v>1223838.22110199</v>
      </c>
      <c r="S13">
        <v>46339.131517560199</v>
      </c>
      <c r="T13">
        <v>35525.4863656788</v>
      </c>
      <c r="U13">
        <v>57881.283222776401</v>
      </c>
      <c r="V13">
        <v>569799.63630915503</v>
      </c>
      <c r="W13">
        <v>296391.23634581699</v>
      </c>
      <c r="X13">
        <v>346357.29882809002</v>
      </c>
      <c r="Y13">
        <v>146939.93473682599</v>
      </c>
      <c r="Z13">
        <v>400039.979562758</v>
      </c>
      <c r="AA13">
        <v>16761.189388723</v>
      </c>
      <c r="AB13">
        <v>31936.9229147601</v>
      </c>
      <c r="AC13">
        <v>44562.428875907164</v>
      </c>
      <c r="AD13">
        <v>23004081.715570316</v>
      </c>
    </row>
    <row r="14" spans="1:30" x14ac:dyDescent="0.2">
      <c r="A14" s="75" t="s">
        <v>681</v>
      </c>
      <c r="B14">
        <v>9739.6346554581505</v>
      </c>
      <c r="C14">
        <v>0</v>
      </c>
      <c r="D14">
        <v>3209.3729646299198</v>
      </c>
      <c r="E14">
        <v>0</v>
      </c>
      <c r="F14">
        <v>4007.7516313639699</v>
      </c>
      <c r="G14">
        <v>345715.69995076698</v>
      </c>
      <c r="H14">
        <v>29588.1874019836</v>
      </c>
      <c r="I14">
        <v>0</v>
      </c>
      <c r="J14">
        <v>455008.73866838799</v>
      </c>
      <c r="K14">
        <v>32326.5810917647</v>
      </c>
      <c r="L14">
        <v>373963.16550097801</v>
      </c>
      <c r="M14">
        <v>282872.29438097402</v>
      </c>
      <c r="N14">
        <v>72950.115887110107</v>
      </c>
      <c r="O14">
        <v>4124.2505595600996</v>
      </c>
      <c r="P14">
        <v>0</v>
      </c>
      <c r="Q14">
        <v>440.51234421569302</v>
      </c>
      <c r="R14">
        <v>312833.82042752102</v>
      </c>
      <c r="S14">
        <v>0</v>
      </c>
      <c r="T14">
        <v>0</v>
      </c>
      <c r="U14">
        <v>0</v>
      </c>
      <c r="V14">
        <v>0</v>
      </c>
      <c r="W14">
        <v>28440.440320303602</v>
      </c>
      <c r="X14">
        <v>44959.478529863001</v>
      </c>
      <c r="Y14">
        <v>6144.6394930757497</v>
      </c>
      <c r="Z14">
        <v>129828.57237794</v>
      </c>
      <c r="AA14">
        <v>0</v>
      </c>
      <c r="AB14">
        <v>0</v>
      </c>
      <c r="AC14">
        <v>0</v>
      </c>
      <c r="AD14">
        <v>2136153.2561859</v>
      </c>
    </row>
    <row r="15" spans="1:30" x14ac:dyDescent="0.2">
      <c r="A15" s="38" t="s">
        <v>682</v>
      </c>
      <c r="B15">
        <v>191956.29922939299</v>
      </c>
      <c r="C15">
        <v>218648.29744483301</v>
      </c>
      <c r="D15">
        <v>57266.238816080499</v>
      </c>
      <c r="E15">
        <v>51987.2253484252</v>
      </c>
      <c r="F15">
        <v>120606.100166941</v>
      </c>
      <c r="G15">
        <v>1284498.9870796599</v>
      </c>
      <c r="H15">
        <v>204774.23643337999</v>
      </c>
      <c r="I15">
        <v>18038.353402725599</v>
      </c>
      <c r="J15">
        <v>1053279.16103665</v>
      </c>
      <c r="K15">
        <v>98353.875916713805</v>
      </c>
      <c r="L15">
        <v>574724.51839818899</v>
      </c>
      <c r="M15">
        <v>1294543.75716635</v>
      </c>
      <c r="N15">
        <v>251155.405646784</v>
      </c>
      <c r="O15">
        <v>12394.228147094</v>
      </c>
      <c r="P15">
        <v>84580.136481588605</v>
      </c>
      <c r="Q15">
        <v>244422.79469686601</v>
      </c>
      <c r="R15">
        <v>709838.06238232704</v>
      </c>
      <c r="S15">
        <v>35219.564996248097</v>
      </c>
      <c r="T15">
        <v>30778.4240193859</v>
      </c>
      <c r="U15">
        <v>42035.741877854904</v>
      </c>
      <c r="V15">
        <v>398047.802772959</v>
      </c>
      <c r="W15">
        <v>212819.375254279</v>
      </c>
      <c r="X15">
        <v>242994.78049861701</v>
      </c>
      <c r="Y15">
        <v>120725.22329568199</v>
      </c>
      <c r="Z15">
        <v>213252.68589275799</v>
      </c>
      <c r="AA15">
        <v>10201.6189729701</v>
      </c>
      <c r="AB15">
        <v>27838.649373441702</v>
      </c>
      <c r="AC15">
        <v>40809.547815942766</v>
      </c>
      <c r="AD15">
        <v>15691582.185128324</v>
      </c>
    </row>
    <row r="16" spans="1:30" x14ac:dyDescent="0.2">
      <c r="A16" s="38" t="s">
        <v>683</v>
      </c>
      <c r="B16">
        <v>56274.259179382898</v>
      </c>
      <c r="C16">
        <v>40259.871794274601</v>
      </c>
      <c r="D16">
        <v>19595.173034378298</v>
      </c>
      <c r="E16">
        <v>17464.960580134</v>
      </c>
      <c r="F16">
        <v>31233.685942099499</v>
      </c>
      <c r="G16">
        <v>440390.60452437901</v>
      </c>
      <c r="H16">
        <v>60422.617864976201</v>
      </c>
      <c r="I16">
        <v>6015.6568508269702</v>
      </c>
      <c r="J16">
        <v>221045.33131418499</v>
      </c>
      <c r="K16">
        <v>28644.281602184499</v>
      </c>
      <c r="L16">
        <v>374051.61185755301</v>
      </c>
      <c r="M16">
        <v>530236.38190957299</v>
      </c>
      <c r="N16">
        <v>61993.956417858601</v>
      </c>
      <c r="O16">
        <v>39918.997486914603</v>
      </c>
      <c r="P16">
        <v>18504.988821218802</v>
      </c>
      <c r="Q16">
        <v>32516.4370792345</v>
      </c>
      <c r="R16">
        <v>201166.33829214101</v>
      </c>
      <c r="S16">
        <v>11119.566521312099</v>
      </c>
      <c r="T16">
        <v>4747.0623462928897</v>
      </c>
      <c r="U16">
        <v>15845.541344921499</v>
      </c>
      <c r="V16">
        <v>171751.83353619499</v>
      </c>
      <c r="W16">
        <v>55131.420771233803</v>
      </c>
      <c r="X16">
        <v>58403.0397996096</v>
      </c>
      <c r="Y16">
        <v>20070.0719480679</v>
      </c>
      <c r="Z16">
        <v>56958.721292059498</v>
      </c>
      <c r="AA16">
        <v>6559.5704157529099</v>
      </c>
      <c r="AB16">
        <v>4098.27354131837</v>
      </c>
      <c r="AC16">
        <v>3752.8810599644007</v>
      </c>
      <c r="AD16">
        <v>5176346.2742560934</v>
      </c>
    </row>
    <row r="17" spans="1:30" x14ac:dyDescent="0.2">
      <c r="A17" s="73" t="s">
        <v>128</v>
      </c>
    </row>
    <row r="18" spans="1:30" x14ac:dyDescent="0.2">
      <c r="A18" s="74" t="s">
        <v>678</v>
      </c>
      <c r="B18">
        <v>517933.95713145199</v>
      </c>
      <c r="C18">
        <v>933669.51886742294</v>
      </c>
      <c r="D18">
        <v>327630.64171587501</v>
      </c>
      <c r="E18">
        <v>119943.593994518</v>
      </c>
      <c r="F18">
        <v>725370.13068915706</v>
      </c>
      <c r="G18">
        <v>3400179.5095682</v>
      </c>
      <c r="H18">
        <v>480623.82842661598</v>
      </c>
      <c r="I18">
        <v>89987.547526268696</v>
      </c>
      <c r="J18">
        <v>3716530.1047725198</v>
      </c>
      <c r="K18">
        <v>664740.91101363197</v>
      </c>
      <c r="L18">
        <v>7516405.20080317</v>
      </c>
      <c r="M18">
        <v>4688497.27972518</v>
      </c>
      <c r="N18">
        <v>837442.52208642801</v>
      </c>
      <c r="O18">
        <v>191077.78310434401</v>
      </c>
      <c r="P18">
        <v>554344.43440433801</v>
      </c>
      <c r="Q18">
        <v>411365.47526487499</v>
      </c>
      <c r="R18">
        <v>4960687.9809978995</v>
      </c>
      <c r="S18">
        <v>120773.99064533701</v>
      </c>
      <c r="T18">
        <v>41631.5409049554</v>
      </c>
      <c r="U18">
        <v>86899.809266850396</v>
      </c>
      <c r="V18">
        <v>1067268.0160929901</v>
      </c>
      <c r="W18">
        <v>3765042.92751433</v>
      </c>
      <c r="X18">
        <v>1363315.68080641</v>
      </c>
      <c r="Y18">
        <v>867702.38221289194</v>
      </c>
      <c r="Z18">
        <v>669618.62135572603</v>
      </c>
      <c r="AA18">
        <v>99232.411649742004</v>
      </c>
      <c r="AB18">
        <v>332118.16655524902</v>
      </c>
      <c r="AC18">
        <v>53972.318183701696</v>
      </c>
      <c r="AD18">
        <v>38604006.285280116</v>
      </c>
    </row>
    <row r="19" spans="1:30" x14ac:dyDescent="0.2">
      <c r="A19" s="38" t="s">
        <v>129</v>
      </c>
      <c r="B19">
        <v>419848.63597097999</v>
      </c>
      <c r="C19">
        <v>733982.36496608995</v>
      </c>
      <c r="D19">
        <v>281373.64211016399</v>
      </c>
      <c r="E19">
        <v>107751.767012633</v>
      </c>
      <c r="F19">
        <v>580702.21572164597</v>
      </c>
      <c r="G19">
        <v>2477138.5778161702</v>
      </c>
      <c r="H19">
        <v>423853.46120716498</v>
      </c>
      <c r="I19">
        <v>74553.545530280506</v>
      </c>
      <c r="J19">
        <v>3110675.74321958</v>
      </c>
      <c r="K19">
        <v>456277.91704770899</v>
      </c>
      <c r="L19">
        <v>6809436.4339614296</v>
      </c>
      <c r="M19">
        <v>3909552.5674554701</v>
      </c>
      <c r="N19">
        <v>686689.58733201504</v>
      </c>
      <c r="O19">
        <v>119796.309575785</v>
      </c>
      <c r="P19">
        <v>436807.75376606302</v>
      </c>
      <c r="Q19">
        <v>286658.65729114797</v>
      </c>
      <c r="R19">
        <v>4110758.9289842299</v>
      </c>
      <c r="S19">
        <v>81606.4708391069</v>
      </c>
      <c r="T19">
        <v>34685.559553360799</v>
      </c>
      <c r="U19">
        <v>59577.568299409002</v>
      </c>
      <c r="V19">
        <v>929911.56688668695</v>
      </c>
      <c r="W19">
        <v>2748785.8340836801</v>
      </c>
      <c r="X19">
        <v>1284153.6069946201</v>
      </c>
      <c r="Y19">
        <v>770515.13858419703</v>
      </c>
      <c r="Z19">
        <v>572039.092452212</v>
      </c>
      <c r="AA19">
        <v>70109.375961059093</v>
      </c>
      <c r="AB19">
        <v>189291.572130827</v>
      </c>
      <c r="AC19">
        <v>42646.601240970274</v>
      </c>
      <c r="AD19">
        <v>31809180.495994724</v>
      </c>
    </row>
    <row r="20" spans="1:30" x14ac:dyDescent="0.2">
      <c r="A20" s="39" t="s">
        <v>684</v>
      </c>
      <c r="B20">
        <v>98085.321160471503</v>
      </c>
      <c r="C20">
        <v>199687.153901332</v>
      </c>
      <c r="D20">
        <v>46256.999605711797</v>
      </c>
      <c r="E20">
        <v>12191.8269818847</v>
      </c>
      <c r="F20">
        <v>144667.91496751099</v>
      </c>
      <c r="G20">
        <v>923040.93175203598</v>
      </c>
      <c r="H20">
        <v>56770.367219451298</v>
      </c>
      <c r="I20">
        <v>15434.001995988199</v>
      </c>
      <c r="J20">
        <v>605854.361552933</v>
      </c>
      <c r="K20">
        <v>208462.993965923</v>
      </c>
      <c r="L20">
        <v>706968.76684174302</v>
      </c>
      <c r="M20">
        <v>778944.71226970898</v>
      </c>
      <c r="N20">
        <v>150752.93475441201</v>
      </c>
      <c r="O20">
        <v>71281.473528558898</v>
      </c>
      <c r="P20">
        <v>117536.68063827499</v>
      </c>
      <c r="Q20">
        <v>124706.81797372601</v>
      </c>
      <c r="R20">
        <v>849929.052013668</v>
      </c>
      <c r="S20">
        <v>39167.519806230201</v>
      </c>
      <c r="T20">
        <v>6945.9813515945598</v>
      </c>
      <c r="U20">
        <v>27322.240967441401</v>
      </c>
      <c r="V20">
        <v>137356.44920630701</v>
      </c>
      <c r="W20">
        <v>1016257.0934306399</v>
      </c>
      <c r="X20">
        <v>79162.073811786802</v>
      </c>
      <c r="Y20">
        <v>97187.243628694196</v>
      </c>
      <c r="Z20">
        <v>97579.528903514307</v>
      </c>
      <c r="AA20">
        <v>29123.035688682899</v>
      </c>
      <c r="AB20">
        <v>142826.59442442199</v>
      </c>
      <c r="AC20">
        <v>11325.716942731422</v>
      </c>
      <c r="AD20">
        <v>6794825.7892853934</v>
      </c>
    </row>
    <row r="21" spans="1:30" x14ac:dyDescent="0.2">
      <c r="A21" s="74" t="s">
        <v>685</v>
      </c>
      <c r="B21">
        <v>348.49327260919699</v>
      </c>
      <c r="C21">
        <v>141.60335795005901</v>
      </c>
      <c r="D21">
        <v>58.459352121348303</v>
      </c>
      <c r="E21">
        <v>0</v>
      </c>
      <c r="F21">
        <v>219.781660403258</v>
      </c>
      <c r="G21">
        <v>1748.0609753818801</v>
      </c>
      <c r="H21">
        <v>34.7627407915598</v>
      </c>
      <c r="I21">
        <v>39.112091157413303</v>
      </c>
      <c r="J21">
        <v>368.278806179909</v>
      </c>
      <c r="K21">
        <v>135.84004042167999</v>
      </c>
      <c r="L21">
        <v>590.11218035202705</v>
      </c>
      <c r="M21">
        <v>332.41949045598801</v>
      </c>
      <c r="N21">
        <v>12.0218366410078</v>
      </c>
      <c r="O21">
        <v>44.5710795208295</v>
      </c>
      <c r="P21">
        <v>122.123002852846</v>
      </c>
      <c r="Q21">
        <v>6.1372208169568596</v>
      </c>
      <c r="R21">
        <v>364.35570326180198</v>
      </c>
      <c r="S21">
        <v>101.44844785121801</v>
      </c>
      <c r="T21">
        <v>7.9023521712341802</v>
      </c>
      <c r="U21">
        <v>105.013049625666</v>
      </c>
      <c r="V21">
        <v>64.053279003620304</v>
      </c>
      <c r="W21">
        <v>622.62751147613699</v>
      </c>
      <c r="X21">
        <v>45.0004360460252</v>
      </c>
      <c r="Y21">
        <v>269.30252228861701</v>
      </c>
      <c r="Z21">
        <v>276.43995918092401</v>
      </c>
      <c r="AA21">
        <v>67.945271900487995</v>
      </c>
      <c r="AB21">
        <v>89.729691956475307</v>
      </c>
      <c r="AC21">
        <v>0</v>
      </c>
      <c r="AD21">
        <v>6215.595332418181</v>
      </c>
    </row>
    <row r="22" spans="1:30" x14ac:dyDescent="0.2">
      <c r="A22" s="74" t="s">
        <v>680</v>
      </c>
      <c r="B22">
        <v>7877.2184849068499</v>
      </c>
      <c r="C22">
        <v>27388.2498882898</v>
      </c>
      <c r="D22">
        <v>1195.4999056111501</v>
      </c>
      <c r="E22">
        <v>1782.1753248889099</v>
      </c>
      <c r="F22">
        <v>2043.66271032956</v>
      </c>
      <c r="G22">
        <v>148815.16148349101</v>
      </c>
      <c r="H22">
        <v>8970.4001264290291</v>
      </c>
      <c r="I22">
        <v>708.19205858573002</v>
      </c>
      <c r="J22">
        <v>25940.4719143207</v>
      </c>
      <c r="K22">
        <v>6682.6309967439402</v>
      </c>
      <c r="L22">
        <v>91639.099288111101</v>
      </c>
      <c r="M22">
        <v>62781.047215122402</v>
      </c>
      <c r="N22">
        <v>2345.6496792257499</v>
      </c>
      <c r="O22">
        <v>341.61845773725298</v>
      </c>
      <c r="P22">
        <v>2955.4483068951099</v>
      </c>
      <c r="Q22">
        <v>5567.4319641440497</v>
      </c>
      <c r="R22">
        <v>24964.1366753617</v>
      </c>
      <c r="S22">
        <v>823.09566888169797</v>
      </c>
      <c r="T22">
        <v>16800.326048617299</v>
      </c>
      <c r="U22">
        <v>992.88578139769402</v>
      </c>
      <c r="V22">
        <v>48200.387650321201</v>
      </c>
      <c r="W22">
        <v>4646.0583652997302</v>
      </c>
      <c r="X22">
        <v>4693.9696154916901</v>
      </c>
      <c r="Y22">
        <v>2483.23425320868</v>
      </c>
      <c r="Z22">
        <v>5802.0670894618497</v>
      </c>
      <c r="AA22">
        <v>582.29714863007996</v>
      </c>
      <c r="AB22">
        <v>883.13661336627604</v>
      </c>
      <c r="AC22">
        <v>1047.0265725449465</v>
      </c>
      <c r="AD22">
        <v>1017905.1585748307</v>
      </c>
    </row>
    <row r="23" spans="1:30" x14ac:dyDescent="0.2">
      <c r="A23" s="75" t="s">
        <v>686</v>
      </c>
      <c r="B23">
        <v>3850.5326641390402</v>
      </c>
      <c r="C23">
        <v>10521.5104327849</v>
      </c>
      <c r="D23">
        <v>529.54339795384897</v>
      </c>
      <c r="E23">
        <v>1519.63615623652</v>
      </c>
      <c r="F23">
        <v>1035.63514565119</v>
      </c>
      <c r="G23">
        <v>71330.887710974304</v>
      </c>
      <c r="H23">
        <v>5336.6917724116602</v>
      </c>
      <c r="I23">
        <v>308.83533231681503</v>
      </c>
      <c r="J23">
        <v>15518.636945190899</v>
      </c>
      <c r="K23">
        <v>3809.1133126560599</v>
      </c>
      <c r="L23">
        <v>53660.782644179599</v>
      </c>
      <c r="M23">
        <v>21700.667175224102</v>
      </c>
      <c r="N23">
        <v>1680.51283555907</v>
      </c>
      <c r="O23">
        <v>208.54119303732699</v>
      </c>
      <c r="P23">
        <v>1991.82212666901</v>
      </c>
      <c r="Q23">
        <v>3331.8713605686899</v>
      </c>
      <c r="R23">
        <v>9496.0801891491392</v>
      </c>
      <c r="S23">
        <v>435.713425725197</v>
      </c>
      <c r="T23">
        <v>2069.06571685582</v>
      </c>
      <c r="U23">
        <v>690.53706114004297</v>
      </c>
      <c r="V23">
        <v>12298.3636134523</v>
      </c>
      <c r="W23">
        <v>3127.7126348383699</v>
      </c>
      <c r="X23">
        <v>3098.7248504764498</v>
      </c>
      <c r="Y23">
        <v>1972.8455539239101</v>
      </c>
      <c r="Z23">
        <v>3990.72686731778</v>
      </c>
      <c r="AA23">
        <v>434.25174112871099</v>
      </c>
      <c r="AB23">
        <v>773.53186427575099</v>
      </c>
      <c r="AC23">
        <v>959.27736488609344</v>
      </c>
      <c r="AD23">
        <v>471364.10217744583</v>
      </c>
    </row>
    <row r="24" spans="1:30" x14ac:dyDescent="0.2">
      <c r="A24" s="39" t="s">
        <v>683</v>
      </c>
      <c r="B24">
        <v>4026.6858207678001</v>
      </c>
      <c r="C24">
        <v>16866.7394555049</v>
      </c>
      <c r="D24">
        <v>665.95650765730204</v>
      </c>
      <c r="E24">
        <v>262.53916865238801</v>
      </c>
      <c r="F24">
        <v>1008.02756467836</v>
      </c>
      <c r="G24">
        <v>77484.273772516593</v>
      </c>
      <c r="H24">
        <v>3633.7083540173599</v>
      </c>
      <c r="I24">
        <v>399.35672626891397</v>
      </c>
      <c r="J24">
        <v>10421.834969129701</v>
      </c>
      <c r="K24">
        <v>2873.5176840878698</v>
      </c>
      <c r="L24">
        <v>37978.316643931401</v>
      </c>
      <c r="M24">
        <v>41080.380039898198</v>
      </c>
      <c r="N24">
        <v>665.13684366667201</v>
      </c>
      <c r="O24">
        <v>133.07726469992599</v>
      </c>
      <c r="P24">
        <v>963.62618022610695</v>
      </c>
      <c r="Q24">
        <v>2235.5606035753599</v>
      </c>
      <c r="R24">
        <v>15468.056486212499</v>
      </c>
      <c r="S24">
        <v>387.38224315650001</v>
      </c>
      <c r="T24">
        <v>14731.260331761499</v>
      </c>
      <c r="U24">
        <v>302.34872025764997</v>
      </c>
      <c r="V24">
        <v>35902.024036868897</v>
      </c>
      <c r="W24">
        <v>1518.3457304613601</v>
      </c>
      <c r="X24">
        <v>1595.2447650152401</v>
      </c>
      <c r="Y24">
        <v>510.38869928476601</v>
      </c>
      <c r="Z24">
        <v>1811.3402221440599</v>
      </c>
      <c r="AA24">
        <v>148.045407501369</v>
      </c>
      <c r="AB24">
        <v>109.604749090524</v>
      </c>
      <c r="AC24">
        <v>87.749207658853024</v>
      </c>
      <c r="AD24">
        <v>546541.05639738496</v>
      </c>
    </row>
    <row r="25" spans="1:30" x14ac:dyDescent="0.2">
      <c r="A25" s="74" t="s">
        <v>687</v>
      </c>
      <c r="B25">
        <v>8.6590620615469298</v>
      </c>
      <c r="C25">
        <v>128.482814610003</v>
      </c>
      <c r="D25">
        <v>0</v>
      </c>
      <c r="E25">
        <v>0</v>
      </c>
      <c r="F25">
        <v>1.02286566262351</v>
      </c>
      <c r="G25">
        <v>333.89035516019499</v>
      </c>
      <c r="H25">
        <v>14.5111002229206</v>
      </c>
      <c r="I25">
        <v>2.54188132558131</v>
      </c>
      <c r="J25">
        <v>280.13555796735801</v>
      </c>
      <c r="K25">
        <v>58.592044260354001</v>
      </c>
      <c r="L25">
        <v>85.826710245733494</v>
      </c>
      <c r="M25">
        <v>211.56814860131001</v>
      </c>
      <c r="N25">
        <v>132.624525041271</v>
      </c>
      <c r="O25">
        <v>29.269096879541699</v>
      </c>
      <c r="P25">
        <v>75.807935102695694</v>
      </c>
      <c r="Q25">
        <v>19.405171275253199</v>
      </c>
      <c r="R25">
        <v>140.29561981535201</v>
      </c>
      <c r="S25">
        <v>0.75294428718774997</v>
      </c>
      <c r="T25">
        <v>0</v>
      </c>
      <c r="U25">
        <v>1.4712786493950301</v>
      </c>
      <c r="V25">
        <v>268.02637277018403</v>
      </c>
      <c r="W25">
        <v>2.8137112536968698</v>
      </c>
      <c r="X25">
        <v>17.4753671984808</v>
      </c>
      <c r="Y25">
        <v>99.774450700234297</v>
      </c>
      <c r="Z25">
        <v>11.808941188754501</v>
      </c>
      <c r="AA25">
        <v>0</v>
      </c>
      <c r="AB25">
        <v>21.775885231245901</v>
      </c>
      <c r="AC25">
        <v>4.0333863047578244</v>
      </c>
      <c r="AD25">
        <v>1950.5652258156788</v>
      </c>
    </row>
    <row r="26" spans="1:30" x14ac:dyDescent="0.2">
      <c r="A26" s="38" t="s">
        <v>688</v>
      </c>
      <c r="B26">
        <v>0</v>
      </c>
      <c r="C26">
        <v>0.23252619764864199</v>
      </c>
      <c r="D26">
        <v>0</v>
      </c>
      <c r="E26">
        <v>0</v>
      </c>
      <c r="F26">
        <v>0</v>
      </c>
      <c r="G26">
        <v>0.81614365845799597</v>
      </c>
      <c r="H26">
        <v>14.5111002229206</v>
      </c>
      <c r="I26">
        <v>2.54188132558131</v>
      </c>
      <c r="J26">
        <v>280.13555796735801</v>
      </c>
      <c r="K26">
        <v>56.581079181582403</v>
      </c>
      <c r="L26">
        <v>35.361297076870798</v>
      </c>
      <c r="M26">
        <v>210.72409967277</v>
      </c>
      <c r="N26">
        <v>132.624525041271</v>
      </c>
      <c r="O26">
        <v>8.5890578398535897</v>
      </c>
      <c r="P26">
        <v>0</v>
      </c>
      <c r="Q26">
        <v>19.405171275253199</v>
      </c>
      <c r="R26">
        <v>138.07619194158801</v>
      </c>
      <c r="S26">
        <v>0.75294428718774997</v>
      </c>
      <c r="T26">
        <v>0</v>
      </c>
      <c r="U26">
        <v>1.4712786493950301</v>
      </c>
      <c r="V26">
        <v>0.33069423942836401</v>
      </c>
      <c r="W26">
        <v>0.16759133908666601</v>
      </c>
      <c r="X26">
        <v>17.4753671984808</v>
      </c>
      <c r="Y26">
        <v>1.86134709493278E-2</v>
      </c>
      <c r="Z26">
        <v>11.808941188754501</v>
      </c>
      <c r="AA26">
        <v>0</v>
      </c>
      <c r="AB26">
        <v>0</v>
      </c>
      <c r="AC26">
        <v>4.0333863047578244</v>
      </c>
      <c r="AD26">
        <v>935.65744807919782</v>
      </c>
    </row>
    <row r="27" spans="1:30" x14ac:dyDescent="0.2">
      <c r="A27" s="39" t="s">
        <v>689</v>
      </c>
      <c r="B27">
        <v>8.6590620615469298</v>
      </c>
      <c r="C27">
        <v>128.250288412354</v>
      </c>
      <c r="D27">
        <v>0</v>
      </c>
      <c r="E27">
        <v>0</v>
      </c>
      <c r="F27">
        <v>1.02286566262351</v>
      </c>
      <c r="G27">
        <v>333.07421150173701</v>
      </c>
      <c r="H27">
        <v>0</v>
      </c>
      <c r="I27">
        <v>0</v>
      </c>
      <c r="J27">
        <v>0</v>
      </c>
      <c r="K27">
        <v>2.0109650787715498</v>
      </c>
      <c r="L27">
        <v>50.465413168862597</v>
      </c>
      <c r="M27">
        <v>0.84404892853979496</v>
      </c>
      <c r="N27">
        <v>0</v>
      </c>
      <c r="O27">
        <v>20.680039039688101</v>
      </c>
      <c r="P27">
        <v>75.807935102695694</v>
      </c>
      <c r="Q27">
        <v>0</v>
      </c>
      <c r="R27">
        <v>2.2194278737636801</v>
      </c>
      <c r="S27">
        <v>0</v>
      </c>
      <c r="T27">
        <v>0</v>
      </c>
      <c r="U27">
        <v>0</v>
      </c>
      <c r="V27">
        <v>267.695678530755</v>
      </c>
      <c r="W27">
        <v>2.6461199146102001</v>
      </c>
      <c r="X27">
        <v>0</v>
      </c>
      <c r="Y27">
        <v>99.755837229284893</v>
      </c>
      <c r="Z27">
        <v>0</v>
      </c>
      <c r="AA27">
        <v>0</v>
      </c>
      <c r="AB27">
        <v>21.775885231245901</v>
      </c>
      <c r="AC27">
        <v>0</v>
      </c>
      <c r="AD27">
        <v>1014.907777736481</v>
      </c>
    </row>
    <row r="28" spans="1:30" x14ac:dyDescent="0.2">
      <c r="A28" s="34"/>
    </row>
    <row r="29" spans="1:30" x14ac:dyDescent="0.2">
      <c r="A29" s="76"/>
    </row>
    <row r="30" spans="1:30" x14ac:dyDescent="0.2">
      <c r="A30" s="28" t="s">
        <v>678</v>
      </c>
      <c r="B30">
        <v>6458165.5062126704</v>
      </c>
      <c r="C30">
        <v>7511082.76558825</v>
      </c>
      <c r="D30">
        <v>3843905.7462690701</v>
      </c>
      <c r="E30">
        <v>706951.68194376095</v>
      </c>
      <c r="F30">
        <v>7453086.4251860799</v>
      </c>
      <c r="G30">
        <v>59022475.585043497</v>
      </c>
      <c r="H30">
        <v>3290032.5115441601</v>
      </c>
      <c r="I30">
        <v>868886.66049542895</v>
      </c>
      <c r="J30">
        <v>33384545.365447499</v>
      </c>
      <c r="K30">
        <v>4746370.1309382096</v>
      </c>
      <c r="L30">
        <v>46229497.5146382</v>
      </c>
      <c r="M30">
        <v>38926458.124786399</v>
      </c>
      <c r="N30">
        <v>7857456.2640842097</v>
      </c>
      <c r="O30">
        <v>2029674.12647472</v>
      </c>
      <c r="P30">
        <v>4371775.9345554002</v>
      </c>
      <c r="Q30">
        <v>2770504.6262636799</v>
      </c>
      <c r="R30">
        <v>55613863.645428501</v>
      </c>
      <c r="S30">
        <v>1683037.10661466</v>
      </c>
      <c r="T30">
        <v>504068.61671924603</v>
      </c>
      <c r="U30">
        <v>872008.78721828398</v>
      </c>
      <c r="V30">
        <v>11700384.921173399</v>
      </c>
      <c r="W30">
        <v>30139007.3502497</v>
      </c>
      <c r="X30">
        <v>7127390.0081118103</v>
      </c>
      <c r="Y30">
        <v>7261873.7811586801</v>
      </c>
      <c r="Z30">
        <v>6585427.1077668704</v>
      </c>
      <c r="AA30">
        <v>1438551.0839068899</v>
      </c>
      <c r="AB30">
        <v>2771616.6416597902</v>
      </c>
      <c r="AC30">
        <v>374830.0769425708</v>
      </c>
      <c r="AD30">
        <v>355542928.09642208</v>
      </c>
    </row>
    <row r="31" spans="1:30" x14ac:dyDescent="0.2">
      <c r="A31" s="77" t="s">
        <v>256</v>
      </c>
      <c r="B31">
        <v>5940231.5490812203</v>
      </c>
      <c r="C31">
        <v>6577413.2467208197</v>
      </c>
      <c r="D31">
        <v>3516275.1045531901</v>
      </c>
      <c r="E31">
        <v>587008.08794924198</v>
      </c>
      <c r="F31">
        <v>6727716.29449692</v>
      </c>
      <c r="G31">
        <v>55622296.075475298</v>
      </c>
      <c r="H31">
        <v>2809408.6831175401</v>
      </c>
      <c r="I31">
        <v>778899.11296915996</v>
      </c>
      <c r="J31">
        <v>29668015.260674998</v>
      </c>
      <c r="K31">
        <v>4081629.2199245798</v>
      </c>
      <c r="L31">
        <v>38713092.313835099</v>
      </c>
      <c r="M31">
        <v>34237960.845061198</v>
      </c>
      <c r="N31">
        <v>7020013.7419977803</v>
      </c>
      <c r="O31">
        <v>1838596.3433703801</v>
      </c>
      <c r="P31">
        <v>3817431.5001510601</v>
      </c>
      <c r="Q31">
        <v>2359139.1509988001</v>
      </c>
      <c r="R31">
        <v>50653175.664430603</v>
      </c>
      <c r="S31">
        <v>1562263.1159693201</v>
      </c>
      <c r="T31">
        <v>462437.07581428997</v>
      </c>
      <c r="U31">
        <v>785108.97795143398</v>
      </c>
      <c r="V31">
        <v>10633116.905080499</v>
      </c>
      <c r="W31">
        <v>26373964.4227353</v>
      </c>
      <c r="X31">
        <v>5764074.3273053998</v>
      </c>
      <c r="Y31">
        <v>6394171.3989457898</v>
      </c>
      <c r="Z31">
        <v>5915808.4864111403</v>
      </c>
      <c r="AA31">
        <v>1339318.6722571501</v>
      </c>
      <c r="AB31">
        <v>2439498.4751045401</v>
      </c>
      <c r="AC31">
        <v>320857.75875886908</v>
      </c>
      <c r="AD31">
        <v>316938921.81114197</v>
      </c>
    </row>
    <row r="32" spans="1:30" x14ac:dyDescent="0.2">
      <c r="A32" s="78" t="s">
        <v>125</v>
      </c>
      <c r="B32">
        <v>877909.71441849205</v>
      </c>
      <c r="C32">
        <v>538016.10637872096</v>
      </c>
      <c r="D32">
        <v>197415.951896952</v>
      </c>
      <c r="E32">
        <v>44805.371460524802</v>
      </c>
      <c r="F32">
        <v>1170901.3252659</v>
      </c>
      <c r="G32">
        <v>7172847.9418806797</v>
      </c>
      <c r="H32">
        <v>231937.12160434099</v>
      </c>
      <c r="I32">
        <v>60185.461004598401</v>
      </c>
      <c r="J32">
        <v>5725163.3604042996</v>
      </c>
      <c r="K32">
        <v>624641.80703794397</v>
      </c>
      <c r="L32">
        <v>4041342.3495428599</v>
      </c>
      <c r="M32">
        <v>1532474.1112951201</v>
      </c>
      <c r="N32">
        <v>1731660.4074210899</v>
      </c>
      <c r="O32">
        <v>194042.76014028699</v>
      </c>
      <c r="P32">
        <v>235648.895418114</v>
      </c>
      <c r="Q32">
        <v>54272.534663247701</v>
      </c>
      <c r="R32">
        <v>9987203.7321895696</v>
      </c>
      <c r="S32">
        <v>58639.016199094804</v>
      </c>
      <c r="T32">
        <v>33714.006091053299</v>
      </c>
      <c r="U32">
        <v>62460.261611513401</v>
      </c>
      <c r="V32">
        <v>2034639.2203746999</v>
      </c>
      <c r="W32">
        <v>3295769.0585753098</v>
      </c>
      <c r="X32">
        <v>586990.34609408898</v>
      </c>
      <c r="Y32">
        <v>205073.72817704701</v>
      </c>
      <c r="Z32">
        <v>769225.07984117605</v>
      </c>
      <c r="AA32">
        <v>127744.962061482</v>
      </c>
      <c r="AB32">
        <v>144345.653632792</v>
      </c>
      <c r="AC32">
        <v>25856.667804303008</v>
      </c>
      <c r="AD32">
        <v>41764926.952485345</v>
      </c>
    </row>
    <row r="33" spans="1:30" x14ac:dyDescent="0.2">
      <c r="A33" s="79" t="s">
        <v>690</v>
      </c>
      <c r="B33">
        <v>834926.72840073402</v>
      </c>
      <c r="C33">
        <v>508611.10056464397</v>
      </c>
      <c r="D33">
        <v>189686.619382923</v>
      </c>
      <c r="E33">
        <v>41915.148424953899</v>
      </c>
      <c r="F33">
        <v>1124158.3122811101</v>
      </c>
      <c r="G33">
        <v>6789881.9449837403</v>
      </c>
      <c r="H33">
        <v>217042.113794907</v>
      </c>
      <c r="I33">
        <v>57380.439518881103</v>
      </c>
      <c r="J33">
        <v>5442614.3919697003</v>
      </c>
      <c r="K33">
        <v>598572.77335672197</v>
      </c>
      <c r="L33">
        <v>3765172.3256564201</v>
      </c>
      <c r="M33">
        <v>1415441.10279566</v>
      </c>
      <c r="N33">
        <v>1663794.3914537299</v>
      </c>
      <c r="O33">
        <v>180963.776307452</v>
      </c>
      <c r="P33">
        <v>221833.90154926199</v>
      </c>
      <c r="Q33">
        <v>48811.886732295701</v>
      </c>
      <c r="R33">
        <v>9560925.7436203696</v>
      </c>
      <c r="S33">
        <v>54809.015141052601</v>
      </c>
      <c r="T33">
        <v>31715.005729897199</v>
      </c>
      <c r="U33">
        <v>59484.249146642003</v>
      </c>
      <c r="V33">
        <v>1932713.20933494</v>
      </c>
      <c r="W33">
        <v>3072156.0546010602</v>
      </c>
      <c r="X33">
        <v>553371.32627205295</v>
      </c>
      <c r="Y33">
        <v>190189.24350876399</v>
      </c>
      <c r="Z33">
        <v>720912.07482656196</v>
      </c>
      <c r="AA33">
        <v>119920.964385103</v>
      </c>
      <c r="AB33">
        <v>130431.687020301</v>
      </c>
      <c r="AC33">
        <v>24234.688642815618</v>
      </c>
      <c r="AD33">
        <v>39551670.219402745</v>
      </c>
    </row>
    <row r="34" spans="1:30" x14ac:dyDescent="0.2">
      <c r="A34" s="80" t="s">
        <v>691</v>
      </c>
      <c r="B34">
        <v>834926.72840073402</v>
      </c>
      <c r="C34">
        <v>508611.10056464397</v>
      </c>
      <c r="D34">
        <v>189686.619382923</v>
      </c>
      <c r="E34">
        <v>41915.148424953899</v>
      </c>
      <c r="F34">
        <v>1124158.3122811101</v>
      </c>
      <c r="G34">
        <v>6789881.9449837403</v>
      </c>
      <c r="H34">
        <v>217042.113794907</v>
      </c>
      <c r="I34">
        <v>57380.439518881103</v>
      </c>
      <c r="J34">
        <v>5442614.3919697003</v>
      </c>
      <c r="K34">
        <v>598572.77335672197</v>
      </c>
      <c r="L34">
        <v>3765172.3256564201</v>
      </c>
      <c r="M34">
        <v>1415441.10279566</v>
      </c>
      <c r="N34">
        <v>1663794.3914537299</v>
      </c>
      <c r="O34">
        <v>180963.776307452</v>
      </c>
      <c r="P34">
        <v>221833.90154926199</v>
      </c>
      <c r="Q34">
        <v>48811.886732295701</v>
      </c>
      <c r="R34">
        <v>9560925.7436203696</v>
      </c>
      <c r="S34">
        <v>54809.015141052601</v>
      </c>
      <c r="T34">
        <v>31715.005729897199</v>
      </c>
      <c r="U34">
        <v>59484.249146642003</v>
      </c>
      <c r="V34">
        <v>1932713.20933494</v>
      </c>
      <c r="W34">
        <v>3072156.0546010602</v>
      </c>
      <c r="X34">
        <v>553371.32627205295</v>
      </c>
      <c r="Y34">
        <v>190189.24350876399</v>
      </c>
      <c r="Z34">
        <v>720912.07482656196</v>
      </c>
      <c r="AA34">
        <v>119920.964385103</v>
      </c>
      <c r="AB34">
        <v>130431.687020301</v>
      </c>
      <c r="AC34">
        <v>24234.688642815618</v>
      </c>
      <c r="AD34">
        <v>39551670.219402745</v>
      </c>
    </row>
    <row r="35" spans="1:30" x14ac:dyDescent="0.2">
      <c r="A35" s="80" t="s">
        <v>692</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x14ac:dyDescent="0.2">
      <c r="A36" s="80" t="s">
        <v>693</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row>
    <row r="37" spans="1:30" x14ac:dyDescent="0.2">
      <c r="A37" s="79" t="s">
        <v>694</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row>
    <row r="38" spans="1:30" x14ac:dyDescent="0.2">
      <c r="A38" s="80" t="s">
        <v>691</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row>
    <row r="39" spans="1:30" x14ac:dyDescent="0.2">
      <c r="A39" s="79" t="s">
        <v>695</v>
      </c>
      <c r="B39">
        <v>42982.986017758099</v>
      </c>
      <c r="C39">
        <v>29405.0058140767</v>
      </c>
      <c r="D39">
        <v>7729.3325140283196</v>
      </c>
      <c r="E39">
        <v>2890.2230355708898</v>
      </c>
      <c r="F39">
        <v>46743.012984790599</v>
      </c>
      <c r="G39">
        <v>382965.99689694803</v>
      </c>
      <c r="H39">
        <v>14895.007809433801</v>
      </c>
      <c r="I39">
        <v>2805.0214857173501</v>
      </c>
      <c r="J39">
        <v>282548.96843459399</v>
      </c>
      <c r="K39">
        <v>26069.033681221899</v>
      </c>
      <c r="L39">
        <v>276170.02388643398</v>
      </c>
      <c r="M39">
        <v>117033.00849946</v>
      </c>
      <c r="N39">
        <v>67866.015967360901</v>
      </c>
      <c r="O39">
        <v>13078.983832835</v>
      </c>
      <c r="P39">
        <v>13814.9938688526</v>
      </c>
      <c r="Q39">
        <v>5460.64793095205</v>
      </c>
      <c r="R39">
        <v>426277.98856920301</v>
      </c>
      <c r="S39">
        <v>3830.0010580421399</v>
      </c>
      <c r="T39">
        <v>1999.0003611560601</v>
      </c>
      <c r="U39">
        <v>2976.0124648713399</v>
      </c>
      <c r="V39">
        <v>101926.011039752</v>
      </c>
      <c r="W39">
        <v>223613.003974247</v>
      </c>
      <c r="X39">
        <v>33619.019822036396</v>
      </c>
      <c r="Y39">
        <v>14884.484668282799</v>
      </c>
      <c r="Z39">
        <v>48313.005014614297</v>
      </c>
      <c r="AA39">
        <v>7823.99767637902</v>
      </c>
      <c r="AB39">
        <v>13913.9666124913</v>
      </c>
      <c r="AC39">
        <v>1621.9791614873914</v>
      </c>
      <c r="AD39">
        <v>2213256.7330826018</v>
      </c>
    </row>
    <row r="40" spans="1:30" x14ac:dyDescent="0.2">
      <c r="A40" s="80" t="s">
        <v>696</v>
      </c>
      <c r="B40">
        <v>42982.986017758099</v>
      </c>
      <c r="C40">
        <v>29405.0058140767</v>
      </c>
      <c r="D40">
        <v>7729.3325140283196</v>
      </c>
      <c r="E40">
        <v>2890.2230355708898</v>
      </c>
      <c r="F40">
        <v>46743.012984790599</v>
      </c>
      <c r="G40">
        <v>382965.99689694803</v>
      </c>
      <c r="H40">
        <v>14895.007809433801</v>
      </c>
      <c r="I40">
        <v>2805.0214857173501</v>
      </c>
      <c r="J40">
        <v>282548.96843459399</v>
      </c>
      <c r="K40">
        <v>26069.033681221899</v>
      </c>
      <c r="L40">
        <v>276170.02388643398</v>
      </c>
      <c r="M40">
        <v>117033.00849946</v>
      </c>
      <c r="N40">
        <v>67866.015967360901</v>
      </c>
      <c r="O40">
        <v>13078.983832835</v>
      </c>
      <c r="P40">
        <v>13814.9938688526</v>
      </c>
      <c r="Q40">
        <v>5460.64793095205</v>
      </c>
      <c r="R40">
        <v>426277.98856920301</v>
      </c>
      <c r="S40">
        <v>3830.0010580421399</v>
      </c>
      <c r="T40">
        <v>1999.0003611560601</v>
      </c>
      <c r="U40">
        <v>2976.0124648713399</v>
      </c>
      <c r="V40">
        <v>101926.011039752</v>
      </c>
      <c r="W40">
        <v>223613.003974247</v>
      </c>
      <c r="X40">
        <v>33619.019822036396</v>
      </c>
      <c r="Y40">
        <v>14884.484668282799</v>
      </c>
      <c r="Z40">
        <v>48313.005014614297</v>
      </c>
      <c r="AA40">
        <v>7823.99767637902</v>
      </c>
      <c r="AB40">
        <v>13913.9666124913</v>
      </c>
      <c r="AC40">
        <v>1621.9791614873914</v>
      </c>
      <c r="AD40">
        <v>2213256.7330826018</v>
      </c>
    </row>
    <row r="41" spans="1:30" x14ac:dyDescent="0.2">
      <c r="A41" s="80" t="s">
        <v>697</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row>
    <row r="42" spans="1:30" x14ac:dyDescent="0.2">
      <c r="A42" s="80" t="s">
        <v>698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row>
    <row r="43" spans="1:30" x14ac:dyDescent="0.2">
      <c r="A43" s="79" t="s">
        <v>699</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row>
    <row r="44" spans="1:30" x14ac:dyDescent="0.2">
      <c r="A44" s="80" t="s">
        <v>700</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row>
    <row r="45" spans="1:30" x14ac:dyDescent="0.2">
      <c r="A45" s="78" t="s">
        <v>126</v>
      </c>
      <c r="B45">
        <v>5051039.5989218</v>
      </c>
      <c r="C45">
        <v>6023369.4955582097</v>
      </c>
      <c r="D45">
        <v>3303130.7910627602</v>
      </c>
      <c r="E45">
        <v>538121.82363434904</v>
      </c>
      <c r="F45">
        <v>5532417.2335359696</v>
      </c>
      <c r="G45">
        <v>48362509.355477899</v>
      </c>
      <c r="H45">
        <v>2562931.4268830302</v>
      </c>
      <c r="I45">
        <v>714089.25400471804</v>
      </c>
      <c r="J45">
        <v>23866293.912877999</v>
      </c>
      <c r="K45">
        <v>3435422.96432654</v>
      </c>
      <c r="L45">
        <v>34557149.228377201</v>
      </c>
      <c r="M45">
        <v>32667149.964495901</v>
      </c>
      <c r="N45">
        <v>5260939.6214269102</v>
      </c>
      <c r="O45">
        <v>1631981.98735986</v>
      </c>
      <c r="P45">
        <v>3562467.8180421102</v>
      </c>
      <c r="Q45">
        <v>2290069.73264093</v>
      </c>
      <c r="R45">
        <v>40566780.4190154</v>
      </c>
      <c r="S45">
        <v>1500110.6199141101</v>
      </c>
      <c r="T45">
        <v>426660.941908426</v>
      </c>
      <c r="U45">
        <v>719610.67918905104</v>
      </c>
      <c r="V45">
        <v>8588474.60892234</v>
      </c>
      <c r="W45">
        <v>23026982.455772799</v>
      </c>
      <c r="X45">
        <v>5155387.6351343896</v>
      </c>
      <c r="Y45">
        <v>6131549.9302842896</v>
      </c>
      <c r="Z45">
        <v>5132003.4878498903</v>
      </c>
      <c r="AA45">
        <v>1209054.04657535</v>
      </c>
      <c r="AB45">
        <v>2282190.2130202199</v>
      </c>
      <c r="AC45">
        <v>292995.43054621556</v>
      </c>
      <c r="AD45">
        <v>274390884.67675906</v>
      </c>
    </row>
    <row r="46" spans="1:30" x14ac:dyDescent="0.2">
      <c r="A46" s="79" t="s">
        <v>690</v>
      </c>
      <c r="B46">
        <v>5021165.6012939503</v>
      </c>
      <c r="C46">
        <v>5991394.4982360397</v>
      </c>
      <c r="D46">
        <v>3291466.79180056</v>
      </c>
      <c r="E46">
        <v>536365.82420986495</v>
      </c>
      <c r="F46">
        <v>5529381.2334078196</v>
      </c>
      <c r="G46">
        <v>48113948.348511301</v>
      </c>
      <c r="H46">
        <v>2499297.3914555102</v>
      </c>
      <c r="I46">
        <v>712569.25346404698</v>
      </c>
      <c r="J46">
        <v>23818636.913052</v>
      </c>
      <c r="K46">
        <v>3428702.9663524101</v>
      </c>
      <c r="L46">
        <v>34279469.234577499</v>
      </c>
      <c r="M46">
        <v>32435155.964747999</v>
      </c>
      <c r="N46">
        <v>5260142.6213327702</v>
      </c>
      <c r="O46">
        <v>1630678.9873699499</v>
      </c>
      <c r="P46">
        <v>3559868.8174453098</v>
      </c>
      <c r="Q46">
        <v>2282509.73682475</v>
      </c>
      <c r="R46">
        <v>40500257.421608001</v>
      </c>
      <c r="S46">
        <v>1492420.61673625</v>
      </c>
      <c r="T46">
        <v>424661.93281011801</v>
      </c>
      <c r="U46">
        <v>719184.67819499096</v>
      </c>
      <c r="V46">
        <v>8266766.6235713596</v>
      </c>
      <c r="W46">
        <v>23022645.4558753</v>
      </c>
      <c r="X46">
        <v>5139680.6362460302</v>
      </c>
      <c r="Y46">
        <v>6129511.93030746</v>
      </c>
      <c r="Z46">
        <v>5058955.4951397404</v>
      </c>
      <c r="AA46">
        <v>1206986.04820612</v>
      </c>
      <c r="AB46">
        <v>2281479.2129538599</v>
      </c>
      <c r="AC46">
        <v>289485.43736809294</v>
      </c>
      <c r="AD46">
        <v>272922789.67309946</v>
      </c>
    </row>
    <row r="47" spans="1:30" x14ac:dyDescent="0.2">
      <c r="A47" s="80" t="s">
        <v>701</v>
      </c>
      <c r="B47">
        <v>13965.998891028699</v>
      </c>
      <c r="C47">
        <v>72632.9939171726</v>
      </c>
      <c r="D47">
        <v>719660.95447834802</v>
      </c>
      <c r="E47">
        <v>2124.9993035463899</v>
      </c>
      <c r="F47">
        <v>206105.00870016299</v>
      </c>
      <c r="G47">
        <v>553257.01550638396</v>
      </c>
      <c r="H47">
        <v>9168.0051041829793</v>
      </c>
      <c r="I47">
        <v>2293.0008156305698</v>
      </c>
      <c r="J47">
        <v>64327.999765175897</v>
      </c>
      <c r="K47">
        <v>11164.9966340998</v>
      </c>
      <c r="L47">
        <v>195235.99564059699</v>
      </c>
      <c r="M47">
        <v>12930.999985946</v>
      </c>
      <c r="N47">
        <v>203486.02403595101</v>
      </c>
      <c r="O47">
        <v>107521.999167213</v>
      </c>
      <c r="P47">
        <v>55345.012708760703</v>
      </c>
      <c r="Q47">
        <v>2445.9986463475302</v>
      </c>
      <c r="R47">
        <v>1978532.9228918301</v>
      </c>
      <c r="S47">
        <v>165115.068233075</v>
      </c>
      <c r="T47">
        <v>1278.0058167271</v>
      </c>
      <c r="U47">
        <v>70990.165653335003</v>
      </c>
      <c r="V47">
        <v>158759.99277083599</v>
      </c>
      <c r="W47">
        <v>3109373.92651205</v>
      </c>
      <c r="X47">
        <v>51621.996346522799</v>
      </c>
      <c r="Y47">
        <v>95319.9989162118</v>
      </c>
      <c r="Z47">
        <v>19757.998028243499</v>
      </c>
      <c r="AA47">
        <v>10567.991666391001</v>
      </c>
      <c r="AB47">
        <v>71669.006689603702</v>
      </c>
      <c r="AC47">
        <v>924.998202211803</v>
      </c>
      <c r="AD47">
        <v>7965579.075027599</v>
      </c>
    </row>
    <row r="48" spans="1:30" x14ac:dyDescent="0.2">
      <c r="A48" s="80" t="s">
        <v>691</v>
      </c>
      <c r="B48">
        <v>2142734.8298559701</v>
      </c>
      <c r="C48">
        <v>2271516.80976628</v>
      </c>
      <c r="D48">
        <v>1337808.9153778299</v>
      </c>
      <c r="E48">
        <v>464817.84765921201</v>
      </c>
      <c r="F48">
        <v>3334434.1407540799</v>
      </c>
      <c r="G48">
        <v>31603961.885778502</v>
      </c>
      <c r="H48">
        <v>1531624.85271478</v>
      </c>
      <c r="I48">
        <v>443438.15773292101</v>
      </c>
      <c r="J48">
        <v>9896730.9638727903</v>
      </c>
      <c r="K48">
        <v>2548967.2315654401</v>
      </c>
      <c r="L48">
        <v>9293564.7924850304</v>
      </c>
      <c r="M48">
        <v>19620988.978675</v>
      </c>
      <c r="N48">
        <v>4897900.5785444099</v>
      </c>
      <c r="O48">
        <v>807500.993745688</v>
      </c>
      <c r="P48">
        <v>2456039.5639752802</v>
      </c>
      <c r="Q48">
        <v>1195190.3385636699</v>
      </c>
      <c r="R48">
        <v>20113251.2161384</v>
      </c>
      <c r="S48">
        <v>321137.13270850602</v>
      </c>
      <c r="T48">
        <v>145158.66067642599</v>
      </c>
      <c r="U48">
        <v>294767.687831196</v>
      </c>
      <c r="V48">
        <v>6851629.6880098702</v>
      </c>
      <c r="W48">
        <v>12561559.703116</v>
      </c>
      <c r="X48">
        <v>2272983.8391326298</v>
      </c>
      <c r="Y48">
        <v>3817468.9565953799</v>
      </c>
      <c r="Z48">
        <v>3275309.67313931</v>
      </c>
      <c r="AA48">
        <v>656269.48248508899</v>
      </c>
      <c r="AB48">
        <v>1647767.15380301</v>
      </c>
      <c r="AC48">
        <v>195429.62017108395</v>
      </c>
      <c r="AD48">
        <v>145999953.69487402</v>
      </c>
    </row>
    <row r="49" spans="1:30" x14ac:dyDescent="0.2">
      <c r="A49" s="80" t="s">
        <v>702</v>
      </c>
      <c r="B49">
        <v>5294.99957955014</v>
      </c>
      <c r="C49">
        <v>3081.9997418903999</v>
      </c>
      <c r="D49">
        <v>111588.992941516</v>
      </c>
      <c r="E49">
        <v>0</v>
      </c>
      <c r="F49">
        <v>14999.000633142099</v>
      </c>
      <c r="G49">
        <v>129786.00363757</v>
      </c>
      <c r="H49">
        <v>2.0000011134779601</v>
      </c>
      <c r="I49">
        <v>493.000175362351</v>
      </c>
      <c r="J49">
        <v>132841.99951507099</v>
      </c>
      <c r="K49">
        <v>1802.99945645159</v>
      </c>
      <c r="L49">
        <v>2352.99994746012</v>
      </c>
      <c r="M49">
        <v>25874.9999718779</v>
      </c>
      <c r="N49">
        <v>2799.0003306204298</v>
      </c>
      <c r="O49">
        <v>68.999999465576394</v>
      </c>
      <c r="P49">
        <v>1144.0002626944099</v>
      </c>
      <c r="Q49">
        <v>32.999981737313298</v>
      </c>
      <c r="R49">
        <v>1009270.96066629</v>
      </c>
      <c r="S49">
        <v>49.000020249042699</v>
      </c>
      <c r="T49">
        <v>484.00220289195403</v>
      </c>
      <c r="U49">
        <v>455.00106173077103</v>
      </c>
      <c r="V49">
        <v>7016.9996804797102</v>
      </c>
      <c r="W49">
        <v>7247.9998286984301</v>
      </c>
      <c r="X49">
        <v>44.999996815185902</v>
      </c>
      <c r="Y49">
        <v>4718.9999463449803</v>
      </c>
      <c r="Z49">
        <v>45133.995495836898</v>
      </c>
      <c r="AA49">
        <v>210.99983361170499</v>
      </c>
      <c r="AB49">
        <v>17505.001633921402</v>
      </c>
      <c r="AC49">
        <v>0</v>
      </c>
      <c r="AD49">
        <v>1524301.9565423985</v>
      </c>
    </row>
    <row r="50" spans="1:30" x14ac:dyDescent="0.2">
      <c r="A50" s="80" t="s">
        <v>703</v>
      </c>
      <c r="B50">
        <v>299.99997617847799</v>
      </c>
      <c r="C50">
        <v>408.99996574729897</v>
      </c>
      <c r="D50">
        <v>183.99998836120901</v>
      </c>
      <c r="E50">
        <v>0</v>
      </c>
      <c r="F50">
        <v>285.00001203050198</v>
      </c>
      <c r="G50">
        <v>2916.0000817280502</v>
      </c>
      <c r="H50">
        <v>157.00008740801999</v>
      </c>
      <c r="I50">
        <v>39.0000138724781</v>
      </c>
      <c r="J50">
        <v>1295.99999526905</v>
      </c>
      <c r="K50">
        <v>186.999943625317</v>
      </c>
      <c r="L50">
        <v>2173.9999514569899</v>
      </c>
      <c r="M50">
        <v>2064.9999977556599</v>
      </c>
      <c r="N50">
        <v>239.00002823089801</v>
      </c>
      <c r="O50">
        <v>99.999999225473104</v>
      </c>
      <c r="P50">
        <v>237.000054421832</v>
      </c>
      <c r="Q50">
        <v>138.99992307535001</v>
      </c>
      <c r="R50">
        <v>2196.9999143776499</v>
      </c>
      <c r="S50">
        <v>85.000035125890406</v>
      </c>
      <c r="T50">
        <v>37.000168402897302</v>
      </c>
      <c r="U50">
        <v>35.000081671597698</v>
      </c>
      <c r="V50">
        <v>526.99997600296501</v>
      </c>
      <c r="W50">
        <v>1378.9999674082701</v>
      </c>
      <c r="X50">
        <v>329.99997664469601</v>
      </c>
      <c r="Y50">
        <v>366.99999582721</v>
      </c>
      <c r="Z50">
        <v>333.999966668355</v>
      </c>
      <c r="AA50">
        <v>70.999944011521706</v>
      </c>
      <c r="AB50">
        <v>120.00001120083201</v>
      </c>
      <c r="AC50">
        <v>0</v>
      </c>
      <c r="AD50">
        <v>16209.000055728531</v>
      </c>
    </row>
    <row r="51" spans="1:30" x14ac:dyDescent="0.2">
      <c r="A51" s="80" t="s">
        <v>692</v>
      </c>
      <c r="B51">
        <v>2858865.7729915301</v>
      </c>
      <c r="C51">
        <v>3643748.69484537</v>
      </c>
      <c r="D51">
        <v>1122221.9290146299</v>
      </c>
      <c r="E51">
        <v>69422.977247106406</v>
      </c>
      <c r="F51">
        <v>1973555.08330827</v>
      </c>
      <c r="G51">
        <v>15823991.443506099</v>
      </c>
      <c r="H51">
        <v>958344.53354746301</v>
      </c>
      <c r="I51">
        <v>266306.09472625999</v>
      </c>
      <c r="J51">
        <v>13723422.949903701</v>
      </c>
      <c r="K51">
        <v>866578.73875339096</v>
      </c>
      <c r="L51">
        <v>24786115.446553599</v>
      </c>
      <c r="M51">
        <v>12773269.9861174</v>
      </c>
      <c r="N51">
        <v>155715.01839319701</v>
      </c>
      <c r="O51">
        <v>715486.99445836095</v>
      </c>
      <c r="P51">
        <v>1047100.2404434599</v>
      </c>
      <c r="Q51">
        <v>1084700.3997104701</v>
      </c>
      <c r="R51">
        <v>17396979.321998</v>
      </c>
      <c r="S51">
        <v>1006034.41573929</v>
      </c>
      <c r="T51">
        <v>277704.26394566998</v>
      </c>
      <c r="U51">
        <v>352936.82356705802</v>
      </c>
      <c r="V51">
        <v>1248825.9431344899</v>
      </c>
      <c r="W51">
        <v>7343067.8264515596</v>
      </c>
      <c r="X51">
        <v>2814695.8007936999</v>
      </c>
      <c r="Y51">
        <v>2211631.9748537499</v>
      </c>
      <c r="Z51">
        <v>1718414.8285101801</v>
      </c>
      <c r="AA51">
        <v>539866.57427701703</v>
      </c>
      <c r="AB51">
        <v>544417.05081602896</v>
      </c>
      <c r="AC51">
        <v>93130.818994797213</v>
      </c>
      <c r="AD51">
        <v>117416551.94660217</v>
      </c>
    </row>
    <row r="52" spans="1:30" x14ac:dyDescent="0.2">
      <c r="A52" s="80" t="s">
        <v>693</v>
      </c>
      <c r="B52">
        <v>3.9999996823797099</v>
      </c>
      <c r="C52">
        <v>4.9999995812628297</v>
      </c>
      <c r="D52">
        <v>1.9999998734914</v>
      </c>
      <c r="E52">
        <v>0</v>
      </c>
      <c r="F52">
        <v>3.0000001266368601</v>
      </c>
      <c r="G52">
        <v>36.000001008988299</v>
      </c>
      <c r="H52">
        <v>1.00000055673898</v>
      </c>
      <c r="I52">
        <v>0</v>
      </c>
      <c r="J52">
        <v>16.9999999379428</v>
      </c>
      <c r="K52">
        <v>1.9999993970622201</v>
      </c>
      <c r="L52">
        <v>25.999999419448901</v>
      </c>
      <c r="M52">
        <v>25.999999971742</v>
      </c>
      <c r="N52">
        <v>3.0000003543627298</v>
      </c>
      <c r="O52">
        <v>0</v>
      </c>
      <c r="P52">
        <v>3.0000006888839499</v>
      </c>
      <c r="Q52">
        <v>0.99999944658525297</v>
      </c>
      <c r="R52">
        <v>25.999998986717699</v>
      </c>
      <c r="S52">
        <v>0</v>
      </c>
      <c r="T52">
        <v>0</v>
      </c>
      <c r="U52">
        <v>0</v>
      </c>
      <c r="V52">
        <v>6.9999996812538097</v>
      </c>
      <c r="W52">
        <v>16.999999598216501</v>
      </c>
      <c r="X52">
        <v>3.99999971690541</v>
      </c>
      <c r="Y52">
        <v>4.9999999431500104</v>
      </c>
      <c r="Z52">
        <v>4.9999995010232796</v>
      </c>
      <c r="AA52">
        <v>0</v>
      </c>
      <c r="AB52">
        <v>1.00000009334026</v>
      </c>
      <c r="AC52">
        <v>0</v>
      </c>
      <c r="AD52">
        <v>193.99999756613332</v>
      </c>
    </row>
    <row r="53" spans="1:30" x14ac:dyDescent="0.2">
      <c r="A53" s="80" t="s">
        <v>704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row>
    <row r="54" spans="1:30" x14ac:dyDescent="0.2">
      <c r="A54" s="79"/>
    </row>
    <row r="55" spans="1:30" x14ac:dyDescent="0.2">
      <c r="A55" s="80"/>
    </row>
    <row r="56" spans="1:30" x14ac:dyDescent="0.2">
      <c r="A56" s="80"/>
    </row>
    <row r="57" spans="1:30" x14ac:dyDescent="0.2">
      <c r="A57" s="80"/>
    </row>
    <row r="58" spans="1:30" x14ac:dyDescent="0.2">
      <c r="A58" s="80"/>
    </row>
    <row r="59" spans="1:30" x14ac:dyDescent="0.2">
      <c r="A59" s="80"/>
    </row>
    <row r="60" spans="1:30" x14ac:dyDescent="0.2">
      <c r="A60" s="80"/>
    </row>
    <row r="61" spans="1:30" x14ac:dyDescent="0.2">
      <c r="A61" s="80"/>
    </row>
    <row r="62" spans="1:30" x14ac:dyDescent="0.2">
      <c r="A62" s="79" t="s">
        <v>694</v>
      </c>
      <c r="B62">
        <v>9166.9992720937007</v>
      </c>
      <c r="C62">
        <v>18357.998462564599</v>
      </c>
      <c r="D62">
        <v>7250.9995413430797</v>
      </c>
      <c r="E62">
        <v>1547.9994926540301</v>
      </c>
      <c r="F62">
        <v>881.00003718902497</v>
      </c>
      <c r="G62">
        <v>102612.00287595201</v>
      </c>
      <c r="H62">
        <v>42663.023752155103</v>
      </c>
      <c r="I62">
        <v>162.000057624139</v>
      </c>
      <c r="J62">
        <v>12526.999954271199</v>
      </c>
      <c r="K62">
        <v>3905.9988224625199</v>
      </c>
      <c r="L62">
        <v>57801.9987093456</v>
      </c>
      <c r="M62">
        <v>141728.99984596201</v>
      </c>
      <c r="N62">
        <v>388.000045830913</v>
      </c>
      <c r="O62">
        <v>398.99999690963699</v>
      </c>
      <c r="P62">
        <v>750.00017222098802</v>
      </c>
      <c r="Q62">
        <v>1049.99941891451</v>
      </c>
      <c r="R62">
        <v>40523.998420682699</v>
      </c>
      <c r="S62">
        <v>7016.0028993323203</v>
      </c>
      <c r="T62">
        <v>703.00319965505003</v>
      </c>
      <c r="U62">
        <v>70.000163343195496</v>
      </c>
      <c r="V62">
        <v>274292.98751002102</v>
      </c>
      <c r="W62">
        <v>3014.9999287425098</v>
      </c>
      <c r="X62">
        <v>6090.9995689177204</v>
      </c>
      <c r="Y62">
        <v>416.99999525871101</v>
      </c>
      <c r="Z62">
        <v>45554.995453823103</v>
      </c>
      <c r="AA62">
        <v>317.99974923470302</v>
      </c>
      <c r="AB62">
        <v>186.00001736128999</v>
      </c>
      <c r="AC62">
        <v>3291.9936018175736</v>
      </c>
      <c r="AD62">
        <v>782673.00096568593</v>
      </c>
    </row>
    <row r="63" spans="1:30" x14ac:dyDescent="0.2">
      <c r="A63" s="80" t="s">
        <v>701</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row>
    <row r="64" spans="1:30" x14ac:dyDescent="0.2">
      <c r="A64" s="80" t="s">
        <v>691</v>
      </c>
      <c r="B64">
        <v>9166.9992720937007</v>
      </c>
      <c r="C64">
        <v>18357.998462564599</v>
      </c>
      <c r="D64">
        <v>7250.9995413430797</v>
      </c>
      <c r="E64">
        <v>1547.9994926540301</v>
      </c>
      <c r="F64">
        <v>881.00003718902497</v>
      </c>
      <c r="G64">
        <v>102612.00287595201</v>
      </c>
      <c r="H64">
        <v>42663.023752155103</v>
      </c>
      <c r="I64">
        <v>162.000057624139</v>
      </c>
      <c r="J64">
        <v>12526.999954271199</v>
      </c>
      <c r="K64">
        <v>3905.9988224625199</v>
      </c>
      <c r="L64">
        <v>57801.9987093456</v>
      </c>
      <c r="M64">
        <v>141728.99984596201</v>
      </c>
      <c r="N64">
        <v>388.000045830913</v>
      </c>
      <c r="O64">
        <v>398.99999690963699</v>
      </c>
      <c r="P64">
        <v>750.00017222098802</v>
      </c>
      <c r="Q64">
        <v>1049.99941891451</v>
      </c>
      <c r="R64">
        <v>40523.998420682699</v>
      </c>
      <c r="S64">
        <v>7016.0028993323203</v>
      </c>
      <c r="T64">
        <v>703.00319965505003</v>
      </c>
      <c r="U64">
        <v>70.000163343195496</v>
      </c>
      <c r="V64">
        <v>274292.98751002102</v>
      </c>
      <c r="W64">
        <v>3014.9999287425098</v>
      </c>
      <c r="X64">
        <v>6090.9995689177204</v>
      </c>
      <c r="Y64">
        <v>416.99999525871101</v>
      </c>
      <c r="Z64">
        <v>45554.995453823103</v>
      </c>
      <c r="AA64">
        <v>317.99974923470302</v>
      </c>
      <c r="AB64">
        <v>186.00001736128999</v>
      </c>
      <c r="AC64">
        <v>3291.9936018175736</v>
      </c>
      <c r="AD64">
        <v>782673.00096568593</v>
      </c>
    </row>
    <row r="65" spans="1:30" x14ac:dyDescent="0.2">
      <c r="A65" s="80" t="s">
        <v>702</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row>
    <row r="66" spans="1:30" x14ac:dyDescent="0.2">
      <c r="A66" s="80" t="s">
        <v>703</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row>
    <row r="67" spans="1:30" x14ac:dyDescent="0.2">
      <c r="A67" s="80" t="s">
        <v>692</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row>
    <row r="68" spans="1:30" x14ac:dyDescent="0.2">
      <c r="A68" s="80" t="s">
        <v>693</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row>
    <row r="69" spans="1:30" x14ac:dyDescent="0.2">
      <c r="A69" s="80" t="s">
        <v>704</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row>
    <row r="70" spans="1:30" x14ac:dyDescent="0.2">
      <c r="A70" s="79" t="s">
        <v>695</v>
      </c>
      <c r="B70">
        <v>20646.998360523401</v>
      </c>
      <c r="C70">
        <v>13539.998866059699</v>
      </c>
      <c r="D70">
        <v>4382.9997227564099</v>
      </c>
      <c r="E70">
        <v>202.99993346819599</v>
      </c>
      <c r="F70">
        <v>2125.00008970111</v>
      </c>
      <c r="G70">
        <v>145435.00407617199</v>
      </c>
      <c r="H70">
        <v>20942.011659227701</v>
      </c>
      <c r="I70">
        <v>1352.0004809125701</v>
      </c>
      <c r="J70">
        <v>34938.999872458</v>
      </c>
      <c r="K70">
        <v>2777.9991625194202</v>
      </c>
      <c r="L70">
        <v>219454.995099814</v>
      </c>
      <c r="M70">
        <v>89955.999902231895</v>
      </c>
      <c r="N70">
        <v>374.00004417722101</v>
      </c>
      <c r="O70">
        <v>888.99999311445595</v>
      </c>
      <c r="P70">
        <v>1818.0004174636699</v>
      </c>
      <c r="Q70">
        <v>6487.9964094451198</v>
      </c>
      <c r="R70">
        <v>25606.999002033899</v>
      </c>
      <c r="S70">
        <v>664.00027439519101</v>
      </c>
      <c r="T70">
        <v>1290.00587134426</v>
      </c>
      <c r="U70">
        <v>350.00081671597701</v>
      </c>
      <c r="V70">
        <v>47306.9978458677</v>
      </c>
      <c r="W70">
        <v>1128.9999733168499</v>
      </c>
      <c r="X70">
        <v>9560.9993233331697</v>
      </c>
      <c r="Y70">
        <v>1561.99998224006</v>
      </c>
      <c r="Z70">
        <v>27438.9972617155</v>
      </c>
      <c r="AA70">
        <v>1737.9986294651301</v>
      </c>
      <c r="AB70">
        <v>506.00004723017599</v>
      </c>
      <c r="AC70">
        <v>217.99957630505196</v>
      </c>
      <c r="AD70">
        <v>682695.00269400876</v>
      </c>
    </row>
    <row r="71" spans="1:30" x14ac:dyDescent="0.2">
      <c r="A71" s="80" t="s">
        <v>696</v>
      </c>
      <c r="B71">
        <v>20637.9983612381</v>
      </c>
      <c r="C71">
        <v>13532.998866645899</v>
      </c>
      <c r="D71">
        <v>4379.9997229461696</v>
      </c>
      <c r="E71">
        <v>202.99993346819599</v>
      </c>
      <c r="F71">
        <v>2125.00008970111</v>
      </c>
      <c r="G71">
        <v>145365.00407421001</v>
      </c>
      <c r="H71">
        <v>20933.011654217102</v>
      </c>
      <c r="I71">
        <v>1352.0004809125701</v>
      </c>
      <c r="J71">
        <v>34920.999872523702</v>
      </c>
      <c r="K71">
        <v>2776.99916282089</v>
      </c>
      <c r="L71">
        <v>219347.99510220301</v>
      </c>
      <c r="M71">
        <v>89915.999902275405</v>
      </c>
      <c r="N71">
        <v>374.00004417722101</v>
      </c>
      <c r="O71">
        <v>888.99999311445595</v>
      </c>
      <c r="P71">
        <v>1818.0004174636699</v>
      </c>
      <c r="Q71">
        <v>6484.9964111053696</v>
      </c>
      <c r="R71">
        <v>25598.999002345699</v>
      </c>
      <c r="S71">
        <v>664.00027439519101</v>
      </c>
      <c r="T71">
        <v>1290.00587134426</v>
      </c>
      <c r="U71">
        <v>350.00081671597701</v>
      </c>
      <c r="V71">
        <v>47283.997846915001</v>
      </c>
      <c r="W71">
        <v>1128.9999733168499</v>
      </c>
      <c r="X71">
        <v>9556.9993236162609</v>
      </c>
      <c r="Y71">
        <v>1561.99998224006</v>
      </c>
      <c r="Z71">
        <v>27424.997263112698</v>
      </c>
      <c r="AA71">
        <v>1736.9986302537</v>
      </c>
      <c r="AB71">
        <v>506.00004723017599</v>
      </c>
      <c r="AC71">
        <v>217.99957630505196</v>
      </c>
      <c r="AD71">
        <v>682378.00269681483</v>
      </c>
    </row>
    <row r="72" spans="1:30" x14ac:dyDescent="0.2">
      <c r="A72" s="80" t="s">
        <v>697</v>
      </c>
      <c r="B72">
        <v>8.99999928535434</v>
      </c>
      <c r="C72">
        <v>6.9999994137679602</v>
      </c>
      <c r="D72">
        <v>2.9999998102370999</v>
      </c>
      <c r="E72">
        <v>0</v>
      </c>
      <c r="F72">
        <v>0</v>
      </c>
      <c r="G72">
        <v>70.000001961921697</v>
      </c>
      <c r="H72">
        <v>9.0000050106508294</v>
      </c>
      <c r="I72">
        <v>0</v>
      </c>
      <c r="J72">
        <v>17.999999934292401</v>
      </c>
      <c r="K72">
        <v>0.99999969853111104</v>
      </c>
      <c r="L72">
        <v>106.999997610809</v>
      </c>
      <c r="M72">
        <v>39.999999956526203</v>
      </c>
      <c r="N72">
        <v>0</v>
      </c>
      <c r="O72">
        <v>0</v>
      </c>
      <c r="P72">
        <v>0</v>
      </c>
      <c r="Q72">
        <v>2.9999983397557601</v>
      </c>
      <c r="R72">
        <v>7.9999996882208499</v>
      </c>
      <c r="S72">
        <v>0</v>
      </c>
      <c r="T72">
        <v>0</v>
      </c>
      <c r="U72">
        <v>0</v>
      </c>
      <c r="V72">
        <v>22.999998952691101</v>
      </c>
      <c r="W72">
        <v>0</v>
      </c>
      <c r="X72">
        <v>3.99999971690541</v>
      </c>
      <c r="Y72">
        <v>0</v>
      </c>
      <c r="Z72">
        <v>13.9999986028651</v>
      </c>
      <c r="AA72">
        <v>0.99999921142988302</v>
      </c>
      <c r="AB72">
        <v>0</v>
      </c>
      <c r="AC72">
        <v>0</v>
      </c>
      <c r="AD72">
        <v>316.99999719395908</v>
      </c>
    </row>
    <row r="73" spans="1:30" x14ac:dyDescent="0.2">
      <c r="A73" s="80" t="s">
        <v>698</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row>
    <row r="74" spans="1:30" x14ac:dyDescent="0.2">
      <c r="A74" s="80" t="s">
        <v>705</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row>
    <row r="75" spans="1:30" x14ac:dyDescent="0.2">
      <c r="A75" s="79" t="s">
        <v>699</v>
      </c>
      <c r="B75">
        <v>59.9999952356956</v>
      </c>
      <c r="C75">
        <v>76.999993551447503</v>
      </c>
      <c r="D75">
        <v>29.999998102370999</v>
      </c>
      <c r="E75">
        <v>4.9999983612856296</v>
      </c>
      <c r="F75">
        <v>30.000001266368599</v>
      </c>
      <c r="G75">
        <v>514.00001440611004</v>
      </c>
      <c r="H75">
        <v>29.000016145430401</v>
      </c>
      <c r="I75">
        <v>6.0000021342274001</v>
      </c>
      <c r="J75">
        <v>190.99999930276999</v>
      </c>
      <c r="K75">
        <v>35.999989147119997</v>
      </c>
      <c r="L75">
        <v>422.99999055488001</v>
      </c>
      <c r="M75">
        <v>308.99999966416499</v>
      </c>
      <c r="N75">
        <v>35.000004134231901</v>
      </c>
      <c r="O75">
        <v>14.9999998838209</v>
      </c>
      <c r="P75">
        <v>31.000007118467501</v>
      </c>
      <c r="Q75">
        <v>21.9999878248755</v>
      </c>
      <c r="R75">
        <v>391.99998472282198</v>
      </c>
      <c r="S75">
        <v>10.000004132457599</v>
      </c>
      <c r="T75">
        <v>6.0000273085779501</v>
      </c>
      <c r="U75">
        <v>6.0000140008453302</v>
      </c>
      <c r="V75">
        <v>107.999995082201</v>
      </c>
      <c r="W75">
        <v>192.99999543857501</v>
      </c>
      <c r="X75">
        <v>54.999996107449398</v>
      </c>
      <c r="Y75">
        <v>58.999999329170102</v>
      </c>
      <c r="Z75">
        <v>53.999994611051399</v>
      </c>
      <c r="AA75">
        <v>11.999990537158601</v>
      </c>
      <c r="AB75">
        <v>19.000001773465101</v>
      </c>
      <c r="AC75">
        <v>0</v>
      </c>
      <c r="AD75">
        <v>2726.999999877045</v>
      </c>
    </row>
    <row r="76" spans="1:30" x14ac:dyDescent="0.2">
      <c r="A76" s="80" t="s">
        <v>700</v>
      </c>
      <c r="B76">
        <v>6.9999994441644899</v>
      </c>
      <c r="C76">
        <v>7.9999993300205201</v>
      </c>
      <c r="D76">
        <v>2.9999998102370999</v>
      </c>
      <c r="E76">
        <v>0</v>
      </c>
      <c r="F76">
        <v>3.0000001266368601</v>
      </c>
      <c r="G76">
        <v>54.000001513482403</v>
      </c>
      <c r="H76">
        <v>3.0000016702169399</v>
      </c>
      <c r="I76">
        <v>0</v>
      </c>
      <c r="J76">
        <v>18.999999930642002</v>
      </c>
      <c r="K76">
        <v>3.9999987941244401</v>
      </c>
      <c r="L76">
        <v>44.999998995200002</v>
      </c>
      <c r="M76">
        <v>31.999999965221001</v>
      </c>
      <c r="N76">
        <v>4.0000004724836398</v>
      </c>
      <c r="O76">
        <v>0.99999999225473102</v>
      </c>
      <c r="P76">
        <v>3.0000006888839499</v>
      </c>
      <c r="Q76">
        <v>1.9999988931704999</v>
      </c>
      <c r="R76">
        <v>38.999998480076599</v>
      </c>
      <c r="S76">
        <v>0</v>
      </c>
      <c r="T76">
        <v>0</v>
      </c>
      <c r="U76">
        <v>0</v>
      </c>
      <c r="V76">
        <v>10.9999994991131</v>
      </c>
      <c r="W76">
        <v>19.999999527313499</v>
      </c>
      <c r="X76">
        <v>4.9999996461317702</v>
      </c>
      <c r="Y76">
        <v>4.9999999431500104</v>
      </c>
      <c r="Z76">
        <v>4.9999995010232796</v>
      </c>
      <c r="AA76">
        <v>0.99999921142988302</v>
      </c>
      <c r="AB76">
        <v>2.0000001866805301</v>
      </c>
      <c r="AC76">
        <v>0</v>
      </c>
      <c r="AD76">
        <v>275.99999562165766</v>
      </c>
    </row>
    <row r="77" spans="1:30" x14ac:dyDescent="0.2">
      <c r="A77" s="80" t="s">
        <v>706</v>
      </c>
      <c r="B77">
        <v>52.999995791531099</v>
      </c>
      <c r="C77">
        <v>68.999994221427002</v>
      </c>
      <c r="D77">
        <v>26.999998292133899</v>
      </c>
      <c r="E77">
        <v>4.9999983612856296</v>
      </c>
      <c r="F77">
        <v>27.000001139731701</v>
      </c>
      <c r="G77">
        <v>460.00001289262798</v>
      </c>
      <c r="H77">
        <v>26.000014475213501</v>
      </c>
      <c r="I77">
        <v>6.0000021342274001</v>
      </c>
      <c r="J77">
        <v>171.999999372128</v>
      </c>
      <c r="K77">
        <v>31.9999903529955</v>
      </c>
      <c r="L77">
        <v>377.99999155967998</v>
      </c>
      <c r="M77">
        <v>276.99999969894401</v>
      </c>
      <c r="N77">
        <v>31.000003661748199</v>
      </c>
      <c r="O77">
        <v>13.999999891566199</v>
      </c>
      <c r="P77">
        <v>28.0000064295835</v>
      </c>
      <c r="Q77">
        <v>19.999988931705001</v>
      </c>
      <c r="R77">
        <v>352.99998624274502</v>
      </c>
      <c r="S77">
        <v>10.000004132457599</v>
      </c>
      <c r="T77">
        <v>6.0000273085779501</v>
      </c>
      <c r="U77">
        <v>6.0000140008453302</v>
      </c>
      <c r="V77">
        <v>96.999995583088605</v>
      </c>
      <c r="W77">
        <v>172.999995911262</v>
      </c>
      <c r="X77">
        <v>49.9999964613177</v>
      </c>
      <c r="Y77">
        <v>53.9999993860201</v>
      </c>
      <c r="Z77">
        <v>48.999995110028102</v>
      </c>
      <c r="AA77">
        <v>10.999991325728701</v>
      </c>
      <c r="AB77">
        <v>17.000001586784499</v>
      </c>
      <c r="AC77">
        <v>0</v>
      </c>
      <c r="AD77">
        <v>2451.0000042553875</v>
      </c>
    </row>
    <row r="78" spans="1:30" x14ac:dyDescent="0.2">
      <c r="A78" s="78" t="s">
        <v>127</v>
      </c>
      <c r="B78">
        <v>11282.2357409304</v>
      </c>
      <c r="C78">
        <v>16027.644783889</v>
      </c>
      <c r="D78">
        <v>15728.361593478699</v>
      </c>
      <c r="E78">
        <v>4080.8928543686002</v>
      </c>
      <c r="F78">
        <v>24397.735695039701</v>
      </c>
      <c r="G78">
        <v>86938.778116749498</v>
      </c>
      <c r="H78">
        <v>14540.134630168201</v>
      </c>
      <c r="I78">
        <v>4624.3979598433398</v>
      </c>
      <c r="J78">
        <v>76557.987392695504</v>
      </c>
      <c r="K78">
        <v>21564.448560096502</v>
      </c>
      <c r="L78">
        <v>114600.73591495601</v>
      </c>
      <c r="M78">
        <v>38336.7692701704</v>
      </c>
      <c r="N78">
        <v>27413.713149769799</v>
      </c>
      <c r="O78">
        <v>12571.5958702345</v>
      </c>
      <c r="P78">
        <v>19314.7866908383</v>
      </c>
      <c r="Q78">
        <v>14796.8836946188</v>
      </c>
      <c r="R78">
        <v>99191.513225609102</v>
      </c>
      <c r="S78">
        <v>3513.4798561223001</v>
      </c>
      <c r="T78">
        <v>2062.1278148105898</v>
      </c>
      <c r="U78">
        <v>3038.0371508695598</v>
      </c>
      <c r="V78">
        <v>10003.075783459701</v>
      </c>
      <c r="W78">
        <v>51212.908387207797</v>
      </c>
      <c r="X78">
        <v>21696.346076915499</v>
      </c>
      <c r="Y78">
        <v>57547.7404844497</v>
      </c>
      <c r="Z78">
        <v>14579.918720072499</v>
      </c>
      <c r="AA78">
        <v>2519.6636203155199</v>
      </c>
      <c r="AB78">
        <v>12962.6084515248</v>
      </c>
      <c r="AC78">
        <v>2005.6604083505104</v>
      </c>
      <c r="AD78">
        <v>783110.18189755618</v>
      </c>
    </row>
    <row r="79" spans="1:30" x14ac:dyDescent="0.2">
      <c r="A79" s="79" t="s">
        <v>690</v>
      </c>
      <c r="B79">
        <v>11078.2314782864</v>
      </c>
      <c r="C79">
        <v>15887.6391515346</v>
      </c>
      <c r="D79">
        <v>14923.2918991473</v>
      </c>
      <c r="E79">
        <v>4036.8832255469802</v>
      </c>
      <c r="F79">
        <v>24186.737980815102</v>
      </c>
      <c r="G79">
        <v>86161.780099786905</v>
      </c>
      <c r="H79">
        <v>14395.1432594664</v>
      </c>
      <c r="I79">
        <v>4522.4112372694999</v>
      </c>
      <c r="J79">
        <v>76048.987476515904</v>
      </c>
      <c r="K79">
        <v>21472.442379716798</v>
      </c>
      <c r="L79">
        <v>113408.738661785</v>
      </c>
      <c r="M79">
        <v>37322.722471162902</v>
      </c>
      <c r="N79">
        <v>27232.715043688699</v>
      </c>
      <c r="O79">
        <v>12508.5978953837</v>
      </c>
      <c r="P79">
        <v>19132.779277680402</v>
      </c>
      <c r="Q79">
        <v>14572.885455273399</v>
      </c>
      <c r="R79">
        <v>97978.506949407994</v>
      </c>
      <c r="S79">
        <v>3159.53225536325</v>
      </c>
      <c r="T79">
        <v>2034.1124927267899</v>
      </c>
      <c r="U79">
        <v>2717.0332254485202</v>
      </c>
      <c r="V79">
        <v>9826.0744424947497</v>
      </c>
      <c r="W79">
        <v>50687.888822987501</v>
      </c>
      <c r="X79">
        <v>21377.355691215402</v>
      </c>
      <c r="Y79">
        <v>57405.741124805703</v>
      </c>
      <c r="Z79">
        <v>14412.908196288099</v>
      </c>
      <c r="AA79">
        <v>2499.66628999555</v>
      </c>
      <c r="AB79">
        <v>11656.7486368309</v>
      </c>
      <c r="AC79">
        <v>1990.6629476699234</v>
      </c>
      <c r="AD79">
        <v>772638.21806829551</v>
      </c>
    </row>
    <row r="80" spans="1:30" x14ac:dyDescent="0.2">
      <c r="A80" s="80" t="s">
        <v>701</v>
      </c>
      <c r="B80">
        <v>318.00664470979302</v>
      </c>
      <c r="C80">
        <v>6.0002413866184696</v>
      </c>
      <c r="D80">
        <v>4.0003463072369199</v>
      </c>
      <c r="E80">
        <v>0</v>
      </c>
      <c r="F80">
        <v>9.9998916694154296</v>
      </c>
      <c r="G80">
        <v>23.999938747880499</v>
      </c>
      <c r="H80">
        <v>4.9997024379919699</v>
      </c>
      <c r="I80">
        <v>1.9997396583106299</v>
      </c>
      <c r="J80">
        <v>138.99997710996399</v>
      </c>
      <c r="K80">
        <v>11.000738958450199</v>
      </c>
      <c r="L80">
        <v>116.999730386731</v>
      </c>
      <c r="M80">
        <v>14.0006461401431</v>
      </c>
      <c r="N80">
        <v>8.99990582723896</v>
      </c>
      <c r="O80">
        <v>23.999228514606099</v>
      </c>
      <c r="P80">
        <v>2.0000814632741402</v>
      </c>
      <c r="Q80">
        <v>0.99999213993504499</v>
      </c>
      <c r="R80">
        <v>316.00163502023798</v>
      </c>
      <c r="S80">
        <v>116.98268160680399</v>
      </c>
      <c r="T80">
        <v>0</v>
      </c>
      <c r="U80">
        <v>0</v>
      </c>
      <c r="V80">
        <v>57.000431836169398</v>
      </c>
      <c r="W80">
        <v>499.01859532554897</v>
      </c>
      <c r="X80">
        <v>7.9997588890318596</v>
      </c>
      <c r="Y80">
        <v>105.999521987761</v>
      </c>
      <c r="Z80">
        <v>7.0004411167094904</v>
      </c>
      <c r="AA80">
        <v>0</v>
      </c>
      <c r="AB80">
        <v>3.9995706422477202</v>
      </c>
      <c r="AC80">
        <v>0</v>
      </c>
      <c r="AD80">
        <v>1800.0094418821041</v>
      </c>
    </row>
    <row r="81" spans="1:30" x14ac:dyDescent="0.2">
      <c r="A81" s="80" t="s">
        <v>691</v>
      </c>
      <c r="B81">
        <v>3.0000626859414501</v>
      </c>
      <c r="C81">
        <v>71.002856408318607</v>
      </c>
      <c r="D81">
        <v>7.0006060376646104</v>
      </c>
      <c r="E81">
        <v>45.009847658477199</v>
      </c>
      <c r="F81">
        <v>1141.9876286472399</v>
      </c>
      <c r="G81">
        <v>70.999818795813297</v>
      </c>
      <c r="H81">
        <v>5.9996429255903596</v>
      </c>
      <c r="I81">
        <v>89.988284623978501</v>
      </c>
      <c r="J81">
        <v>657.99989164285398</v>
      </c>
      <c r="K81">
        <v>33.002216875350598</v>
      </c>
      <c r="L81">
        <v>175.99959442790399</v>
      </c>
      <c r="M81">
        <v>27.001246127418799</v>
      </c>
      <c r="N81">
        <v>18.9998011908378</v>
      </c>
      <c r="O81">
        <v>52.998296303088601</v>
      </c>
      <c r="P81">
        <v>124.005050722996</v>
      </c>
      <c r="Q81">
        <v>20.9998349386359</v>
      </c>
      <c r="R81">
        <v>687.00355461678396</v>
      </c>
      <c r="S81">
        <v>82.987714302262702</v>
      </c>
      <c r="T81">
        <v>0</v>
      </c>
      <c r="U81">
        <v>38.000464691587702</v>
      </c>
      <c r="V81">
        <v>15.000113641097199</v>
      </c>
      <c r="W81">
        <v>21.0007825688106</v>
      </c>
      <c r="X81">
        <v>12.9996081946767</v>
      </c>
      <c r="Y81">
        <v>170.999228867048</v>
      </c>
      <c r="Z81">
        <v>45.002835750275203</v>
      </c>
      <c r="AA81">
        <v>2.9995995479946602</v>
      </c>
      <c r="AB81">
        <v>11.9987119267431</v>
      </c>
      <c r="AC81">
        <v>12.997799256508792</v>
      </c>
      <c r="AD81">
        <v>3646.9850933759062</v>
      </c>
    </row>
    <row r="82" spans="1:30" x14ac:dyDescent="0.2">
      <c r="A82" s="80" t="s">
        <v>702</v>
      </c>
      <c r="B82">
        <v>723.01510731188898</v>
      </c>
      <c r="C82">
        <v>118.00474727016299</v>
      </c>
      <c r="D82">
        <v>2658.2301211589302</v>
      </c>
      <c r="E82">
        <v>0</v>
      </c>
      <c r="F82">
        <v>3576.9612501499</v>
      </c>
      <c r="G82">
        <v>1912.9951176956399</v>
      </c>
      <c r="H82">
        <v>83.995000958265095</v>
      </c>
      <c r="I82">
        <v>149.980474373297</v>
      </c>
      <c r="J82">
        <v>12371.997962622099</v>
      </c>
      <c r="K82">
        <v>200.01343560818501</v>
      </c>
      <c r="L82">
        <v>8085.9813667274702</v>
      </c>
      <c r="M82">
        <v>297.01370740160701</v>
      </c>
      <c r="N82">
        <v>636.99333466124597</v>
      </c>
      <c r="O82">
        <v>524.98312375701005</v>
      </c>
      <c r="P82">
        <v>165.00672072011599</v>
      </c>
      <c r="Q82">
        <v>156.99876596980201</v>
      </c>
      <c r="R82">
        <v>6555.0339163217204</v>
      </c>
      <c r="S82">
        <v>542.91962489311595</v>
      </c>
      <c r="T82">
        <v>20.010944345566099</v>
      </c>
      <c r="U82">
        <v>28.0003424043278</v>
      </c>
      <c r="V82">
        <v>1249.0094625153599</v>
      </c>
      <c r="W82">
        <v>661.02463228494503</v>
      </c>
      <c r="X82">
        <v>1069.9677514080099</v>
      </c>
      <c r="Y82">
        <v>540.99756033376104</v>
      </c>
      <c r="Z82">
        <v>2660.1676243495999</v>
      </c>
      <c r="AA82">
        <v>73.990122183868394</v>
      </c>
      <c r="AB82">
        <v>120.987011927993</v>
      </c>
      <c r="AC82">
        <v>0</v>
      </c>
      <c r="AD82">
        <v>45184.279229354019</v>
      </c>
    </row>
    <row r="83" spans="1:30" x14ac:dyDescent="0.2">
      <c r="A83" s="80" t="s">
        <v>692</v>
      </c>
      <c r="B83">
        <v>10034.2096635788</v>
      </c>
      <c r="C83">
        <v>15692.6313064695</v>
      </c>
      <c r="D83">
        <v>12254.060825643501</v>
      </c>
      <c r="E83">
        <v>3991.8733778884998</v>
      </c>
      <c r="F83">
        <v>19457.789210348499</v>
      </c>
      <c r="G83">
        <v>84153.785224547595</v>
      </c>
      <c r="H83">
        <v>14300.1489131446</v>
      </c>
      <c r="I83">
        <v>4280.4427386139096</v>
      </c>
      <c r="J83">
        <v>62879.9896451409</v>
      </c>
      <c r="K83">
        <v>21228.425988274801</v>
      </c>
      <c r="L83">
        <v>105029.75797024299</v>
      </c>
      <c r="M83">
        <v>36984.706871493698</v>
      </c>
      <c r="N83">
        <v>26567.722002009399</v>
      </c>
      <c r="O83">
        <v>11906.617246808901</v>
      </c>
      <c r="P83">
        <v>18841.767424774</v>
      </c>
      <c r="Q83">
        <v>14393.886862224999</v>
      </c>
      <c r="R83">
        <v>90420.467843449296</v>
      </c>
      <c r="S83">
        <v>2416.6422345610699</v>
      </c>
      <c r="T83">
        <v>2014.10154838123</v>
      </c>
      <c r="U83">
        <v>2651.0324183526</v>
      </c>
      <c r="V83">
        <v>8505.0644345021301</v>
      </c>
      <c r="W83">
        <v>49506.844812808202</v>
      </c>
      <c r="X83">
        <v>20286.388572723601</v>
      </c>
      <c r="Y83">
        <v>56587.744813617101</v>
      </c>
      <c r="Z83">
        <v>11700.7372950715</v>
      </c>
      <c r="AA83">
        <v>2422.6765682636901</v>
      </c>
      <c r="AB83">
        <v>11519.763342333999</v>
      </c>
      <c r="AC83">
        <v>1977.6651484134145</v>
      </c>
      <c r="AD83">
        <v>722006.94430368347</v>
      </c>
    </row>
    <row r="84" spans="1:30" x14ac:dyDescent="0.2">
      <c r="A84" s="80" t="s">
        <v>693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row>
    <row r="85" spans="1:30" x14ac:dyDescent="0.2">
      <c r="A85" s="80" t="s">
        <v>707</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row>
    <row r="86" spans="1:30" x14ac:dyDescent="0.2">
      <c r="A86" s="79"/>
    </row>
    <row r="87" spans="1:30" x14ac:dyDescent="0.2">
      <c r="A87" s="80"/>
    </row>
    <row r="88" spans="1:30" x14ac:dyDescent="0.2">
      <c r="A88" s="80"/>
    </row>
    <row r="89" spans="1:30" x14ac:dyDescent="0.2">
      <c r="A89" s="80"/>
    </row>
    <row r="90" spans="1:30" x14ac:dyDescent="0.2">
      <c r="A90" s="80"/>
    </row>
    <row r="91" spans="1:30" x14ac:dyDescent="0.2">
      <c r="A91" s="80"/>
    </row>
    <row r="92" spans="1:30" x14ac:dyDescent="0.2">
      <c r="A92" s="80"/>
    </row>
    <row r="93" spans="1:30" x14ac:dyDescent="0.2">
      <c r="A93" s="79" t="s">
        <v>694</v>
      </c>
      <c r="B93">
        <v>30.000626859414499</v>
      </c>
      <c r="C93">
        <v>34.001367857504597</v>
      </c>
      <c r="D93">
        <v>23.001991266612301</v>
      </c>
      <c r="E93">
        <v>11.0024072054055</v>
      </c>
      <c r="F93">
        <v>47.999480013194002</v>
      </c>
      <c r="G93">
        <v>211.999458939611</v>
      </c>
      <c r="H93">
        <v>34.997917065943803</v>
      </c>
      <c r="I93">
        <v>8.9988284623978494</v>
      </c>
      <c r="J93">
        <v>89.999985179113807</v>
      </c>
      <c r="K93">
        <v>63.004232216578501</v>
      </c>
      <c r="L93">
        <v>252.999416990112</v>
      </c>
      <c r="M93">
        <v>98.004522981001699</v>
      </c>
      <c r="N93">
        <v>56.999403572513401</v>
      </c>
      <c r="O93">
        <v>30.999003498032899</v>
      </c>
      <c r="P93">
        <v>35.001425607297399</v>
      </c>
      <c r="Q93">
        <v>40.999677737336803</v>
      </c>
      <c r="R93">
        <v>232.00120039460501</v>
      </c>
      <c r="S93">
        <v>1.99970395909066</v>
      </c>
      <c r="T93">
        <v>4.0021888691132199</v>
      </c>
      <c r="U93">
        <v>6.0000733723559598</v>
      </c>
      <c r="V93">
        <v>27.000204553974999</v>
      </c>
      <c r="W93">
        <v>41.001527872439901</v>
      </c>
      <c r="X93">
        <v>90.9972573627374</v>
      </c>
      <c r="Y93">
        <v>109.99950394956301</v>
      </c>
      <c r="Z93">
        <v>48.003024800293602</v>
      </c>
      <c r="AA93">
        <v>4.9993325799911101</v>
      </c>
      <c r="AB93">
        <v>36.996028440791399</v>
      </c>
      <c r="AC93">
        <v>3.999322848156551</v>
      </c>
      <c r="AD93">
        <v>1677.0091144551864</v>
      </c>
    </row>
    <row r="94" spans="1:30" x14ac:dyDescent="0.2">
      <c r="A94" s="80" t="s">
        <v>701</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row>
    <row r="95" spans="1:30" x14ac:dyDescent="0.2">
      <c r="A95" s="80" t="s">
        <v>691</v>
      </c>
      <c r="B95">
        <v>22.000459696903899</v>
      </c>
      <c r="C95">
        <v>25.0010057775769</v>
      </c>
      <c r="D95">
        <v>16.001385228947601</v>
      </c>
      <c r="E95">
        <v>7.0015318579853503</v>
      </c>
      <c r="F95">
        <v>33.999631676012399</v>
      </c>
      <c r="G95">
        <v>154.99960441339499</v>
      </c>
      <c r="H95">
        <v>25.998452677558198</v>
      </c>
      <c r="I95">
        <v>5.9992189749318996</v>
      </c>
      <c r="J95">
        <v>63.999989460703198</v>
      </c>
      <c r="K95">
        <v>44.002955833800897</v>
      </c>
      <c r="L95">
        <v>180.99958290596999</v>
      </c>
      <c r="M95">
        <v>73.0033691593176</v>
      </c>
      <c r="N95">
        <v>40.999570990755203</v>
      </c>
      <c r="O95">
        <v>21.9992928050556</v>
      </c>
      <c r="P95">
        <v>25.001018290926702</v>
      </c>
      <c r="Q95">
        <v>28.999772058116299</v>
      </c>
      <c r="R95">
        <v>168.00086925126601</v>
      </c>
      <c r="S95">
        <v>1.99970395909066</v>
      </c>
      <c r="T95">
        <v>4.0021888691132199</v>
      </c>
      <c r="U95">
        <v>4.00004891490397</v>
      </c>
      <c r="V95">
        <v>20.0001515214629</v>
      </c>
      <c r="W95">
        <v>29.001080690262299</v>
      </c>
      <c r="X95">
        <v>63.998071112254898</v>
      </c>
      <c r="Y95">
        <v>79.999639236045994</v>
      </c>
      <c r="Z95">
        <v>36.002268600220198</v>
      </c>
      <c r="AA95">
        <v>3.9994660639928798</v>
      </c>
      <c r="AB95">
        <v>25.997209174610202</v>
      </c>
      <c r="AC95">
        <v>3.999322848156551</v>
      </c>
      <c r="AD95">
        <v>1211.0068620493382</v>
      </c>
    </row>
    <row r="96" spans="1:30" x14ac:dyDescent="0.2">
      <c r="A96" s="80" t="s">
        <v>702</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row>
    <row r="97" spans="1:30" x14ac:dyDescent="0.2">
      <c r="A97" s="80" t="s">
        <v>692</v>
      </c>
      <c r="B97">
        <v>8.0001671625105306</v>
      </c>
      <c r="C97">
        <v>9.0003620799277098</v>
      </c>
      <c r="D97">
        <v>7.0006060376646104</v>
      </c>
      <c r="E97">
        <v>4.0008753474201999</v>
      </c>
      <c r="F97">
        <v>13.9998483371816</v>
      </c>
      <c r="G97">
        <v>56.999854526216303</v>
      </c>
      <c r="H97">
        <v>8.9994643883855492</v>
      </c>
      <c r="I97">
        <v>2.9996094874659498</v>
      </c>
      <c r="J97">
        <v>25.999995718410599</v>
      </c>
      <c r="K97">
        <v>19.001276382777601</v>
      </c>
      <c r="L97">
        <v>71.999834084142705</v>
      </c>
      <c r="M97">
        <v>25.001153821684099</v>
      </c>
      <c r="N97">
        <v>15.999832581758101</v>
      </c>
      <c r="O97">
        <v>8.9997106929773203</v>
      </c>
      <c r="P97">
        <v>10.000407316370699</v>
      </c>
      <c r="Q97">
        <v>11.9999056792205</v>
      </c>
      <c r="R97">
        <v>64.000331143339494</v>
      </c>
      <c r="S97">
        <v>0</v>
      </c>
      <c r="T97">
        <v>0</v>
      </c>
      <c r="U97">
        <v>2.0000244574519801</v>
      </c>
      <c r="V97">
        <v>7.0000530325120396</v>
      </c>
      <c r="W97">
        <v>12.000447182177499</v>
      </c>
      <c r="X97">
        <v>26.999186250482499</v>
      </c>
      <c r="Y97">
        <v>29.999864713517201</v>
      </c>
      <c r="Z97">
        <v>12.0007562000734</v>
      </c>
      <c r="AA97">
        <v>0.99986651599822196</v>
      </c>
      <c r="AB97">
        <v>10.998819266181201</v>
      </c>
      <c r="AC97">
        <v>0</v>
      </c>
      <c r="AD97">
        <v>466.0022524058482</v>
      </c>
    </row>
    <row r="98" spans="1:30" x14ac:dyDescent="0.2">
      <c r="A98" s="80" t="s">
        <v>693</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row>
    <row r="99" spans="1:30" x14ac:dyDescent="0.2">
      <c r="A99" s="80" t="s">
        <v>707</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row>
    <row r="100" spans="1:30" x14ac:dyDescent="0.2">
      <c r="A100" s="79" t="s">
        <v>695</v>
      </c>
      <c r="B100">
        <v>174.003635784604</v>
      </c>
      <c r="C100">
        <v>106.004264496926</v>
      </c>
      <c r="D100">
        <v>782.06770306481803</v>
      </c>
      <c r="E100">
        <v>33.007221616216597</v>
      </c>
      <c r="F100">
        <v>162.99823421147099</v>
      </c>
      <c r="G100">
        <v>561.998565679536</v>
      </c>
      <c r="H100">
        <v>109.993453635823</v>
      </c>
      <c r="I100">
        <v>92.987894111444504</v>
      </c>
      <c r="J100">
        <v>418.99993100054098</v>
      </c>
      <c r="K100">
        <v>29.001948163186899</v>
      </c>
      <c r="L100">
        <v>934.99784539824202</v>
      </c>
      <c r="M100">
        <v>916.04227602650599</v>
      </c>
      <c r="N100">
        <v>123.998702508625</v>
      </c>
      <c r="O100">
        <v>31.998971352808201</v>
      </c>
      <c r="P100">
        <v>147.005987550649</v>
      </c>
      <c r="Q100">
        <v>182.99856160811299</v>
      </c>
      <c r="R100">
        <v>978.005060284156</v>
      </c>
      <c r="S100">
        <v>351.94789679995699</v>
      </c>
      <c r="T100">
        <v>24.0131332146793</v>
      </c>
      <c r="U100">
        <v>315.00385204868797</v>
      </c>
      <c r="V100">
        <v>150.00113641097201</v>
      </c>
      <c r="W100">
        <v>484.01803634782698</v>
      </c>
      <c r="X100">
        <v>227.993128337408</v>
      </c>
      <c r="Y100">
        <v>31.9998556944184</v>
      </c>
      <c r="Z100">
        <v>119.007498984061</v>
      </c>
      <c r="AA100">
        <v>14.9979977399733</v>
      </c>
      <c r="AB100">
        <v>1268.86378625309</v>
      </c>
      <c r="AC100">
        <v>10.998137832430515</v>
      </c>
      <c r="AD100">
        <v>8784.9547161571791</v>
      </c>
    </row>
    <row r="101" spans="1:30" x14ac:dyDescent="0.2">
      <c r="A101" s="80" t="s">
        <v>696</v>
      </c>
      <c r="B101">
        <v>174.003635784604</v>
      </c>
      <c r="C101">
        <v>106.004264496926</v>
      </c>
      <c r="D101">
        <v>782.06770306481803</v>
      </c>
      <c r="E101">
        <v>33.007221616216597</v>
      </c>
      <c r="F101">
        <v>162.99823421147099</v>
      </c>
      <c r="G101">
        <v>561.998565679536</v>
      </c>
      <c r="H101">
        <v>109.993453635823</v>
      </c>
      <c r="I101">
        <v>92.987894111444504</v>
      </c>
      <c r="J101">
        <v>418.99993100054098</v>
      </c>
      <c r="K101">
        <v>29.001948163186899</v>
      </c>
      <c r="L101">
        <v>934.99784539824202</v>
      </c>
      <c r="M101">
        <v>916.04227602650599</v>
      </c>
      <c r="N101">
        <v>123.998702508625</v>
      </c>
      <c r="O101">
        <v>31.998971352808201</v>
      </c>
      <c r="P101">
        <v>147.005987550649</v>
      </c>
      <c r="Q101">
        <v>182.99856160811299</v>
      </c>
      <c r="R101">
        <v>978.005060284156</v>
      </c>
      <c r="S101">
        <v>351.94789679995699</v>
      </c>
      <c r="T101">
        <v>24.0131332146793</v>
      </c>
      <c r="U101">
        <v>315.00385204868797</v>
      </c>
      <c r="V101">
        <v>150.00113641097201</v>
      </c>
      <c r="W101">
        <v>484.01803634782698</v>
      </c>
      <c r="X101">
        <v>227.993128337408</v>
      </c>
      <c r="Y101">
        <v>31.9998556944184</v>
      </c>
      <c r="Z101">
        <v>119.007498984061</v>
      </c>
      <c r="AA101">
        <v>14.9979977399733</v>
      </c>
      <c r="AB101">
        <v>1268.86378625309</v>
      </c>
      <c r="AC101">
        <v>10.998137832430515</v>
      </c>
      <c r="AD101">
        <v>8784.9547161571791</v>
      </c>
    </row>
    <row r="102" spans="1:30" x14ac:dyDescent="0.2">
      <c r="A102" s="80" t="s">
        <v>697</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row>
    <row r="103" spans="1:30" x14ac:dyDescent="0.2">
      <c r="A103" s="80" t="s">
        <v>698</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row>
    <row r="104" spans="1:30" x14ac:dyDescent="0.2">
      <c r="A104" s="80" t="s">
        <v>705</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row>
    <row r="105" spans="1:30" x14ac:dyDescent="0.2">
      <c r="A105" s="79" t="s">
        <v>699</v>
      </c>
      <c r="B105">
        <v>0</v>
      </c>
      <c r="C105">
        <v>0</v>
      </c>
      <c r="D105">
        <v>0</v>
      </c>
      <c r="E105">
        <v>0</v>
      </c>
      <c r="F105">
        <v>0</v>
      </c>
      <c r="G105">
        <v>2.9999923434850699</v>
      </c>
      <c r="H105">
        <v>0</v>
      </c>
      <c r="I105">
        <v>0</v>
      </c>
      <c r="J105">
        <v>0</v>
      </c>
      <c r="K105">
        <v>0</v>
      </c>
      <c r="L105">
        <v>3.9999907824523699</v>
      </c>
      <c r="M105">
        <v>0</v>
      </c>
      <c r="N105">
        <v>0</v>
      </c>
      <c r="O105">
        <v>0</v>
      </c>
      <c r="P105">
        <v>0</v>
      </c>
      <c r="Q105">
        <v>0</v>
      </c>
      <c r="R105">
        <v>3.0000155223440301</v>
      </c>
      <c r="S105">
        <v>0</v>
      </c>
      <c r="T105">
        <v>0</v>
      </c>
      <c r="U105">
        <v>0</v>
      </c>
      <c r="V105">
        <v>0</v>
      </c>
      <c r="W105">
        <v>0</v>
      </c>
      <c r="X105">
        <v>0</v>
      </c>
      <c r="Y105">
        <v>0</v>
      </c>
      <c r="Z105">
        <v>0</v>
      </c>
      <c r="AA105">
        <v>0</v>
      </c>
      <c r="AB105">
        <v>0</v>
      </c>
      <c r="AC105">
        <v>0</v>
      </c>
      <c r="AD105">
        <v>9.9999986482814869</v>
      </c>
    </row>
    <row r="106" spans="1:30" x14ac:dyDescent="0.2">
      <c r="A106" s="80" t="s">
        <v>700</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row>
    <row r="107" spans="1:30" x14ac:dyDescent="0.2">
      <c r="A107" s="80" t="s">
        <v>708</v>
      </c>
      <c r="B107">
        <v>0</v>
      </c>
      <c r="C107">
        <v>0</v>
      </c>
      <c r="D107">
        <v>0</v>
      </c>
      <c r="E107">
        <v>0</v>
      </c>
      <c r="F107">
        <v>0</v>
      </c>
      <c r="G107">
        <v>2.9999923434850699</v>
      </c>
      <c r="H107">
        <v>0</v>
      </c>
      <c r="I107">
        <v>0</v>
      </c>
      <c r="J107">
        <v>0</v>
      </c>
      <c r="K107">
        <v>0</v>
      </c>
      <c r="L107">
        <v>3.9999907824523699</v>
      </c>
      <c r="M107">
        <v>0</v>
      </c>
      <c r="N107">
        <v>0</v>
      </c>
      <c r="O107">
        <v>0</v>
      </c>
      <c r="P107">
        <v>0</v>
      </c>
      <c r="Q107">
        <v>0</v>
      </c>
      <c r="R107">
        <v>3.0000155223440301</v>
      </c>
      <c r="S107">
        <v>0</v>
      </c>
      <c r="T107">
        <v>0</v>
      </c>
      <c r="U107">
        <v>0</v>
      </c>
      <c r="V107">
        <v>0</v>
      </c>
      <c r="W107">
        <v>0</v>
      </c>
      <c r="X107">
        <v>0</v>
      </c>
      <c r="Y107">
        <v>0</v>
      </c>
      <c r="Z107">
        <v>0</v>
      </c>
      <c r="AA107">
        <v>0</v>
      </c>
      <c r="AB107">
        <v>0</v>
      </c>
      <c r="AC107">
        <v>0</v>
      </c>
      <c r="AD107">
        <v>9.9999986482814869</v>
      </c>
    </row>
    <row r="108" spans="1:30" x14ac:dyDescent="0.2">
      <c r="A108" s="77" t="s">
        <v>128</v>
      </c>
      <c r="B108">
        <v>517933.95713145199</v>
      </c>
      <c r="C108">
        <v>933669.51886742294</v>
      </c>
      <c r="D108">
        <v>327630.64171587501</v>
      </c>
      <c r="E108">
        <v>119943.593994518</v>
      </c>
      <c r="F108">
        <v>725370.13068915706</v>
      </c>
      <c r="G108">
        <v>3400179.5095682</v>
      </c>
      <c r="H108">
        <v>480623.82842661598</v>
      </c>
      <c r="I108">
        <v>89987.547526268696</v>
      </c>
      <c r="J108">
        <v>3716530.1047725198</v>
      </c>
      <c r="K108">
        <v>664740.91101363197</v>
      </c>
      <c r="L108">
        <v>7516405.20080317</v>
      </c>
      <c r="M108">
        <v>4688497.27972518</v>
      </c>
      <c r="N108">
        <v>837442.52208642801</v>
      </c>
      <c r="O108">
        <v>191077.78310434401</v>
      </c>
      <c r="P108">
        <v>554344.43440433801</v>
      </c>
      <c r="Q108">
        <v>411365.47526487499</v>
      </c>
      <c r="R108">
        <v>4960687.9809978995</v>
      </c>
      <c r="S108">
        <v>120773.99064533701</v>
      </c>
      <c r="T108">
        <v>41631.5409049554</v>
      </c>
      <c r="U108">
        <v>86899.809266850396</v>
      </c>
      <c r="V108">
        <v>1067268.0160929901</v>
      </c>
      <c r="W108">
        <v>3765042.92751433</v>
      </c>
      <c r="X108">
        <v>1363315.68080641</v>
      </c>
      <c r="Y108">
        <v>867702.38221289194</v>
      </c>
      <c r="Z108">
        <v>669618.62135572603</v>
      </c>
      <c r="AA108">
        <v>99232.411649742004</v>
      </c>
      <c r="AB108">
        <v>332118.16655524902</v>
      </c>
      <c r="AC108">
        <v>53972.318183701696</v>
      </c>
      <c r="AD108">
        <v>38604006.285280116</v>
      </c>
    </row>
    <row r="109" spans="1:30" x14ac:dyDescent="0.2">
      <c r="A109" s="78" t="s">
        <v>129</v>
      </c>
      <c r="B109">
        <v>419848.63597097999</v>
      </c>
      <c r="C109">
        <v>733982.36496608995</v>
      </c>
      <c r="D109">
        <v>281373.64211016399</v>
      </c>
      <c r="E109">
        <v>107751.767012633</v>
      </c>
      <c r="F109">
        <v>580702.21572164597</v>
      </c>
      <c r="G109">
        <v>2477138.5778161702</v>
      </c>
      <c r="H109">
        <v>423853.46120716498</v>
      </c>
      <c r="I109">
        <v>74553.545530280506</v>
      </c>
      <c r="J109">
        <v>3110675.74321958</v>
      </c>
      <c r="K109">
        <v>456277.91704770899</v>
      </c>
      <c r="L109">
        <v>6809436.4339614296</v>
      </c>
      <c r="M109">
        <v>3909552.5674554701</v>
      </c>
      <c r="N109">
        <v>686689.58733201504</v>
      </c>
      <c r="O109">
        <v>119796.309575785</v>
      </c>
      <c r="P109">
        <v>436807.75376606302</v>
      </c>
      <c r="Q109">
        <v>286658.65729114797</v>
      </c>
      <c r="R109">
        <v>4110758.9289842299</v>
      </c>
      <c r="S109">
        <v>81606.4708391069</v>
      </c>
      <c r="T109">
        <v>34685.559553360799</v>
      </c>
      <c r="U109">
        <v>59577.568299409002</v>
      </c>
      <c r="V109">
        <v>929911.56688668695</v>
      </c>
      <c r="W109">
        <v>2748785.8340836801</v>
      </c>
      <c r="X109">
        <v>1284153.6069946201</v>
      </c>
      <c r="Y109">
        <v>770515.13858419703</v>
      </c>
      <c r="Z109">
        <v>572039.092452212</v>
      </c>
      <c r="AA109">
        <v>70109.375961059093</v>
      </c>
      <c r="AB109">
        <v>189291.572130827</v>
      </c>
      <c r="AC109">
        <v>42646.601240970274</v>
      </c>
      <c r="AD109">
        <v>31809180.495994724</v>
      </c>
    </row>
    <row r="110" spans="1:30" x14ac:dyDescent="0.2">
      <c r="A110" s="79" t="s">
        <v>690</v>
      </c>
      <c r="B110">
        <v>416365.63069505402</v>
      </c>
      <c r="C110">
        <v>731632.36699928402</v>
      </c>
      <c r="D110">
        <v>280646.64045110601</v>
      </c>
      <c r="E110">
        <v>107123.77419866101</v>
      </c>
      <c r="F110">
        <v>579792.21538359497</v>
      </c>
      <c r="G110">
        <v>2463973.5800599102</v>
      </c>
      <c r="H110">
        <v>421815.454181268</v>
      </c>
      <c r="I110">
        <v>74390.544337552696</v>
      </c>
      <c r="J110">
        <v>3102443.74389912</v>
      </c>
      <c r="K110">
        <v>454785.91731895698</v>
      </c>
      <c r="L110">
        <v>6747005.4208144303</v>
      </c>
      <c r="M110">
        <v>3887213.5642130501</v>
      </c>
      <c r="N110">
        <v>685371.58428535704</v>
      </c>
      <c r="O110">
        <v>119568.30898659</v>
      </c>
      <c r="P110">
        <v>435802.75203180697</v>
      </c>
      <c r="Q110">
        <v>285365.65883696597</v>
      </c>
      <c r="R110">
        <v>4097992.9260992599</v>
      </c>
      <c r="S110">
        <v>81405.467216306104</v>
      </c>
      <c r="T110">
        <v>34466.549706106001</v>
      </c>
      <c r="U110">
        <v>59427.566868572998</v>
      </c>
      <c r="V110">
        <v>923722.56311378605</v>
      </c>
      <c r="W110">
        <v>2741968.8320151502</v>
      </c>
      <c r="X110">
        <v>1280096.6019176701</v>
      </c>
      <c r="Y110">
        <v>767639.14179948706</v>
      </c>
      <c r="Z110">
        <v>567407.09170359396</v>
      </c>
      <c r="AA110">
        <v>69786.3742289644</v>
      </c>
      <c r="AB110">
        <v>188985.57443903701</v>
      </c>
      <c r="AC110">
        <v>42427.598153417573</v>
      </c>
      <c r="AD110">
        <v>31648623.443954092</v>
      </c>
    </row>
    <row r="111" spans="1:30" x14ac:dyDescent="0.2">
      <c r="A111" s="80" t="s">
        <v>701</v>
      </c>
      <c r="B111">
        <v>110.00016662413</v>
      </c>
      <c r="C111">
        <v>15169.9868750851</v>
      </c>
      <c r="D111">
        <v>337.000769054334</v>
      </c>
      <c r="E111">
        <v>148.99829503477801</v>
      </c>
      <c r="F111">
        <v>11872.004410261001</v>
      </c>
      <c r="G111">
        <v>9627.9983590804204</v>
      </c>
      <c r="H111">
        <v>431.00148584951302</v>
      </c>
      <c r="I111">
        <v>83.000607339922993</v>
      </c>
      <c r="J111">
        <v>760.99993718089104</v>
      </c>
      <c r="K111">
        <v>531.99990328129104</v>
      </c>
      <c r="L111">
        <v>9778.0020590951899</v>
      </c>
      <c r="M111">
        <v>31583.004584143098</v>
      </c>
      <c r="N111">
        <v>807.00186544243695</v>
      </c>
      <c r="O111">
        <v>943.00243689243405</v>
      </c>
      <c r="P111">
        <v>53.000091458244299</v>
      </c>
      <c r="Q111">
        <v>7.9999904357762599</v>
      </c>
      <c r="R111">
        <v>51791.011704172801</v>
      </c>
      <c r="S111">
        <v>65.001171552502299</v>
      </c>
      <c r="T111">
        <v>96.0043166048507</v>
      </c>
      <c r="U111">
        <v>34.000324322807501</v>
      </c>
      <c r="V111">
        <v>10653.006494216999</v>
      </c>
      <c r="W111">
        <v>145433.044129785</v>
      </c>
      <c r="X111">
        <v>666.00083343593406</v>
      </c>
      <c r="Y111">
        <v>13.9999843483831</v>
      </c>
      <c r="Z111">
        <v>664.00010731483098</v>
      </c>
      <c r="AA111">
        <v>437.00234342213997</v>
      </c>
      <c r="AB111">
        <v>53.999592668850198</v>
      </c>
      <c r="AC111">
        <v>62.00087410167793</v>
      </c>
      <c r="AD111">
        <v>292214.0737122061</v>
      </c>
    </row>
    <row r="112" spans="1:30" x14ac:dyDescent="0.2">
      <c r="A112" s="80" t="s">
        <v>691</v>
      </c>
      <c r="B112">
        <v>19889.030127157501</v>
      </c>
      <c r="C112">
        <v>21359.981519566099</v>
      </c>
      <c r="D112">
        <v>18719.0427178875</v>
      </c>
      <c r="E112">
        <v>5401.9381864286597</v>
      </c>
      <c r="F112">
        <v>116363.043227021</v>
      </c>
      <c r="G112">
        <v>116991.980060816</v>
      </c>
      <c r="H112">
        <v>32799.1130728032</v>
      </c>
      <c r="I112">
        <v>13414.098154912301</v>
      </c>
      <c r="J112">
        <v>89020.992651485096</v>
      </c>
      <c r="K112">
        <v>28840.994756646101</v>
      </c>
      <c r="L112">
        <v>132601.02792371399</v>
      </c>
      <c r="M112">
        <v>207404.03010384101</v>
      </c>
      <c r="N112">
        <v>322747.74605446099</v>
      </c>
      <c r="O112">
        <v>4710.0121715412097</v>
      </c>
      <c r="P112">
        <v>23879.0412062531</v>
      </c>
      <c r="Q112">
        <v>597.99928507427501</v>
      </c>
      <c r="R112">
        <v>194400.04393217299</v>
      </c>
      <c r="S112">
        <v>2063.0371832740302</v>
      </c>
      <c r="T112">
        <v>1261.0567004033001</v>
      </c>
      <c r="U112">
        <v>3013.0287407240899</v>
      </c>
      <c r="V112">
        <v>25505.0155482029</v>
      </c>
      <c r="W112">
        <v>714403.21677646099</v>
      </c>
      <c r="X112">
        <v>12519.015666343001</v>
      </c>
      <c r="Y112">
        <v>115750.870593549</v>
      </c>
      <c r="Z112">
        <v>52943.008556579996</v>
      </c>
      <c r="AA112">
        <v>4054.0217396644298</v>
      </c>
      <c r="AB112">
        <v>57789.564080238102</v>
      </c>
      <c r="AC112">
        <v>1514.0213449990383</v>
      </c>
      <c r="AD112">
        <v>2339955.9720822247</v>
      </c>
    </row>
    <row r="113" spans="1:30" x14ac:dyDescent="0.2">
      <c r="A113" s="80" t="s">
        <v>702</v>
      </c>
      <c r="B113">
        <v>1697.0025705559001</v>
      </c>
      <c r="C113">
        <v>601.99947915631105</v>
      </c>
      <c r="D113">
        <v>175.00039936055899</v>
      </c>
      <c r="E113">
        <v>0</v>
      </c>
      <c r="F113">
        <v>7225.0026839736902</v>
      </c>
      <c r="G113">
        <v>32401.994477661301</v>
      </c>
      <c r="H113">
        <v>572.00197193949396</v>
      </c>
      <c r="I113">
        <v>116.00084881242201</v>
      </c>
      <c r="J113">
        <v>828.99993156762002</v>
      </c>
      <c r="K113">
        <v>108.99998018357201</v>
      </c>
      <c r="L113">
        <v>3567.0007511548902</v>
      </c>
      <c r="M113">
        <v>2029.0002945010399</v>
      </c>
      <c r="N113">
        <v>426.00098473169498</v>
      </c>
      <c r="O113">
        <v>98.000253250751399</v>
      </c>
      <c r="P113">
        <v>187.00032269229601</v>
      </c>
      <c r="Q113">
        <v>239.99971307328801</v>
      </c>
      <c r="R113">
        <v>95130.021498290502</v>
      </c>
      <c r="S113">
        <v>34.000612812078103</v>
      </c>
      <c r="T113">
        <v>26.001169080480398</v>
      </c>
      <c r="U113">
        <v>39.000372017338002</v>
      </c>
      <c r="V113">
        <v>3726.0022714214501</v>
      </c>
      <c r="W113">
        <v>3056.0009273041401</v>
      </c>
      <c r="X113">
        <v>27.000033787943199</v>
      </c>
      <c r="Y113">
        <v>478.99946449110797</v>
      </c>
      <c r="Z113">
        <v>6674.0010786433504</v>
      </c>
      <c r="AA113">
        <v>67.000359288978004</v>
      </c>
      <c r="AB113">
        <v>13.9998943956278</v>
      </c>
      <c r="AC113">
        <v>0</v>
      </c>
      <c r="AD113">
        <v>159546.03234414797</v>
      </c>
    </row>
    <row r="114" spans="1:30" x14ac:dyDescent="0.2">
      <c r="A114" s="80" t="s">
        <v>703</v>
      </c>
      <c r="B114">
        <v>26.000039383885301</v>
      </c>
      <c r="C114">
        <v>37.999967122823598</v>
      </c>
      <c r="D114">
        <v>18.000041077086099</v>
      </c>
      <c r="E114">
        <v>0</v>
      </c>
      <c r="F114">
        <v>31.0000115160117</v>
      </c>
      <c r="G114">
        <v>133.999977162108</v>
      </c>
      <c r="H114">
        <v>22.0000758438266</v>
      </c>
      <c r="I114">
        <v>4.0000292693938801</v>
      </c>
      <c r="J114">
        <v>193.999983985667</v>
      </c>
      <c r="K114">
        <v>24.9999954549479</v>
      </c>
      <c r="L114">
        <v>390.00008212795302</v>
      </c>
      <c r="M114">
        <v>194.00002815830601</v>
      </c>
      <c r="N114">
        <v>41.000094774646698</v>
      </c>
      <c r="O114">
        <v>7.0000180893393802</v>
      </c>
      <c r="P114">
        <v>29.000050043190299</v>
      </c>
      <c r="Q114">
        <v>21.9999736983847</v>
      </c>
      <c r="R114">
        <v>217.00004903951401</v>
      </c>
      <c r="S114">
        <v>3.0000540716539499</v>
      </c>
      <c r="T114">
        <v>2.0000899292677201</v>
      </c>
      <c r="U114">
        <v>4.0000381556244102</v>
      </c>
      <c r="V114">
        <v>57.000034747993197</v>
      </c>
      <c r="W114">
        <v>186.000056439323</v>
      </c>
      <c r="X114">
        <v>69.0000863469661</v>
      </c>
      <c r="Y114">
        <v>46.999947455286197</v>
      </c>
      <c r="Z114">
        <v>33.000005333417803</v>
      </c>
      <c r="AA114">
        <v>5.0000268126102902</v>
      </c>
      <c r="AB114">
        <v>10.999917025136099</v>
      </c>
      <c r="AC114">
        <v>0</v>
      </c>
      <c r="AD114">
        <v>1809.0006730643659</v>
      </c>
    </row>
    <row r="115" spans="1:30" x14ac:dyDescent="0.2">
      <c r="A115" s="80" t="s">
        <v>692</v>
      </c>
      <c r="B115">
        <v>394643.59779133298</v>
      </c>
      <c r="C115">
        <v>694462.39915835403</v>
      </c>
      <c r="D115">
        <v>261397.59652372601</v>
      </c>
      <c r="E115">
        <v>101572.837717198</v>
      </c>
      <c r="F115">
        <v>444301.16505082301</v>
      </c>
      <c r="G115">
        <v>2304816.60718536</v>
      </c>
      <c r="H115">
        <v>387991.33757483202</v>
      </c>
      <c r="I115">
        <v>60773.444697218598</v>
      </c>
      <c r="J115">
        <v>3011636.75139507</v>
      </c>
      <c r="K115">
        <v>425278.92268339102</v>
      </c>
      <c r="L115">
        <v>6600664.3899972802</v>
      </c>
      <c r="M115">
        <v>3646001.5292021199</v>
      </c>
      <c r="N115">
        <v>361349.83528594702</v>
      </c>
      <c r="O115">
        <v>113810.294106816</v>
      </c>
      <c r="P115">
        <v>411654.71036135999</v>
      </c>
      <c r="Q115">
        <v>284497.659874684</v>
      </c>
      <c r="R115">
        <v>3756451.8489148999</v>
      </c>
      <c r="S115">
        <v>79240.428194595894</v>
      </c>
      <c r="T115">
        <v>33081.487430088098</v>
      </c>
      <c r="U115">
        <v>56337.537393353203</v>
      </c>
      <c r="V115">
        <v>883781.53876519704</v>
      </c>
      <c r="W115">
        <v>1878888.57012455</v>
      </c>
      <c r="X115">
        <v>1266815.5852977601</v>
      </c>
      <c r="Y115">
        <v>651348.27180964197</v>
      </c>
      <c r="Z115">
        <v>507093.08195572201</v>
      </c>
      <c r="AA115">
        <v>65223.349759776298</v>
      </c>
      <c r="AB115">
        <v>131117.010954709</v>
      </c>
      <c r="AC115">
        <v>40851.575934316854</v>
      </c>
      <c r="AD115">
        <v>28855083.365140159</v>
      </c>
    </row>
    <row r="116" spans="1:30" x14ac:dyDescent="0.2">
      <c r="A116" s="80" t="s">
        <v>693</v>
      </c>
      <c r="B116">
        <v>0</v>
      </c>
      <c r="C116">
        <v>0</v>
      </c>
      <c r="D116">
        <v>0</v>
      </c>
      <c r="E116">
        <v>0</v>
      </c>
      <c r="F116">
        <v>0</v>
      </c>
      <c r="G116">
        <v>0.99999982956796996</v>
      </c>
      <c r="H116">
        <v>0</v>
      </c>
      <c r="I116">
        <v>0</v>
      </c>
      <c r="J116">
        <v>1.99999983490378</v>
      </c>
      <c r="K116">
        <v>0</v>
      </c>
      <c r="L116">
        <v>5.0000010529224701</v>
      </c>
      <c r="M116">
        <v>2.0000002902918101</v>
      </c>
      <c r="N116">
        <v>0</v>
      </c>
      <c r="O116">
        <v>0</v>
      </c>
      <c r="P116">
        <v>0</v>
      </c>
      <c r="Q116">
        <v>0</v>
      </c>
      <c r="R116">
        <v>3.0000006779656401</v>
      </c>
      <c r="S116">
        <v>0</v>
      </c>
      <c r="T116">
        <v>0</v>
      </c>
      <c r="U116">
        <v>0</v>
      </c>
      <c r="V116">
        <v>0</v>
      </c>
      <c r="W116">
        <v>2.00000060687444</v>
      </c>
      <c r="X116">
        <v>0</v>
      </c>
      <c r="Y116">
        <v>0</v>
      </c>
      <c r="Z116">
        <v>0</v>
      </c>
      <c r="AA116">
        <v>0</v>
      </c>
      <c r="AB116">
        <v>0</v>
      </c>
      <c r="AC116">
        <v>0</v>
      </c>
      <c r="AD116">
        <v>15.00000229252614</v>
      </c>
    </row>
    <row r="117" spans="1:30" x14ac:dyDescent="0.2">
      <c r="A117" s="80" t="s">
        <v>704</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row>
    <row r="118" spans="1:30" x14ac:dyDescent="0.2">
      <c r="A118" s="79"/>
    </row>
    <row r="119" spans="1:30" x14ac:dyDescent="0.2">
      <c r="A119" s="80"/>
    </row>
    <row r="120" spans="1:30" x14ac:dyDescent="0.2">
      <c r="A120" s="80"/>
    </row>
    <row r="121" spans="1:30" x14ac:dyDescent="0.2">
      <c r="A121" s="80"/>
    </row>
    <row r="122" spans="1:30" x14ac:dyDescent="0.2">
      <c r="A122" s="80"/>
    </row>
    <row r="123" spans="1:30" x14ac:dyDescent="0.2">
      <c r="A123" s="80"/>
    </row>
    <row r="124" spans="1:30" x14ac:dyDescent="0.2">
      <c r="A124" s="80"/>
    </row>
    <row r="125" spans="1:30" x14ac:dyDescent="0.2">
      <c r="A125" s="80"/>
    </row>
    <row r="126" spans="1:30" x14ac:dyDescent="0.2">
      <c r="A126" s="79" t="s">
        <v>694</v>
      </c>
      <c r="B126">
        <v>980.00148446952403</v>
      </c>
      <c r="C126">
        <v>1640.9985802250901</v>
      </c>
      <c r="D126">
        <v>417.00095161916101</v>
      </c>
      <c r="E126">
        <v>316.996372657883</v>
      </c>
      <c r="F126">
        <v>753.00027972763905</v>
      </c>
      <c r="G126">
        <v>5046.9991398295397</v>
      </c>
      <c r="H126">
        <v>811.00279587924695</v>
      </c>
      <c r="I126">
        <v>131.00095857264901</v>
      </c>
      <c r="J126">
        <v>3704.9996941592599</v>
      </c>
      <c r="K126">
        <v>1029.99981274385</v>
      </c>
      <c r="L126">
        <v>15278.003217309901</v>
      </c>
      <c r="M126">
        <v>8788.0012755422304</v>
      </c>
      <c r="N126">
        <v>769.00177760251995</v>
      </c>
      <c r="O126">
        <v>113.00029201362101</v>
      </c>
      <c r="P126">
        <v>772.00133218423798</v>
      </c>
      <c r="Q126">
        <v>754.99909737638495</v>
      </c>
      <c r="R126">
        <v>7927.0017914112104</v>
      </c>
      <c r="S126">
        <v>117.002108794504</v>
      </c>
      <c r="T126">
        <v>97.004361569484601</v>
      </c>
      <c r="U126">
        <v>131.00124959669901</v>
      </c>
      <c r="V126">
        <v>2518.0015350078402</v>
      </c>
      <c r="W126">
        <v>6561.0019908516097</v>
      </c>
      <c r="X126">
        <v>3172.0039694576299</v>
      </c>
      <c r="Y126">
        <v>1473.99835210833</v>
      </c>
      <c r="Z126">
        <v>1270.00020525577</v>
      </c>
      <c r="AA126">
        <v>167.00089554118301</v>
      </c>
      <c r="AB126">
        <v>253.99808403496201</v>
      </c>
      <c r="AC126">
        <v>107.00150853031514</v>
      </c>
      <c r="AD126">
        <v>65102.023114072363</v>
      </c>
    </row>
    <row r="127" spans="1:30" x14ac:dyDescent="0.2">
      <c r="A127" s="80" t="s">
        <v>701</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row>
    <row r="128" spans="1:30" x14ac:dyDescent="0.2">
      <c r="A128" s="80" t="s">
        <v>691</v>
      </c>
      <c r="B128">
        <v>88.000133299304196</v>
      </c>
      <c r="C128">
        <v>145.99987368242699</v>
      </c>
      <c r="D128">
        <v>38.000086718292899</v>
      </c>
      <c r="E128">
        <v>27.9996796038509</v>
      </c>
      <c r="F128">
        <v>67.000024889444603</v>
      </c>
      <c r="G128">
        <v>448.99992347601801</v>
      </c>
      <c r="H128">
        <v>74.000255111053406</v>
      </c>
      <c r="I128">
        <v>12.0000878081816</v>
      </c>
      <c r="J128">
        <v>332.99997251148</v>
      </c>
      <c r="K128">
        <v>91.999983274208304</v>
      </c>
      <c r="L128">
        <v>1354.0002851314</v>
      </c>
      <c r="M128">
        <v>787.00011422982902</v>
      </c>
      <c r="N128">
        <v>68.000157187219003</v>
      </c>
      <c r="O128">
        <v>11.0000284261047</v>
      </c>
      <c r="P128">
        <v>70.000120793907598</v>
      </c>
      <c r="Q128">
        <v>66.999919899626207</v>
      </c>
      <c r="R128">
        <v>700.00015819198302</v>
      </c>
      <c r="S128">
        <v>10.0001802388465</v>
      </c>
      <c r="T128">
        <v>9.0004046817047598</v>
      </c>
      <c r="U128">
        <v>12.0001144668732</v>
      </c>
      <c r="V128">
        <v>221.00013472467501</v>
      </c>
      <c r="W128">
        <v>589.00017872452304</v>
      </c>
      <c r="X128">
        <v>283.00035414770099</v>
      </c>
      <c r="Y128">
        <v>132.99985130963901</v>
      </c>
      <c r="Z128">
        <v>115.000018586153</v>
      </c>
      <c r="AA128">
        <v>14.0000750753088</v>
      </c>
      <c r="AB128">
        <v>21.999834050272302</v>
      </c>
      <c r="AC128">
        <v>9.0001268857274415</v>
      </c>
      <c r="AD128">
        <v>5801.0020771257659</v>
      </c>
    </row>
    <row r="129" spans="1:30" x14ac:dyDescent="0.2">
      <c r="A129" s="80" t="s">
        <v>702</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row>
    <row r="130" spans="1:30" x14ac:dyDescent="0.2">
      <c r="A130" s="80" t="s">
        <v>703</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row>
    <row r="131" spans="1:30" x14ac:dyDescent="0.2">
      <c r="A131" s="80" t="s">
        <v>692</v>
      </c>
      <c r="B131">
        <v>892.00135117022</v>
      </c>
      <c r="C131">
        <v>1494.9987065426601</v>
      </c>
      <c r="D131">
        <v>379.00086490086801</v>
      </c>
      <c r="E131">
        <v>288.99669305403199</v>
      </c>
      <c r="F131">
        <v>686.000254838194</v>
      </c>
      <c r="G131">
        <v>4597.9992163535198</v>
      </c>
      <c r="H131">
        <v>737.00254076819397</v>
      </c>
      <c r="I131">
        <v>119.000870764468</v>
      </c>
      <c r="J131">
        <v>3371.99972164778</v>
      </c>
      <c r="K131">
        <v>937.99982946964496</v>
      </c>
      <c r="L131">
        <v>13924.0029321785</v>
      </c>
      <c r="M131">
        <v>8001.0011613123997</v>
      </c>
      <c r="N131">
        <v>701.00162041530098</v>
      </c>
      <c r="O131">
        <v>102.000263587516</v>
      </c>
      <c r="P131">
        <v>702.00121139033104</v>
      </c>
      <c r="Q131">
        <v>687.99917747675897</v>
      </c>
      <c r="R131">
        <v>7227.0016332192299</v>
      </c>
      <c r="S131">
        <v>107.001928555657</v>
      </c>
      <c r="T131">
        <v>88.003956887779793</v>
      </c>
      <c r="U131">
        <v>119.001135129826</v>
      </c>
      <c r="V131">
        <v>2297.0014002831599</v>
      </c>
      <c r="W131">
        <v>5972.0018121270796</v>
      </c>
      <c r="X131">
        <v>2889.00361530993</v>
      </c>
      <c r="Y131">
        <v>1340.99850079869</v>
      </c>
      <c r="Z131">
        <v>1155.00018666962</v>
      </c>
      <c r="AA131">
        <v>153.00082046587499</v>
      </c>
      <c r="AB131">
        <v>231.99824998469001</v>
      </c>
      <c r="AC131">
        <v>98.001381644587696</v>
      </c>
      <c r="AD131">
        <v>59301.021036946593</v>
      </c>
    </row>
    <row r="132" spans="1:30" x14ac:dyDescent="0.2">
      <c r="A132" s="80" t="s">
        <v>693</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row>
    <row r="133" spans="1:30" x14ac:dyDescent="0.2">
      <c r="A133" s="80" t="s">
        <v>704</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x14ac:dyDescent="0.2">
      <c r="A134" s="79" t="s">
        <v>695</v>
      </c>
      <c r="B134">
        <v>2496.0037808529901</v>
      </c>
      <c r="C134">
        <v>697.99939609818102</v>
      </c>
      <c r="D134">
        <v>306.00069831046397</v>
      </c>
      <c r="E134">
        <v>307.99647564235897</v>
      </c>
      <c r="F134">
        <v>151.00005609412099</v>
      </c>
      <c r="G134">
        <v>8077.9986232500596</v>
      </c>
      <c r="H134">
        <v>1221.00420933238</v>
      </c>
      <c r="I134">
        <v>32.000234155150999</v>
      </c>
      <c r="J134">
        <v>4496.99962878116</v>
      </c>
      <c r="K134">
        <v>454.99991728005199</v>
      </c>
      <c r="L134">
        <v>47033.009904420498</v>
      </c>
      <c r="M134">
        <v>13483.0019570022</v>
      </c>
      <c r="N134">
        <v>543.00125518617494</v>
      </c>
      <c r="O134">
        <v>115.000297182004</v>
      </c>
      <c r="P134">
        <v>226.00038999175899</v>
      </c>
      <c r="Q134">
        <v>531.99936397912097</v>
      </c>
      <c r="R134">
        <v>4774.0010788693198</v>
      </c>
      <c r="S134">
        <v>84.0015140063107</v>
      </c>
      <c r="T134">
        <v>122.005485685331</v>
      </c>
      <c r="U134">
        <v>19.000181239215902</v>
      </c>
      <c r="V134">
        <v>3652.00222631002</v>
      </c>
      <c r="W134">
        <v>198.000060080569</v>
      </c>
      <c r="X134">
        <v>859.00107495715804</v>
      </c>
      <c r="Y134">
        <v>1388.9984471360101</v>
      </c>
      <c r="Z134">
        <v>3354.00054206919</v>
      </c>
      <c r="AA134">
        <v>156.00083655344099</v>
      </c>
      <c r="AB134">
        <v>49.999622841528002</v>
      </c>
      <c r="AC134">
        <v>112.00157902238593</v>
      </c>
      <c r="AD134">
        <v>94943.028836329322</v>
      </c>
    </row>
    <row r="135" spans="1:30" x14ac:dyDescent="0.2">
      <c r="A135" s="80" t="s">
        <v>696</v>
      </c>
      <c r="B135">
        <v>2495.0037793382198</v>
      </c>
      <c r="C135">
        <v>697.99939609818102</v>
      </c>
      <c r="D135">
        <v>306.00069831046397</v>
      </c>
      <c r="E135">
        <v>307.99647564235897</v>
      </c>
      <c r="F135">
        <v>151.00005609412099</v>
      </c>
      <c r="G135">
        <v>8074.9986237613602</v>
      </c>
      <c r="H135">
        <v>1221.00420933238</v>
      </c>
      <c r="I135">
        <v>32.000234155150999</v>
      </c>
      <c r="J135">
        <v>4495.9996288637103</v>
      </c>
      <c r="K135">
        <v>454.99991728005199</v>
      </c>
      <c r="L135">
        <v>47017.009901051199</v>
      </c>
      <c r="M135">
        <v>13478.001956276499</v>
      </c>
      <c r="N135">
        <v>543.00125518617494</v>
      </c>
      <c r="O135">
        <v>115.000297182004</v>
      </c>
      <c r="P135">
        <v>226.00038999175899</v>
      </c>
      <c r="Q135">
        <v>531.99936397912097</v>
      </c>
      <c r="R135">
        <v>4772.0010784173501</v>
      </c>
      <c r="S135">
        <v>84.0015140063107</v>
      </c>
      <c r="T135">
        <v>122.005485685331</v>
      </c>
      <c r="U135">
        <v>19.000181239215902</v>
      </c>
      <c r="V135">
        <v>3651.0022257004098</v>
      </c>
      <c r="W135">
        <v>198.000060080569</v>
      </c>
      <c r="X135">
        <v>859.00107495715804</v>
      </c>
      <c r="Y135">
        <v>1388.9984471360101</v>
      </c>
      <c r="Z135">
        <v>3353.0005419075701</v>
      </c>
      <c r="AA135">
        <v>156.00083655344099</v>
      </c>
      <c r="AB135">
        <v>49.999622841528002</v>
      </c>
      <c r="AC135">
        <v>112.00157902238593</v>
      </c>
      <c r="AD135">
        <v>94913.028830090116</v>
      </c>
    </row>
    <row r="136" spans="1:30" x14ac:dyDescent="0.2">
      <c r="A136" s="80" t="s">
        <v>697</v>
      </c>
      <c r="B136">
        <v>1.00000151476482</v>
      </c>
      <c r="C136">
        <v>0</v>
      </c>
      <c r="D136">
        <v>0</v>
      </c>
      <c r="E136">
        <v>0</v>
      </c>
      <c r="F136">
        <v>0</v>
      </c>
      <c r="G136">
        <v>2.9999994887039101</v>
      </c>
      <c r="H136">
        <v>0</v>
      </c>
      <c r="I136">
        <v>0</v>
      </c>
      <c r="J136">
        <v>0.99999991745189398</v>
      </c>
      <c r="K136">
        <v>0</v>
      </c>
      <c r="L136">
        <v>16.000003369351901</v>
      </c>
      <c r="M136">
        <v>5.0000007257295298</v>
      </c>
      <c r="N136">
        <v>0</v>
      </c>
      <c r="O136">
        <v>0</v>
      </c>
      <c r="P136">
        <v>0</v>
      </c>
      <c r="Q136">
        <v>0</v>
      </c>
      <c r="R136">
        <v>2.00000045197709</v>
      </c>
      <c r="S136">
        <v>0</v>
      </c>
      <c r="T136">
        <v>0</v>
      </c>
      <c r="U136">
        <v>0</v>
      </c>
      <c r="V136">
        <v>1.00000060961391</v>
      </c>
      <c r="W136">
        <v>0</v>
      </c>
      <c r="X136">
        <v>0</v>
      </c>
      <c r="Y136">
        <v>0</v>
      </c>
      <c r="Z136">
        <v>1.00000016161872</v>
      </c>
      <c r="AA136">
        <v>0</v>
      </c>
      <c r="AB136">
        <v>0</v>
      </c>
      <c r="AC136">
        <v>0</v>
      </c>
      <c r="AD136">
        <v>30.000006239211828</v>
      </c>
    </row>
    <row r="137" spans="1:30" x14ac:dyDescent="0.2">
      <c r="A137" s="80" t="s">
        <v>698</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row>
    <row r="138" spans="1:30" x14ac:dyDescent="0.2">
      <c r="A138" s="80" t="s">
        <v>705</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row>
    <row r="139" spans="1:30" x14ac:dyDescent="0.2">
      <c r="A139" s="79" t="s">
        <v>699</v>
      </c>
      <c r="B139">
        <v>7.0000106033537399</v>
      </c>
      <c r="C139">
        <v>10.9999904829226</v>
      </c>
      <c r="D139">
        <v>4.0000091282413504</v>
      </c>
      <c r="E139">
        <v>2.99996567184116</v>
      </c>
      <c r="F139">
        <v>6.0000022289054904</v>
      </c>
      <c r="G139">
        <v>39.999993182718796</v>
      </c>
      <c r="H139">
        <v>6.0000206846799999</v>
      </c>
      <c r="I139">
        <v>0</v>
      </c>
      <c r="J139">
        <v>29.9999975235568</v>
      </c>
      <c r="K139">
        <v>6.9999987273854103</v>
      </c>
      <c r="L139">
        <v>120.00002527013901</v>
      </c>
      <c r="M139">
        <v>68.000009869921698</v>
      </c>
      <c r="N139">
        <v>6.0000138694605001</v>
      </c>
      <c r="O139">
        <v>0</v>
      </c>
      <c r="P139">
        <v>7.0000120793907596</v>
      </c>
      <c r="Q139">
        <v>5.9999928268321998</v>
      </c>
      <c r="R139">
        <v>65.000014689255593</v>
      </c>
      <c r="S139">
        <v>0</v>
      </c>
      <c r="T139">
        <v>0</v>
      </c>
      <c r="U139">
        <v>0</v>
      </c>
      <c r="V139">
        <v>19.000011582664399</v>
      </c>
      <c r="W139">
        <v>58.000017599358799</v>
      </c>
      <c r="X139">
        <v>26.000032536537901</v>
      </c>
      <c r="Y139">
        <v>12.9999854663557</v>
      </c>
      <c r="Z139">
        <v>8.0000012929497792</v>
      </c>
      <c r="AA139">
        <v>0</v>
      </c>
      <c r="AB139">
        <v>1.9999849136611201</v>
      </c>
      <c r="AC139">
        <v>0</v>
      </c>
      <c r="AD139">
        <v>512.00009023013365</v>
      </c>
    </row>
    <row r="140" spans="1:30" x14ac:dyDescent="0.2">
      <c r="A140" s="80" t="s">
        <v>700</v>
      </c>
      <c r="B140">
        <v>0</v>
      </c>
      <c r="C140">
        <v>0.99999913481114699</v>
      </c>
      <c r="D140">
        <v>0</v>
      </c>
      <c r="E140">
        <v>0</v>
      </c>
      <c r="F140">
        <v>0</v>
      </c>
      <c r="G140">
        <v>3.9999993182718798</v>
      </c>
      <c r="H140">
        <v>0</v>
      </c>
      <c r="I140">
        <v>0</v>
      </c>
      <c r="J140">
        <v>2.9999997523556798</v>
      </c>
      <c r="K140">
        <v>0</v>
      </c>
      <c r="L140">
        <v>12.000002527013899</v>
      </c>
      <c r="M140">
        <v>7.0000010160213497</v>
      </c>
      <c r="N140">
        <v>0</v>
      </c>
      <c r="O140">
        <v>0</v>
      </c>
      <c r="P140">
        <v>0</v>
      </c>
      <c r="Q140">
        <v>0</v>
      </c>
      <c r="R140">
        <v>7.0000015819198298</v>
      </c>
      <c r="S140">
        <v>0</v>
      </c>
      <c r="T140">
        <v>0</v>
      </c>
      <c r="U140">
        <v>0</v>
      </c>
      <c r="V140">
        <v>2.0000012192278298</v>
      </c>
      <c r="W140">
        <v>6.0000018206233303</v>
      </c>
      <c r="X140">
        <v>3.0000037542159199</v>
      </c>
      <c r="Y140">
        <v>0.99999888202736598</v>
      </c>
      <c r="Z140">
        <v>0</v>
      </c>
      <c r="AA140">
        <v>0</v>
      </c>
      <c r="AB140">
        <v>0</v>
      </c>
      <c r="AC140">
        <v>0</v>
      </c>
      <c r="AD140">
        <v>46.000009006488291</v>
      </c>
    </row>
    <row r="141" spans="1:30" x14ac:dyDescent="0.2">
      <c r="A141" s="80" t="s">
        <v>706</v>
      </c>
      <c r="B141">
        <v>7.0000106033537399</v>
      </c>
      <c r="C141">
        <v>9.9999913481114699</v>
      </c>
      <c r="D141">
        <v>4.0000091282413504</v>
      </c>
      <c r="E141">
        <v>2.99996567184116</v>
      </c>
      <c r="F141">
        <v>6.0000022289054904</v>
      </c>
      <c r="G141">
        <v>35.9999938644469</v>
      </c>
      <c r="H141">
        <v>6.0000206846799999</v>
      </c>
      <c r="I141">
        <v>0</v>
      </c>
      <c r="J141">
        <v>26.999997771201102</v>
      </c>
      <c r="K141">
        <v>6.9999987273854103</v>
      </c>
      <c r="L141">
        <v>108.000022743125</v>
      </c>
      <c r="M141">
        <v>61.000008853900297</v>
      </c>
      <c r="N141">
        <v>6.0000138694605001</v>
      </c>
      <c r="O141">
        <v>0</v>
      </c>
      <c r="P141">
        <v>7.0000120793907596</v>
      </c>
      <c r="Q141">
        <v>5.9999928268321998</v>
      </c>
      <c r="R141">
        <v>58.000013107335697</v>
      </c>
      <c r="S141">
        <v>0</v>
      </c>
      <c r="T141">
        <v>0</v>
      </c>
      <c r="U141">
        <v>0</v>
      </c>
      <c r="V141">
        <v>17.000010363436498</v>
      </c>
      <c r="W141">
        <v>52.000015778735502</v>
      </c>
      <c r="X141">
        <v>23.000028782322001</v>
      </c>
      <c r="Y141">
        <v>11.999986584328299</v>
      </c>
      <c r="Z141">
        <v>8.0000012929497792</v>
      </c>
      <c r="AA141">
        <v>0</v>
      </c>
      <c r="AB141">
        <v>1.9999849136611201</v>
      </c>
      <c r="AC141">
        <v>0</v>
      </c>
      <c r="AD141">
        <v>466.00008122364534</v>
      </c>
    </row>
    <row r="142" spans="1:30" x14ac:dyDescent="0.2">
      <c r="A142" s="78" t="s">
        <v>130</v>
      </c>
      <c r="B142">
        <v>72258.454356975795</v>
      </c>
      <c r="C142">
        <v>171956.21756494101</v>
      </c>
      <c r="D142">
        <v>42574.424588711197</v>
      </c>
      <c r="E142">
        <v>12191.8269818847</v>
      </c>
      <c r="F142">
        <v>124628.729753762</v>
      </c>
      <c r="G142">
        <v>762779.59919876803</v>
      </c>
      <c r="H142">
        <v>49543.703513416898</v>
      </c>
      <c r="I142">
        <v>13922.0254152977</v>
      </c>
      <c r="J142">
        <v>565513.473753314</v>
      </c>
      <c r="K142">
        <v>206908.046885655</v>
      </c>
      <c r="L142">
        <v>601442.57128321496</v>
      </c>
      <c r="M142">
        <v>754945.59016244905</v>
      </c>
      <c r="N142">
        <v>148005.87772034301</v>
      </c>
      <c r="O142">
        <v>67033.148256016299</v>
      </c>
      <c r="P142">
        <v>105064.28918060299</v>
      </c>
      <c r="Q142">
        <v>122802.67281307399</v>
      </c>
      <c r="R142">
        <v>823762.457106438</v>
      </c>
      <c r="S142">
        <v>35157.133626855</v>
      </c>
      <c r="T142">
        <v>5274.0458919413804</v>
      </c>
      <c r="U142">
        <v>25392.274676781701</v>
      </c>
      <c r="V142">
        <v>116575.42342365001</v>
      </c>
      <c r="W142">
        <v>973071.82833802595</v>
      </c>
      <c r="X142">
        <v>74083.343061715306</v>
      </c>
      <c r="Y142">
        <v>92215.599940089</v>
      </c>
      <c r="Z142">
        <v>86712.086563821998</v>
      </c>
      <c r="AA142">
        <v>22870.8103301144</v>
      </c>
      <c r="AB142">
        <v>133536.202385785</v>
      </c>
      <c r="AC142">
        <v>11325.716942731422</v>
      </c>
      <c r="AD142">
        <v>6221547.5737163816</v>
      </c>
    </row>
    <row r="143" spans="1:30" x14ac:dyDescent="0.2">
      <c r="A143" s="79" t="s">
        <v>690</v>
      </c>
      <c r="B143">
        <v>72258.454356975795</v>
      </c>
      <c r="C143">
        <v>171956.21756494101</v>
      </c>
      <c r="D143">
        <v>42574.424588711197</v>
      </c>
      <c r="E143">
        <v>12191.8269818847</v>
      </c>
      <c r="F143">
        <v>124627.72975593001</v>
      </c>
      <c r="G143">
        <v>762762.59920770105</v>
      </c>
      <c r="H143">
        <v>49539.703456616699</v>
      </c>
      <c r="I143">
        <v>13922.0254152977</v>
      </c>
      <c r="J143">
        <v>565505.47377490497</v>
      </c>
      <c r="K143">
        <v>206904.04688474801</v>
      </c>
      <c r="L143">
        <v>601431.57127276703</v>
      </c>
      <c r="M143">
        <v>754938.59016624896</v>
      </c>
      <c r="N143">
        <v>148002.87770255201</v>
      </c>
      <c r="O143">
        <v>67033.148256016299</v>
      </c>
      <c r="P143">
        <v>105064.28918060299</v>
      </c>
      <c r="Q143">
        <v>122802.67281307399</v>
      </c>
      <c r="R143">
        <v>823756.45711039205</v>
      </c>
      <c r="S143">
        <v>35155.133676139601</v>
      </c>
      <c r="T143">
        <v>5274.0458919413804</v>
      </c>
      <c r="U143">
        <v>25392.274676781701</v>
      </c>
      <c r="V143">
        <v>116571.42340912099</v>
      </c>
      <c r="W143">
        <v>973058.82834031899</v>
      </c>
      <c r="X143">
        <v>74083.343061715306</v>
      </c>
      <c r="Y143">
        <v>92212.599953103796</v>
      </c>
      <c r="Z143">
        <v>86710.086561825403</v>
      </c>
      <c r="AA143">
        <v>22870.8103301144</v>
      </c>
      <c r="AB143">
        <v>133528.20231375101</v>
      </c>
      <c r="AC143">
        <v>11325.716942731422</v>
      </c>
      <c r="AD143">
        <v>6221454.5736469151</v>
      </c>
    </row>
    <row r="144" spans="1:30" x14ac:dyDescent="0.2">
      <c r="A144" s="80" t="s">
        <v>692</v>
      </c>
      <c r="B144">
        <v>72252.454319247903</v>
      </c>
      <c r="C144">
        <v>171947.21750121401</v>
      </c>
      <c r="D144">
        <v>42570.424548819399</v>
      </c>
      <c r="E144">
        <v>12191.8269818847</v>
      </c>
      <c r="F144">
        <v>124619.72977327699</v>
      </c>
      <c r="G144">
        <v>762701.59923975298</v>
      </c>
      <c r="H144">
        <v>49535.703399816397</v>
      </c>
      <c r="I144">
        <v>13922.0254152977</v>
      </c>
      <c r="J144">
        <v>565462.47389095603</v>
      </c>
      <c r="K144">
        <v>206891.046881802</v>
      </c>
      <c r="L144">
        <v>601379.57122337399</v>
      </c>
      <c r="M144">
        <v>754881.59019719297</v>
      </c>
      <c r="N144">
        <v>147988.87761952699</v>
      </c>
      <c r="O144">
        <v>67029.148247169505</v>
      </c>
      <c r="P144">
        <v>105056.289082438</v>
      </c>
      <c r="Q144">
        <v>122791.672752807</v>
      </c>
      <c r="R144">
        <v>823718.45713543496</v>
      </c>
      <c r="S144">
        <v>35154.133700781902</v>
      </c>
      <c r="T144">
        <v>5274.0458919413804</v>
      </c>
      <c r="U144">
        <v>25389.2746443293</v>
      </c>
      <c r="V144">
        <v>116561.42337279901</v>
      </c>
      <c r="W144">
        <v>972986.82835302094</v>
      </c>
      <c r="X144">
        <v>74079.343043192202</v>
      </c>
      <c r="Y144">
        <v>92203.599992148505</v>
      </c>
      <c r="Z144">
        <v>86704.086555835602</v>
      </c>
      <c r="AA144">
        <v>22870.8103301144</v>
      </c>
      <c r="AB144">
        <v>133519.20223271201</v>
      </c>
      <c r="AC144">
        <v>11325.716942731422</v>
      </c>
      <c r="AD144">
        <v>6221008.573269628</v>
      </c>
    </row>
    <row r="145" spans="1:30" x14ac:dyDescent="0.2">
      <c r="A145" s="80" t="s">
        <v>693</v>
      </c>
      <c r="B145">
        <v>0</v>
      </c>
      <c r="C145">
        <v>0</v>
      </c>
      <c r="D145">
        <v>0</v>
      </c>
      <c r="E145">
        <v>0</v>
      </c>
      <c r="F145">
        <v>0</v>
      </c>
      <c r="G145">
        <v>4.9999973727599496</v>
      </c>
      <c r="H145">
        <v>0</v>
      </c>
      <c r="I145">
        <v>0</v>
      </c>
      <c r="J145">
        <v>4.9999865056922799</v>
      </c>
      <c r="K145">
        <v>0</v>
      </c>
      <c r="L145">
        <v>5.00000474927936</v>
      </c>
      <c r="M145">
        <v>4.99999728564989</v>
      </c>
      <c r="N145">
        <v>0</v>
      </c>
      <c r="O145">
        <v>0</v>
      </c>
      <c r="P145">
        <v>0</v>
      </c>
      <c r="Q145">
        <v>0</v>
      </c>
      <c r="R145">
        <v>3.9999973638361399</v>
      </c>
      <c r="S145">
        <v>0</v>
      </c>
      <c r="T145">
        <v>0</v>
      </c>
      <c r="U145">
        <v>0</v>
      </c>
      <c r="V145">
        <v>0</v>
      </c>
      <c r="W145">
        <v>6.9999987651131503</v>
      </c>
      <c r="X145">
        <v>0</v>
      </c>
      <c r="Y145">
        <v>0</v>
      </c>
      <c r="Z145">
        <v>0</v>
      </c>
      <c r="AA145">
        <v>0</v>
      </c>
      <c r="AB145">
        <v>0</v>
      </c>
      <c r="AC145">
        <v>0</v>
      </c>
      <c r="AD145">
        <v>30.999982042330799</v>
      </c>
    </row>
    <row r="146" spans="1:30" x14ac:dyDescent="0.2">
      <c r="A146" s="80" t="s">
        <v>709</v>
      </c>
      <c r="B146">
        <v>6.0000377278897101</v>
      </c>
      <c r="C146">
        <v>9.0000637264660508</v>
      </c>
      <c r="D146">
        <v>4.0000398918317499</v>
      </c>
      <c r="E146">
        <v>0</v>
      </c>
      <c r="F146">
        <v>7.9999826527541504</v>
      </c>
      <c r="G146">
        <v>53.999971625807497</v>
      </c>
      <c r="H146">
        <v>4.0000568002274299</v>
      </c>
      <c r="I146">
        <v>0</v>
      </c>
      <c r="J146">
        <v>35.999902840984397</v>
      </c>
      <c r="K146">
        <v>13.000002945818901</v>
      </c>
      <c r="L146">
        <v>44.000041793658397</v>
      </c>
      <c r="M146">
        <v>48.999973399368898</v>
      </c>
      <c r="N146">
        <v>14.000083024795099</v>
      </c>
      <c r="O146">
        <v>4.0000088467480897</v>
      </c>
      <c r="P146">
        <v>8.0000981643854097</v>
      </c>
      <c r="Q146">
        <v>11.0000602672906</v>
      </c>
      <c r="R146">
        <v>31.999978910689101</v>
      </c>
      <c r="S146">
        <v>0.99997535772384905</v>
      </c>
      <c r="T146">
        <v>0</v>
      </c>
      <c r="U146">
        <v>3.0000324523607902</v>
      </c>
      <c r="V146">
        <v>10.000036321994401</v>
      </c>
      <c r="W146">
        <v>58.999989591667998</v>
      </c>
      <c r="X146">
        <v>4.0000185231005903</v>
      </c>
      <c r="Y146">
        <v>8.99996095537435</v>
      </c>
      <c r="Z146">
        <v>6.0000059897468798</v>
      </c>
      <c r="AA146">
        <v>0</v>
      </c>
      <c r="AB146">
        <v>9.0000810384698209</v>
      </c>
      <c r="AC146">
        <v>0</v>
      </c>
      <c r="AD146">
        <v>397.00040284915468</v>
      </c>
    </row>
    <row r="147" spans="1:30" x14ac:dyDescent="0.2">
      <c r="A147" s="80" t="s">
        <v>704</v>
      </c>
      <c r="B147">
        <v>0</v>
      </c>
      <c r="C147">
        <v>0</v>
      </c>
      <c r="D147">
        <v>0</v>
      </c>
      <c r="E147">
        <v>0</v>
      </c>
      <c r="F147">
        <v>0</v>
      </c>
      <c r="G147">
        <v>1.99999894910398</v>
      </c>
      <c r="H147">
        <v>0</v>
      </c>
      <c r="I147">
        <v>0</v>
      </c>
      <c r="J147">
        <v>1.9999946022769099</v>
      </c>
      <c r="K147">
        <v>0</v>
      </c>
      <c r="L147">
        <v>3.0000028495676099</v>
      </c>
      <c r="M147">
        <v>2.9999983713899301</v>
      </c>
      <c r="N147">
        <v>0</v>
      </c>
      <c r="O147">
        <v>0</v>
      </c>
      <c r="P147">
        <v>0</v>
      </c>
      <c r="Q147">
        <v>0</v>
      </c>
      <c r="R147">
        <v>1.99999868191807</v>
      </c>
      <c r="S147">
        <v>0</v>
      </c>
      <c r="T147">
        <v>0</v>
      </c>
      <c r="U147">
        <v>0</v>
      </c>
      <c r="V147">
        <v>0</v>
      </c>
      <c r="W147">
        <v>5.9999989415255497</v>
      </c>
      <c r="X147">
        <v>0</v>
      </c>
      <c r="Y147">
        <v>0</v>
      </c>
      <c r="Z147">
        <v>0</v>
      </c>
      <c r="AA147">
        <v>0</v>
      </c>
      <c r="AB147">
        <v>0</v>
      </c>
      <c r="AC147">
        <v>0</v>
      </c>
      <c r="AD147">
        <v>17.999992395782083</v>
      </c>
    </row>
    <row r="148" spans="1:30" x14ac:dyDescent="0.2">
      <c r="A148" s="79"/>
    </row>
    <row r="149" spans="1:30" x14ac:dyDescent="0.2">
      <c r="A149" s="80"/>
    </row>
    <row r="150" spans="1:30" x14ac:dyDescent="0.2">
      <c r="A150" s="80"/>
    </row>
    <row r="151" spans="1:30" x14ac:dyDescent="0.2">
      <c r="A151" s="80"/>
    </row>
    <row r="152" spans="1:30" x14ac:dyDescent="0.2">
      <c r="A152" s="80"/>
    </row>
    <row r="153" spans="1:30" x14ac:dyDescent="0.2">
      <c r="A153" s="79" t="s">
        <v>695</v>
      </c>
      <c r="B153">
        <v>0</v>
      </c>
      <c r="C153">
        <v>0</v>
      </c>
      <c r="D153">
        <v>0</v>
      </c>
      <c r="E153">
        <v>0</v>
      </c>
      <c r="F153">
        <v>0</v>
      </c>
      <c r="G153">
        <v>1.99999894910398</v>
      </c>
      <c r="H153">
        <v>0</v>
      </c>
      <c r="I153">
        <v>0</v>
      </c>
      <c r="J153">
        <v>0</v>
      </c>
      <c r="K153">
        <v>0</v>
      </c>
      <c r="L153">
        <v>1.00000094985587</v>
      </c>
      <c r="M153">
        <v>0</v>
      </c>
      <c r="N153">
        <v>0</v>
      </c>
      <c r="O153">
        <v>0</v>
      </c>
      <c r="P153">
        <v>0</v>
      </c>
      <c r="Q153">
        <v>0</v>
      </c>
      <c r="R153">
        <v>0</v>
      </c>
      <c r="S153">
        <v>0</v>
      </c>
      <c r="T153">
        <v>0</v>
      </c>
      <c r="U153">
        <v>0</v>
      </c>
      <c r="V153">
        <v>0</v>
      </c>
      <c r="W153">
        <v>0.99999982358759298</v>
      </c>
      <c r="X153">
        <v>0</v>
      </c>
      <c r="Y153">
        <v>0</v>
      </c>
      <c r="Z153">
        <v>0</v>
      </c>
      <c r="AA153">
        <v>0</v>
      </c>
      <c r="AB153">
        <v>0</v>
      </c>
      <c r="AC153">
        <v>0</v>
      </c>
      <c r="AD153">
        <v>3.9999997225474497</v>
      </c>
    </row>
    <row r="154" spans="1:30" x14ac:dyDescent="0.2">
      <c r="A154" s="80" t="s">
        <v>696</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row>
    <row r="155" spans="1:30" x14ac:dyDescent="0.2">
      <c r="A155" s="80" t="s">
        <v>697</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row>
    <row r="156" spans="1:30" x14ac:dyDescent="0.2">
      <c r="A156" s="80" t="s">
        <v>698</v>
      </c>
      <c r="B156">
        <v>0</v>
      </c>
      <c r="C156">
        <v>0</v>
      </c>
      <c r="D156">
        <v>0</v>
      </c>
      <c r="E156">
        <v>0</v>
      </c>
      <c r="F156">
        <v>0</v>
      </c>
      <c r="G156">
        <v>1.99999894910398</v>
      </c>
      <c r="H156">
        <v>0</v>
      </c>
      <c r="I156">
        <v>0</v>
      </c>
      <c r="J156">
        <v>0</v>
      </c>
      <c r="K156">
        <v>0</v>
      </c>
      <c r="L156">
        <v>1.00000094985587</v>
      </c>
      <c r="M156">
        <v>0</v>
      </c>
      <c r="N156">
        <v>0</v>
      </c>
      <c r="O156">
        <v>0</v>
      </c>
      <c r="P156">
        <v>0</v>
      </c>
      <c r="Q156">
        <v>0</v>
      </c>
      <c r="R156">
        <v>0</v>
      </c>
      <c r="S156">
        <v>0</v>
      </c>
      <c r="T156">
        <v>0</v>
      </c>
      <c r="U156">
        <v>0</v>
      </c>
      <c r="V156">
        <v>0</v>
      </c>
      <c r="W156">
        <v>0.99999982358759298</v>
      </c>
      <c r="X156">
        <v>0</v>
      </c>
      <c r="Y156">
        <v>0</v>
      </c>
      <c r="Z156">
        <v>0</v>
      </c>
      <c r="AA156">
        <v>0</v>
      </c>
      <c r="AB156">
        <v>0</v>
      </c>
      <c r="AC156">
        <v>0</v>
      </c>
      <c r="AD156">
        <v>3.9999997225474497</v>
      </c>
    </row>
    <row r="157" spans="1:30" x14ac:dyDescent="0.2">
      <c r="A157" s="80" t="s">
        <v>705</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row>
    <row r="158" spans="1:30" x14ac:dyDescent="0.2">
      <c r="A158" s="79" t="s">
        <v>699</v>
      </c>
      <c r="B158">
        <v>0</v>
      </c>
      <c r="C158">
        <v>0</v>
      </c>
      <c r="D158">
        <v>0</v>
      </c>
      <c r="E158">
        <v>0</v>
      </c>
      <c r="F158">
        <v>0.99999783159426903</v>
      </c>
      <c r="G158">
        <v>14.999992118279801</v>
      </c>
      <c r="H158">
        <v>4.0000568002274299</v>
      </c>
      <c r="I158">
        <v>0</v>
      </c>
      <c r="J158">
        <v>7.9999784091076496</v>
      </c>
      <c r="K158">
        <v>4.0000009064058402</v>
      </c>
      <c r="L158">
        <v>10.0000094985587</v>
      </c>
      <c r="M158">
        <v>6.9999961999098499</v>
      </c>
      <c r="N158">
        <v>3.0000177910275201</v>
      </c>
      <c r="O158">
        <v>0</v>
      </c>
      <c r="P158">
        <v>0</v>
      </c>
      <c r="Q158">
        <v>0</v>
      </c>
      <c r="R158">
        <v>5.9999960457542096</v>
      </c>
      <c r="S158">
        <v>1.9999507154476901</v>
      </c>
      <c r="T158">
        <v>0</v>
      </c>
      <c r="U158">
        <v>0</v>
      </c>
      <c r="V158">
        <v>4.00001452879778</v>
      </c>
      <c r="W158">
        <v>11.999997883051099</v>
      </c>
      <c r="X158">
        <v>0</v>
      </c>
      <c r="Y158">
        <v>2.9999869851247798</v>
      </c>
      <c r="Z158">
        <v>2.0000019965822902</v>
      </c>
      <c r="AA158">
        <v>0</v>
      </c>
      <c r="AB158">
        <v>8.0000720341953997</v>
      </c>
      <c r="AC158">
        <v>0</v>
      </c>
      <c r="AD158">
        <v>89.00006974406449</v>
      </c>
    </row>
    <row r="159" spans="1:30" x14ac:dyDescent="0.2">
      <c r="A159" s="80" t="s">
        <v>700</v>
      </c>
      <c r="B159">
        <v>0</v>
      </c>
      <c r="C159">
        <v>0</v>
      </c>
      <c r="D159">
        <v>0</v>
      </c>
      <c r="E159">
        <v>0</v>
      </c>
      <c r="F159">
        <v>0</v>
      </c>
      <c r="G159">
        <v>0.99999947455199101</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0.9999994745519919</v>
      </c>
    </row>
    <row r="160" spans="1:30" x14ac:dyDescent="0.2">
      <c r="A160" s="81" t="s">
        <v>706</v>
      </c>
      <c r="B160">
        <v>0</v>
      </c>
      <c r="C160">
        <v>0</v>
      </c>
      <c r="D160">
        <v>0</v>
      </c>
      <c r="E160">
        <v>0</v>
      </c>
      <c r="F160">
        <v>0.99999783159426903</v>
      </c>
      <c r="G160">
        <v>13.999992643727801</v>
      </c>
      <c r="H160">
        <v>4.0000568002274299</v>
      </c>
      <c r="I160">
        <v>0</v>
      </c>
      <c r="J160">
        <v>7.9999784091076496</v>
      </c>
      <c r="K160">
        <v>4.0000009064058402</v>
      </c>
      <c r="L160">
        <v>10.0000094985587</v>
      </c>
      <c r="M160">
        <v>6.9999961999098499</v>
      </c>
      <c r="N160">
        <v>3.0000177910275201</v>
      </c>
      <c r="O160">
        <v>0</v>
      </c>
      <c r="P160">
        <v>0</v>
      </c>
      <c r="Q160">
        <v>0</v>
      </c>
      <c r="R160">
        <v>5.9999960457542096</v>
      </c>
      <c r="S160">
        <v>1.9999507154476901</v>
      </c>
      <c r="T160">
        <v>0</v>
      </c>
      <c r="U160">
        <v>0</v>
      </c>
      <c r="V160">
        <v>4.00001452879778</v>
      </c>
      <c r="W160">
        <v>11.999997883051099</v>
      </c>
      <c r="X160">
        <v>0</v>
      </c>
      <c r="Y160">
        <v>2.9999869851247798</v>
      </c>
      <c r="Z160">
        <v>2.0000019965822902</v>
      </c>
      <c r="AA160">
        <v>0</v>
      </c>
      <c r="AB160">
        <v>8.0000720341953997</v>
      </c>
      <c r="AC160">
        <v>0</v>
      </c>
      <c r="AD160">
        <v>88.000070269512491</v>
      </c>
    </row>
    <row r="161" spans="1:30" x14ac:dyDescent="0.2">
      <c r="A161" s="78" t="s">
        <v>131</v>
      </c>
      <c r="B161">
        <v>25826.866803495701</v>
      </c>
      <c r="C161">
        <v>27730.9363363915</v>
      </c>
      <c r="D161">
        <v>3682.5750170006299</v>
      </c>
      <c r="E161">
        <v>0</v>
      </c>
      <c r="F161">
        <v>20039.185213748799</v>
      </c>
      <c r="G161">
        <v>160261.332553268</v>
      </c>
      <c r="H161">
        <v>7226.6637060344601</v>
      </c>
      <c r="I161">
        <v>1511.97658069044</v>
      </c>
      <c r="J161">
        <v>40340.887799619202</v>
      </c>
      <c r="K161">
        <v>1554.9470802683099</v>
      </c>
      <c r="L161">
        <v>105526.195558527</v>
      </c>
      <c r="M161">
        <v>23999.122107259798</v>
      </c>
      <c r="N161">
        <v>2747.0570340695599</v>
      </c>
      <c r="O161">
        <v>4248.3252725426401</v>
      </c>
      <c r="P161">
        <v>12472.3914576723</v>
      </c>
      <c r="Q161">
        <v>1904.1451606518201</v>
      </c>
      <c r="R161">
        <v>26166.594907230901</v>
      </c>
      <c r="S161">
        <v>4010.3861793751598</v>
      </c>
      <c r="T161">
        <v>1671.93545965317</v>
      </c>
      <c r="U161">
        <v>1929.96629065967</v>
      </c>
      <c r="V161">
        <v>20781.0257826569</v>
      </c>
      <c r="W161">
        <v>43185.265092620197</v>
      </c>
      <c r="X161">
        <v>5078.7307500714796</v>
      </c>
      <c r="Y161">
        <v>4971.6436886051797</v>
      </c>
      <c r="Z161">
        <v>10867.442339692299</v>
      </c>
      <c r="AA161">
        <v>6252.2253585685103</v>
      </c>
      <c r="AB161">
        <v>9290.3920386366208</v>
      </c>
      <c r="AC161">
        <v>0</v>
      </c>
      <c r="AD161">
        <v>573278.21556901152</v>
      </c>
    </row>
    <row r="162" spans="1:30" x14ac:dyDescent="0.2">
      <c r="A162" s="79" t="s">
        <v>690</v>
      </c>
      <c r="B162">
        <v>25826.866803495701</v>
      </c>
      <c r="C162">
        <v>27730.9363363915</v>
      </c>
      <c r="D162">
        <v>3682.5750170006299</v>
      </c>
      <c r="E162">
        <v>0</v>
      </c>
      <c r="F162">
        <v>20039.185213748799</v>
      </c>
      <c r="G162">
        <v>160255.332540818</v>
      </c>
      <c r="H162">
        <v>7226.6637060344601</v>
      </c>
      <c r="I162">
        <v>1511.97658069044</v>
      </c>
      <c r="J162">
        <v>40339.887802400503</v>
      </c>
      <c r="K162">
        <v>1554.9470802683099</v>
      </c>
      <c r="L162">
        <v>105522.19551320899</v>
      </c>
      <c r="M162">
        <v>23999.122107259798</v>
      </c>
      <c r="N162">
        <v>2747.0570340695599</v>
      </c>
      <c r="O162">
        <v>4248.3252725426401</v>
      </c>
      <c r="P162">
        <v>12472.3914576723</v>
      </c>
      <c r="Q162">
        <v>1904.1451606518201</v>
      </c>
      <c r="R162">
        <v>26166.594907230901</v>
      </c>
      <c r="S162">
        <v>4010.3861793751598</v>
      </c>
      <c r="T162">
        <v>1671.93545965317</v>
      </c>
      <c r="U162">
        <v>1929.96629065967</v>
      </c>
      <c r="V162">
        <v>20781.0257826569</v>
      </c>
      <c r="W162">
        <v>43183.265080343197</v>
      </c>
      <c r="X162">
        <v>5078.7307500714796</v>
      </c>
      <c r="Y162">
        <v>4971.6436886051797</v>
      </c>
      <c r="Z162">
        <v>10867.442339692299</v>
      </c>
      <c r="AA162">
        <v>6252.2253585685103</v>
      </c>
      <c r="AB162">
        <v>9290.3920386366208</v>
      </c>
      <c r="AC162">
        <v>0</v>
      </c>
      <c r="AD162">
        <v>573265.21550174686</v>
      </c>
    </row>
    <row r="163" spans="1:30" x14ac:dyDescent="0.2">
      <c r="A163" s="80" t="s">
        <v>692</v>
      </c>
      <c r="B163">
        <v>25822.8668241247</v>
      </c>
      <c r="C163">
        <v>27726.936345574501</v>
      </c>
      <c r="D163">
        <v>3682.5750170006299</v>
      </c>
      <c r="E163">
        <v>0</v>
      </c>
      <c r="F163">
        <v>20036.185186020801</v>
      </c>
      <c r="G163">
        <v>160231.33249101599</v>
      </c>
      <c r="H163">
        <v>7226.6637060344601</v>
      </c>
      <c r="I163">
        <v>1511.97658069044</v>
      </c>
      <c r="J163">
        <v>40334.887816306997</v>
      </c>
      <c r="K163">
        <v>1554.9470802683099</v>
      </c>
      <c r="L163">
        <v>105508.19535459401</v>
      </c>
      <c r="M163">
        <v>23995.122086907701</v>
      </c>
      <c r="N163">
        <v>2747.0570340695599</v>
      </c>
      <c r="O163">
        <v>4248.3252725426401</v>
      </c>
      <c r="P163">
        <v>12471.391506461099</v>
      </c>
      <c r="Q163">
        <v>1904.1451606518201</v>
      </c>
      <c r="R163">
        <v>26163.594839023201</v>
      </c>
      <c r="S163">
        <v>4010.3861793751598</v>
      </c>
      <c r="T163">
        <v>1671.93545965317</v>
      </c>
      <c r="U163">
        <v>1929.96629065967</v>
      </c>
      <c r="V163">
        <v>20778.0257789348</v>
      </c>
      <c r="W163">
        <v>43177.265043511899</v>
      </c>
      <c r="X163">
        <v>5078.7307500714796</v>
      </c>
      <c r="Y163">
        <v>4971.6436886051797</v>
      </c>
      <c r="Z163">
        <v>10867.442339692299</v>
      </c>
      <c r="AA163">
        <v>6252.2253585685103</v>
      </c>
      <c r="AB163">
        <v>9290.3920386366208</v>
      </c>
      <c r="AC163">
        <v>0</v>
      </c>
      <c r="AD163">
        <v>573194.21522899682</v>
      </c>
    </row>
    <row r="164" spans="1:30" x14ac:dyDescent="0.2">
      <c r="A164" s="80" t="s">
        <v>693</v>
      </c>
      <c r="B164">
        <v>0</v>
      </c>
      <c r="C164">
        <v>0</v>
      </c>
      <c r="D164">
        <v>0</v>
      </c>
      <c r="E164">
        <v>0</v>
      </c>
      <c r="F164">
        <v>0</v>
      </c>
      <c r="G164">
        <v>2.00000415014593</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2.00000415014593</v>
      </c>
    </row>
    <row r="165" spans="1:30" x14ac:dyDescent="0.2">
      <c r="A165" s="80" t="s">
        <v>709</v>
      </c>
      <c r="B165">
        <v>3.9999793709676998</v>
      </c>
      <c r="C165">
        <v>3.99999081697616</v>
      </c>
      <c r="D165">
        <v>0</v>
      </c>
      <c r="E165">
        <v>0</v>
      </c>
      <c r="F165">
        <v>3.0000277279927299</v>
      </c>
      <c r="G165">
        <v>22.000045651605198</v>
      </c>
      <c r="H165">
        <v>0</v>
      </c>
      <c r="I165">
        <v>0</v>
      </c>
      <c r="J165">
        <v>4.99998609350527</v>
      </c>
      <c r="K165">
        <v>0</v>
      </c>
      <c r="L165">
        <v>14.000158614729999</v>
      </c>
      <c r="M165">
        <v>4.0000203520579696</v>
      </c>
      <c r="N165">
        <v>0</v>
      </c>
      <c r="O165">
        <v>0</v>
      </c>
      <c r="P165">
        <v>0.99995121123004704</v>
      </c>
      <c r="Q165">
        <v>0</v>
      </c>
      <c r="R165">
        <v>3.0000682076623302</v>
      </c>
      <c r="S165">
        <v>0</v>
      </c>
      <c r="T165">
        <v>0</v>
      </c>
      <c r="U165">
        <v>0</v>
      </c>
      <c r="V165">
        <v>3.0000037220523899</v>
      </c>
      <c r="W165">
        <v>6.0000368312080896</v>
      </c>
      <c r="X165">
        <v>0</v>
      </c>
      <c r="Y165">
        <v>0</v>
      </c>
      <c r="Z165">
        <v>0</v>
      </c>
      <c r="AA165">
        <v>0</v>
      </c>
      <c r="AB165">
        <v>0</v>
      </c>
      <c r="AC165">
        <v>0</v>
      </c>
      <c r="AD165">
        <v>69.000268599988004</v>
      </c>
    </row>
    <row r="166" spans="1:30" x14ac:dyDescent="0.2">
      <c r="A166" s="80" t="s">
        <v>704</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row>
    <row r="167" spans="1:30" x14ac:dyDescent="0.2">
      <c r="A167" s="79"/>
    </row>
    <row r="168" spans="1:30" x14ac:dyDescent="0.2">
      <c r="A168" s="80"/>
    </row>
    <row r="169" spans="1:30" x14ac:dyDescent="0.2">
      <c r="A169" s="80"/>
    </row>
    <row r="170" spans="1:30" x14ac:dyDescent="0.2">
      <c r="A170" s="80"/>
    </row>
    <row r="171" spans="1:30" x14ac:dyDescent="0.2">
      <c r="A171" s="80"/>
    </row>
    <row r="172" spans="1:30" x14ac:dyDescent="0.2">
      <c r="A172" s="79" t="s">
        <v>695</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row>
    <row r="173" spans="1:30" x14ac:dyDescent="0.2">
      <c r="A173" s="80" t="s">
        <v>696</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row>
    <row r="174" spans="1:30" x14ac:dyDescent="0.2">
      <c r="A174" s="80" t="s">
        <v>697</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row>
    <row r="175" spans="1:30" x14ac:dyDescent="0.2">
      <c r="A175" s="80" t="s">
        <v>698</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row>
    <row r="176" spans="1:30" x14ac:dyDescent="0.2">
      <c r="A176" s="80" t="s">
        <v>705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row>
    <row r="177" spans="1:30" x14ac:dyDescent="0.2">
      <c r="A177" s="79" t="s">
        <v>699</v>
      </c>
      <c r="B177">
        <v>0</v>
      </c>
      <c r="C177">
        <v>0</v>
      </c>
      <c r="D177">
        <v>0</v>
      </c>
      <c r="E177">
        <v>0</v>
      </c>
      <c r="F177">
        <v>0</v>
      </c>
      <c r="G177">
        <v>6.0000124504377901</v>
      </c>
      <c r="H177">
        <v>0</v>
      </c>
      <c r="I177">
        <v>0</v>
      </c>
      <c r="J177">
        <v>0.99999721870105496</v>
      </c>
      <c r="K177">
        <v>0</v>
      </c>
      <c r="L177">
        <v>4.0000453184942897</v>
      </c>
      <c r="M177">
        <v>0</v>
      </c>
      <c r="N177">
        <v>0</v>
      </c>
      <c r="O177">
        <v>0</v>
      </c>
      <c r="P177">
        <v>0</v>
      </c>
      <c r="Q177">
        <v>0</v>
      </c>
      <c r="R177">
        <v>0</v>
      </c>
      <c r="S177">
        <v>0</v>
      </c>
      <c r="T177">
        <v>0</v>
      </c>
      <c r="U177">
        <v>0</v>
      </c>
      <c r="V177">
        <v>0</v>
      </c>
      <c r="W177">
        <v>2.0000122770693598</v>
      </c>
      <c r="X177">
        <v>0</v>
      </c>
      <c r="Y177">
        <v>0</v>
      </c>
      <c r="Z177">
        <v>0</v>
      </c>
      <c r="AA177">
        <v>0</v>
      </c>
      <c r="AB177">
        <v>0</v>
      </c>
      <c r="AC177">
        <v>0</v>
      </c>
      <c r="AD177">
        <v>13.000067264702507</v>
      </c>
    </row>
    <row r="178" spans="1:30" x14ac:dyDescent="0.2">
      <c r="A178" s="80" t="s">
        <v>700</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row>
    <row r="179" spans="1:30" x14ac:dyDescent="0.2">
      <c r="A179" s="81" t="s">
        <v>706</v>
      </c>
      <c r="B179">
        <v>0</v>
      </c>
      <c r="C179">
        <v>0</v>
      </c>
      <c r="D179">
        <v>0</v>
      </c>
      <c r="E179">
        <v>0</v>
      </c>
      <c r="F179">
        <v>0</v>
      </c>
      <c r="G179">
        <v>6.0000124504377901</v>
      </c>
      <c r="H179">
        <v>0</v>
      </c>
      <c r="I179">
        <v>0</v>
      </c>
      <c r="J179">
        <v>0.99999721870105496</v>
      </c>
      <c r="K179">
        <v>0</v>
      </c>
      <c r="L179">
        <v>4.0000453184942897</v>
      </c>
      <c r="M179">
        <v>0</v>
      </c>
      <c r="N179">
        <v>0</v>
      </c>
      <c r="O179">
        <v>0</v>
      </c>
      <c r="P179">
        <v>0</v>
      </c>
      <c r="Q179">
        <v>0</v>
      </c>
      <c r="R179">
        <v>0</v>
      </c>
      <c r="S179">
        <v>0</v>
      </c>
      <c r="T179">
        <v>0</v>
      </c>
      <c r="U179">
        <v>0</v>
      </c>
      <c r="V179">
        <v>0</v>
      </c>
      <c r="W179">
        <v>2.0000122770693598</v>
      </c>
      <c r="X179">
        <v>0</v>
      </c>
      <c r="Y179">
        <v>0</v>
      </c>
      <c r="Z179">
        <v>0</v>
      </c>
      <c r="AA179">
        <v>0</v>
      </c>
      <c r="AB179">
        <v>0</v>
      </c>
      <c r="AC179">
        <v>0</v>
      </c>
      <c r="AD179">
        <v>13.000067264702507</v>
      </c>
    </row>
    <row r="180" spans="1:30" x14ac:dyDescent="0.2">
      <c r="A180" s="82"/>
    </row>
    <row r="181" spans="1:30" x14ac:dyDescent="0.2">
      <c r="A181" s="28" t="s">
        <v>679</v>
      </c>
      <c r="B181">
        <v>1659.54655902588</v>
      </c>
      <c r="C181">
        <v>604.831552035399</v>
      </c>
      <c r="D181">
        <v>243.086969361781</v>
      </c>
      <c r="E181">
        <v>0</v>
      </c>
      <c r="F181">
        <v>2365.1114975089099</v>
      </c>
      <c r="G181">
        <v>7550.73419506765</v>
      </c>
      <c r="H181">
        <v>372.82489329048201</v>
      </c>
      <c r="I181">
        <v>86.705128328486595</v>
      </c>
      <c r="J181">
        <v>2411.9578599858601</v>
      </c>
      <c r="K181">
        <v>324.73163082116002</v>
      </c>
      <c r="L181">
        <v>3786.6139468945198</v>
      </c>
      <c r="M181">
        <v>4005.6645764615</v>
      </c>
      <c r="N181">
        <v>269.420521813204</v>
      </c>
      <c r="O181">
        <v>196.312113638721</v>
      </c>
      <c r="P181">
        <v>827.26410288450597</v>
      </c>
      <c r="Q181">
        <v>109.323513227547</v>
      </c>
      <c r="R181">
        <v>2564.3024319158699</v>
      </c>
      <c r="S181">
        <v>132.40282249669099</v>
      </c>
      <c r="T181">
        <v>41.4585440718485</v>
      </c>
      <c r="U181">
        <v>165.077294660907</v>
      </c>
      <c r="V181">
        <v>740.31649617553899</v>
      </c>
      <c r="W181">
        <v>1983.6743685741301</v>
      </c>
      <c r="X181">
        <v>337.894677289328</v>
      </c>
      <c r="Y181">
        <v>1749.0338984524999</v>
      </c>
      <c r="Z181">
        <v>1045.76291817284</v>
      </c>
      <c r="AA181">
        <v>118.677188575882</v>
      </c>
      <c r="AB181">
        <v>298.769537815565</v>
      </c>
      <c r="AC181">
        <v>0</v>
      </c>
      <c r="AD181">
        <v>33991.499238546778</v>
      </c>
    </row>
    <row r="182" spans="1:30" x14ac:dyDescent="0.2">
      <c r="A182" s="77" t="s">
        <v>256</v>
      </c>
      <c r="B182">
        <v>1311.0532864166901</v>
      </c>
      <c r="C182">
        <v>463.228194085339</v>
      </c>
      <c r="D182">
        <v>184.62761724043199</v>
      </c>
      <c r="E182">
        <v>0</v>
      </c>
      <c r="F182">
        <v>2145.3298371056499</v>
      </c>
      <c r="G182">
        <v>5802.6732196857602</v>
      </c>
      <c r="H182">
        <v>338.06215249892199</v>
      </c>
      <c r="I182">
        <v>47.593037171073298</v>
      </c>
      <c r="J182">
        <v>2043.6790538059499</v>
      </c>
      <c r="K182">
        <v>188.89159039947901</v>
      </c>
      <c r="L182">
        <v>3196.5017665424898</v>
      </c>
      <c r="M182">
        <v>3673.2450860055101</v>
      </c>
      <c r="N182">
        <v>257.398685172196</v>
      </c>
      <c r="O182">
        <v>151.74103411789099</v>
      </c>
      <c r="P182">
        <v>705.14110003165899</v>
      </c>
      <c r="Q182">
        <v>103.18629241059</v>
      </c>
      <c r="R182">
        <v>2199.9467286540698</v>
      </c>
      <c r="S182">
        <v>30.9543746454729</v>
      </c>
      <c r="T182">
        <v>33.556191900614301</v>
      </c>
      <c r="U182">
        <v>60.064245035240504</v>
      </c>
      <c r="V182">
        <v>676.26321717191797</v>
      </c>
      <c r="W182">
        <v>1361.0468570979999</v>
      </c>
      <c r="X182">
        <v>292.89424124330202</v>
      </c>
      <c r="Y182">
        <v>1479.73137616389</v>
      </c>
      <c r="Z182">
        <v>769.32295899192502</v>
      </c>
      <c r="AA182">
        <v>50.731916675394601</v>
      </c>
      <c r="AB182">
        <v>209.03984585908901</v>
      </c>
      <c r="AC182">
        <v>0</v>
      </c>
      <c r="AD182">
        <v>27775.903906128595</v>
      </c>
    </row>
    <row r="183" spans="1:30" x14ac:dyDescent="0.2">
      <c r="A183" s="83" t="s">
        <v>710</v>
      </c>
      <c r="B183">
        <v>457.21268833328401</v>
      </c>
      <c r="C183">
        <v>306.77590452430297</v>
      </c>
      <c r="D183">
        <v>70.344611250935799</v>
      </c>
      <c r="E183">
        <v>0</v>
      </c>
      <c r="F183">
        <v>399.04812364047802</v>
      </c>
      <c r="G183">
        <v>3400.9094103079101</v>
      </c>
      <c r="H183">
        <v>280.58682969897598</v>
      </c>
      <c r="I183">
        <v>26.819808909391099</v>
      </c>
      <c r="J183">
        <v>892.85846301482798</v>
      </c>
      <c r="K183">
        <v>119.15945351766101</v>
      </c>
      <c r="L183">
        <v>967.70660142979102</v>
      </c>
      <c r="M183">
        <v>2047.78658157414</v>
      </c>
      <c r="N183">
        <v>53.610829530564402</v>
      </c>
      <c r="O183">
        <v>60.5562003722751</v>
      </c>
      <c r="P183">
        <v>303.49120373231102</v>
      </c>
      <c r="Q183">
        <v>76.901052726732999</v>
      </c>
      <c r="R183">
        <v>1209.80562312647</v>
      </c>
      <c r="S183">
        <v>30.9543746454729</v>
      </c>
      <c r="T183">
        <v>33.556191900614301</v>
      </c>
      <c r="U183">
        <v>36.0689821351327</v>
      </c>
      <c r="V183">
        <v>562.22539450490797</v>
      </c>
      <c r="W183">
        <v>800.202950389374</v>
      </c>
      <c r="X183">
        <v>158.68881525394301</v>
      </c>
      <c r="Y183">
        <v>350.62703366291498</v>
      </c>
      <c r="Z183">
        <v>419.16616257981002</v>
      </c>
      <c r="AA183">
        <v>50.124446182389597</v>
      </c>
      <c r="AB183">
        <v>153.875205901839</v>
      </c>
      <c r="AC183">
        <v>0</v>
      </c>
      <c r="AD183">
        <v>13269.062942846471</v>
      </c>
    </row>
    <row r="184" spans="1:30" x14ac:dyDescent="0.2">
      <c r="A184" s="38" t="s">
        <v>692</v>
      </c>
      <c r="B184">
        <v>75.668343037941497</v>
      </c>
      <c r="C184">
        <v>55.604830912336297</v>
      </c>
      <c r="D184">
        <v>11.932807930811499</v>
      </c>
      <c r="E184">
        <v>0</v>
      </c>
      <c r="F184">
        <v>188.993073172294</v>
      </c>
      <c r="G184">
        <v>1070.5658676579201</v>
      </c>
      <c r="H184">
        <v>173.149158459365</v>
      </c>
      <c r="I184">
        <v>19.1663588604785</v>
      </c>
      <c r="J184">
        <v>334.64425786991802</v>
      </c>
      <c r="K184">
        <v>9.2459566824448505</v>
      </c>
      <c r="L184">
        <v>259.707693454082</v>
      </c>
      <c r="M184">
        <v>1350.49422996155</v>
      </c>
      <c r="N184">
        <v>22.749508650967201</v>
      </c>
      <c r="O184">
        <v>30.4569159880261</v>
      </c>
      <c r="P184">
        <v>108.447694513529</v>
      </c>
      <c r="Q184">
        <v>68.043623772777295</v>
      </c>
      <c r="R184">
        <v>75.418039016412706</v>
      </c>
      <c r="S184">
        <v>27.109262779543801</v>
      </c>
      <c r="T184">
        <v>8.7792410852932399</v>
      </c>
      <c r="U184">
        <v>25.631577423802899</v>
      </c>
      <c r="V184">
        <v>72.149945592844304</v>
      </c>
      <c r="W184">
        <v>164.88250819807399</v>
      </c>
      <c r="X184">
        <v>38.571981130886101</v>
      </c>
      <c r="Y184">
        <v>214.201355335182</v>
      </c>
      <c r="Z184">
        <v>4.38873298165979</v>
      </c>
      <c r="AA184">
        <v>17.501458619318299</v>
      </c>
      <c r="AB184">
        <v>15.0012532802147</v>
      </c>
      <c r="AC184">
        <v>0</v>
      </c>
      <c r="AD184">
        <v>4442.5056763676866</v>
      </c>
    </row>
    <row r="185" spans="1:30" x14ac:dyDescent="0.2">
      <c r="A185" s="38" t="s">
        <v>711</v>
      </c>
      <c r="B185">
        <v>381.54434529534302</v>
      </c>
      <c r="C185">
        <v>251.17107361196699</v>
      </c>
      <c r="D185">
        <v>58.4118033201242</v>
      </c>
      <c r="E185">
        <v>0</v>
      </c>
      <c r="F185">
        <v>210.05505046818399</v>
      </c>
      <c r="G185">
        <v>2330.34354264998</v>
      </c>
      <c r="H185">
        <v>107.43767123961101</v>
      </c>
      <c r="I185">
        <v>7.6534500489125596</v>
      </c>
      <c r="J185">
        <v>558.21420514491001</v>
      </c>
      <c r="K185">
        <v>109.91349683521599</v>
      </c>
      <c r="L185">
        <v>707.99890797570799</v>
      </c>
      <c r="M185">
        <v>697.29235161258305</v>
      </c>
      <c r="N185">
        <v>30.861320879597201</v>
      </c>
      <c r="O185">
        <v>30.0992843842489</v>
      </c>
      <c r="P185">
        <v>195.04350921878199</v>
      </c>
      <c r="Q185">
        <v>8.8574289539557292</v>
      </c>
      <c r="R185">
        <v>1134.3875841100601</v>
      </c>
      <c r="S185">
        <v>3.84511186592905</v>
      </c>
      <c r="T185">
        <v>24.776950815321001</v>
      </c>
      <c r="U185">
        <v>10.437404711329799</v>
      </c>
      <c r="V185">
        <v>490.07544891206402</v>
      </c>
      <c r="W185">
        <v>635.32044219129898</v>
      </c>
      <c r="X185">
        <v>120.116834123057</v>
      </c>
      <c r="Y185">
        <v>136.42567832773199</v>
      </c>
      <c r="Z185">
        <v>414.77742959814998</v>
      </c>
      <c r="AA185">
        <v>32.622987563071298</v>
      </c>
      <c r="AB185">
        <v>138.873952621624</v>
      </c>
      <c r="AC185">
        <v>0</v>
      </c>
      <c r="AD185">
        <v>8826.5572664787833</v>
      </c>
    </row>
    <row r="186" spans="1:30" x14ac:dyDescent="0.2">
      <c r="A186" s="83" t="s">
        <v>133</v>
      </c>
      <c r="B186">
        <v>10.1491769409234</v>
      </c>
      <c r="C186">
        <v>6.9894309154245597</v>
      </c>
      <c r="D186">
        <v>0</v>
      </c>
      <c r="E186">
        <v>0</v>
      </c>
      <c r="F186">
        <v>5.2663345826406402</v>
      </c>
      <c r="G186">
        <v>210.941564605222</v>
      </c>
      <c r="H186">
        <v>2.6129065112059502</v>
      </c>
      <c r="I186">
        <v>0</v>
      </c>
      <c r="J186">
        <v>104.008467513645</v>
      </c>
      <c r="K186">
        <v>6.3195094800625702</v>
      </c>
      <c r="L186">
        <v>281.65670815672797</v>
      </c>
      <c r="M186">
        <v>25.4547292873273</v>
      </c>
      <c r="N186">
        <v>0.19662487708625101</v>
      </c>
      <c r="O186">
        <v>0</v>
      </c>
      <c r="P186">
        <v>0</v>
      </c>
      <c r="Q186">
        <v>0</v>
      </c>
      <c r="R186">
        <v>85.629682587196896</v>
      </c>
      <c r="S186">
        <v>0</v>
      </c>
      <c r="T186">
        <v>0</v>
      </c>
      <c r="U186">
        <v>0</v>
      </c>
      <c r="V186">
        <v>8.1774177313949803</v>
      </c>
      <c r="W186">
        <v>8.8822941362467596</v>
      </c>
      <c r="X186">
        <v>4.9835904478054696</v>
      </c>
      <c r="Y186">
        <v>0</v>
      </c>
      <c r="Z186">
        <v>25.287383208281401</v>
      </c>
      <c r="AA186">
        <v>0.60747049300500799</v>
      </c>
      <c r="AB186">
        <v>0</v>
      </c>
      <c r="AC186">
        <v>0</v>
      </c>
      <c r="AD186">
        <v>787.16329147419799</v>
      </c>
    </row>
    <row r="187" spans="1:30" x14ac:dyDescent="0.2">
      <c r="A187" s="83" t="s">
        <v>134</v>
      </c>
      <c r="B187">
        <v>843.69142114248302</v>
      </c>
      <c r="C187">
        <v>149.46285864561099</v>
      </c>
      <c r="D187">
        <v>114.283005989497</v>
      </c>
      <c r="E187">
        <v>0</v>
      </c>
      <c r="F187">
        <v>1741.0153788825301</v>
      </c>
      <c r="G187">
        <v>2190.8222447726198</v>
      </c>
      <c r="H187">
        <v>54.8624162887401</v>
      </c>
      <c r="I187">
        <v>20.7732282616821</v>
      </c>
      <c r="J187">
        <v>1046.8121232774799</v>
      </c>
      <c r="K187">
        <v>63.412627401755501</v>
      </c>
      <c r="L187">
        <v>1947.13845695597</v>
      </c>
      <c r="M187">
        <v>1600.00377514405</v>
      </c>
      <c r="N187">
        <v>203.591230764546</v>
      </c>
      <c r="O187">
        <v>91.184833745616601</v>
      </c>
      <c r="P187">
        <v>401.64989629934701</v>
      </c>
      <c r="Q187">
        <v>26.285239683857402</v>
      </c>
      <c r="R187">
        <v>904.51142294039903</v>
      </c>
      <c r="S187">
        <v>0</v>
      </c>
      <c r="T187">
        <v>0</v>
      </c>
      <c r="U187">
        <v>23.995262900107701</v>
      </c>
      <c r="V187">
        <v>105.86040493561499</v>
      </c>
      <c r="W187">
        <v>551.96161257237895</v>
      </c>
      <c r="X187">
        <v>129.22183554155299</v>
      </c>
      <c r="Y187">
        <v>1129.10434250097</v>
      </c>
      <c r="Z187">
        <v>324.86941320383301</v>
      </c>
      <c r="AA187">
        <v>0</v>
      </c>
      <c r="AB187">
        <v>55.164639957250301</v>
      </c>
      <c r="AC187">
        <v>0</v>
      </c>
      <c r="AD187">
        <v>13719.677671807925</v>
      </c>
    </row>
    <row r="188" spans="1:30" x14ac:dyDescent="0.2">
      <c r="A188" s="77" t="s">
        <v>128</v>
      </c>
      <c r="B188">
        <v>348.49327260919699</v>
      </c>
      <c r="C188">
        <v>141.60335795005901</v>
      </c>
      <c r="D188">
        <v>58.459352121348303</v>
      </c>
      <c r="E188">
        <v>0</v>
      </c>
      <c r="F188">
        <v>219.781660403258</v>
      </c>
      <c r="G188">
        <v>1748.0609753818801</v>
      </c>
      <c r="H188">
        <v>34.7627407915598</v>
      </c>
      <c r="I188">
        <v>39.112091157413303</v>
      </c>
      <c r="J188">
        <v>368.278806179909</v>
      </c>
      <c r="K188">
        <v>135.84004042167999</v>
      </c>
      <c r="L188">
        <v>590.11218035202705</v>
      </c>
      <c r="M188">
        <v>332.41949045598801</v>
      </c>
      <c r="N188">
        <v>12.0218366410078</v>
      </c>
      <c r="O188">
        <v>44.5710795208295</v>
      </c>
      <c r="P188">
        <v>122.123002852846</v>
      </c>
      <c r="Q188">
        <v>6.1372208169568596</v>
      </c>
      <c r="R188">
        <v>364.35570326180198</v>
      </c>
      <c r="S188">
        <v>101.44844785121801</v>
      </c>
      <c r="T188">
        <v>7.9023521712341802</v>
      </c>
      <c r="U188">
        <v>105.013049625666</v>
      </c>
      <c r="V188">
        <v>64.053279003620304</v>
      </c>
      <c r="W188">
        <v>622.62751147613699</v>
      </c>
      <c r="X188">
        <v>45.0004360460252</v>
      </c>
      <c r="Y188">
        <v>269.30252228861701</v>
      </c>
      <c r="Z188">
        <v>276.43995918092401</v>
      </c>
      <c r="AA188">
        <v>67.945271900487995</v>
      </c>
      <c r="AB188">
        <v>89.729691956475307</v>
      </c>
      <c r="AC188">
        <v>0</v>
      </c>
      <c r="AD188">
        <v>6215.595332418181</v>
      </c>
    </row>
    <row r="189" spans="1:30" x14ac:dyDescent="0.2">
      <c r="A189" s="32" t="s">
        <v>692</v>
      </c>
      <c r="B189">
        <v>35.7795632146996</v>
      </c>
      <c r="C189">
        <v>46.420998914457201</v>
      </c>
      <c r="D189">
        <v>18.546615851579801</v>
      </c>
      <c r="E189">
        <v>0</v>
      </c>
      <c r="F189">
        <v>71.290092929637893</v>
      </c>
      <c r="G189">
        <v>294.83586976050702</v>
      </c>
      <c r="H189">
        <v>21.775899451783399</v>
      </c>
      <c r="I189">
        <v>36.237206981596799</v>
      </c>
      <c r="J189">
        <v>100.238914265576</v>
      </c>
      <c r="K189">
        <v>52.251918414176998</v>
      </c>
      <c r="L189">
        <v>84.238867875841805</v>
      </c>
      <c r="M189">
        <v>223.20115817107799</v>
      </c>
      <c r="N189">
        <v>9.6332208449328895</v>
      </c>
      <c r="O189">
        <v>16.176910427763399</v>
      </c>
      <c r="P189">
        <v>48.524870214100098</v>
      </c>
      <c r="Q189">
        <v>5.7436811185788201</v>
      </c>
      <c r="R189">
        <v>14.5026043418748</v>
      </c>
      <c r="S189">
        <v>89.293266142247106</v>
      </c>
      <c r="T189">
        <v>4.20444072847702</v>
      </c>
      <c r="U189">
        <v>97.495737731326301</v>
      </c>
      <c r="V189">
        <v>12.5687972292795</v>
      </c>
      <c r="W189">
        <v>198.89996620866799</v>
      </c>
      <c r="X189">
        <v>15.9151066438046</v>
      </c>
      <c r="Y189">
        <v>124.473767955043</v>
      </c>
      <c r="Z189">
        <v>5.9459288512139201</v>
      </c>
      <c r="AA189">
        <v>21.521220336894299</v>
      </c>
      <c r="AB189">
        <v>6.9630430402842096</v>
      </c>
      <c r="AC189">
        <v>0</v>
      </c>
      <c r="AD189">
        <v>1656.6796676454267</v>
      </c>
    </row>
    <row r="190" spans="1:30" x14ac:dyDescent="0.2">
      <c r="A190" s="41" t="s">
        <v>711</v>
      </c>
      <c r="B190">
        <v>312.71370939449798</v>
      </c>
      <c r="C190">
        <v>95.182359035602005</v>
      </c>
      <c r="D190">
        <v>39.912736269768402</v>
      </c>
      <c r="E190">
        <v>0</v>
      </c>
      <c r="F190">
        <v>148.49156747361999</v>
      </c>
      <c r="G190">
        <v>1453.2251056213699</v>
      </c>
      <c r="H190">
        <v>12.9868413397763</v>
      </c>
      <c r="I190">
        <v>2.8748841758164398</v>
      </c>
      <c r="J190">
        <v>268.03989191433197</v>
      </c>
      <c r="K190">
        <v>83.588122007503898</v>
      </c>
      <c r="L190">
        <v>505.87331247618499</v>
      </c>
      <c r="M190">
        <v>109.218332284909</v>
      </c>
      <c r="N190">
        <v>2.3886157960749501</v>
      </c>
      <c r="O190">
        <v>28.394169093066001</v>
      </c>
      <c r="P190">
        <v>73.598132638746804</v>
      </c>
      <c r="Q190">
        <v>0.39353969837803399</v>
      </c>
      <c r="R190">
        <v>349.85309891992699</v>
      </c>
      <c r="S190">
        <v>12.155181708971799</v>
      </c>
      <c r="T190">
        <v>3.6979114427571602</v>
      </c>
      <c r="U190">
        <v>7.5173118943401098</v>
      </c>
      <c r="V190">
        <v>51.484481774340701</v>
      </c>
      <c r="W190">
        <v>423.72754526746797</v>
      </c>
      <c r="X190">
        <v>29.085329402220601</v>
      </c>
      <c r="Y190">
        <v>144.82875433357299</v>
      </c>
      <c r="Z190">
        <v>270.49403032970997</v>
      </c>
      <c r="AA190">
        <v>46.424051563593601</v>
      </c>
      <c r="AB190">
        <v>82.766648916191102</v>
      </c>
      <c r="AC190">
        <v>0</v>
      </c>
      <c r="AD190">
        <v>4558.9156647727541</v>
      </c>
    </row>
    <row r="191" spans="1:30" x14ac:dyDescent="0.2">
      <c r="A191" s="82"/>
    </row>
    <row r="192" spans="1:30" x14ac:dyDescent="0.2">
      <c r="A192" s="28" t="s">
        <v>680</v>
      </c>
      <c r="B192">
        <v>265847.41154914099</v>
      </c>
      <c r="C192">
        <v>286296.419127398</v>
      </c>
      <c r="D192">
        <v>81266.284720699899</v>
      </c>
      <c r="E192">
        <v>71234.361253448107</v>
      </c>
      <c r="F192">
        <v>157891.200450734</v>
      </c>
      <c r="G192">
        <v>2219420.4530382999</v>
      </c>
      <c r="H192">
        <v>303755.44182676898</v>
      </c>
      <c r="I192">
        <v>24762.202312138299</v>
      </c>
      <c r="J192">
        <v>1755273.7029335501</v>
      </c>
      <c r="K192">
        <v>166007.36960740699</v>
      </c>
      <c r="L192">
        <v>1414378.3950448299</v>
      </c>
      <c r="M192">
        <v>2170433.48067202</v>
      </c>
      <c r="N192">
        <v>388445.12763097801</v>
      </c>
      <c r="O192">
        <v>56779.094651306099</v>
      </c>
      <c r="P192">
        <v>106040.573609702</v>
      </c>
      <c r="Q192">
        <v>282947.17608445999</v>
      </c>
      <c r="R192">
        <v>1248802.3577773499</v>
      </c>
      <c r="S192">
        <v>47162.227186441902</v>
      </c>
      <c r="T192">
        <v>52325.812414296197</v>
      </c>
      <c r="U192">
        <v>58874.169004174102</v>
      </c>
      <c r="V192">
        <v>618000.02395947697</v>
      </c>
      <c r="W192">
        <v>301037.294711116</v>
      </c>
      <c r="X192">
        <v>351051.26844358101</v>
      </c>
      <c r="Y192">
        <v>149423.168990034</v>
      </c>
      <c r="Z192">
        <v>405842.04665222001</v>
      </c>
      <c r="AA192">
        <v>17343.486537353099</v>
      </c>
      <c r="AB192">
        <v>32820.059528126403</v>
      </c>
      <c r="AC192">
        <v>45609.455448452114</v>
      </c>
      <c r="AD192">
        <v>24021986.874145146</v>
      </c>
    </row>
    <row r="193" spans="1:30" x14ac:dyDescent="0.2">
      <c r="A193" s="77" t="s">
        <v>256</v>
      </c>
      <c r="B193">
        <v>257970.19306423399</v>
      </c>
      <c r="C193">
        <v>258908.16923910801</v>
      </c>
      <c r="D193">
        <v>80070.7848150887</v>
      </c>
      <c r="E193">
        <v>69452.185928559207</v>
      </c>
      <c r="F193">
        <v>155847.53774040399</v>
      </c>
      <c r="G193">
        <v>2070605.29155481</v>
      </c>
      <c r="H193">
        <v>294785.041700339</v>
      </c>
      <c r="I193">
        <v>24054.0102535525</v>
      </c>
      <c r="J193">
        <v>1729333.2310192301</v>
      </c>
      <c r="K193">
        <v>159324.73861066299</v>
      </c>
      <c r="L193">
        <v>1322739.29575672</v>
      </c>
      <c r="M193">
        <v>2107652.4334569001</v>
      </c>
      <c r="N193">
        <v>386099.47795175202</v>
      </c>
      <c r="O193">
        <v>56437.4761935688</v>
      </c>
      <c r="P193">
        <v>103085.12530280701</v>
      </c>
      <c r="Q193">
        <v>277379.744120316</v>
      </c>
      <c r="R193">
        <v>1223838.22110199</v>
      </c>
      <c r="S193">
        <v>46339.131517560199</v>
      </c>
      <c r="T193">
        <v>35525.4863656788</v>
      </c>
      <c r="U193">
        <v>57881.283222776401</v>
      </c>
      <c r="V193">
        <v>569799.63630915503</v>
      </c>
      <c r="W193">
        <v>296391.23634581699</v>
      </c>
      <c r="X193">
        <v>346357.29882809002</v>
      </c>
      <c r="Y193">
        <v>146939.93473682599</v>
      </c>
      <c r="Z193">
        <v>400039.979562758</v>
      </c>
      <c r="AA193">
        <v>16761.189388723</v>
      </c>
      <c r="AB193">
        <v>31936.9229147601</v>
      </c>
      <c r="AC193">
        <v>44562.428875907164</v>
      </c>
      <c r="AD193">
        <v>23004081.715570316</v>
      </c>
    </row>
    <row r="194" spans="1:30" x14ac:dyDescent="0.2">
      <c r="A194" s="83" t="s">
        <v>681</v>
      </c>
      <c r="B194">
        <v>9739.6346554581505</v>
      </c>
      <c r="C194">
        <v>0</v>
      </c>
      <c r="D194">
        <v>3209.3729646299198</v>
      </c>
      <c r="E194">
        <v>0</v>
      </c>
      <c r="F194">
        <v>4007.7516313639699</v>
      </c>
      <c r="G194">
        <v>345715.69995076698</v>
      </c>
      <c r="H194">
        <v>29588.1874019836</v>
      </c>
      <c r="I194">
        <v>0</v>
      </c>
      <c r="J194">
        <v>455008.73866838799</v>
      </c>
      <c r="K194">
        <v>32326.5810917647</v>
      </c>
      <c r="L194">
        <v>373963.16550097801</v>
      </c>
      <c r="M194">
        <v>282872.29438097402</v>
      </c>
      <c r="N194">
        <v>72950.115887110107</v>
      </c>
      <c r="O194">
        <v>4124.2505595600996</v>
      </c>
      <c r="P194">
        <v>0</v>
      </c>
      <c r="Q194">
        <v>440.51234421569302</v>
      </c>
      <c r="R194">
        <v>312833.82042752102</v>
      </c>
      <c r="S194">
        <v>0</v>
      </c>
      <c r="T194">
        <v>0</v>
      </c>
      <c r="U194">
        <v>0</v>
      </c>
      <c r="V194">
        <v>0</v>
      </c>
      <c r="W194">
        <v>28440.440320303602</v>
      </c>
      <c r="X194">
        <v>44959.478529863001</v>
      </c>
      <c r="Y194">
        <v>6144.6394930757497</v>
      </c>
      <c r="Z194">
        <v>129828.57237794</v>
      </c>
      <c r="AA194">
        <v>0</v>
      </c>
      <c r="AB194">
        <v>0</v>
      </c>
      <c r="AC194">
        <v>0</v>
      </c>
      <c r="AD194">
        <v>2136153.2561859</v>
      </c>
    </row>
    <row r="195" spans="1:30" x14ac:dyDescent="0.2">
      <c r="A195" s="38" t="s">
        <v>712</v>
      </c>
      <c r="B195">
        <v>9739.6346554581505</v>
      </c>
      <c r="C195">
        <v>0</v>
      </c>
      <c r="D195">
        <v>3209.3722207081901</v>
      </c>
      <c r="E195">
        <v>0</v>
      </c>
      <c r="F195">
        <v>4007.7516313639699</v>
      </c>
      <c r="G195">
        <v>345715.61156090797</v>
      </c>
      <c r="H195">
        <v>29588.1874019836</v>
      </c>
      <c r="I195">
        <v>0</v>
      </c>
      <c r="J195">
        <v>455008.68247478199</v>
      </c>
      <c r="K195">
        <v>32326.574476304399</v>
      </c>
      <c r="L195">
        <v>373963.10429781303</v>
      </c>
      <c r="M195">
        <v>282872.23477167101</v>
      </c>
      <c r="N195">
        <v>72950.104020974104</v>
      </c>
      <c r="O195">
        <v>4124.2505595600996</v>
      </c>
      <c r="P195">
        <v>0</v>
      </c>
      <c r="Q195">
        <v>440.51234421569302</v>
      </c>
      <c r="R195">
        <v>312833.78192215401</v>
      </c>
      <c r="S195">
        <v>0</v>
      </c>
      <c r="T195">
        <v>0</v>
      </c>
      <c r="U195">
        <v>0</v>
      </c>
      <c r="V195">
        <v>0</v>
      </c>
      <c r="W195">
        <v>28440.437156842199</v>
      </c>
      <c r="X195">
        <v>44959.470204327699</v>
      </c>
      <c r="Y195">
        <v>6144.6394930757497</v>
      </c>
      <c r="Z195">
        <v>129828.55406043</v>
      </c>
      <c r="AA195">
        <v>0</v>
      </c>
      <c r="AB195">
        <v>0</v>
      </c>
      <c r="AC195">
        <v>0</v>
      </c>
      <c r="AD195">
        <v>2136152.915386308</v>
      </c>
    </row>
    <row r="196" spans="1:30" x14ac:dyDescent="0.2">
      <c r="A196" s="38" t="s">
        <v>713</v>
      </c>
      <c r="B196">
        <v>0</v>
      </c>
      <c r="C196">
        <v>0</v>
      </c>
      <c r="D196">
        <v>7.4392172936562902E-4</v>
      </c>
      <c r="E196">
        <v>0</v>
      </c>
      <c r="F196">
        <v>0</v>
      </c>
      <c r="G196">
        <v>8.8389859595867801E-2</v>
      </c>
      <c r="H196">
        <v>0</v>
      </c>
      <c r="I196">
        <v>0</v>
      </c>
      <c r="J196">
        <v>5.6193606109451302E-2</v>
      </c>
      <c r="K196">
        <v>6.6154603433368504E-3</v>
      </c>
      <c r="L196">
        <v>6.1203165117157302E-2</v>
      </c>
      <c r="M196">
        <v>5.9609303732247897E-2</v>
      </c>
      <c r="N196">
        <v>1.18661360661333E-2</v>
      </c>
      <c r="O196">
        <v>0</v>
      </c>
      <c r="P196">
        <v>0</v>
      </c>
      <c r="Q196">
        <v>0</v>
      </c>
      <c r="R196">
        <v>3.8505366546368103E-2</v>
      </c>
      <c r="S196">
        <v>0</v>
      </c>
      <c r="T196">
        <v>0</v>
      </c>
      <c r="U196">
        <v>0</v>
      </c>
      <c r="V196">
        <v>0</v>
      </c>
      <c r="W196">
        <v>3.1634614382702602E-3</v>
      </c>
      <c r="X196">
        <v>8.3255352768344792E-3</v>
      </c>
      <c r="Y196">
        <v>0</v>
      </c>
      <c r="Z196">
        <v>1.8317509961576502E-2</v>
      </c>
      <c r="AA196">
        <v>0</v>
      </c>
      <c r="AB196">
        <v>0</v>
      </c>
      <c r="AC196">
        <v>0</v>
      </c>
      <c r="AD196">
        <v>0.3407995918752747</v>
      </c>
    </row>
    <row r="197" spans="1:30" x14ac:dyDescent="0.2">
      <c r="A197" s="38" t="s">
        <v>714</v>
      </c>
      <c r="B197">
        <v>0</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row>
    <row r="198" spans="1:30" x14ac:dyDescent="0.2">
      <c r="A198" s="38" t="s">
        <v>715</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row>
    <row r="199" spans="1:30" x14ac:dyDescent="0.2">
      <c r="A199" s="83" t="s">
        <v>682</v>
      </c>
      <c r="B199">
        <v>191956.29922939299</v>
      </c>
      <c r="C199">
        <v>218648.29744483301</v>
      </c>
      <c r="D199">
        <v>57266.238816080499</v>
      </c>
      <c r="E199">
        <v>51987.2253484252</v>
      </c>
      <c r="F199">
        <v>120606.100166941</v>
      </c>
      <c r="G199">
        <v>1284498.9870796599</v>
      </c>
      <c r="H199">
        <v>204774.23643337999</v>
      </c>
      <c r="I199">
        <v>18038.353402725599</v>
      </c>
      <c r="J199">
        <v>1053279.16103665</v>
      </c>
      <c r="K199">
        <v>98353.875916713805</v>
      </c>
      <c r="L199">
        <v>574724.51839818899</v>
      </c>
      <c r="M199">
        <v>1294543.75716635</v>
      </c>
      <c r="N199">
        <v>251155.405646784</v>
      </c>
      <c r="O199">
        <v>12394.228147094</v>
      </c>
      <c r="P199">
        <v>84580.136481588605</v>
      </c>
      <c r="Q199">
        <v>244422.79469686601</v>
      </c>
      <c r="R199">
        <v>709838.06238232704</v>
      </c>
      <c r="S199">
        <v>35219.564996248097</v>
      </c>
      <c r="T199">
        <v>30778.4240193859</v>
      </c>
      <c r="U199">
        <v>42035.741877854904</v>
      </c>
      <c r="V199">
        <v>398047.802772959</v>
      </c>
      <c r="W199">
        <v>212819.375254279</v>
      </c>
      <c r="X199">
        <v>242994.78049861701</v>
      </c>
      <c r="Y199">
        <v>120725.22329568199</v>
      </c>
      <c r="Z199">
        <v>213252.68589275799</v>
      </c>
      <c r="AA199">
        <v>10201.6189729701</v>
      </c>
      <c r="AB199">
        <v>27838.649373441702</v>
      </c>
      <c r="AC199">
        <v>40809.547815942766</v>
      </c>
      <c r="AD199">
        <v>15691582.185128324</v>
      </c>
    </row>
    <row r="200" spans="1:30" x14ac:dyDescent="0.2">
      <c r="A200" s="38" t="s">
        <v>712</v>
      </c>
      <c r="B200">
        <v>191956.29922939299</v>
      </c>
      <c r="C200">
        <v>218648.29744483301</v>
      </c>
      <c r="D200">
        <v>57266.238816080499</v>
      </c>
      <c r="E200">
        <v>51987.2253484252</v>
      </c>
      <c r="F200">
        <v>120606.100166941</v>
      </c>
      <c r="G200">
        <v>1284498.9870796599</v>
      </c>
      <c r="H200">
        <v>204774.23643337999</v>
      </c>
      <c r="I200">
        <v>18038.353402725599</v>
      </c>
      <c r="J200">
        <v>1053279.16103665</v>
      </c>
      <c r="K200">
        <v>98353.875916713805</v>
      </c>
      <c r="L200">
        <v>574724.51839818899</v>
      </c>
      <c r="M200">
        <v>1294543.75716635</v>
      </c>
      <c r="N200">
        <v>251155.405646784</v>
      </c>
      <c r="O200">
        <v>12394.228147094</v>
      </c>
      <c r="P200">
        <v>84580.136481588605</v>
      </c>
      <c r="Q200">
        <v>244422.79469686601</v>
      </c>
      <c r="R200">
        <v>709838.06238232704</v>
      </c>
      <c r="S200">
        <v>35219.564996248097</v>
      </c>
      <c r="T200">
        <v>30778.4240193859</v>
      </c>
      <c r="U200">
        <v>42035.741877854904</v>
      </c>
      <c r="V200">
        <v>398047.802772959</v>
      </c>
      <c r="W200">
        <v>212819.375254279</v>
      </c>
      <c r="X200">
        <v>242994.78049861701</v>
      </c>
      <c r="Y200">
        <v>120725.22329568199</v>
      </c>
      <c r="Z200">
        <v>213252.68589275799</v>
      </c>
      <c r="AA200">
        <v>10201.6189729701</v>
      </c>
      <c r="AB200">
        <v>27838.649373441702</v>
      </c>
      <c r="AC200">
        <v>40809.547815942766</v>
      </c>
      <c r="AD200">
        <v>15691582.185128324</v>
      </c>
    </row>
    <row r="201" spans="1:30" x14ac:dyDescent="0.2">
      <c r="A201" s="38" t="s">
        <v>713</v>
      </c>
      <c r="B201" s="56">
        <v>7.7033198571603203E-18</v>
      </c>
      <c r="C201" s="56">
        <v>1.3332361926580001E-17</v>
      </c>
      <c r="D201" s="56">
        <v>1.2523835102621799E-18</v>
      </c>
      <c r="E201" s="56">
        <v>2.7794344091711599E-18</v>
      </c>
      <c r="F201" s="56">
        <v>7.5708250674079393E-18</v>
      </c>
      <c r="G201" s="56">
        <v>1.21178130827353E-16</v>
      </c>
      <c r="H201" s="56">
        <v>6.2958116215293802E-18</v>
      </c>
      <c r="I201" s="56">
        <v>4.15013764087783E-19</v>
      </c>
      <c r="J201" s="56">
        <v>5.5066754653751199E-17</v>
      </c>
      <c r="K201" s="56">
        <v>2.4531181331612001E-18</v>
      </c>
      <c r="L201" s="56">
        <v>3.1584123929403699E-17</v>
      </c>
      <c r="M201" s="56">
        <v>7.0107629049495199E-17</v>
      </c>
      <c r="N201" s="56">
        <v>9.4844964988071807E-18</v>
      </c>
      <c r="O201">
        <v>0</v>
      </c>
      <c r="P201" s="56">
        <v>4.3353467424158199E-18</v>
      </c>
      <c r="Q201" s="56">
        <v>1.4247368620955101E-17</v>
      </c>
      <c r="R201" s="56">
        <v>3.7065214030937998E-17</v>
      </c>
      <c r="S201" s="56">
        <v>6.3076798381002802E-19</v>
      </c>
      <c r="T201" s="56">
        <v>8.5293059353364704E-19</v>
      </c>
      <c r="U201" s="56">
        <v>7.3229812030568404E-19</v>
      </c>
      <c r="V201" s="56">
        <v>2.4932681071406701E-17</v>
      </c>
      <c r="W201" s="56">
        <v>1.2419766042792101E-17</v>
      </c>
      <c r="X201" s="56">
        <v>8.5257724433690901E-18</v>
      </c>
      <c r="Y201" s="56">
        <v>4.7218073412421103E-18</v>
      </c>
      <c r="Z201" s="56">
        <v>5.2028819376933797E-18</v>
      </c>
      <c r="AA201" s="56">
        <v>2.7452449929578202E-19</v>
      </c>
      <c r="AB201" s="56">
        <v>1.3740846321956599E-18</v>
      </c>
      <c r="AC201">
        <v>1.019615281512346E-18</v>
      </c>
      <c r="AD201">
        <v>8.651121092154999E-16</v>
      </c>
    </row>
    <row r="202" spans="1:30" x14ac:dyDescent="0.2">
      <c r="A202" s="38" t="s">
        <v>714</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row>
    <row r="203" spans="1:30" x14ac:dyDescent="0.2">
      <c r="A203" s="38" t="s">
        <v>715</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row>
    <row r="204" spans="1:30" x14ac:dyDescent="0.2">
      <c r="A204" s="83" t="s">
        <v>683</v>
      </c>
      <c r="B204">
        <v>56274.259179382898</v>
      </c>
      <c r="C204">
        <v>40259.871794274601</v>
      </c>
      <c r="D204">
        <v>19595.173034378298</v>
      </c>
      <c r="E204">
        <v>17464.960580134</v>
      </c>
      <c r="F204">
        <v>31233.685942099499</v>
      </c>
      <c r="G204">
        <v>440390.60452437901</v>
      </c>
      <c r="H204">
        <v>60422.617864976201</v>
      </c>
      <c r="I204">
        <v>6015.6568508269702</v>
      </c>
      <c r="J204">
        <v>221045.33131418499</v>
      </c>
      <c r="K204">
        <v>28644.281602184499</v>
      </c>
      <c r="L204">
        <v>374051.61185755301</v>
      </c>
      <c r="M204">
        <v>530236.38190957299</v>
      </c>
      <c r="N204">
        <v>61993.956417858601</v>
      </c>
      <c r="O204">
        <v>39918.997486914603</v>
      </c>
      <c r="P204">
        <v>18504.988821218802</v>
      </c>
      <c r="Q204">
        <v>32516.4370792345</v>
      </c>
      <c r="R204">
        <v>201166.33829214101</v>
      </c>
      <c r="S204">
        <v>11119.566521312099</v>
      </c>
      <c r="T204">
        <v>4747.0623462928897</v>
      </c>
      <c r="U204">
        <v>15845.541344921499</v>
      </c>
      <c r="V204">
        <v>171751.83353619499</v>
      </c>
      <c r="W204">
        <v>55131.420771233803</v>
      </c>
      <c r="X204">
        <v>58403.0397996096</v>
      </c>
      <c r="Y204">
        <v>20070.0719480679</v>
      </c>
      <c r="Z204">
        <v>56958.721292059498</v>
      </c>
      <c r="AA204">
        <v>6559.5704157529099</v>
      </c>
      <c r="AB204">
        <v>4098.27354131837</v>
      </c>
      <c r="AC204">
        <v>3752.8810599644007</v>
      </c>
      <c r="AD204">
        <v>5176346.2742560934</v>
      </c>
    </row>
    <row r="205" spans="1:30" x14ac:dyDescent="0.2">
      <c r="A205" s="38" t="s">
        <v>712</v>
      </c>
      <c r="B205">
        <v>56274.259179382898</v>
      </c>
      <c r="C205">
        <v>40259.871794274601</v>
      </c>
      <c r="D205">
        <v>19595.173034378298</v>
      </c>
      <c r="E205">
        <v>17464.960580134</v>
      </c>
      <c r="F205">
        <v>31233.685942099499</v>
      </c>
      <c r="G205">
        <v>440390.60452437901</v>
      </c>
      <c r="H205">
        <v>60422.617864976201</v>
      </c>
      <c r="I205">
        <v>6015.6568508269702</v>
      </c>
      <c r="J205">
        <v>221045.33131418499</v>
      </c>
      <c r="K205">
        <v>28644.281602184499</v>
      </c>
      <c r="L205">
        <v>374051.61185755301</v>
      </c>
      <c r="M205">
        <v>530236.38190957299</v>
      </c>
      <c r="N205">
        <v>61993.956417858601</v>
      </c>
      <c r="O205">
        <v>39918.997486914603</v>
      </c>
      <c r="P205">
        <v>18504.988821218802</v>
      </c>
      <c r="Q205">
        <v>32516.4370792345</v>
      </c>
      <c r="R205">
        <v>201166.33829214101</v>
      </c>
      <c r="S205">
        <v>11119.566521312099</v>
      </c>
      <c r="T205">
        <v>4747.0623462928897</v>
      </c>
      <c r="U205">
        <v>15845.541344921499</v>
      </c>
      <c r="V205">
        <v>171751.83353619499</v>
      </c>
      <c r="W205">
        <v>55131.420771233803</v>
      </c>
      <c r="X205">
        <v>58403.0397996096</v>
      </c>
      <c r="Y205">
        <v>20070.0719480679</v>
      </c>
      <c r="Z205">
        <v>56958.721292059498</v>
      </c>
      <c r="AA205">
        <v>6559.5704157529099</v>
      </c>
      <c r="AB205">
        <v>4098.27354131837</v>
      </c>
      <c r="AC205">
        <v>3752.8810599644007</v>
      </c>
      <c r="AD205">
        <v>5176346.2742560934</v>
      </c>
    </row>
    <row r="206" spans="1:30" x14ac:dyDescent="0.2">
      <c r="A206" s="38" t="s">
        <v>713</v>
      </c>
      <c r="B206" s="56">
        <v>3.6473713609795399E-78</v>
      </c>
      <c r="C206" s="56">
        <v>1.8355173717937601E-78</v>
      </c>
      <c r="D206" s="56">
        <v>2.4621025576056001E-78</v>
      </c>
      <c r="E206" s="56">
        <v>9.3913336673620799E-79</v>
      </c>
      <c r="F206" s="56">
        <v>2.07851024132784E-78</v>
      </c>
      <c r="G206" s="56">
        <v>5.9359030165264101E-77</v>
      </c>
      <c r="H206" s="56">
        <v>5.5823129532024497E-78</v>
      </c>
      <c r="I206" s="56">
        <v>9.1799779504975194E-79</v>
      </c>
      <c r="J206" s="56">
        <v>3.2003162672200098E-77</v>
      </c>
      <c r="K206" s="56">
        <v>1.1342557669035199E-78</v>
      </c>
      <c r="L206" s="56">
        <v>5.1793698097553404E-77</v>
      </c>
      <c r="M206" s="56">
        <v>6.3074998443490798E-77</v>
      </c>
      <c r="N206" s="56">
        <v>4.9177613938830604E-78</v>
      </c>
      <c r="O206" s="56">
        <v>3.8612186461276598E-78</v>
      </c>
      <c r="P206" s="56">
        <v>1.8758421671978401E-78</v>
      </c>
      <c r="Q206" s="56">
        <v>2.6224878495125802E-78</v>
      </c>
      <c r="R206" s="56">
        <v>2.9504743115844101E-77</v>
      </c>
      <c r="S206" s="56">
        <v>1.94285442817188E-78</v>
      </c>
      <c r="T206" s="56">
        <v>2.2919449621426901E-79</v>
      </c>
      <c r="U206" s="56">
        <v>2.2162065518774601E-78</v>
      </c>
      <c r="V206" s="56">
        <v>1.67403228704336E-77</v>
      </c>
      <c r="W206" s="56">
        <v>8.1395325974815099E-78</v>
      </c>
      <c r="X206" s="56">
        <v>8.9094432993107501E-78</v>
      </c>
      <c r="Y206" s="56">
        <v>3.4277439137731799E-78</v>
      </c>
      <c r="Z206" s="56">
        <v>3.7835327664762901E-78</v>
      </c>
      <c r="AA206" s="56">
        <v>9.0766893001478098E-79</v>
      </c>
      <c r="AB206" s="56">
        <v>8.2149057395384498E-79</v>
      </c>
      <c r="AC206">
        <v>4.2950649559017206E-79</v>
      </c>
      <c r="AD206">
        <v>6.4196454299539359E-76</v>
      </c>
    </row>
    <row r="207" spans="1:30" x14ac:dyDescent="0.2">
      <c r="A207" s="38" t="s">
        <v>714</v>
      </c>
      <c r="B207">
        <v>0</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row>
    <row r="208" spans="1:30" x14ac:dyDescent="0.2">
      <c r="A208" s="38" t="s">
        <v>715</v>
      </c>
      <c r="B208">
        <v>0</v>
      </c>
      <c r="C208">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row>
    <row r="209" spans="1:30" x14ac:dyDescent="0.2">
      <c r="A209" s="77" t="s">
        <v>128</v>
      </c>
      <c r="B209">
        <v>7877.2184849068499</v>
      </c>
      <c r="C209">
        <v>27388.2498882898</v>
      </c>
      <c r="D209">
        <v>1195.4999056111501</v>
      </c>
      <c r="E209">
        <v>1782.1753248889099</v>
      </c>
      <c r="F209">
        <v>2043.66271032956</v>
      </c>
      <c r="G209">
        <v>148815.16148349101</v>
      </c>
      <c r="H209">
        <v>8970.4001264290291</v>
      </c>
      <c r="I209">
        <v>708.19205858573002</v>
      </c>
      <c r="J209">
        <v>25940.4719143207</v>
      </c>
      <c r="K209">
        <v>6682.6309967439402</v>
      </c>
      <c r="L209">
        <v>91639.099288111101</v>
      </c>
      <c r="M209">
        <v>62781.047215122402</v>
      </c>
      <c r="N209">
        <v>2345.6496792257499</v>
      </c>
      <c r="O209">
        <v>341.61845773725298</v>
      </c>
      <c r="P209">
        <v>2955.4483068951099</v>
      </c>
      <c r="Q209">
        <v>5567.4319641440497</v>
      </c>
      <c r="R209">
        <v>24964.1366753617</v>
      </c>
      <c r="S209">
        <v>823.09566888169797</v>
      </c>
      <c r="T209">
        <v>16800.326048617299</v>
      </c>
      <c r="U209">
        <v>992.88578139769402</v>
      </c>
      <c r="V209">
        <v>48200.387650321201</v>
      </c>
      <c r="W209">
        <v>4646.0583652997302</v>
      </c>
      <c r="X209">
        <v>4693.9696154916901</v>
      </c>
      <c r="Y209">
        <v>2483.23425320868</v>
      </c>
      <c r="Z209">
        <v>5802.0670894618497</v>
      </c>
      <c r="AA209">
        <v>582.29714863007996</v>
      </c>
      <c r="AB209">
        <v>883.13661336627604</v>
      </c>
      <c r="AC209">
        <v>1047.0265725449465</v>
      </c>
      <c r="AD209">
        <v>1017905.1585748307</v>
      </c>
    </row>
    <row r="210" spans="1:30" x14ac:dyDescent="0.2">
      <c r="A210" s="83" t="s">
        <v>686</v>
      </c>
      <c r="B210">
        <v>3850.5326641390402</v>
      </c>
      <c r="C210">
        <v>10521.5104327849</v>
      </c>
      <c r="D210">
        <v>529.54339795384897</v>
      </c>
      <c r="E210">
        <v>1519.63615623652</v>
      </c>
      <c r="F210">
        <v>1035.63514565119</v>
      </c>
      <c r="G210">
        <v>71330.887710974304</v>
      </c>
      <c r="H210">
        <v>5336.6917724116602</v>
      </c>
      <c r="I210">
        <v>308.83533231681503</v>
      </c>
      <c r="J210">
        <v>15518.636945190899</v>
      </c>
      <c r="K210">
        <v>3809.1133126560599</v>
      </c>
      <c r="L210">
        <v>53660.782644179599</v>
      </c>
      <c r="M210">
        <v>21700.667175224102</v>
      </c>
      <c r="N210">
        <v>1680.51283555907</v>
      </c>
      <c r="O210">
        <v>208.54119303732699</v>
      </c>
      <c r="P210">
        <v>1991.82212666901</v>
      </c>
      <c r="Q210">
        <v>3331.8713605686899</v>
      </c>
      <c r="R210">
        <v>9496.0801891491392</v>
      </c>
      <c r="S210">
        <v>435.713425725197</v>
      </c>
      <c r="T210">
        <v>2069.06571685582</v>
      </c>
      <c r="U210">
        <v>690.53706114004297</v>
      </c>
      <c r="V210">
        <v>12298.3636134523</v>
      </c>
      <c r="W210">
        <v>3127.7126348383699</v>
      </c>
      <c r="X210">
        <v>3098.7248504764498</v>
      </c>
      <c r="Y210">
        <v>1972.8455539239101</v>
      </c>
      <c r="Z210">
        <v>3990.72686731778</v>
      </c>
      <c r="AA210">
        <v>434.25174112871099</v>
      </c>
      <c r="AB210">
        <v>773.53186427575099</v>
      </c>
      <c r="AC210">
        <v>959.27736488609344</v>
      </c>
      <c r="AD210">
        <v>471364.10217744583</v>
      </c>
    </row>
    <row r="211" spans="1:30" x14ac:dyDescent="0.2">
      <c r="A211" s="38" t="s">
        <v>712</v>
      </c>
      <c r="B211">
        <v>3850.53266391642</v>
      </c>
      <c r="C211">
        <v>10521.510432401299</v>
      </c>
      <c r="D211">
        <v>529.54339792503094</v>
      </c>
      <c r="E211">
        <v>1519.6361561646399</v>
      </c>
      <c r="F211">
        <v>1035.63514563531</v>
      </c>
      <c r="G211">
        <v>71330.887706494497</v>
      </c>
      <c r="H211">
        <v>5336.6917722389899</v>
      </c>
      <c r="I211">
        <v>308.83533229600101</v>
      </c>
      <c r="J211">
        <v>15518.636944211101</v>
      </c>
      <c r="K211">
        <v>3809.1133124921098</v>
      </c>
      <c r="L211">
        <v>53660.782641682097</v>
      </c>
      <c r="M211">
        <v>21700.667174254198</v>
      </c>
      <c r="N211">
        <v>1680.51283555907</v>
      </c>
      <c r="O211">
        <v>208.541193012317</v>
      </c>
      <c r="P211">
        <v>1991.8221265526299</v>
      </c>
      <c r="Q211">
        <v>3331.8713603583601</v>
      </c>
      <c r="R211">
        <v>9496.0801888899405</v>
      </c>
      <c r="S211">
        <v>435.71342568959602</v>
      </c>
      <c r="T211">
        <v>2069.06571678727</v>
      </c>
      <c r="U211">
        <v>690.53706108240601</v>
      </c>
      <c r="V211">
        <v>12298.363612838501</v>
      </c>
      <c r="W211">
        <v>3127.7126344783001</v>
      </c>
      <c r="X211">
        <v>3098.7248503710698</v>
      </c>
      <c r="Y211">
        <v>1972.8455539239101</v>
      </c>
      <c r="Z211">
        <v>3990.72686731778</v>
      </c>
      <c r="AA211">
        <v>434.25174112688899</v>
      </c>
      <c r="AB211">
        <v>773.53186418434302</v>
      </c>
      <c r="AC211">
        <v>959.27736482279943</v>
      </c>
      <c r="AD211">
        <v>471364.10215446475</v>
      </c>
    </row>
    <row r="212" spans="1:30" x14ac:dyDescent="0.2">
      <c r="A212" s="38" t="s">
        <v>713</v>
      </c>
      <c r="B212" s="56">
        <v>2.22620175964274E-7</v>
      </c>
      <c r="C212" s="56">
        <v>3.8359744978760298E-7</v>
      </c>
      <c r="D212" s="56">
        <v>2.8818064533599199E-8</v>
      </c>
      <c r="E212" s="56">
        <v>7.1877276402039197E-8</v>
      </c>
      <c r="F212" s="56">
        <v>1.5885934548023802E-8</v>
      </c>
      <c r="G212" s="56">
        <v>4.4798314437358003E-6</v>
      </c>
      <c r="H212" s="56">
        <v>1.72673791593938E-7</v>
      </c>
      <c r="I212" s="56">
        <v>2.0813362545266401E-8</v>
      </c>
      <c r="J212" s="56">
        <v>9.7977616099497005E-7</v>
      </c>
      <c r="K212" s="56">
        <v>1.63957782513133E-7</v>
      </c>
      <c r="L212" s="56">
        <v>2.4975504707539501E-6</v>
      </c>
      <c r="M212" s="56">
        <v>9.6991322160961704E-7</v>
      </c>
      <c r="N212">
        <v>0</v>
      </c>
      <c r="O212" s="56">
        <v>2.50096260276551E-8</v>
      </c>
      <c r="P212" s="56">
        <v>1.1637838991328199E-7</v>
      </c>
      <c r="Q212" s="56">
        <v>2.1032631395731301E-7</v>
      </c>
      <c r="R212" s="56">
        <v>2.5919536315761701E-7</v>
      </c>
      <c r="S212" s="56">
        <v>3.56010330294726E-8</v>
      </c>
      <c r="T212" s="56">
        <v>6.8556933869257495E-8</v>
      </c>
      <c r="U212" s="56">
        <v>5.7637135181900301E-8</v>
      </c>
      <c r="V212" s="56">
        <v>6.13786953307878E-7</v>
      </c>
      <c r="W212" s="56">
        <v>3.6006589931186601E-7</v>
      </c>
      <c r="X212" s="56">
        <v>1.05374382749629E-7</v>
      </c>
      <c r="Y212">
        <v>0</v>
      </c>
      <c r="Z212">
        <v>0</v>
      </c>
      <c r="AA212" s="56">
        <v>1.82225491316421E-9</v>
      </c>
      <c r="AB212" s="56">
        <v>9.1407996384579897E-8</v>
      </c>
      <c r="AC212">
        <v>6.3294029613114168E-8</v>
      </c>
      <c r="AD212">
        <v>2.2981110679805923E-5</v>
      </c>
    </row>
    <row r="213" spans="1:30" x14ac:dyDescent="0.2">
      <c r="A213" s="38" t="s">
        <v>714</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row>
    <row r="214" spans="1:30" x14ac:dyDescent="0.2">
      <c r="A214" s="38" t="s">
        <v>715</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row>
    <row r="215" spans="1:30" x14ac:dyDescent="0.2">
      <c r="A215" s="83" t="s">
        <v>683</v>
      </c>
      <c r="B215">
        <v>4026.6858207678001</v>
      </c>
      <c r="C215">
        <v>16866.7394555049</v>
      </c>
      <c r="D215">
        <v>665.95650765730204</v>
      </c>
      <c r="E215">
        <v>262.53916865238801</v>
      </c>
      <c r="F215">
        <v>1008.02756467836</v>
      </c>
      <c r="G215">
        <v>77484.273772516593</v>
      </c>
      <c r="H215">
        <v>3633.7083540173599</v>
      </c>
      <c r="I215">
        <v>399.35672626891397</v>
      </c>
      <c r="J215">
        <v>10421.834969129701</v>
      </c>
      <c r="K215">
        <v>2873.5176840878698</v>
      </c>
      <c r="L215">
        <v>37978.316643931401</v>
      </c>
      <c r="M215">
        <v>41080.380039898198</v>
      </c>
      <c r="N215">
        <v>665.13684366667201</v>
      </c>
      <c r="O215">
        <v>133.07726469992599</v>
      </c>
      <c r="P215">
        <v>963.62618022610695</v>
      </c>
      <c r="Q215">
        <v>2235.5606035753599</v>
      </c>
      <c r="R215">
        <v>15468.056486212499</v>
      </c>
      <c r="S215">
        <v>387.38224315650001</v>
      </c>
      <c r="T215">
        <v>14731.260331761499</v>
      </c>
      <c r="U215">
        <v>302.34872025764997</v>
      </c>
      <c r="V215">
        <v>35902.024036868897</v>
      </c>
      <c r="W215">
        <v>1518.3457304613601</v>
      </c>
      <c r="X215">
        <v>1595.2447650152401</v>
      </c>
      <c r="Y215">
        <v>510.38869928476601</v>
      </c>
      <c r="Z215">
        <v>1811.3402221440599</v>
      </c>
      <c r="AA215">
        <v>148.045407501369</v>
      </c>
      <c r="AB215">
        <v>109.604749090524</v>
      </c>
      <c r="AC215">
        <v>87.749207658853024</v>
      </c>
      <c r="AD215">
        <v>546541.05639738496</v>
      </c>
    </row>
    <row r="216" spans="1:30" x14ac:dyDescent="0.2">
      <c r="A216" s="38" t="s">
        <v>712</v>
      </c>
      <c r="B216">
        <v>4026.6858207678001</v>
      </c>
      <c r="C216">
        <v>16866.7394555049</v>
      </c>
      <c r="D216">
        <v>665.95650765730204</v>
      </c>
      <c r="E216">
        <v>262.53916865238801</v>
      </c>
      <c r="F216">
        <v>1008.02756467836</v>
      </c>
      <c r="G216">
        <v>77484.273772516593</v>
      </c>
      <c r="H216">
        <v>3633.7083540173599</v>
      </c>
      <c r="I216">
        <v>399.35672626891397</v>
      </c>
      <c r="J216">
        <v>10421.834969129701</v>
      </c>
      <c r="K216">
        <v>2873.5176840878698</v>
      </c>
      <c r="L216">
        <v>37978.316643931401</v>
      </c>
      <c r="M216">
        <v>41080.380039898198</v>
      </c>
      <c r="N216">
        <v>665.13684366667201</v>
      </c>
      <c r="O216">
        <v>133.07726469992599</v>
      </c>
      <c r="P216">
        <v>963.62618022610695</v>
      </c>
      <c r="Q216">
        <v>2235.5606035753599</v>
      </c>
      <c r="R216">
        <v>15468.056486212499</v>
      </c>
      <c r="S216">
        <v>387.38224315650001</v>
      </c>
      <c r="T216">
        <v>14731.260331761499</v>
      </c>
      <c r="U216">
        <v>302.34872025764997</v>
      </c>
      <c r="V216">
        <v>35902.024036868897</v>
      </c>
      <c r="W216">
        <v>1518.3457304613601</v>
      </c>
      <c r="X216">
        <v>1595.2447650152401</v>
      </c>
      <c r="Y216">
        <v>510.38869928476601</v>
      </c>
      <c r="Z216">
        <v>1811.3402221440599</v>
      </c>
      <c r="AA216">
        <v>148.045407501369</v>
      </c>
      <c r="AB216">
        <v>109.604749090524</v>
      </c>
      <c r="AC216">
        <v>87.749207658853024</v>
      </c>
      <c r="AD216">
        <v>546541.05639738496</v>
      </c>
    </row>
    <row r="217" spans="1:30" x14ac:dyDescent="0.2">
      <c r="A217" s="38" t="s">
        <v>713</v>
      </c>
      <c r="B217" s="56">
        <v>2.8517612821927998E-79</v>
      </c>
      <c r="C217" s="56">
        <v>5.6015217193581497E-79</v>
      </c>
      <c r="D217" s="56">
        <v>1.5011777950271599E-79</v>
      </c>
      <c r="E217" s="56">
        <v>2.691774114763E-80</v>
      </c>
      <c r="F217" s="56">
        <v>1.9308057946287301E-79</v>
      </c>
      <c r="G217" s="56">
        <v>6.6436882742798795E-78</v>
      </c>
      <c r="H217" s="56">
        <v>2.3711638898257201E-79</v>
      </c>
      <c r="I217" s="56">
        <v>5.6590033960009396E-80</v>
      </c>
      <c r="J217" s="56">
        <v>1.1789711973979101E-78</v>
      </c>
      <c r="K217">
        <v>0</v>
      </c>
      <c r="L217" s="56">
        <v>4.2862699484484801E-78</v>
      </c>
      <c r="M217" s="56">
        <v>2.1673464488906602E-78</v>
      </c>
      <c r="N217" s="56">
        <v>1.67403670196641E-79</v>
      </c>
      <c r="O217" s="56">
        <v>3.6883155547108801E-80</v>
      </c>
      <c r="P217">
        <v>0</v>
      </c>
      <c r="Q217" s="56">
        <v>2.4864967749915499E-79</v>
      </c>
      <c r="R217" s="56">
        <v>1.3805437599432899E-78</v>
      </c>
      <c r="S217" s="56">
        <v>1.00458736355222E-79</v>
      </c>
      <c r="T217">
        <v>0</v>
      </c>
      <c r="U217" s="56">
        <v>6.6821575182865798E-80</v>
      </c>
      <c r="V217" s="56">
        <v>2.8617228571326199E-78</v>
      </c>
      <c r="W217" s="56">
        <v>2.8359568434600001E-79</v>
      </c>
      <c r="X217" s="56">
        <v>1.2087604403809299E-79</v>
      </c>
      <c r="Y217" s="56">
        <v>1.24102820461597E-79</v>
      </c>
      <c r="Z217" s="56">
        <v>1.3426916372882201E-79</v>
      </c>
      <c r="AA217" s="56">
        <v>3.6296254586122803E-80</v>
      </c>
      <c r="AB217" s="56">
        <v>3.4593143366737797E-80</v>
      </c>
      <c r="AC217">
        <v>1.5399770791135357E-80</v>
      </c>
      <c r="AD217">
        <v>4.1849223186586034E-77</v>
      </c>
    </row>
    <row r="218" spans="1:30" x14ac:dyDescent="0.2">
      <c r="A218" s="38" t="s">
        <v>714</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row>
    <row r="219" spans="1:30" x14ac:dyDescent="0.2">
      <c r="A219" s="39" t="s">
        <v>715</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row>
    <row r="220" spans="1:30" x14ac:dyDescent="0.2">
      <c r="A220" s="82"/>
    </row>
    <row r="221" spans="1:30" x14ac:dyDescent="0.2">
      <c r="A221" s="28" t="s">
        <v>687</v>
      </c>
    </row>
    <row r="222" spans="1:30" x14ac:dyDescent="0.2">
      <c r="A222" s="84" t="s">
        <v>688</v>
      </c>
      <c r="B222">
        <v>0</v>
      </c>
      <c r="C222">
        <v>0.23252619764864199</v>
      </c>
      <c r="D222">
        <v>0</v>
      </c>
      <c r="E222">
        <v>0</v>
      </c>
      <c r="F222">
        <v>0</v>
      </c>
      <c r="G222">
        <v>0.81614365845799597</v>
      </c>
      <c r="H222">
        <v>14.5111002229206</v>
      </c>
      <c r="I222">
        <v>2.54188132558131</v>
      </c>
      <c r="J222">
        <v>280.13555796735801</v>
      </c>
      <c r="K222">
        <v>56.581079181582403</v>
      </c>
      <c r="L222">
        <v>35.361297076870798</v>
      </c>
      <c r="M222">
        <v>210.72409967277</v>
      </c>
      <c r="N222">
        <v>132.624525041271</v>
      </c>
      <c r="O222">
        <v>8.5890578398535897</v>
      </c>
      <c r="P222">
        <v>0</v>
      </c>
      <c r="Q222">
        <v>19.405171275253199</v>
      </c>
      <c r="R222">
        <v>138.07619194158801</v>
      </c>
      <c r="S222">
        <v>0.75294428718774997</v>
      </c>
      <c r="T222">
        <v>0</v>
      </c>
      <c r="U222">
        <v>1.4712786493950301</v>
      </c>
      <c r="V222">
        <v>0.33069423942836401</v>
      </c>
      <c r="W222">
        <v>0.16759133908666601</v>
      </c>
      <c r="X222">
        <v>17.4753671984808</v>
      </c>
      <c r="Y222">
        <v>1.86134709493278E-2</v>
      </c>
      <c r="Z222">
        <v>11.808941188754501</v>
      </c>
      <c r="AA222">
        <v>0</v>
      </c>
      <c r="AB222">
        <v>0</v>
      </c>
      <c r="AC222">
        <v>4.0333863047578244</v>
      </c>
      <c r="AD222">
        <v>935.65744807919782</v>
      </c>
    </row>
    <row r="223" spans="1:30" x14ac:dyDescent="0.2">
      <c r="A223" s="32" t="s">
        <v>716</v>
      </c>
      <c r="B223">
        <v>0</v>
      </c>
      <c r="C223">
        <v>0.23252395321722599</v>
      </c>
      <c r="D223">
        <v>0</v>
      </c>
      <c r="E223">
        <v>0</v>
      </c>
      <c r="F223">
        <v>0</v>
      </c>
      <c r="G223">
        <v>0.81613513542762295</v>
      </c>
      <c r="H223">
        <v>14.510023884569801</v>
      </c>
      <c r="I223">
        <v>2.54182497367974</v>
      </c>
      <c r="J223">
        <v>280.11407341975701</v>
      </c>
      <c r="K223">
        <v>56.577251565710696</v>
      </c>
      <c r="L223">
        <v>35.3592975970951</v>
      </c>
      <c r="M223">
        <v>210.714302355162</v>
      </c>
      <c r="N223">
        <v>132.61790069101701</v>
      </c>
      <c r="O223">
        <v>8.5889082830044803</v>
      </c>
      <c r="P223">
        <v>0</v>
      </c>
      <c r="Q223">
        <v>19.404290903840099</v>
      </c>
      <c r="R223">
        <v>138.06934695228301</v>
      </c>
      <c r="S223">
        <v>0.75293639560391201</v>
      </c>
      <c r="T223">
        <v>0</v>
      </c>
      <c r="U223">
        <v>1.4712574425140701</v>
      </c>
      <c r="V223">
        <v>0.33068758398922399</v>
      </c>
      <c r="W223">
        <v>0.16758630212381401</v>
      </c>
      <c r="X223">
        <v>17.475008457261499</v>
      </c>
      <c r="Y223">
        <v>1.86125856403337E-2</v>
      </c>
      <c r="Z223">
        <v>11.8086693287178</v>
      </c>
      <c r="AA223">
        <v>0</v>
      </c>
      <c r="AB223">
        <v>0</v>
      </c>
      <c r="AC223">
        <v>4.0331487240826611</v>
      </c>
      <c r="AD223">
        <v>935.60378653470002</v>
      </c>
    </row>
    <row r="224" spans="1:30" x14ac:dyDescent="0.2">
      <c r="A224" s="32" t="s">
        <v>717</v>
      </c>
      <c r="B224">
        <v>0</v>
      </c>
      <c r="C224" s="56">
        <v>2.2443920620144202E-6</v>
      </c>
      <c r="D224">
        <v>0</v>
      </c>
      <c r="E224">
        <v>0</v>
      </c>
      <c r="F224">
        <v>0</v>
      </c>
      <c r="G224" s="56">
        <v>8.5228928454242699E-6</v>
      </c>
      <c r="H224">
        <v>1.0763220286027701E-3</v>
      </c>
      <c r="I224" s="56">
        <v>5.6350910928859803E-5</v>
      </c>
      <c r="J224">
        <v>2.1484252855920101E-2</v>
      </c>
      <c r="K224">
        <v>3.8275517506734E-3</v>
      </c>
      <c r="L224">
        <v>1.99944281843691E-3</v>
      </c>
      <c r="M224">
        <v>9.7971193527357902E-3</v>
      </c>
      <c r="N224">
        <v>6.6242364873658399E-3</v>
      </c>
      <c r="O224">
        <v>1.4955422325982199E-4</v>
      </c>
      <c r="P224">
        <v>0</v>
      </c>
      <c r="Q224">
        <v>8.8035759045155203E-4</v>
      </c>
      <c r="R224">
        <v>6.8448475693443298E-3</v>
      </c>
      <c r="S224" s="56">
        <v>7.8914504554471107E-6</v>
      </c>
      <c r="T224">
        <v>0</v>
      </c>
      <c r="U224" s="56">
        <v>2.1206564914072999E-5</v>
      </c>
      <c r="V224" s="56">
        <v>6.6553227930701704E-6</v>
      </c>
      <c r="W224" s="56">
        <v>5.0368763117367299E-6</v>
      </c>
      <c r="X224">
        <v>3.5873612708442698E-4</v>
      </c>
      <c r="Y224" s="56">
        <v>8.8529782732631402E-7</v>
      </c>
      <c r="Z224">
        <v>2.7185650384254202E-4</v>
      </c>
      <c r="AA224">
        <v>0</v>
      </c>
      <c r="AB224">
        <v>0</v>
      </c>
      <c r="AC224">
        <v>2.3758067516318733E-4</v>
      </c>
      <c r="AD224">
        <v>5.3660651691018697E-2</v>
      </c>
    </row>
    <row r="225" spans="1:30" x14ac:dyDescent="0.2">
      <c r="A225" s="32" t="s">
        <v>709</v>
      </c>
      <c r="B225">
        <v>0</v>
      </c>
      <c r="C225" s="56">
        <v>3.9354110245587403E-11</v>
      </c>
      <c r="D225">
        <v>0</v>
      </c>
      <c r="E225">
        <v>0</v>
      </c>
      <c r="F225">
        <v>0</v>
      </c>
      <c r="G225" s="56">
        <v>1.3752729523835099E-10</v>
      </c>
      <c r="H225" s="56">
        <v>1.6322169808165199E-8</v>
      </c>
      <c r="I225" s="56">
        <v>9.9064196798025499E-10</v>
      </c>
      <c r="J225" s="56">
        <v>2.9474512972242802E-7</v>
      </c>
      <c r="K225" s="56">
        <v>6.4121089771113795E-8</v>
      </c>
      <c r="L225" s="56">
        <v>3.6957239297124399E-8</v>
      </c>
      <c r="M225" s="56">
        <v>1.9825470417233E-7</v>
      </c>
      <c r="N225" s="56">
        <v>1.1376626721911399E-7</v>
      </c>
      <c r="O225" s="56">
        <v>2.62585076218911E-9</v>
      </c>
      <c r="P225">
        <v>0</v>
      </c>
      <c r="Q225" s="56">
        <v>1.38226404231094E-8</v>
      </c>
      <c r="R225" s="56">
        <v>1.41735634451473E-7</v>
      </c>
      <c r="S225" s="56">
        <v>1.33382670820372E-10</v>
      </c>
      <c r="T225">
        <v>0</v>
      </c>
      <c r="U225" s="56">
        <v>3.16042042032003E-10</v>
      </c>
      <c r="V225" s="56">
        <v>1.1634669102642799E-10</v>
      </c>
      <c r="W225" s="56">
        <v>8.6540512883000095E-11</v>
      </c>
      <c r="X225" s="56">
        <v>5.0921728490746503E-9</v>
      </c>
      <c r="Y225" s="56">
        <v>1.1166735298932701E-11</v>
      </c>
      <c r="Z225" s="56">
        <v>3.5328489862026902E-9</v>
      </c>
      <c r="AA225">
        <v>0</v>
      </c>
      <c r="AB225">
        <v>0</v>
      </c>
      <c r="AC225">
        <v>0</v>
      </c>
      <c r="AD225">
        <v>8.9280674948785273E-7</v>
      </c>
    </row>
    <row r="226" spans="1:30" x14ac:dyDescent="0.2">
      <c r="A226" s="32" t="s">
        <v>718</v>
      </c>
      <c r="B226">
        <v>0</v>
      </c>
      <c r="C226">
        <v>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row>
    <row r="227" spans="1:30" x14ac:dyDescent="0.2">
      <c r="A227" s="32" t="s">
        <v>719</v>
      </c>
      <c r="B227">
        <v>0</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row>
    <row r="228" spans="1:30" x14ac:dyDescent="0.2">
      <c r="A228" s="32" t="s">
        <v>720</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row>
    <row r="229" spans="1:30" x14ac:dyDescent="0.2">
      <c r="A229" s="84" t="s">
        <v>689</v>
      </c>
      <c r="B229">
        <v>8.6590620615469298</v>
      </c>
      <c r="C229">
        <v>128.250288412354</v>
      </c>
      <c r="D229">
        <v>0</v>
      </c>
      <c r="E229">
        <v>0</v>
      </c>
      <c r="F229">
        <v>1.02286566262351</v>
      </c>
      <c r="G229">
        <v>333.07421150173701</v>
      </c>
      <c r="H229">
        <v>0</v>
      </c>
      <c r="I229">
        <v>0</v>
      </c>
      <c r="J229">
        <v>0</v>
      </c>
      <c r="K229">
        <v>2.0109650787715498</v>
      </c>
      <c r="L229">
        <v>50.465413168862597</v>
      </c>
      <c r="M229">
        <v>0.84404892853979496</v>
      </c>
      <c r="N229">
        <v>0</v>
      </c>
      <c r="O229">
        <v>20.680039039688101</v>
      </c>
      <c r="P229">
        <v>75.807935102695694</v>
      </c>
      <c r="Q229">
        <v>0</v>
      </c>
      <c r="R229">
        <v>2.2194278737636801</v>
      </c>
      <c r="S229">
        <v>0</v>
      </c>
      <c r="T229">
        <v>0</v>
      </c>
      <c r="U229">
        <v>0</v>
      </c>
      <c r="V229">
        <v>267.695678530755</v>
      </c>
      <c r="W229">
        <v>2.6461199146102001</v>
      </c>
      <c r="X229">
        <v>0</v>
      </c>
      <c r="Y229">
        <v>99.755837229284893</v>
      </c>
      <c r="Z229">
        <v>0</v>
      </c>
      <c r="AA229">
        <v>0</v>
      </c>
      <c r="AB229">
        <v>21.775885231245901</v>
      </c>
      <c r="AC229">
        <v>0</v>
      </c>
      <c r="AD229">
        <v>1014.907777736481</v>
      </c>
    </row>
    <row r="230" spans="1:30" x14ac:dyDescent="0.2">
      <c r="A230" s="32" t="s">
        <v>716</v>
      </c>
      <c r="B230">
        <v>8.6588910914929205</v>
      </c>
      <c r="C230">
        <v>128.243250778066</v>
      </c>
      <c r="D230">
        <v>0</v>
      </c>
      <c r="E230">
        <v>0</v>
      </c>
      <c r="F230">
        <v>1.0228394691576499</v>
      </c>
      <c r="G230">
        <v>333.05539423862899</v>
      </c>
      <c r="H230">
        <v>0</v>
      </c>
      <c r="I230">
        <v>0</v>
      </c>
      <c r="J230">
        <v>0</v>
      </c>
      <c r="K230">
        <v>2.0109388866353002</v>
      </c>
      <c r="L230">
        <v>50.462646688263597</v>
      </c>
      <c r="M230">
        <v>0.844035781268339</v>
      </c>
      <c r="N230">
        <v>0</v>
      </c>
      <c r="O230">
        <v>20.679817141742099</v>
      </c>
      <c r="P230">
        <v>75.804295797423904</v>
      </c>
      <c r="Q230">
        <v>0</v>
      </c>
      <c r="R230">
        <v>2.2194085851379302</v>
      </c>
      <c r="S230">
        <v>0</v>
      </c>
      <c r="T230">
        <v>0</v>
      </c>
      <c r="U230">
        <v>0</v>
      </c>
      <c r="V230">
        <v>267.67686013087001</v>
      </c>
      <c r="W230">
        <v>2.6460602451066202</v>
      </c>
      <c r="X230">
        <v>0</v>
      </c>
      <c r="Y230">
        <v>99.746890811005699</v>
      </c>
      <c r="Z230">
        <v>0</v>
      </c>
      <c r="AA230">
        <v>0</v>
      </c>
      <c r="AB230">
        <v>21.774502637335399</v>
      </c>
      <c r="AC230">
        <v>0</v>
      </c>
      <c r="AD230">
        <v>1014.8458322821361</v>
      </c>
    </row>
    <row r="231" spans="1:30" x14ac:dyDescent="0.2">
      <c r="A231" s="32" t="s">
        <v>717</v>
      </c>
      <c r="B231">
        <v>1.7097003436857499E-4</v>
      </c>
      <c r="C231">
        <v>7.0376334313396799E-3</v>
      </c>
      <c r="D231">
        <v>0</v>
      </c>
      <c r="E231">
        <v>0</v>
      </c>
      <c r="F231" s="56">
        <v>2.61934626929107E-5</v>
      </c>
      <c r="G231">
        <v>1.8817260888224101E-2</v>
      </c>
      <c r="H231">
        <v>0</v>
      </c>
      <c r="I231">
        <v>0</v>
      </c>
      <c r="J231">
        <v>0</v>
      </c>
      <c r="K231" s="56">
        <v>2.6192133279824601E-5</v>
      </c>
      <c r="L231">
        <v>2.7664802771301899E-3</v>
      </c>
      <c r="M231" s="56">
        <v>1.3147269901192001E-5</v>
      </c>
      <c r="N231">
        <v>0</v>
      </c>
      <c r="O231">
        <v>2.21897919480887E-4</v>
      </c>
      <c r="P231">
        <v>3.6393047118248902E-3</v>
      </c>
      <c r="Q231">
        <v>0</v>
      </c>
      <c r="R231" s="56">
        <v>1.9288623501193799E-5</v>
      </c>
      <c r="S231">
        <v>0</v>
      </c>
      <c r="T231">
        <v>0</v>
      </c>
      <c r="U231">
        <v>0</v>
      </c>
      <c r="V231">
        <v>1.88183976960541E-2</v>
      </c>
      <c r="W231" s="56">
        <v>5.9669497316340399E-5</v>
      </c>
      <c r="X231">
        <v>0</v>
      </c>
      <c r="Y231">
        <v>8.9464172893862007E-3</v>
      </c>
      <c r="Z231">
        <v>0</v>
      </c>
      <c r="AA231">
        <v>0</v>
      </c>
      <c r="AB231">
        <v>1.3825937519909199E-3</v>
      </c>
      <c r="AC231">
        <v>0</v>
      </c>
      <c r="AD231">
        <v>6.1945446986491126E-2</v>
      </c>
    </row>
    <row r="232" spans="1:30" x14ac:dyDescent="0.2">
      <c r="A232" s="32" t="s">
        <v>709</v>
      </c>
      <c r="B232" s="56">
        <v>1.96456020317603E-11</v>
      </c>
      <c r="C232" s="56">
        <v>8.5650715168705698E-10</v>
      </c>
      <c r="D232">
        <v>0</v>
      </c>
      <c r="E232">
        <v>0</v>
      </c>
      <c r="F232" s="56">
        <v>3.16470031121225E-12</v>
      </c>
      <c r="G232" s="56">
        <v>2.2196432457212199E-9</v>
      </c>
      <c r="H232">
        <v>0</v>
      </c>
      <c r="I232">
        <v>0</v>
      </c>
      <c r="J232">
        <v>0</v>
      </c>
      <c r="K232" s="56">
        <v>2.9645232145776901E-12</v>
      </c>
      <c r="L232" s="56">
        <v>3.2186806185372498E-10</v>
      </c>
      <c r="M232" s="56">
        <v>1.55433333421995E-12</v>
      </c>
      <c r="N232">
        <v>0</v>
      </c>
      <c r="O232" s="56">
        <v>2.6458611226800401E-11</v>
      </c>
      <c r="P232" s="56">
        <v>5.5998996426964305E-10</v>
      </c>
      <c r="Q232">
        <v>0</v>
      </c>
      <c r="R232" s="56">
        <v>2.2450435951239702E-12</v>
      </c>
      <c r="S232">
        <v>0</v>
      </c>
      <c r="T232">
        <v>0</v>
      </c>
      <c r="U232">
        <v>0</v>
      </c>
      <c r="V232" s="56">
        <v>2.1896274022082199E-9</v>
      </c>
      <c r="W232" s="56">
        <v>6.2592224493706899E-12</v>
      </c>
      <c r="X232">
        <v>0</v>
      </c>
      <c r="Y232" s="56">
        <v>9.8992094115684298E-10</v>
      </c>
      <c r="Z232">
        <v>0</v>
      </c>
      <c r="AA232">
        <v>0</v>
      </c>
      <c r="AB232" s="56">
        <v>1.5855500893531499E-10</v>
      </c>
      <c r="AC232">
        <v>0</v>
      </c>
      <c r="AD232">
        <v>7.3584038119950992E-9</v>
      </c>
    </row>
    <row r="233" spans="1:30" x14ac:dyDescent="0.2">
      <c r="A233" s="32" t="s">
        <v>718</v>
      </c>
      <c r="B233">
        <v>0</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row>
    <row r="234" spans="1:30" x14ac:dyDescent="0.2">
      <c r="A234" s="32" t="s">
        <v>719</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row>
    <row r="235" spans="1:30" x14ac:dyDescent="0.2">
      <c r="A235" s="41" t="s">
        <v>720</v>
      </c>
      <c r="B235">
        <v>0</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row>
    <row r="236" spans="1:30" x14ac:dyDescent="0.2">
      <c r="A236" s="82"/>
    </row>
    <row r="237" spans="1:30" x14ac:dyDescent="0.2">
      <c r="A237" s="28" t="s">
        <v>721</v>
      </c>
    </row>
    <row r="238" spans="1:30" x14ac:dyDescent="0.2">
      <c r="A238" s="84" t="s">
        <v>722</v>
      </c>
      <c r="B238">
        <v>0.64573553436562403</v>
      </c>
      <c r="C238">
        <v>20.6919364972027</v>
      </c>
      <c r="D238">
        <v>5.6398769898416496</v>
      </c>
      <c r="E238">
        <v>5.56783000142776</v>
      </c>
      <c r="F238">
        <v>0</v>
      </c>
      <c r="G238">
        <v>52.154218164039797</v>
      </c>
      <c r="H238">
        <v>15.9733513429272</v>
      </c>
      <c r="I238">
        <v>11.997126030676601</v>
      </c>
      <c r="J238">
        <v>78.449206279430896</v>
      </c>
      <c r="K238">
        <v>8.6198683176887307</v>
      </c>
      <c r="L238">
        <v>42.489117054998403</v>
      </c>
      <c r="M238">
        <v>64.2755909475908</v>
      </c>
      <c r="N238">
        <v>25.142445005256199</v>
      </c>
      <c r="O238">
        <v>0.17134057723063401</v>
      </c>
      <c r="P238">
        <v>0</v>
      </c>
      <c r="Q238">
        <v>5.7855345775500604</v>
      </c>
      <c r="R238">
        <v>47.177806859071303</v>
      </c>
      <c r="S238">
        <v>8.0887651287791797</v>
      </c>
      <c r="T238">
        <v>0</v>
      </c>
      <c r="U238">
        <v>20.7270281636393</v>
      </c>
      <c r="V238">
        <v>77.086735055090003</v>
      </c>
      <c r="W238">
        <v>16.5393386018775</v>
      </c>
      <c r="X238">
        <v>14.1467660795134</v>
      </c>
      <c r="Y238">
        <v>7.1046213885750404</v>
      </c>
      <c r="Z238">
        <v>33.633801366811902</v>
      </c>
      <c r="AA238">
        <v>2.4629145780861799</v>
      </c>
      <c r="AB238">
        <v>0</v>
      </c>
      <c r="AC238">
        <v>5.3681961287534197</v>
      </c>
      <c r="AD238">
        <v>569.93915067042508</v>
      </c>
    </row>
    <row r="239" spans="1:30" x14ac:dyDescent="0.2">
      <c r="A239" s="32" t="s">
        <v>716</v>
      </c>
      <c r="B239">
        <v>0.64572609210537701</v>
      </c>
      <c r="C239">
        <v>20.690702915581799</v>
      </c>
      <c r="D239">
        <v>5.6397897936226897</v>
      </c>
      <c r="E239">
        <v>5.5677389791824696</v>
      </c>
      <c r="F239">
        <v>0</v>
      </c>
      <c r="G239">
        <v>52.152042319243201</v>
      </c>
      <c r="H239">
        <v>15.9723500347556</v>
      </c>
      <c r="I239">
        <v>11.9969183604673</v>
      </c>
      <c r="J239">
        <v>78.446354173121904</v>
      </c>
      <c r="K239">
        <v>8.6197400835975806</v>
      </c>
      <c r="L239">
        <v>42.487808441946903</v>
      </c>
      <c r="M239">
        <v>64.272775832372901</v>
      </c>
      <c r="N239">
        <v>25.141438852063299</v>
      </c>
      <c r="O239">
        <v>0.171245163141024</v>
      </c>
      <c r="P239">
        <v>0</v>
      </c>
      <c r="Q239">
        <v>5.7853420661982398</v>
      </c>
      <c r="R239">
        <v>47.175775258623602</v>
      </c>
      <c r="S239">
        <v>8.0886587689466705</v>
      </c>
      <c r="T239">
        <v>0</v>
      </c>
      <c r="U239">
        <v>20.726475044990899</v>
      </c>
      <c r="V239">
        <v>77.083401741272894</v>
      </c>
      <c r="W239">
        <v>16.538015537193498</v>
      </c>
      <c r="X239">
        <v>14.146130427442801</v>
      </c>
      <c r="Y239">
        <v>7.1044370561026096</v>
      </c>
      <c r="Z239">
        <v>33.632029570698897</v>
      </c>
      <c r="AA239">
        <v>2.46286471804062</v>
      </c>
      <c r="AB239">
        <v>0</v>
      </c>
      <c r="AC239">
        <v>5.3680507534348729</v>
      </c>
      <c r="AD239">
        <v>569.91581198414838</v>
      </c>
    </row>
    <row r="240" spans="1:30" x14ac:dyDescent="0.2">
      <c r="A240" s="32" t="s">
        <v>717</v>
      </c>
      <c r="B240" s="56">
        <v>9.4418977133592206E-6</v>
      </c>
      <c r="C240">
        <v>1.2335291648050901E-3</v>
      </c>
      <c r="D240" s="56">
        <v>8.7192807216753999E-5</v>
      </c>
      <c r="E240" s="56">
        <v>9.1022245289315698E-5</v>
      </c>
      <c r="F240">
        <v>0</v>
      </c>
      <c r="G240">
        <v>2.1757533852202401E-3</v>
      </c>
      <c r="H240">
        <v>1.0012641675501699E-3</v>
      </c>
      <c r="I240">
        <v>2.07661946639712E-4</v>
      </c>
      <c r="J240">
        <v>2.8520033798407501E-3</v>
      </c>
      <c r="K240">
        <v>1.28229126668213E-4</v>
      </c>
      <c r="L240">
        <v>1.30856098931861E-3</v>
      </c>
      <c r="M240">
        <v>2.8149984091022898E-3</v>
      </c>
      <c r="N240">
        <v>1.0061106236580999E-3</v>
      </c>
      <c r="O240" s="56">
        <v>9.5411977044562604E-5</v>
      </c>
      <c r="P240">
        <v>0</v>
      </c>
      <c r="Q240">
        <v>1.92504139644412E-4</v>
      </c>
      <c r="R240">
        <v>2.0315139661654701E-3</v>
      </c>
      <c r="S240">
        <v>1.06355818861763E-4</v>
      </c>
      <c r="T240">
        <v>0</v>
      </c>
      <c r="U240">
        <v>5.5309615965393405E-4</v>
      </c>
      <c r="V240">
        <v>3.3331775648864602E-3</v>
      </c>
      <c r="W240">
        <v>1.3230116425303801E-3</v>
      </c>
      <c r="X240">
        <v>6.3562261329878596E-4</v>
      </c>
      <c r="Y240">
        <v>1.84324894453466E-4</v>
      </c>
      <c r="Z240">
        <v>1.7717334496967199E-3</v>
      </c>
      <c r="AA240" s="56">
        <v>4.9857992564686502E-5</v>
      </c>
      <c r="AB240">
        <v>0</v>
      </c>
      <c r="AC240">
        <v>1.4537531854675811E-4</v>
      </c>
      <c r="AD240">
        <v>2.3337753680370058E-2</v>
      </c>
    </row>
    <row r="241" spans="1:30" x14ac:dyDescent="0.2">
      <c r="A241" s="32" t="s">
        <v>709</v>
      </c>
      <c r="B241" s="56">
        <v>3.6253325297650199E-10</v>
      </c>
      <c r="C241" s="56">
        <v>5.2456122398782697E-8</v>
      </c>
      <c r="D241" s="56">
        <v>3.4117458771112001E-9</v>
      </c>
      <c r="E241">
        <v>0</v>
      </c>
      <c r="F241">
        <v>0</v>
      </c>
      <c r="G241" s="56">
        <v>9.1411308957469304E-8</v>
      </c>
      <c r="H241" s="56">
        <v>4.40041205567256E-8</v>
      </c>
      <c r="I241" s="56">
        <v>8.2626121881813705E-9</v>
      </c>
      <c r="J241" s="56">
        <v>1.02929180692639E-7</v>
      </c>
      <c r="K241" s="56">
        <v>4.9644842787257E-9</v>
      </c>
      <c r="L241" s="56">
        <v>5.2062223631124998E-8</v>
      </c>
      <c r="M241" s="56">
        <v>1.1680878115453301E-7</v>
      </c>
      <c r="N241" s="56">
        <v>4.2569241500473999E-8</v>
      </c>
      <c r="O241" s="56">
        <v>2.1125653136880901E-9</v>
      </c>
      <c r="P241">
        <v>0</v>
      </c>
      <c r="Q241" s="56">
        <v>7.2121693373084402E-9</v>
      </c>
      <c r="R241" s="56">
        <v>8.6481489819583897E-8</v>
      </c>
      <c r="S241" s="56">
        <v>4.0136447727932501E-9</v>
      </c>
      <c r="T241">
        <v>0</v>
      </c>
      <c r="U241" s="56">
        <v>2.2488788443903801E-8</v>
      </c>
      <c r="V241" s="56">
        <v>1.3625224953091501E-7</v>
      </c>
      <c r="W241" s="56">
        <v>5.3041505053867097E-8</v>
      </c>
      <c r="X241" s="56">
        <v>2.9457261742334799E-8</v>
      </c>
      <c r="Y241" s="56">
        <v>7.5779726373267299E-9</v>
      </c>
      <c r="Z241" s="56">
        <v>6.2663332525547994E-8</v>
      </c>
      <c r="AA241" s="56">
        <v>2.0529959183128798E-9</v>
      </c>
      <c r="AB241">
        <v>0</v>
      </c>
      <c r="AC241">
        <v>0</v>
      </c>
      <c r="AD241">
        <v>9.3259632958432737E-7</v>
      </c>
    </row>
    <row r="242" spans="1:30" x14ac:dyDescent="0.2">
      <c r="A242" s="32" t="s">
        <v>718</v>
      </c>
      <c r="B242">
        <v>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row>
    <row r="243" spans="1:30" x14ac:dyDescent="0.2">
      <c r="A243" s="32" t="s">
        <v>719</v>
      </c>
      <c r="B243">
        <v>0</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row>
    <row r="244" spans="1:30" x14ac:dyDescent="0.2">
      <c r="A244" s="32" t="s">
        <v>720</v>
      </c>
      <c r="B244">
        <v>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row>
    <row r="245" spans="1:30" x14ac:dyDescent="0.2">
      <c r="A245" s="84" t="s">
        <v>723</v>
      </c>
      <c r="B245">
        <v>0.47774023166919999</v>
      </c>
      <c r="C245">
        <v>265.73416810357702</v>
      </c>
      <c r="D245">
        <v>2.62848598781108</v>
      </c>
      <c r="E245">
        <v>8.45219484818338</v>
      </c>
      <c r="F245">
        <v>0</v>
      </c>
      <c r="G245">
        <v>82.069794757592405</v>
      </c>
      <c r="H245">
        <v>34.375900398686198</v>
      </c>
      <c r="I245">
        <v>9.8889912845338497</v>
      </c>
      <c r="J245">
        <v>247.021965011709</v>
      </c>
      <c r="K245">
        <v>18.158634508067699</v>
      </c>
      <c r="L245">
        <v>44.863262072178998</v>
      </c>
      <c r="M245">
        <v>69.157541915845101</v>
      </c>
      <c r="N245">
        <v>59.240143001416797</v>
      </c>
      <c r="O245">
        <v>0.124923310006578</v>
      </c>
      <c r="P245">
        <v>0</v>
      </c>
      <c r="Q245">
        <v>5.1813940990948</v>
      </c>
      <c r="R245">
        <v>54.338070264722703</v>
      </c>
      <c r="S245">
        <v>0.16677003490221301</v>
      </c>
      <c r="T245">
        <v>0</v>
      </c>
      <c r="U245">
        <v>2.8352630624027202</v>
      </c>
      <c r="V245">
        <v>496.909648027527</v>
      </c>
      <c r="W245">
        <v>1.7124144318155901</v>
      </c>
      <c r="X245">
        <v>17.3706316469322</v>
      </c>
      <c r="Y245">
        <v>0.376835541379482</v>
      </c>
      <c r="Z245">
        <v>62.701723007854604</v>
      </c>
      <c r="AA245">
        <v>1.29214558993145</v>
      </c>
      <c r="AB245">
        <v>0</v>
      </c>
      <c r="AC245">
        <v>58.329953311440406</v>
      </c>
      <c r="AD245">
        <v>1543.4085944492824</v>
      </c>
    </row>
    <row r="246" spans="1:30" x14ac:dyDescent="0.2">
      <c r="A246" s="32" t="s">
        <v>716</v>
      </c>
      <c r="B246">
        <v>0.47773366619959101</v>
      </c>
      <c r="C246">
        <v>265.72428410816701</v>
      </c>
      <c r="D246">
        <v>2.62843296279474</v>
      </c>
      <c r="E246">
        <v>8.4520579638741893</v>
      </c>
      <c r="F246">
        <v>0</v>
      </c>
      <c r="G246">
        <v>82.067051315877507</v>
      </c>
      <c r="H246">
        <v>34.3743043610217</v>
      </c>
      <c r="I246">
        <v>9.8887951846427704</v>
      </c>
      <c r="J246">
        <v>247.01302642727899</v>
      </c>
      <c r="K246">
        <v>18.157112824972501</v>
      </c>
      <c r="L246">
        <v>44.861379175401702</v>
      </c>
      <c r="M246">
        <v>69.154321956483201</v>
      </c>
      <c r="N246">
        <v>59.238318261550297</v>
      </c>
      <c r="O246">
        <v>0.124852588827285</v>
      </c>
      <c r="P246">
        <v>0</v>
      </c>
      <c r="Q246">
        <v>5.1812029816953604</v>
      </c>
      <c r="R246">
        <v>54.3378850020352</v>
      </c>
      <c r="S246">
        <v>0.166767509936844</v>
      </c>
      <c r="T246">
        <v>0</v>
      </c>
      <c r="U246">
        <v>2.8351934404747099</v>
      </c>
      <c r="V246">
        <v>496.88487460037197</v>
      </c>
      <c r="W246">
        <v>1.7123732421676401</v>
      </c>
      <c r="X246">
        <v>17.369372245460099</v>
      </c>
      <c r="Y246">
        <v>0.37682407462577699</v>
      </c>
      <c r="Z246">
        <v>62.698966790396597</v>
      </c>
      <c r="AA246">
        <v>1.2921153164194901</v>
      </c>
      <c r="AB246">
        <v>0</v>
      </c>
      <c r="AC246">
        <v>58.327492984124433</v>
      </c>
      <c r="AD246">
        <v>1543.3447389848025</v>
      </c>
    </row>
    <row r="247" spans="1:30" x14ac:dyDescent="0.2">
      <c r="A247" s="32" t="s">
        <v>717</v>
      </c>
      <c r="B247" s="56">
        <v>6.56515141114214E-6</v>
      </c>
      <c r="C247">
        <v>9.8834750942422191E-3</v>
      </c>
      <c r="D247" s="56">
        <v>5.3022748047074501E-5</v>
      </c>
      <c r="E247">
        <v>1.3688430919324399E-4</v>
      </c>
      <c r="F247">
        <v>0</v>
      </c>
      <c r="G247">
        <v>2.7433128499570599E-3</v>
      </c>
      <c r="H247">
        <v>1.5959687282261199E-3</v>
      </c>
      <c r="I247">
        <v>1.9609011054622899E-4</v>
      </c>
      <c r="J247">
        <v>8.9382127525931606E-3</v>
      </c>
      <c r="K247">
        <v>1.52162085102682E-3</v>
      </c>
      <c r="L247">
        <v>1.8827988844650201E-3</v>
      </c>
      <c r="M247">
        <v>3.2197771041820398E-3</v>
      </c>
      <c r="N247">
        <v>1.82464561757131E-3</v>
      </c>
      <c r="O247" s="56">
        <v>7.0719187610998594E-5</v>
      </c>
      <c r="P247">
        <v>0</v>
      </c>
      <c r="Q247">
        <v>1.91108621622714E-4</v>
      </c>
      <c r="R247">
        <v>1.85251358667662E-4</v>
      </c>
      <c r="S247" s="56">
        <v>2.5248600305451701E-6</v>
      </c>
      <c r="T247">
        <v>0</v>
      </c>
      <c r="U247" s="56">
        <v>6.96189217248303E-5</v>
      </c>
      <c r="V247">
        <v>2.47721827937992E-2</v>
      </c>
      <c r="W247" s="56">
        <v>4.1188083233537798E-5</v>
      </c>
      <c r="X247">
        <v>1.25935185467078E-3</v>
      </c>
      <c r="Y247" s="56">
        <v>1.14661112326535E-5</v>
      </c>
      <c r="Z247">
        <v>2.7561114774506202E-3</v>
      </c>
      <c r="AA247" s="56">
        <v>3.0271981175378299E-5</v>
      </c>
      <c r="AB247">
        <v>0</v>
      </c>
      <c r="AC247">
        <v>2.4603273159730975E-3</v>
      </c>
      <c r="AD247">
        <v>6.3852496768653594E-2</v>
      </c>
    </row>
    <row r="248" spans="1:30" x14ac:dyDescent="0.2">
      <c r="A248" s="32" t="s">
        <v>709</v>
      </c>
      <c r="B248" s="56">
        <v>3.1819848967255398E-10</v>
      </c>
      <c r="C248" s="56">
        <v>5.20316043857883E-7</v>
      </c>
      <c r="D248" s="56">
        <v>2.2682864529970899E-9</v>
      </c>
      <c r="E248">
        <v>0</v>
      </c>
      <c r="F248">
        <v>0</v>
      </c>
      <c r="G248" s="56">
        <v>1.2886492437638301E-7</v>
      </c>
      <c r="H248" s="56">
        <v>6.89362663796252E-8</v>
      </c>
      <c r="I248" s="56">
        <v>9.7805405117461293E-9</v>
      </c>
      <c r="J248" s="56">
        <v>3.71676877064269E-7</v>
      </c>
      <c r="K248" s="56">
        <v>6.2244230653308596E-8</v>
      </c>
      <c r="L248" s="56">
        <v>9.7892891121603905E-8</v>
      </c>
      <c r="M248" s="56">
        <v>1.8225774491074101E-7</v>
      </c>
      <c r="N248" s="56">
        <v>9.4248838653433595E-8</v>
      </c>
      <c r="O248" s="56">
        <v>1.9916826321842302E-9</v>
      </c>
      <c r="P248">
        <v>0</v>
      </c>
      <c r="Q248" s="56">
        <v>8.7778164823802493E-9</v>
      </c>
      <c r="R248" s="56">
        <v>1.13288536409457E-8</v>
      </c>
      <c r="S248" s="56">
        <v>1.05338438454506E-10</v>
      </c>
      <c r="T248">
        <v>0</v>
      </c>
      <c r="U248" s="56">
        <v>3.0062833732531401E-9</v>
      </c>
      <c r="V248" s="56">
        <v>1.24436044248871E-6</v>
      </c>
      <c r="W248" s="56">
        <v>1.56470968862376E-9</v>
      </c>
      <c r="X248" s="56">
        <v>4.9617388819552E-8</v>
      </c>
      <c r="Y248" s="56">
        <v>6.4247206469847504E-10</v>
      </c>
      <c r="Z248" s="56">
        <v>1.0598061087015301E-7</v>
      </c>
      <c r="AA248" s="56">
        <v>1.53079218496044E-9</v>
      </c>
      <c r="AB248">
        <v>0</v>
      </c>
      <c r="AC248">
        <v>0</v>
      </c>
      <c r="AD248">
        <v>2.9677112331555872E-6</v>
      </c>
    </row>
    <row r="249" spans="1:30" x14ac:dyDescent="0.2">
      <c r="A249" s="32" t="s">
        <v>718</v>
      </c>
      <c r="B249">
        <v>0</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row>
    <row r="250" spans="1:30" x14ac:dyDescent="0.2">
      <c r="A250" s="32" t="s">
        <v>719</v>
      </c>
      <c r="B250">
        <v>0</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row>
    <row r="251" spans="1:30" x14ac:dyDescent="0.2">
      <c r="A251" s="41" t="s">
        <v>720</v>
      </c>
      <c r="B251">
        <v>0</v>
      </c>
      <c r="C251">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01BAD-2FDB-1B47-A892-68C89E7819D9}">
  <sheetPr>
    <tabColor theme="8" tint="0.39997558519241921"/>
  </sheetPr>
  <dimension ref="A1:AD84"/>
  <sheetViews>
    <sheetView topLeftCell="Z1" zoomScale="166" workbookViewId="0">
      <pane ySplit="15860" topLeftCell="A57"/>
      <selection activeCell="AD8" sqref="AD8"/>
      <selection pane="bottomLeft" activeCell="A57" sqref="A57"/>
    </sheetView>
  </sheetViews>
  <sheetFormatPr baseColWidth="10" defaultRowHeight="16" x14ac:dyDescent="0.2"/>
  <cols>
    <col min="1" max="1" width="34" customWidth="1"/>
  </cols>
  <sheetData>
    <row r="1" spans="1:30" ht="17" thickBot="1" x14ac:dyDescent="0.25">
      <c r="A1" s="27" t="s">
        <v>112</v>
      </c>
      <c r="B1" s="42">
        <v>2019</v>
      </c>
    </row>
    <row r="2" spans="1:30" s="45" customFormat="1" x14ac:dyDescent="0.2">
      <c r="A2" s="59" t="s">
        <v>18</v>
      </c>
      <c r="B2" s="58" t="s">
        <v>20</v>
      </c>
      <c r="C2" s="58" t="s">
        <v>228</v>
      </c>
      <c r="D2" s="58" t="s">
        <v>229</v>
      </c>
      <c r="E2" s="58" t="s">
        <v>231</v>
      </c>
      <c r="F2" s="58" t="s">
        <v>232</v>
      </c>
      <c r="G2" s="58" t="s">
        <v>237</v>
      </c>
      <c r="H2" s="58" t="s">
        <v>233</v>
      </c>
      <c r="I2" s="58" t="s">
        <v>234</v>
      </c>
      <c r="J2" s="58" t="s">
        <v>250</v>
      </c>
      <c r="K2" s="58" t="s">
        <v>235</v>
      </c>
      <c r="L2" s="58" t="s">
        <v>236</v>
      </c>
      <c r="M2" s="58" t="s">
        <v>285</v>
      </c>
      <c r="N2" s="58" t="s">
        <v>284</v>
      </c>
      <c r="O2" s="58" t="s">
        <v>230</v>
      </c>
      <c r="P2" s="58" t="s">
        <v>238</v>
      </c>
      <c r="Q2" s="58" t="s">
        <v>239</v>
      </c>
      <c r="R2" s="58" t="s">
        <v>240</v>
      </c>
      <c r="S2" s="58" t="s">
        <v>242</v>
      </c>
      <c r="T2" s="58" t="s">
        <v>243</v>
      </c>
      <c r="U2" s="58" t="s">
        <v>241</v>
      </c>
      <c r="V2" s="58" t="s">
        <v>244</v>
      </c>
      <c r="W2" s="58" t="s">
        <v>245</v>
      </c>
      <c r="X2" s="58" t="s">
        <v>246</v>
      </c>
      <c r="Y2" s="58" t="s">
        <v>247</v>
      </c>
      <c r="Z2" s="58" t="s">
        <v>251</v>
      </c>
      <c r="AA2" s="58" t="s">
        <v>249</v>
      </c>
      <c r="AB2" s="58" t="s">
        <v>248</v>
      </c>
      <c r="AC2" s="58" t="s">
        <v>855</v>
      </c>
      <c r="AD2" s="58" t="s">
        <v>871</v>
      </c>
    </row>
    <row r="3" spans="1:30" x14ac:dyDescent="0.2">
      <c r="A3" s="28" t="s">
        <v>113</v>
      </c>
      <c r="B3" s="43"/>
    </row>
    <row r="4" spans="1:30" x14ac:dyDescent="0.2">
      <c r="A4" s="29" t="s">
        <v>114</v>
      </c>
      <c r="B4">
        <v>8026.34963064576</v>
      </c>
      <c r="C4">
        <v>8626.1756091404804</v>
      </c>
      <c r="D4">
        <v>3060.4194247876599</v>
      </c>
      <c r="E4">
        <v>638.32492028844399</v>
      </c>
      <c r="F4">
        <v>6183.4430752871504</v>
      </c>
      <c r="G4">
        <v>53875.683982589202</v>
      </c>
      <c r="H4">
        <v>3894.9397628001602</v>
      </c>
      <c r="I4">
        <v>744.24833411857503</v>
      </c>
      <c r="J4">
        <v>27637.495336210999</v>
      </c>
      <c r="K4">
        <v>4171.0526270300397</v>
      </c>
      <c r="L4">
        <v>41752.588612731997</v>
      </c>
      <c r="M4">
        <v>38932.919844614997</v>
      </c>
      <c r="N4">
        <v>4927.5416826803203</v>
      </c>
      <c r="O4">
        <v>2056.1397151000601</v>
      </c>
      <c r="P4">
        <v>4322.5690535097401</v>
      </c>
      <c r="Q4">
        <v>4148.09622696723</v>
      </c>
      <c r="R4">
        <v>33057.455079920597</v>
      </c>
      <c r="S4">
        <v>1711.20526599767</v>
      </c>
      <c r="T4">
        <v>2222.79098323474</v>
      </c>
      <c r="U4">
        <v>973.84636724706104</v>
      </c>
      <c r="V4">
        <v>9914.2028069617809</v>
      </c>
      <c r="W4">
        <v>20767.820779575199</v>
      </c>
      <c r="X4">
        <v>5432.6661723245397</v>
      </c>
      <c r="Y4">
        <v>5825.69889646305</v>
      </c>
      <c r="Z4">
        <v>7683.8981553387903</v>
      </c>
      <c r="AA4">
        <v>1854.8029918300001</v>
      </c>
      <c r="AB4">
        <v>2329.7731975832999</v>
      </c>
      <c r="AC4">
        <v>184.87345237622537</v>
      </c>
      <c r="AD4">
        <v>304957.02198735636</v>
      </c>
    </row>
    <row r="5" spans="1:30" x14ac:dyDescent="0.2">
      <c r="A5" s="30" t="s">
        <v>47</v>
      </c>
      <c r="B5">
        <v>12.9497880661014</v>
      </c>
      <c r="C5">
        <v>67.831815766287903</v>
      </c>
      <c r="D5">
        <v>501.140020310213</v>
      </c>
      <c r="E5">
        <v>1.4213460751767799</v>
      </c>
      <c r="F5">
        <v>102.744708914908</v>
      </c>
      <c r="G5">
        <v>569.59258979266997</v>
      </c>
      <c r="H5">
        <v>10.506778190174</v>
      </c>
      <c r="I5">
        <v>1.2462316032663501</v>
      </c>
      <c r="J5">
        <v>49.225431889179603</v>
      </c>
      <c r="K5">
        <v>6.55770700931346</v>
      </c>
      <c r="L5">
        <v>83.333896326424394</v>
      </c>
      <c r="M5">
        <v>70.871496729415497</v>
      </c>
      <c r="N5">
        <v>260.78769205859999</v>
      </c>
      <c r="O5">
        <v>85.312428938496495</v>
      </c>
      <c r="P5">
        <v>28.366666870968299</v>
      </c>
      <c r="Q5">
        <v>2.3765479762910302</v>
      </c>
      <c r="R5">
        <v>1640.22969752157</v>
      </c>
      <c r="S5">
        <v>109.265129931247</v>
      </c>
      <c r="T5">
        <v>1.1312893428648401</v>
      </c>
      <c r="U5">
        <v>62.983919224800097</v>
      </c>
      <c r="V5">
        <v>132.206349021834</v>
      </c>
      <c r="W5">
        <v>1947.66118194758</v>
      </c>
      <c r="X5">
        <v>40.1274280415116</v>
      </c>
      <c r="Y5">
        <v>65.8975505426246</v>
      </c>
      <c r="Z5">
        <v>14.8673057022653</v>
      </c>
      <c r="AA5">
        <v>16.820261234928001</v>
      </c>
      <c r="AB5">
        <v>40.639233598799699</v>
      </c>
      <c r="AC5">
        <v>0.38746453610164544</v>
      </c>
      <c r="AD5">
        <v>5926.4819571636299</v>
      </c>
    </row>
    <row r="6" spans="1:30" x14ac:dyDescent="0.2">
      <c r="A6" s="31" t="s">
        <v>115</v>
      </c>
      <c r="B6">
        <v>6440.2302558908596</v>
      </c>
      <c r="C6">
        <v>7217.1804273088001</v>
      </c>
      <c r="D6">
        <v>1977.51208500862</v>
      </c>
      <c r="E6">
        <v>270.439781486735</v>
      </c>
      <c r="F6">
        <v>4423.4042341996701</v>
      </c>
      <c r="G6">
        <v>36195.503712415899</v>
      </c>
      <c r="H6">
        <v>2678.1122511000799</v>
      </c>
      <c r="I6">
        <v>509.14135448748999</v>
      </c>
      <c r="J6">
        <v>22723.441598652698</v>
      </c>
      <c r="K6">
        <v>2819.0736006618199</v>
      </c>
      <c r="L6">
        <v>35315.2069725408</v>
      </c>
      <c r="M6">
        <v>26257.8449808804</v>
      </c>
      <c r="N6">
        <v>2239.37214457765</v>
      </c>
      <c r="O6">
        <v>1412.2162277673599</v>
      </c>
      <c r="P6">
        <v>2980.5221180317799</v>
      </c>
      <c r="Q6">
        <v>3156.3186738899699</v>
      </c>
      <c r="R6">
        <v>22487.452127102799</v>
      </c>
      <c r="S6">
        <v>1403.0722074658599</v>
      </c>
      <c r="T6">
        <v>1916.99842050241</v>
      </c>
      <c r="U6">
        <v>699.19391829647202</v>
      </c>
      <c r="V6">
        <v>5880.3570129783002</v>
      </c>
      <c r="W6">
        <v>14418.7965120758</v>
      </c>
      <c r="X6">
        <v>4320.94558207513</v>
      </c>
      <c r="Y6">
        <v>4244.1944644437099</v>
      </c>
      <c r="Z6">
        <v>5140.0641642194996</v>
      </c>
      <c r="AA6">
        <v>1417.90994323469</v>
      </c>
      <c r="AB6">
        <v>1607.7148621301801</v>
      </c>
      <c r="AC6">
        <v>107.20606305494772</v>
      </c>
      <c r="AD6">
        <v>220259.42569648084</v>
      </c>
    </row>
    <row r="7" spans="1:30" x14ac:dyDescent="0.2">
      <c r="A7" s="32" t="s">
        <v>116</v>
      </c>
      <c r="B7">
        <v>1535.61453496434</v>
      </c>
      <c r="C7">
        <v>1323.0398315533901</v>
      </c>
      <c r="D7">
        <v>471.19049654558103</v>
      </c>
      <c r="E7">
        <v>365.53847053236399</v>
      </c>
      <c r="F7">
        <v>1605.73591103849</v>
      </c>
      <c r="G7">
        <v>16795.637702239699</v>
      </c>
      <c r="H7">
        <v>1178.71378799894</v>
      </c>
      <c r="I7">
        <v>228.407911378861</v>
      </c>
      <c r="J7">
        <v>4439.3099121124096</v>
      </c>
      <c r="K7">
        <v>1337.8228146705201</v>
      </c>
      <c r="L7">
        <v>6060.8188982095799</v>
      </c>
      <c r="M7">
        <v>12501.069070449599</v>
      </c>
      <c r="N7">
        <v>2408.5601638448602</v>
      </c>
      <c r="O7">
        <v>552.13536044585896</v>
      </c>
      <c r="P7">
        <v>1306.7878918490701</v>
      </c>
      <c r="Q7">
        <v>979.40924289561895</v>
      </c>
      <c r="R7">
        <v>7939.9927148909101</v>
      </c>
      <c r="S7">
        <v>185.21078126518299</v>
      </c>
      <c r="T7">
        <v>302.20367414925198</v>
      </c>
      <c r="U7">
        <v>205.59170244486899</v>
      </c>
      <c r="V7">
        <v>3793.11777211256</v>
      </c>
      <c r="W7">
        <v>4369.6273834284702</v>
      </c>
      <c r="X7">
        <v>1045.16856921569</v>
      </c>
      <c r="Y7">
        <v>1498.7371270645899</v>
      </c>
      <c r="Z7">
        <v>2356.5632819234602</v>
      </c>
      <c r="AA7">
        <v>415.98973364420499</v>
      </c>
      <c r="AB7">
        <v>656.25987714729604</v>
      </c>
      <c r="AC7">
        <v>76.560112741683071</v>
      </c>
      <c r="AD7">
        <v>75934.814730757513</v>
      </c>
    </row>
    <row r="8" spans="1:30" x14ac:dyDescent="0.2">
      <c r="A8" s="31" t="s">
        <v>117</v>
      </c>
      <c r="B8">
        <v>22.566274096058301</v>
      </c>
      <c r="C8">
        <v>6.8613446548907699</v>
      </c>
      <c r="D8">
        <v>101.056402221879</v>
      </c>
      <c r="E8">
        <v>0</v>
      </c>
      <c r="F8">
        <v>47.997048049468901</v>
      </c>
      <c r="G8">
        <v>209.70013093515701</v>
      </c>
      <c r="H8">
        <v>2.6813175744730899</v>
      </c>
      <c r="I8">
        <v>3.42491139806409</v>
      </c>
      <c r="J8">
        <v>396.59223304019099</v>
      </c>
      <c r="K8">
        <v>4.4267582845485203</v>
      </c>
      <c r="L8">
        <v>154.82762078821901</v>
      </c>
      <c r="M8">
        <v>27.588318348849601</v>
      </c>
      <c r="N8">
        <v>14.7320753895337</v>
      </c>
      <c r="O8">
        <v>5.2119362047559203</v>
      </c>
      <c r="P8">
        <v>3.7206791917805502</v>
      </c>
      <c r="Q8">
        <v>3.1475865524748801</v>
      </c>
      <c r="R8">
        <v>945.15134717739295</v>
      </c>
      <c r="S8">
        <v>7.6195442566056304</v>
      </c>
      <c r="T8">
        <v>1.23244150121403</v>
      </c>
      <c r="U8">
        <v>1.29943671153564</v>
      </c>
      <c r="V8">
        <v>44.389855309668903</v>
      </c>
      <c r="W8">
        <v>20.750010471006501</v>
      </c>
      <c r="X8">
        <v>17.958622585708198</v>
      </c>
      <c r="Y8">
        <v>13.8755013850617</v>
      </c>
      <c r="Z8">
        <v>147.084960013695</v>
      </c>
      <c r="AA8">
        <v>2.9941442516118202</v>
      </c>
      <c r="AB8">
        <v>9.6539904702551596</v>
      </c>
      <c r="AC8">
        <v>0</v>
      </c>
      <c r="AD8">
        <v>2216.5444908641025</v>
      </c>
    </row>
    <row r="9" spans="1:30" x14ac:dyDescent="0.2">
      <c r="A9" s="31" t="s">
        <v>118</v>
      </c>
      <c r="B9">
        <v>0.260462433299611</v>
      </c>
      <c r="C9">
        <v>0.39467052586155299</v>
      </c>
      <c r="D9">
        <v>0.109010100574994</v>
      </c>
      <c r="E9">
        <v>0</v>
      </c>
      <c r="F9">
        <v>0.172208508946564</v>
      </c>
      <c r="G9">
        <v>1.9540241848539599</v>
      </c>
      <c r="H9">
        <v>0.16249590272862199</v>
      </c>
      <c r="I9">
        <v>2.5248740636593301E-2</v>
      </c>
      <c r="J9">
        <v>1.0177574728248799</v>
      </c>
      <c r="K9">
        <v>0.13657862527224801</v>
      </c>
      <c r="L9">
        <v>1.96313195507158</v>
      </c>
      <c r="M9">
        <v>1.6505348371651101</v>
      </c>
      <c r="N9">
        <v>0.137131484058094</v>
      </c>
      <c r="O9">
        <v>9.2273346047778898E-2</v>
      </c>
      <c r="P9">
        <v>0.15653371014575301</v>
      </c>
      <c r="Q9">
        <v>0.16955815280631001</v>
      </c>
      <c r="R9">
        <v>1.3963478336528901</v>
      </c>
      <c r="S9">
        <v>6.1419354049554099E-2</v>
      </c>
      <c r="T9">
        <v>7.2274305118784202E-2</v>
      </c>
      <c r="U9">
        <v>2.7402142186310301E-2</v>
      </c>
      <c r="V9">
        <v>0.41155754957704999</v>
      </c>
      <c r="W9">
        <v>0.65822623917352296</v>
      </c>
      <c r="X9">
        <v>0.29404405250986698</v>
      </c>
      <c r="Y9">
        <v>0.224468194970981</v>
      </c>
      <c r="Z9">
        <v>0.29534624249187802</v>
      </c>
      <c r="AA9">
        <v>6.3340151147936799E-2</v>
      </c>
      <c r="AB9">
        <v>6.1365376332888098E-2</v>
      </c>
      <c r="AC9">
        <v>0</v>
      </c>
      <c r="AD9">
        <v>11.967411421505346</v>
      </c>
    </row>
    <row r="10" spans="1:30" x14ac:dyDescent="0.2">
      <c r="A10" s="31" t="s">
        <v>119</v>
      </c>
      <c r="B10">
        <v>3.3476341665829301E-2</v>
      </c>
      <c r="C10">
        <v>4.8899490940856501E-2</v>
      </c>
      <c r="D10">
        <v>1.16491543348864E-2</v>
      </c>
      <c r="E10">
        <v>4.2645136980916003E-3</v>
      </c>
      <c r="F10">
        <v>1.9227509404104799E-2</v>
      </c>
      <c r="G10">
        <v>0.48617495567311197</v>
      </c>
      <c r="H10">
        <v>5.4596317638761299E-2</v>
      </c>
      <c r="I10">
        <v>2.3361861482837898E-3</v>
      </c>
      <c r="J10">
        <v>0.165678289424597</v>
      </c>
      <c r="K10">
        <v>2.87999000226167E-2</v>
      </c>
      <c r="L10">
        <v>0.45337368051844401</v>
      </c>
      <c r="M10">
        <v>0.23038876142453299</v>
      </c>
      <c r="N10">
        <v>2.52552470356746E-2</v>
      </c>
      <c r="O10">
        <v>8.2263192520130608E-3</v>
      </c>
      <c r="P10">
        <v>1.4992894006749E-2</v>
      </c>
      <c r="Q10">
        <v>1.94548967038242E-2</v>
      </c>
      <c r="R10">
        <v>0.23248271675030199</v>
      </c>
      <c r="S10">
        <v>1.29454465894576E-2</v>
      </c>
      <c r="T10">
        <v>7.8926849660668694E-3</v>
      </c>
      <c r="U10">
        <v>2.68931786636032E-3</v>
      </c>
      <c r="V10">
        <v>0.102650726318803</v>
      </c>
      <c r="W10">
        <v>0.150052760618585</v>
      </c>
      <c r="X10">
        <v>3.5953187236857302E-2</v>
      </c>
      <c r="Y10">
        <v>3.4978079169798698E-2</v>
      </c>
      <c r="Z10">
        <v>5.1163487973720299E-2</v>
      </c>
      <c r="AA10">
        <v>5.9832190517580203E-3</v>
      </c>
      <c r="AB10">
        <v>3.0690317051486799E-2</v>
      </c>
      <c r="AC10">
        <v>0</v>
      </c>
      <c r="AD10">
        <v>2.2742764014855776</v>
      </c>
    </row>
    <row r="11" spans="1:30" x14ac:dyDescent="0.2">
      <c r="A11" s="31" t="s">
        <v>120</v>
      </c>
      <c r="B11">
        <v>0</v>
      </c>
      <c r="C11">
        <v>0</v>
      </c>
      <c r="D11">
        <v>0</v>
      </c>
      <c r="E11">
        <v>0</v>
      </c>
      <c r="F11">
        <v>0</v>
      </c>
      <c r="G11">
        <v>4.3865916892503402E-2</v>
      </c>
      <c r="H11">
        <v>0</v>
      </c>
      <c r="I11">
        <v>0</v>
      </c>
      <c r="J11">
        <v>2.80936126381141E-2</v>
      </c>
      <c r="K11">
        <v>0</v>
      </c>
      <c r="L11">
        <v>3.6349467711961E-2</v>
      </c>
      <c r="M11">
        <v>4.5577548054479201E-2</v>
      </c>
      <c r="N11">
        <v>0</v>
      </c>
      <c r="O11">
        <v>0</v>
      </c>
      <c r="P11">
        <v>0</v>
      </c>
      <c r="Q11">
        <v>0</v>
      </c>
      <c r="R11">
        <v>1.1555130007217199E-2</v>
      </c>
      <c r="S11">
        <v>0</v>
      </c>
      <c r="T11">
        <v>0</v>
      </c>
      <c r="U11">
        <v>0</v>
      </c>
      <c r="V11">
        <v>0</v>
      </c>
      <c r="W11">
        <v>4.39762643209861E-2</v>
      </c>
      <c r="X11">
        <v>0</v>
      </c>
      <c r="Y11">
        <v>0</v>
      </c>
      <c r="Z11">
        <v>0</v>
      </c>
      <c r="AA11">
        <v>0</v>
      </c>
      <c r="AB11">
        <v>0</v>
      </c>
      <c r="AC11">
        <v>0</v>
      </c>
      <c r="AD11">
        <v>0.20941793962526128</v>
      </c>
    </row>
    <row r="12" spans="1:30" x14ac:dyDescent="0.2">
      <c r="A12" s="31" t="s">
        <v>121</v>
      </c>
      <c r="B12">
        <v>2.4415208600246101E-3</v>
      </c>
      <c r="C12">
        <v>3.83694610515536E-3</v>
      </c>
      <c r="D12">
        <v>6.8840844229130498E-4</v>
      </c>
      <c r="E12">
        <v>0</v>
      </c>
      <c r="F12">
        <v>6.7033185371174998E-4</v>
      </c>
      <c r="G12">
        <v>2.7293212672350901E-2</v>
      </c>
      <c r="H12">
        <v>1.1946465982573501E-3</v>
      </c>
      <c r="I12">
        <v>0</v>
      </c>
      <c r="J12">
        <v>7.1111178472293198E-3</v>
      </c>
      <c r="K12">
        <v>1.0728221482469099E-3</v>
      </c>
      <c r="L12">
        <v>2.2524104913261799E-2</v>
      </c>
      <c r="M12">
        <v>1.5566683828630801E-2</v>
      </c>
      <c r="N12">
        <v>7.1621043807882495E-4</v>
      </c>
      <c r="O12">
        <v>3.92753622055747E-4</v>
      </c>
      <c r="P12">
        <v>7.1415844147580297E-4</v>
      </c>
      <c r="Q12">
        <v>8.7663472652606397E-4</v>
      </c>
      <c r="R12">
        <v>1.3607060678734999E-2</v>
      </c>
      <c r="S12">
        <v>0</v>
      </c>
      <c r="T12">
        <v>0</v>
      </c>
      <c r="U12">
        <v>0</v>
      </c>
      <c r="V12">
        <v>4.8860873782634899E-3</v>
      </c>
      <c r="W12">
        <v>6.1755380117464002E-3</v>
      </c>
      <c r="X12">
        <v>2.9528749148297201E-3</v>
      </c>
      <c r="Y12">
        <v>1.6693886009187099E-3</v>
      </c>
      <c r="Z12">
        <v>1.77108632417879E-3</v>
      </c>
      <c r="AA12">
        <v>3.57338846402707E-4</v>
      </c>
      <c r="AB12">
        <v>3.7069066167820302E-4</v>
      </c>
      <c r="AC12">
        <v>0</v>
      </c>
      <c r="AD12">
        <v>0.11688961791404982</v>
      </c>
    </row>
    <row r="13" spans="1:30" x14ac:dyDescent="0.2">
      <c r="A13" s="33" t="s">
        <v>15</v>
      </c>
      <c r="B13">
        <v>14.692397332574</v>
      </c>
      <c r="C13">
        <v>10.8147828941933</v>
      </c>
      <c r="D13">
        <v>9.3990730380157697</v>
      </c>
      <c r="E13">
        <v>0.921057680468782</v>
      </c>
      <c r="F13">
        <v>3.3690667344012302</v>
      </c>
      <c r="G13">
        <v>102.73848893560201</v>
      </c>
      <c r="H13">
        <v>24.707341069526201</v>
      </c>
      <c r="I13">
        <v>2.0003403241089699</v>
      </c>
      <c r="J13">
        <v>27.7075200237887</v>
      </c>
      <c r="K13">
        <v>3.0052950563870602</v>
      </c>
      <c r="L13">
        <v>135.925845658772</v>
      </c>
      <c r="M13">
        <v>73.603910376280993</v>
      </c>
      <c r="N13">
        <v>3.9265038681352999</v>
      </c>
      <c r="O13">
        <v>1.16286932465985</v>
      </c>
      <c r="P13">
        <v>2.9994568035437301</v>
      </c>
      <c r="Q13">
        <v>6.6542859686349098</v>
      </c>
      <c r="R13">
        <v>42.975200486844102</v>
      </c>
      <c r="S13">
        <v>5.9632382781344102</v>
      </c>
      <c r="T13">
        <v>1.1449907489115501</v>
      </c>
      <c r="U13">
        <v>4.7472991093311698</v>
      </c>
      <c r="V13">
        <v>63.612723176140001</v>
      </c>
      <c r="W13">
        <v>10.127260850206101</v>
      </c>
      <c r="X13">
        <v>8.1330202918318797</v>
      </c>
      <c r="Y13">
        <v>2.73313736432373</v>
      </c>
      <c r="Z13">
        <v>24.9701626630813</v>
      </c>
      <c r="AA13">
        <v>1.01922875552078</v>
      </c>
      <c r="AB13">
        <v>15.4128078527231</v>
      </c>
      <c r="AC13">
        <v>0.71981204349292427</v>
      </c>
      <c r="AD13">
        <v>605.1871167096358</v>
      </c>
    </row>
    <row r="14" spans="1:30" x14ac:dyDescent="0.2">
      <c r="A14" s="34"/>
    </row>
    <row r="15" spans="1:30" x14ac:dyDescent="0.2">
      <c r="A15" s="28" t="s">
        <v>122</v>
      </c>
    </row>
    <row r="16" spans="1:30" x14ac:dyDescent="0.2">
      <c r="A16" s="29" t="s">
        <v>114</v>
      </c>
      <c r="B16">
        <v>327.140698061065</v>
      </c>
      <c r="C16">
        <v>189.56336137553399</v>
      </c>
      <c r="D16">
        <v>40.989406179815902</v>
      </c>
      <c r="E16">
        <v>0</v>
      </c>
      <c r="F16">
        <v>264.885588519897</v>
      </c>
      <c r="G16">
        <v>1371.2051910570899</v>
      </c>
      <c r="H16">
        <v>116.485553177101</v>
      </c>
      <c r="I16">
        <v>21.8759457772431</v>
      </c>
      <c r="J16">
        <v>592.08386634627504</v>
      </c>
      <c r="K16">
        <v>91.758685308036803</v>
      </c>
      <c r="L16">
        <v>1045.4646328635499</v>
      </c>
      <c r="M16">
        <v>1042.17819577264</v>
      </c>
      <c r="N16">
        <v>68.516900794662106</v>
      </c>
      <c r="O16">
        <v>37.437732131563003</v>
      </c>
      <c r="P16">
        <v>166.993966086688</v>
      </c>
      <c r="Q16">
        <v>42.3148249529103</v>
      </c>
      <c r="R16">
        <v>950.47054859402499</v>
      </c>
      <c r="S16">
        <v>54.854421612057301</v>
      </c>
      <c r="T16">
        <v>16.321585203091601</v>
      </c>
      <c r="U16">
        <v>63.117163004590999</v>
      </c>
      <c r="V16">
        <v>191.233130462926</v>
      </c>
      <c r="W16">
        <v>397.39503295599502</v>
      </c>
      <c r="X16">
        <v>42.908871690928997</v>
      </c>
      <c r="Y16">
        <v>236.110426982082</v>
      </c>
      <c r="Z16">
        <v>233.208494369276</v>
      </c>
      <c r="AA16">
        <v>27.888767277261699</v>
      </c>
      <c r="AB16">
        <v>60.062484922566298</v>
      </c>
      <c r="AC16">
        <v>0</v>
      </c>
      <c r="AD16">
        <v>7692.4654754788908</v>
      </c>
    </row>
    <row r="17" spans="1:30" x14ac:dyDescent="0.2">
      <c r="A17" s="31" t="s">
        <v>115</v>
      </c>
      <c r="B17">
        <v>47.104737618249601</v>
      </c>
      <c r="C17">
        <v>51.565729161844899</v>
      </c>
      <c r="D17">
        <v>16.029739376537702</v>
      </c>
      <c r="E17">
        <v>0</v>
      </c>
      <c r="F17">
        <v>104.404531507839</v>
      </c>
      <c r="G17">
        <v>356.15893276247698</v>
      </c>
      <c r="H17">
        <v>79.676874752513797</v>
      </c>
      <c r="I17">
        <v>18.7289528178556</v>
      </c>
      <c r="J17">
        <v>144.84246862149999</v>
      </c>
      <c r="K17">
        <v>27.131364268900199</v>
      </c>
      <c r="L17">
        <v>153.397532093508</v>
      </c>
      <c r="M17">
        <v>650.83380802071395</v>
      </c>
      <c r="N17">
        <v>38.3560183096602</v>
      </c>
      <c r="O17">
        <v>18.036987713110602</v>
      </c>
      <c r="P17">
        <v>54.520290624350999</v>
      </c>
      <c r="Q17">
        <v>38.0223983032337</v>
      </c>
      <c r="R17">
        <v>22.205424071521701</v>
      </c>
      <c r="S17">
        <v>51.373123737930698</v>
      </c>
      <c r="T17">
        <v>5.6587131010471099</v>
      </c>
      <c r="U17">
        <v>57.469234405821901</v>
      </c>
      <c r="V17">
        <v>34.058222731130499</v>
      </c>
      <c r="W17">
        <v>97.724832554864406</v>
      </c>
      <c r="X17">
        <v>10.9459532929727</v>
      </c>
      <c r="Y17">
        <v>131.86711770464899</v>
      </c>
      <c r="Z17">
        <v>2.3812923763620701</v>
      </c>
      <c r="AA17">
        <v>13.2039824777848</v>
      </c>
      <c r="AB17">
        <v>8.3493150289989693</v>
      </c>
      <c r="AC17">
        <v>0</v>
      </c>
      <c r="AD17">
        <v>2234.0475774353836</v>
      </c>
    </row>
    <row r="18" spans="1:30" x14ac:dyDescent="0.2">
      <c r="A18" s="33" t="s">
        <v>15</v>
      </c>
      <c r="B18">
        <v>280.035960442815</v>
      </c>
      <c r="C18">
        <v>137.99763221369</v>
      </c>
      <c r="D18">
        <v>24.9596668032781</v>
      </c>
      <c r="E18">
        <v>0</v>
      </c>
      <c r="F18">
        <v>160.48105701205699</v>
      </c>
      <c r="G18">
        <v>1015.04625829461</v>
      </c>
      <c r="H18">
        <v>36.808678424588003</v>
      </c>
      <c r="I18">
        <v>3.1469929593874699</v>
      </c>
      <c r="J18">
        <v>447.241397724774</v>
      </c>
      <c r="K18">
        <v>64.627321039136604</v>
      </c>
      <c r="L18">
        <v>892.06710077005096</v>
      </c>
      <c r="M18">
        <v>391.344387751927</v>
      </c>
      <c r="N18">
        <v>30.1608824850018</v>
      </c>
      <c r="O18">
        <v>19.400744418452401</v>
      </c>
      <c r="P18">
        <v>112.473675462337</v>
      </c>
      <c r="Q18">
        <v>4.2924266496765897</v>
      </c>
      <c r="R18">
        <v>928.26512452250302</v>
      </c>
      <c r="S18">
        <v>3.4812978741266298</v>
      </c>
      <c r="T18">
        <v>10.662872102044499</v>
      </c>
      <c r="U18">
        <v>5.6479285987690799</v>
      </c>
      <c r="V18">
        <v>157.174907731795</v>
      </c>
      <c r="W18">
        <v>299.67020040113101</v>
      </c>
      <c r="X18">
        <v>31.962918397956201</v>
      </c>
      <c r="Y18">
        <v>104.243309277432</v>
      </c>
      <c r="Z18">
        <v>230.82720199291401</v>
      </c>
      <c r="AA18">
        <v>14.6847847994768</v>
      </c>
      <c r="AB18">
        <v>51.713169893567397</v>
      </c>
      <c r="AC18">
        <v>0</v>
      </c>
      <c r="AD18">
        <v>5458.4178980435072</v>
      </c>
    </row>
    <row r="19" spans="1:30" x14ac:dyDescent="0.2">
      <c r="A19" s="34"/>
    </row>
    <row r="20" spans="1:30" x14ac:dyDescent="0.2">
      <c r="A20" s="35"/>
    </row>
    <row r="21" spans="1:30" x14ac:dyDescent="0.2">
      <c r="A21" s="9" t="s">
        <v>123</v>
      </c>
      <c r="B21">
        <v>8026.34963064576</v>
      </c>
      <c r="C21">
        <v>8626.1756091404804</v>
      </c>
      <c r="D21">
        <v>3060.4194247876599</v>
      </c>
      <c r="E21">
        <v>638.32492028844399</v>
      </c>
      <c r="F21">
        <v>6183.4430752871504</v>
      </c>
      <c r="G21">
        <v>53875.683982589202</v>
      </c>
      <c r="H21">
        <v>3894.9397628001602</v>
      </c>
      <c r="I21">
        <v>744.24833411857605</v>
      </c>
      <c r="J21">
        <v>27637.495336210999</v>
      </c>
      <c r="K21">
        <v>4171.0526270300297</v>
      </c>
      <c r="L21">
        <v>41752.588612731997</v>
      </c>
      <c r="M21">
        <v>38932.919844614997</v>
      </c>
      <c r="N21">
        <v>4927.5416826803203</v>
      </c>
      <c r="O21">
        <v>2056.1397151000501</v>
      </c>
      <c r="P21">
        <v>4322.5690535097401</v>
      </c>
      <c r="Q21">
        <v>4148.09622696723</v>
      </c>
      <c r="R21">
        <v>33057.455079920597</v>
      </c>
      <c r="S21">
        <v>1711.20526599767</v>
      </c>
      <c r="T21">
        <v>2222.79098323474</v>
      </c>
      <c r="U21">
        <v>973.84636724706104</v>
      </c>
      <c r="V21">
        <v>9914.2028069617809</v>
      </c>
      <c r="W21">
        <v>20767.820779575199</v>
      </c>
      <c r="X21">
        <v>5432.6661723245397</v>
      </c>
      <c r="Y21">
        <v>5825.69889646305</v>
      </c>
      <c r="Z21">
        <v>7683.8981553387903</v>
      </c>
      <c r="AA21">
        <v>1854.8029918300001</v>
      </c>
      <c r="AB21">
        <v>2329.7731975832999</v>
      </c>
      <c r="AC21">
        <v>184.87345237622537</v>
      </c>
      <c r="AD21">
        <v>304957.0219873563</v>
      </c>
    </row>
    <row r="22" spans="1:30" x14ac:dyDescent="0.2">
      <c r="A22" s="36" t="s">
        <v>124</v>
      </c>
      <c r="B22">
        <v>4389.8205991742298</v>
      </c>
      <c r="C22">
        <v>5218.0360866997999</v>
      </c>
      <c r="D22">
        <v>2251.00967568235</v>
      </c>
      <c r="E22">
        <v>507.72675549374497</v>
      </c>
      <c r="F22">
        <v>3328.04179898551</v>
      </c>
      <c r="G22">
        <v>35150.2075735287</v>
      </c>
      <c r="H22">
        <v>2439.1860858764398</v>
      </c>
      <c r="I22">
        <v>552.16040735041599</v>
      </c>
      <c r="J22">
        <v>17809.4143964879</v>
      </c>
      <c r="K22">
        <v>2660.6221098455298</v>
      </c>
      <c r="L22">
        <v>24282.424665419301</v>
      </c>
      <c r="M22">
        <v>23499.569079885001</v>
      </c>
      <c r="N22">
        <v>3007.1816374328901</v>
      </c>
      <c r="O22">
        <v>1527.5264836413401</v>
      </c>
      <c r="P22">
        <v>2442.14137281168</v>
      </c>
      <c r="Q22">
        <v>2475.18148479816</v>
      </c>
      <c r="R22">
        <v>24094.067161752198</v>
      </c>
      <c r="S22">
        <v>1119.0246166192601</v>
      </c>
      <c r="T22">
        <v>838.62847139384996</v>
      </c>
      <c r="U22">
        <v>628.94289414606499</v>
      </c>
      <c r="V22">
        <v>5545.5702403959203</v>
      </c>
      <c r="W22">
        <v>11735.2495163239</v>
      </c>
      <c r="X22">
        <v>3653.9574991978898</v>
      </c>
      <c r="Y22">
        <v>4352.3866805705002</v>
      </c>
      <c r="Z22">
        <v>5103.1301773964997</v>
      </c>
      <c r="AA22">
        <v>1069.15834572367</v>
      </c>
      <c r="AB22">
        <v>1136.85543183757</v>
      </c>
      <c r="AC22">
        <v>144.98060813966063</v>
      </c>
      <c r="AD22">
        <v>190962.20185661039</v>
      </c>
    </row>
    <row r="23" spans="1:30" x14ac:dyDescent="0.2">
      <c r="A23" s="37" t="s">
        <v>125</v>
      </c>
      <c r="B23">
        <v>56.833524537679097</v>
      </c>
      <c r="C23">
        <v>58.190539181328802</v>
      </c>
      <c r="D23">
        <v>27.649304225907201</v>
      </c>
      <c r="E23">
        <v>4.6842140490398796</v>
      </c>
      <c r="F23">
        <v>60.809407592412903</v>
      </c>
      <c r="G23">
        <v>472.19511268697801</v>
      </c>
      <c r="H23">
        <v>23.217309642822599</v>
      </c>
      <c r="I23">
        <v>2.7243207517293202</v>
      </c>
      <c r="J23">
        <v>566.208422092761</v>
      </c>
      <c r="K23">
        <v>42.663379346317399</v>
      </c>
      <c r="L23">
        <v>557.33629685342203</v>
      </c>
      <c r="M23">
        <v>180.63849649522899</v>
      </c>
      <c r="N23">
        <v>267.64353206402802</v>
      </c>
      <c r="O23">
        <v>9.4272181576914509</v>
      </c>
      <c r="P23">
        <v>23.1073713516246</v>
      </c>
      <c r="Q23">
        <v>4.7657465394329703</v>
      </c>
      <c r="R23">
        <v>1057.5483449465701</v>
      </c>
      <c r="S23">
        <v>5.1058648674525102</v>
      </c>
      <c r="T23">
        <v>2.4823357625500302</v>
      </c>
      <c r="U23">
        <v>3.61182615322191</v>
      </c>
      <c r="V23">
        <v>154.68846378872601</v>
      </c>
      <c r="W23">
        <v>127.23369990563199</v>
      </c>
      <c r="X23">
        <v>55.8420736054156</v>
      </c>
      <c r="Y23">
        <v>29.693522840126899</v>
      </c>
      <c r="Z23">
        <v>30.777631678275199</v>
      </c>
      <c r="AA23">
        <v>9.7708238602052102</v>
      </c>
      <c r="AB23">
        <v>6.1002563279661697</v>
      </c>
      <c r="AC23">
        <v>1.7929718077140948</v>
      </c>
      <c r="AD23">
        <v>3842.7420111122738</v>
      </c>
    </row>
    <row r="24" spans="1:30" x14ac:dyDescent="0.2">
      <c r="A24" s="38" t="s">
        <v>115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row>
    <row r="25" spans="1:30" x14ac:dyDescent="0.2">
      <c r="A25" s="38" t="s">
        <v>116</v>
      </c>
      <c r="B25">
        <v>56.0532500423028</v>
      </c>
      <c r="C25">
        <v>57.280982684765597</v>
      </c>
      <c r="D25">
        <v>27.375072115985901</v>
      </c>
      <c r="E25">
        <v>4.6050236524298702</v>
      </c>
      <c r="F25">
        <v>60.1543404333325</v>
      </c>
      <c r="G25">
        <v>465.459351066843</v>
      </c>
      <c r="H25">
        <v>22.776417784285002</v>
      </c>
      <c r="I25">
        <v>2.68897085008591</v>
      </c>
      <c r="J25">
        <v>558.09599509899397</v>
      </c>
      <c r="K25">
        <v>42.189104636252701</v>
      </c>
      <c r="L25">
        <v>545.77854418796596</v>
      </c>
      <c r="M25">
        <v>176.75032425720599</v>
      </c>
      <c r="N25">
        <v>264.85722712135902</v>
      </c>
      <c r="O25">
        <v>9.2173438067892697</v>
      </c>
      <c r="P25">
        <v>22.732842117836299</v>
      </c>
      <c r="Q25">
        <v>4.6264441569088097</v>
      </c>
      <c r="R25">
        <v>1044.14643813157</v>
      </c>
      <c r="S25">
        <v>5.0205324547902404</v>
      </c>
      <c r="T25">
        <v>2.4459465533829401</v>
      </c>
      <c r="U25">
        <v>3.56929711769435</v>
      </c>
      <c r="V25">
        <v>152.31148781214699</v>
      </c>
      <c r="W25">
        <v>124.500128934958</v>
      </c>
      <c r="X25">
        <v>54.815996598114801</v>
      </c>
      <c r="Y25">
        <v>29.1093223625303</v>
      </c>
      <c r="Z25">
        <v>30.242206123828201</v>
      </c>
      <c r="AA25">
        <v>9.58882452082565</v>
      </c>
      <c r="AB25">
        <v>5.8978194359209803</v>
      </c>
      <c r="AC25">
        <v>1.7580873272950446</v>
      </c>
      <c r="AD25">
        <v>3784.047321386407</v>
      </c>
    </row>
    <row r="26" spans="1:30" x14ac:dyDescent="0.2">
      <c r="A26" s="38" t="s">
        <v>121</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0" x14ac:dyDescent="0.2">
      <c r="A27" s="38" t="s">
        <v>15</v>
      </c>
      <c r="B27">
        <v>0.78027449537632299</v>
      </c>
      <c r="C27">
        <v>0.90955649656322501</v>
      </c>
      <c r="D27">
        <v>0.27423210992138403</v>
      </c>
      <c r="E27">
        <v>7.91903966100065E-2</v>
      </c>
      <c r="F27">
        <v>0.65506715908040303</v>
      </c>
      <c r="G27">
        <v>6.7357616201345598</v>
      </c>
      <c r="H27">
        <v>0.44089185853753698</v>
      </c>
      <c r="I27">
        <v>3.53499016434086E-2</v>
      </c>
      <c r="J27">
        <v>8.1124269937666096</v>
      </c>
      <c r="K27">
        <v>0.47427471006473398</v>
      </c>
      <c r="L27">
        <v>11.557752665456601</v>
      </c>
      <c r="M27">
        <v>3.8881722380227499</v>
      </c>
      <c r="N27">
        <v>2.7863049426687301</v>
      </c>
      <c r="O27">
        <v>0.20987435090217699</v>
      </c>
      <c r="P27">
        <v>0.37452923378823699</v>
      </c>
      <c r="Q27">
        <v>0.13930238252416199</v>
      </c>
      <c r="R27">
        <v>13.401906815007299</v>
      </c>
      <c r="S27">
        <v>8.5332412662264795E-2</v>
      </c>
      <c r="T27">
        <v>3.6389209167088703E-2</v>
      </c>
      <c r="U27">
        <v>4.2529035527562702E-2</v>
      </c>
      <c r="V27">
        <v>2.37697597657889</v>
      </c>
      <c r="W27">
        <v>2.7335709706746698</v>
      </c>
      <c r="X27">
        <v>1.0260770073007299</v>
      </c>
      <c r="Y27">
        <v>0.58420047759660698</v>
      </c>
      <c r="Z27">
        <v>0.53542555444699402</v>
      </c>
      <c r="AA27">
        <v>0.181999339379563</v>
      </c>
      <c r="AB27">
        <v>0.20243689204519699</v>
      </c>
      <c r="AC27">
        <v>3.4884480419050269E-2</v>
      </c>
      <c r="AD27">
        <v>58.694689725866944</v>
      </c>
    </row>
    <row r="28" spans="1:30" x14ac:dyDescent="0.2">
      <c r="A28" s="37" t="s">
        <v>126</v>
      </c>
      <c r="B28">
        <v>4041.9812201196401</v>
      </c>
      <c r="C28">
        <v>4820.3714604990801</v>
      </c>
      <c r="D28">
        <v>1988.93026103642</v>
      </c>
      <c r="E28">
        <v>406.479275884679</v>
      </c>
      <c r="F28">
        <v>2895.17848898903</v>
      </c>
      <c r="G28">
        <v>32843.049992299602</v>
      </c>
      <c r="H28">
        <v>2055.37646962603</v>
      </c>
      <c r="I28">
        <v>467.708163533586</v>
      </c>
      <c r="J28">
        <v>16120.8258422831</v>
      </c>
      <c r="K28">
        <v>2249.5928038997599</v>
      </c>
      <c r="L28">
        <v>21695.451212808501</v>
      </c>
      <c r="M28">
        <v>22317.4199727624</v>
      </c>
      <c r="N28">
        <v>2322.8805527624199</v>
      </c>
      <c r="O28">
        <v>1308.34321381463</v>
      </c>
      <c r="P28">
        <v>2035.9113870675401</v>
      </c>
      <c r="Q28">
        <v>2206.91793642825</v>
      </c>
      <c r="R28">
        <v>20799.154619466299</v>
      </c>
      <c r="S28">
        <v>1069.5288470061</v>
      </c>
      <c r="T28">
        <v>804.04289030838095</v>
      </c>
      <c r="U28">
        <v>560.16406579942702</v>
      </c>
      <c r="V28">
        <v>5078.0388822887198</v>
      </c>
      <c r="W28">
        <v>10671.153174609601</v>
      </c>
      <c r="X28">
        <v>3343.4551340059102</v>
      </c>
      <c r="Y28">
        <v>3084.70548651121</v>
      </c>
      <c r="Z28">
        <v>4572.8576145714496</v>
      </c>
      <c r="AA28">
        <v>988.67143282570601</v>
      </c>
      <c r="AB28">
        <v>938.70127622592395</v>
      </c>
      <c r="AC28">
        <v>116.49339347795286</v>
      </c>
      <c r="AD28">
        <v>171803.38507091181</v>
      </c>
    </row>
    <row r="29" spans="1:30" x14ac:dyDescent="0.2">
      <c r="A29" s="38" t="s">
        <v>47</v>
      </c>
      <c r="B29">
        <v>9.0829309005624896</v>
      </c>
      <c r="C29">
        <v>54.379007522102903</v>
      </c>
      <c r="D29">
        <v>500.92298026666498</v>
      </c>
      <c r="E29">
        <v>1.3240212438877901</v>
      </c>
      <c r="F29">
        <v>90.984807805773002</v>
      </c>
      <c r="G29">
        <v>555.53155076635505</v>
      </c>
      <c r="H29">
        <v>10.0001612176873</v>
      </c>
      <c r="I29">
        <v>1.18256400617422</v>
      </c>
      <c r="J29">
        <v>47.749008426477701</v>
      </c>
      <c r="K29">
        <v>6.1099188594706497</v>
      </c>
      <c r="L29">
        <v>72.956314573616893</v>
      </c>
      <c r="M29">
        <v>8.8425032133843704</v>
      </c>
      <c r="N29">
        <v>260.18390707093602</v>
      </c>
      <c r="O29">
        <v>84.623002628037497</v>
      </c>
      <c r="P29">
        <v>28.3090048081446</v>
      </c>
      <c r="Q29">
        <v>2.3586245965533799</v>
      </c>
      <c r="R29">
        <v>1601.06158437007</v>
      </c>
      <c r="S29">
        <v>108.390508952299</v>
      </c>
      <c r="T29">
        <v>1.02756740655692</v>
      </c>
      <c r="U29">
        <v>62.9541271055732</v>
      </c>
      <c r="V29">
        <v>119.92604938644899</v>
      </c>
      <c r="W29">
        <v>1853.8464649723401</v>
      </c>
      <c r="X29">
        <v>39.524806703786098</v>
      </c>
      <c r="Y29">
        <v>64.695818629066096</v>
      </c>
      <c r="Z29">
        <v>14.2882244867987</v>
      </c>
      <c r="AA29">
        <v>15.6636675550563</v>
      </c>
      <c r="AB29">
        <v>40.558719599467103</v>
      </c>
      <c r="AC29">
        <v>0.35985191301191766</v>
      </c>
      <c r="AD29">
        <v>5656.8376989863154</v>
      </c>
    </row>
    <row r="30" spans="1:30" x14ac:dyDescent="0.2">
      <c r="A30" s="38" t="s">
        <v>115</v>
      </c>
      <c r="B30">
        <v>2560.9067293032899</v>
      </c>
      <c r="C30">
        <v>3510.54595311195</v>
      </c>
      <c r="D30">
        <v>986.73917598887601</v>
      </c>
      <c r="E30">
        <v>47.843382705211198</v>
      </c>
      <c r="F30">
        <v>1312.9543565695899</v>
      </c>
      <c r="G30">
        <v>15831.4677099892</v>
      </c>
      <c r="H30">
        <v>884.84894449732803</v>
      </c>
      <c r="I30">
        <v>248.41407630269001</v>
      </c>
      <c r="J30">
        <v>12156.0423539239</v>
      </c>
      <c r="K30">
        <v>962.08710275072201</v>
      </c>
      <c r="L30">
        <v>16142.422149239401</v>
      </c>
      <c r="M30">
        <v>10157.7385193835</v>
      </c>
      <c r="N30">
        <v>134.04897265180199</v>
      </c>
      <c r="O30">
        <v>683.89561962782602</v>
      </c>
      <c r="P30">
        <v>738.110023133754</v>
      </c>
      <c r="Q30">
        <v>1226.8688069376301</v>
      </c>
      <c r="R30">
        <v>11745.272517797899</v>
      </c>
      <c r="S30">
        <v>781.39330598000402</v>
      </c>
      <c r="T30">
        <v>502.44402566903602</v>
      </c>
      <c r="U30">
        <v>296.278018576558</v>
      </c>
      <c r="V30">
        <v>1271.69889512791</v>
      </c>
      <c r="W30">
        <v>4925.4717909924602</v>
      </c>
      <c r="X30">
        <v>2315.7037935767198</v>
      </c>
      <c r="Y30">
        <v>1632.5641018700401</v>
      </c>
      <c r="Z30">
        <v>2201.61035030424</v>
      </c>
      <c r="AA30">
        <v>570.42378148186901</v>
      </c>
      <c r="AB30">
        <v>292.508846995721</v>
      </c>
      <c r="AC30">
        <v>41.799140262263471</v>
      </c>
      <c r="AD30">
        <v>94162.102444751756</v>
      </c>
    </row>
    <row r="31" spans="1:30" x14ac:dyDescent="0.2">
      <c r="A31" s="38" t="s">
        <v>116</v>
      </c>
      <c r="B31">
        <v>1456.4927314822301</v>
      </c>
      <c r="C31">
        <v>1243.6988350157301</v>
      </c>
      <c r="D31">
        <v>432.48901307218699</v>
      </c>
      <c r="E31">
        <v>357.06226656292102</v>
      </c>
      <c r="F31">
        <v>1482.04725882818</v>
      </c>
      <c r="G31">
        <v>16226.109657528599</v>
      </c>
      <c r="H31">
        <v>1137.82346559186</v>
      </c>
      <c r="I31">
        <v>216.89732713428401</v>
      </c>
      <c r="J31">
        <v>3812.1442123178399</v>
      </c>
      <c r="K31">
        <v>1278.3030063358799</v>
      </c>
      <c r="L31">
        <v>5383.9737625816497</v>
      </c>
      <c r="M31">
        <v>12086.011689638101</v>
      </c>
      <c r="N31">
        <v>1925.73209064501</v>
      </c>
      <c r="O31">
        <v>539.275646709905</v>
      </c>
      <c r="P31">
        <v>1268.1636766244801</v>
      </c>
      <c r="Q31">
        <v>974.150131743869</v>
      </c>
      <c r="R31">
        <v>6762.2161353669098</v>
      </c>
      <c r="S31">
        <v>178.35326577629201</v>
      </c>
      <c r="T31">
        <v>298.91392553980398</v>
      </c>
      <c r="U31">
        <v>200.179005753756</v>
      </c>
      <c r="V31">
        <v>3622.6636232515598</v>
      </c>
      <c r="W31">
        <v>3888.0712243396401</v>
      </c>
      <c r="X31">
        <v>983.77766583923994</v>
      </c>
      <c r="Y31">
        <v>1384.35317993383</v>
      </c>
      <c r="Z31">
        <v>2288.39887152151</v>
      </c>
      <c r="AA31">
        <v>401.904563199964</v>
      </c>
      <c r="AB31">
        <v>597.67071851595301</v>
      </c>
      <c r="AC31">
        <v>73.765983625962392</v>
      </c>
      <c r="AD31">
        <v>70500.642934477262</v>
      </c>
    </row>
    <row r="32" spans="1:30" x14ac:dyDescent="0.2">
      <c r="A32" s="38" t="s">
        <v>117</v>
      </c>
      <c r="B32">
        <v>4.8614741978150198</v>
      </c>
      <c r="C32">
        <v>3.4115538363575801</v>
      </c>
      <c r="D32">
        <v>67.222323685900903</v>
      </c>
      <c r="E32">
        <v>0</v>
      </c>
      <c r="F32">
        <v>8.2934790829457299</v>
      </c>
      <c r="G32">
        <v>144.29747887580501</v>
      </c>
      <c r="H32">
        <v>2.8662666258524499E-3</v>
      </c>
      <c r="I32">
        <v>0.58505705989299195</v>
      </c>
      <c r="J32">
        <v>91.076383105634804</v>
      </c>
      <c r="K32">
        <v>1.35770849450522</v>
      </c>
      <c r="L32">
        <v>2.6350413761345099</v>
      </c>
      <c r="M32">
        <v>16.948935821965399</v>
      </c>
      <c r="N32">
        <v>2.6146328679413</v>
      </c>
      <c r="O32">
        <v>7.2127102195508094E-2</v>
      </c>
      <c r="P32">
        <v>0.66325461773902605</v>
      </c>
      <c r="Q32">
        <v>3.3005406074419E-2</v>
      </c>
      <c r="R32">
        <v>673.75647446347295</v>
      </c>
      <c r="S32">
        <v>2.1443446246438801E-2</v>
      </c>
      <c r="T32">
        <v>0.90111295568344696</v>
      </c>
      <c r="U32">
        <v>0.58759127047038295</v>
      </c>
      <c r="V32">
        <v>7.1333210016818303</v>
      </c>
      <c r="W32">
        <v>2.4572658384369399</v>
      </c>
      <c r="X32">
        <v>2.7508163265737798E-2</v>
      </c>
      <c r="Y32">
        <v>2.2714569896506398</v>
      </c>
      <c r="Z32">
        <v>47.278689672031597</v>
      </c>
      <c r="AA32">
        <v>0.204948046140457</v>
      </c>
      <c r="AB32">
        <v>7.7743558869099996</v>
      </c>
      <c r="AC32">
        <v>0</v>
      </c>
      <c r="AD32">
        <v>1086.4894895315247</v>
      </c>
    </row>
    <row r="33" spans="1:30" x14ac:dyDescent="0.2">
      <c r="A33" s="38" t="s">
        <v>118</v>
      </c>
      <c r="B33">
        <v>0.229255547989453</v>
      </c>
      <c r="C33">
        <v>0.341426540759869</v>
      </c>
      <c r="D33">
        <v>9.3035424348425197E-2</v>
      </c>
      <c r="E33">
        <v>0</v>
      </c>
      <c r="F33">
        <v>0.139267899490462</v>
      </c>
      <c r="G33">
        <v>1.81724451479452</v>
      </c>
      <c r="H33">
        <v>0.13680713269764899</v>
      </c>
      <c r="I33">
        <v>2.1708133026213002E-2</v>
      </c>
      <c r="J33">
        <v>0.87234329949016398</v>
      </c>
      <c r="K33">
        <v>0.109835875801622</v>
      </c>
      <c r="L33">
        <v>1.4755164859902501</v>
      </c>
      <c r="M33">
        <v>1.36197806976076</v>
      </c>
      <c r="N33">
        <v>9.3344628295828999E-2</v>
      </c>
      <c r="O33">
        <v>8.4131082032810695E-2</v>
      </c>
      <c r="P33">
        <v>0.123248282881406</v>
      </c>
      <c r="Q33">
        <v>0.132842170339556</v>
      </c>
      <c r="R33">
        <v>1.1736737539591999</v>
      </c>
      <c r="S33">
        <v>5.8745533055220699E-2</v>
      </c>
      <c r="T33">
        <v>6.9433100610123796E-2</v>
      </c>
      <c r="U33">
        <v>2.24505315899391E-2</v>
      </c>
      <c r="V33">
        <v>0.318493222774555</v>
      </c>
      <c r="W33">
        <v>0.50234834843524201</v>
      </c>
      <c r="X33">
        <v>0.242931543469634</v>
      </c>
      <c r="Y33">
        <v>0.179044872778749</v>
      </c>
      <c r="Z33">
        <v>0.25910707078270701</v>
      </c>
      <c r="AA33">
        <v>5.5248027958301402E-2</v>
      </c>
      <c r="AB33">
        <v>4.7927797323206699E-2</v>
      </c>
      <c r="AC33">
        <v>0</v>
      </c>
      <c r="AD33">
        <v>9.9613888904358969</v>
      </c>
    </row>
    <row r="34" spans="1:30" x14ac:dyDescent="0.2">
      <c r="A34" s="38" t="s">
        <v>119</v>
      </c>
      <c r="B34">
        <v>2.8378730818332799E-2</v>
      </c>
      <c r="C34">
        <v>4.0392996823000599E-2</v>
      </c>
      <c r="D34">
        <v>9.5121670968149295E-3</v>
      </c>
      <c r="E34">
        <v>2.3485345668110202E-3</v>
      </c>
      <c r="F34">
        <v>9.2013457752336998E-3</v>
      </c>
      <c r="G34">
        <v>0.20085833276825199</v>
      </c>
      <c r="H34">
        <v>1.5848903307861699E-2</v>
      </c>
      <c r="I34">
        <v>2.3361861482837898E-3</v>
      </c>
      <c r="J34">
        <v>8.0986981005953404E-2</v>
      </c>
      <c r="K34">
        <v>1.31526169919667E-2</v>
      </c>
      <c r="L34">
        <v>0.17955281437949</v>
      </c>
      <c r="M34">
        <v>0.12800164432474101</v>
      </c>
      <c r="N34">
        <v>8.4584362225762801E-3</v>
      </c>
      <c r="O34">
        <v>8.2263192520130608E-3</v>
      </c>
      <c r="P34">
        <v>1.0136920540933E-2</v>
      </c>
      <c r="Q34">
        <v>1.3374992614776499E-2</v>
      </c>
      <c r="R34">
        <v>0.13175172214979</v>
      </c>
      <c r="S34">
        <v>4.8236895443861403E-3</v>
      </c>
      <c r="T34">
        <v>7.8926849660668694E-3</v>
      </c>
      <c r="U34">
        <v>2.68931786636032E-3</v>
      </c>
      <c r="V34">
        <v>4.1077597466110498E-2</v>
      </c>
      <c r="W34">
        <v>4.3905588758324197E-2</v>
      </c>
      <c r="X34">
        <v>2.565544155558E-2</v>
      </c>
      <c r="Y34">
        <v>1.83129875802178E-2</v>
      </c>
      <c r="Z34">
        <v>2.66369361023184E-2</v>
      </c>
      <c r="AA34">
        <v>5.9832190517580203E-3</v>
      </c>
      <c r="AB34">
        <v>4.73042015977945E-3</v>
      </c>
      <c r="AC34">
        <v>0</v>
      </c>
      <c r="AD34">
        <v>1.0642275278377347</v>
      </c>
    </row>
    <row r="35" spans="1:30" x14ac:dyDescent="0.2">
      <c r="A35" s="38" t="s">
        <v>120</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x14ac:dyDescent="0.2">
      <c r="A36" s="38" t="s">
        <v>121</v>
      </c>
      <c r="B36">
        <v>2.4415208600246101E-3</v>
      </c>
      <c r="C36">
        <v>3.0342786741687001E-3</v>
      </c>
      <c r="D36">
        <v>6.8840844229130498E-4</v>
      </c>
      <c r="E36">
        <v>0</v>
      </c>
      <c r="F36">
        <v>6.7033185371174998E-4</v>
      </c>
      <c r="G36">
        <v>1.5292405314426201E-2</v>
      </c>
      <c r="H36">
        <v>1.1946465982573501E-3</v>
      </c>
      <c r="I36">
        <v>0</v>
      </c>
      <c r="J36">
        <v>5.8226286695775998E-3</v>
      </c>
      <c r="K36">
        <v>1.0728221482469099E-3</v>
      </c>
      <c r="L36">
        <v>1.3943290025171201E-2</v>
      </c>
      <c r="M36">
        <v>9.6174357184724696E-3</v>
      </c>
      <c r="N36">
        <v>7.1621043807882495E-4</v>
      </c>
      <c r="O36">
        <v>3.92753622055747E-4</v>
      </c>
      <c r="P36">
        <v>7.1415844147580297E-4</v>
      </c>
      <c r="Q36">
        <v>8.7663472652606397E-4</v>
      </c>
      <c r="R36">
        <v>9.5006327006046803E-3</v>
      </c>
      <c r="S36">
        <v>0</v>
      </c>
      <c r="T36">
        <v>0</v>
      </c>
      <c r="U36">
        <v>0</v>
      </c>
      <c r="V36">
        <v>3.0206042227907599E-3</v>
      </c>
      <c r="W36">
        <v>3.3151145571036402E-3</v>
      </c>
      <c r="X36">
        <v>1.6799555115461599E-3</v>
      </c>
      <c r="Y36">
        <v>1.1120705845473701E-3</v>
      </c>
      <c r="Z36">
        <v>1.77108632417879E-3</v>
      </c>
      <c r="AA36">
        <v>3.57338846402707E-4</v>
      </c>
      <c r="AB36">
        <v>3.7069066167820302E-4</v>
      </c>
      <c r="AC36">
        <v>0</v>
      </c>
      <c r="AD36">
        <v>7.7605018941336923E-2</v>
      </c>
    </row>
    <row r="37" spans="1:30" x14ac:dyDescent="0.2">
      <c r="A37" s="38" t="s">
        <v>15</v>
      </c>
      <c r="B37">
        <v>10.377278436066799</v>
      </c>
      <c r="C37">
        <v>7.9512571966735504</v>
      </c>
      <c r="D37">
        <v>1.45353202290598</v>
      </c>
      <c r="E37">
        <v>0.247256838092413</v>
      </c>
      <c r="F37">
        <v>0.74944712542653302</v>
      </c>
      <c r="G37">
        <v>83.6101998866977</v>
      </c>
      <c r="H37">
        <v>22.547181369931099</v>
      </c>
      <c r="I37">
        <v>0.605094711370184</v>
      </c>
      <c r="J37">
        <v>12.854731600074899</v>
      </c>
      <c r="K37">
        <v>1.6110061442447301</v>
      </c>
      <c r="L37">
        <v>91.794932447288303</v>
      </c>
      <c r="M37">
        <v>46.378727555621602</v>
      </c>
      <c r="N37">
        <v>0.198430251773378</v>
      </c>
      <c r="O37">
        <v>0.384067591760756</v>
      </c>
      <c r="P37">
        <v>0.53132852155784605</v>
      </c>
      <c r="Q37">
        <v>3.36027394644753</v>
      </c>
      <c r="R37">
        <v>15.532981359143101</v>
      </c>
      <c r="S37">
        <v>1.3067536286652499</v>
      </c>
      <c r="T37">
        <v>0.67893295172466595</v>
      </c>
      <c r="U37">
        <v>0.14018324361300899</v>
      </c>
      <c r="V37">
        <v>56.254402096654303</v>
      </c>
      <c r="W37">
        <v>0.756859415038031</v>
      </c>
      <c r="X37">
        <v>4.1510927823606503</v>
      </c>
      <c r="Y37">
        <v>0.62245915767091498</v>
      </c>
      <c r="Z37">
        <v>20.9939634936527</v>
      </c>
      <c r="AA37">
        <v>0.41288395681845103</v>
      </c>
      <c r="AB37">
        <v>0.135606319727401</v>
      </c>
      <c r="AC37">
        <v>0.56841767671508847</v>
      </c>
      <c r="AD37">
        <v>386.20928172771733</v>
      </c>
    </row>
    <row r="38" spans="1:30" x14ac:dyDescent="0.2">
      <c r="A38" s="37" t="s">
        <v>127</v>
      </c>
      <c r="B38">
        <v>291.00585451691001</v>
      </c>
      <c r="C38">
        <v>339.474087019384</v>
      </c>
      <c r="D38">
        <v>234.430110420028</v>
      </c>
      <c r="E38">
        <v>96.563265560025698</v>
      </c>
      <c r="F38">
        <v>372.05390240406399</v>
      </c>
      <c r="G38">
        <v>1834.96246854212</v>
      </c>
      <c r="H38">
        <v>360.59230660758101</v>
      </c>
      <c r="I38">
        <v>81.727923065100299</v>
      </c>
      <c r="J38">
        <v>1122.38013211199</v>
      </c>
      <c r="K38">
        <v>368.36592659945302</v>
      </c>
      <c r="L38">
        <v>2029.63715575733</v>
      </c>
      <c r="M38">
        <v>1001.5106106273701</v>
      </c>
      <c r="N38">
        <v>416.65755260644801</v>
      </c>
      <c r="O38">
        <v>209.75605166901701</v>
      </c>
      <c r="P38">
        <v>383.122614392515</v>
      </c>
      <c r="Q38">
        <v>263.49780183047898</v>
      </c>
      <c r="R38">
        <v>2237.3641973393501</v>
      </c>
      <c r="S38">
        <v>44.389904745701898</v>
      </c>
      <c r="T38">
        <v>32.103245322918298</v>
      </c>
      <c r="U38">
        <v>65.167002193415797</v>
      </c>
      <c r="V38">
        <v>312.84289431846901</v>
      </c>
      <c r="W38">
        <v>936.86264180865896</v>
      </c>
      <c r="X38">
        <v>254.66029158656201</v>
      </c>
      <c r="Y38">
        <v>1237.9876712191599</v>
      </c>
      <c r="Z38">
        <v>499.49493114677801</v>
      </c>
      <c r="AA38">
        <v>70.716089037758195</v>
      </c>
      <c r="AB38">
        <v>192.053899283682</v>
      </c>
      <c r="AC38">
        <v>26.694242853993664</v>
      </c>
      <c r="AD38">
        <v>15316.074774586297</v>
      </c>
    </row>
    <row r="39" spans="1:30" x14ac:dyDescent="0.2">
      <c r="A39" s="38" t="s">
        <v>47</v>
      </c>
      <c r="B39">
        <v>3.6035460274455202</v>
      </c>
      <c r="C39">
        <v>6.4983573053118707E-2</v>
      </c>
      <c r="D39">
        <v>3.1900666000049503E-2</v>
      </c>
      <c r="E39">
        <v>0</v>
      </c>
      <c r="F39">
        <v>7.8828372379039197E-2</v>
      </c>
      <c r="G39">
        <v>0.25413034325271799</v>
      </c>
      <c r="H39">
        <v>6.3516447994703101E-2</v>
      </c>
      <c r="I39">
        <v>1.8030988302408402E-2</v>
      </c>
      <c r="J39">
        <v>0.99495129921186598</v>
      </c>
      <c r="K39">
        <v>9.4867356552697693E-2</v>
      </c>
      <c r="L39">
        <v>1.3245424068075</v>
      </c>
      <c r="M39">
        <v>0.186981385302884</v>
      </c>
      <c r="N39">
        <v>6.9437132378744201E-2</v>
      </c>
      <c r="O39">
        <v>0.241741369780059</v>
      </c>
      <c r="P39">
        <v>1.9267294097057099E-2</v>
      </c>
      <c r="Q39">
        <v>9.4467770528873299E-3</v>
      </c>
      <c r="R39">
        <v>4.0237366767519704</v>
      </c>
      <c r="S39">
        <v>0.83879653286969902</v>
      </c>
      <c r="T39">
        <v>0</v>
      </c>
      <c r="U39">
        <v>0</v>
      </c>
      <c r="V39">
        <v>0.75518328251231603</v>
      </c>
      <c r="W39">
        <v>4.69611874338979</v>
      </c>
      <c r="X39">
        <v>5.8824793771990097E-2</v>
      </c>
      <c r="Y39">
        <v>1.1849136774110001</v>
      </c>
      <c r="Z39">
        <v>0.126761494992326</v>
      </c>
      <c r="AA39">
        <v>0</v>
      </c>
      <c r="AB39">
        <v>3.1830667972899497E-2</v>
      </c>
      <c r="AC39">
        <v>0</v>
      </c>
      <c r="AD39">
        <v>18.772337309283277</v>
      </c>
    </row>
    <row r="40" spans="1:30" x14ac:dyDescent="0.2">
      <c r="A40" s="38" t="s">
        <v>115</v>
      </c>
      <c r="B40">
        <v>269.55057018559597</v>
      </c>
      <c r="C40">
        <v>335.40088501670903</v>
      </c>
      <c r="D40">
        <v>193.12597670434101</v>
      </c>
      <c r="E40">
        <v>95.870311794460605</v>
      </c>
      <c r="F40">
        <v>333.53092989710098</v>
      </c>
      <c r="G40">
        <v>1797.0878500674501</v>
      </c>
      <c r="H40">
        <v>357.17120575154797</v>
      </c>
      <c r="I40">
        <v>77.230674288234894</v>
      </c>
      <c r="J40">
        <v>810.91845676470996</v>
      </c>
      <c r="K40">
        <v>364.63809600758498</v>
      </c>
      <c r="L40">
        <v>1867.8025607754701</v>
      </c>
      <c r="M40">
        <v>980.55992942426701</v>
      </c>
      <c r="N40">
        <v>404.12620814052099</v>
      </c>
      <c r="O40">
        <v>203.75247863518999</v>
      </c>
      <c r="P40">
        <v>378.028547702455</v>
      </c>
      <c r="Q40">
        <v>258.03801095968498</v>
      </c>
      <c r="R40">
        <v>2043.3131061040499</v>
      </c>
      <c r="S40">
        <v>31.293479933805202</v>
      </c>
      <c r="T40">
        <v>31.4585928477042</v>
      </c>
      <c r="U40">
        <v>59.777338458501397</v>
      </c>
      <c r="V40">
        <v>277.25792188557398</v>
      </c>
      <c r="W40">
        <v>913.05756415542498</v>
      </c>
      <c r="X40">
        <v>234.293197111061</v>
      </c>
      <c r="Y40">
        <v>1223.8083807445801</v>
      </c>
      <c r="Z40">
        <v>402.53677664622103</v>
      </c>
      <c r="AA40">
        <v>67.736717274939807</v>
      </c>
      <c r="AB40">
        <v>175.13160910407299</v>
      </c>
      <c r="AC40">
        <v>26.58665049711237</v>
      </c>
      <c r="AD40">
        <v>14213.084026878396</v>
      </c>
    </row>
    <row r="41" spans="1:30" x14ac:dyDescent="0.2">
      <c r="A41" s="38" t="s">
        <v>116</v>
      </c>
      <c r="B41">
        <v>0.104143566378763</v>
      </c>
      <c r="C41">
        <v>0.48042923594732301</v>
      </c>
      <c r="D41">
        <v>4.94140154074433E-2</v>
      </c>
      <c r="E41">
        <v>0.26603925533953698</v>
      </c>
      <c r="F41">
        <v>2.9878695390030798</v>
      </c>
      <c r="G41">
        <v>0.65559322752955795</v>
      </c>
      <c r="H41">
        <v>0.15673425310814099</v>
      </c>
      <c r="I41">
        <v>0.40447762778545099</v>
      </c>
      <c r="J41">
        <v>1.6673539805904201</v>
      </c>
      <c r="K41">
        <v>0.201915300822432</v>
      </c>
      <c r="L41">
        <v>1.0368403529869299</v>
      </c>
      <c r="M41">
        <v>0.36419107015235003</v>
      </c>
      <c r="N41">
        <v>0.124193692351337</v>
      </c>
      <c r="O41">
        <v>0.21713521004352301</v>
      </c>
      <c r="P41">
        <v>0.41040915285392499</v>
      </c>
      <c r="Q41">
        <v>0.168656353228994</v>
      </c>
      <c r="R41">
        <v>1.55542435455804</v>
      </c>
      <c r="S41">
        <v>0.151566012094519</v>
      </c>
      <c r="T41">
        <v>9.5173511412726605E-3</v>
      </c>
      <c r="U41">
        <v>0.20874645122192301</v>
      </c>
      <c r="V41">
        <v>0.19652449147671699</v>
      </c>
      <c r="W41">
        <v>0.121310911942972</v>
      </c>
      <c r="X41">
        <v>0.13499680334334399</v>
      </c>
      <c r="Y41">
        <v>1.09051549733583</v>
      </c>
      <c r="Z41">
        <v>0.52725264664784999</v>
      </c>
      <c r="AA41">
        <v>3.7266203967853503E-2</v>
      </c>
      <c r="AB41">
        <v>8.1136143323248602E-2</v>
      </c>
      <c r="AC41">
        <v>4.4355405503341133E-2</v>
      </c>
      <c r="AD41">
        <v>13.454008106086148</v>
      </c>
    </row>
    <row r="42" spans="1:30" x14ac:dyDescent="0.2">
      <c r="A42" s="38" t="s">
        <v>117</v>
      </c>
      <c r="B42">
        <v>15.7641985689558</v>
      </c>
      <c r="C42">
        <v>2.4087885135053599</v>
      </c>
      <c r="D42">
        <v>33.665348745521101</v>
      </c>
      <c r="E42">
        <v>0</v>
      </c>
      <c r="F42">
        <v>33.698887201835802</v>
      </c>
      <c r="G42">
        <v>29.799649831722999</v>
      </c>
      <c r="H42">
        <v>2.2416151850305699</v>
      </c>
      <c r="I42">
        <v>2.7475136509131999</v>
      </c>
      <c r="J42">
        <v>304.23150565670699</v>
      </c>
      <c r="K42">
        <v>2.8897461053885198</v>
      </c>
      <c r="L42">
        <v>147.94923107130001</v>
      </c>
      <c r="M42">
        <v>7.4711710805526996</v>
      </c>
      <c r="N42">
        <v>11.6477526199523</v>
      </c>
      <c r="O42">
        <v>5.0463413459714204</v>
      </c>
      <c r="P42">
        <v>2.7985555386190502</v>
      </c>
      <c r="Q42">
        <v>2.6616346950298202</v>
      </c>
      <c r="R42">
        <v>177.101716352333</v>
      </c>
      <c r="S42">
        <v>7.56670720114428</v>
      </c>
      <c r="T42">
        <v>0.30200315386359999</v>
      </c>
      <c r="U42">
        <v>0.65371413139461398</v>
      </c>
      <c r="V42">
        <v>32.413823840955502</v>
      </c>
      <c r="W42">
        <v>13.538593527551599</v>
      </c>
      <c r="X42">
        <v>17.869881270933501</v>
      </c>
      <c r="Y42">
        <v>11.1857417914916</v>
      </c>
      <c r="Z42">
        <v>94.301764497542905</v>
      </c>
      <c r="AA42">
        <v>2.6777287743732998</v>
      </c>
      <c r="AB42">
        <v>1.81397514131334</v>
      </c>
      <c r="AC42">
        <v>0</v>
      </c>
      <c r="AD42">
        <v>964.44758949390382</v>
      </c>
    </row>
    <row r="43" spans="1:30" x14ac:dyDescent="0.2">
      <c r="A43" s="38" t="s">
        <v>118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row>
    <row r="44" spans="1:30" x14ac:dyDescent="0.2">
      <c r="A44" s="38" t="s">
        <v>119</v>
      </c>
      <c r="B44">
        <v>0</v>
      </c>
      <c r="C44">
        <v>0</v>
      </c>
      <c r="D44">
        <v>0</v>
      </c>
      <c r="E44">
        <v>0</v>
      </c>
      <c r="F44">
        <v>0</v>
      </c>
      <c r="G44">
        <v>4.5697211743215498E-2</v>
      </c>
      <c r="H44">
        <v>0</v>
      </c>
      <c r="I44">
        <v>0</v>
      </c>
      <c r="J44">
        <v>0</v>
      </c>
      <c r="K44">
        <v>0</v>
      </c>
      <c r="L44">
        <v>5.1162724014628701E-2</v>
      </c>
      <c r="M44">
        <v>0</v>
      </c>
      <c r="N44">
        <v>0</v>
      </c>
      <c r="O44">
        <v>0</v>
      </c>
      <c r="P44">
        <v>0</v>
      </c>
      <c r="Q44">
        <v>0</v>
      </c>
      <c r="R44">
        <v>4.9522451038039997E-2</v>
      </c>
      <c r="S44">
        <v>0</v>
      </c>
      <c r="T44">
        <v>0</v>
      </c>
      <c r="U44">
        <v>0</v>
      </c>
      <c r="V44">
        <v>0</v>
      </c>
      <c r="W44">
        <v>0</v>
      </c>
      <c r="X44">
        <v>0</v>
      </c>
      <c r="Y44">
        <v>0</v>
      </c>
      <c r="Z44">
        <v>0</v>
      </c>
      <c r="AA44">
        <v>0</v>
      </c>
      <c r="AB44">
        <v>0</v>
      </c>
      <c r="AC44">
        <v>0</v>
      </c>
      <c r="AD44">
        <v>0.14638238679588428</v>
      </c>
    </row>
    <row r="45" spans="1:30" x14ac:dyDescent="0.2">
      <c r="A45" s="38" t="s">
        <v>121</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row>
    <row r="46" spans="1:30" x14ac:dyDescent="0.2">
      <c r="A46" s="38" t="s">
        <v>15</v>
      </c>
      <c r="B46">
        <v>1.98339616853401</v>
      </c>
      <c r="C46">
        <v>1.1190006801691399</v>
      </c>
      <c r="D46">
        <v>7.55747028875843</v>
      </c>
      <c r="E46">
        <v>0.42691451022559501</v>
      </c>
      <c r="F46">
        <v>1.7573873937457101</v>
      </c>
      <c r="G46">
        <v>7.1195478604179998</v>
      </c>
      <c r="H46">
        <v>0.95923496989951895</v>
      </c>
      <c r="I46">
        <v>1.3272265098643099</v>
      </c>
      <c r="J46">
        <v>4.56786441077608</v>
      </c>
      <c r="K46">
        <v>0.541301829104187</v>
      </c>
      <c r="L46">
        <v>11.472818426750299</v>
      </c>
      <c r="M46">
        <v>12.928337667101101</v>
      </c>
      <c r="N46">
        <v>0.68996102124491199</v>
      </c>
      <c r="O46">
        <v>0.49835510803129601</v>
      </c>
      <c r="P46">
        <v>1.86583470449012</v>
      </c>
      <c r="Q46">
        <v>2.6200530454823001</v>
      </c>
      <c r="R46">
        <v>11.3206914006209</v>
      </c>
      <c r="S46">
        <v>4.5393550657881496</v>
      </c>
      <c r="T46">
        <v>0.333131970209191</v>
      </c>
      <c r="U46">
        <v>4.5272031522977603</v>
      </c>
      <c r="V46">
        <v>2.2194408179507001</v>
      </c>
      <c r="W46">
        <v>5.4490544703496901</v>
      </c>
      <c r="X46">
        <v>2.3033916074514802</v>
      </c>
      <c r="Y46">
        <v>0.71811950834096605</v>
      </c>
      <c r="Z46">
        <v>2.0023758613740701</v>
      </c>
      <c r="AA46">
        <v>0.26437678447723001</v>
      </c>
      <c r="AB46">
        <v>14.995348226999001</v>
      </c>
      <c r="AC46">
        <v>6.3236951377952114E-2</v>
      </c>
      <c r="AD46">
        <v>106.17043041183233</v>
      </c>
    </row>
    <row r="47" spans="1:30" x14ac:dyDescent="0.2">
      <c r="A47" s="36" t="s">
        <v>128</v>
      </c>
      <c r="B47">
        <v>3636.5290314715298</v>
      </c>
      <c r="C47">
        <v>3408.1395224406701</v>
      </c>
      <c r="D47">
        <v>809.40974910530804</v>
      </c>
      <c r="E47">
        <v>130.59816479469799</v>
      </c>
      <c r="F47">
        <v>2855.4012763016299</v>
      </c>
      <c r="G47">
        <v>18725.476409060499</v>
      </c>
      <c r="H47">
        <v>1455.7536769237199</v>
      </c>
      <c r="I47">
        <v>192.08792676815901</v>
      </c>
      <c r="J47">
        <v>9828.0809397230896</v>
      </c>
      <c r="K47">
        <v>1510.4305171845001</v>
      </c>
      <c r="L47">
        <v>17470.1639473127</v>
      </c>
      <c r="M47">
        <v>15433.350764729999</v>
      </c>
      <c r="N47">
        <v>1920.36004524742</v>
      </c>
      <c r="O47">
        <v>528.61323145871904</v>
      </c>
      <c r="P47">
        <v>1880.4276806980599</v>
      </c>
      <c r="Q47">
        <v>1672.91474216906</v>
      </c>
      <c r="R47">
        <v>8963.3879181684097</v>
      </c>
      <c r="S47">
        <v>592.18064937841098</v>
      </c>
      <c r="T47">
        <v>1384.1625118408899</v>
      </c>
      <c r="U47">
        <v>344.903473100996</v>
      </c>
      <c r="V47">
        <v>4368.6325665658596</v>
      </c>
      <c r="W47">
        <v>9032.5712632512696</v>
      </c>
      <c r="X47">
        <v>1778.70867312665</v>
      </c>
      <c r="Y47">
        <v>1473.3122158925501</v>
      </c>
      <c r="Z47">
        <v>2580.7679779422901</v>
      </c>
      <c r="AA47">
        <v>785.64464610633797</v>
      </c>
      <c r="AB47">
        <v>1192.9177657457301</v>
      </c>
      <c r="AC47">
        <v>39.892844236564748</v>
      </c>
      <c r="AD47">
        <v>113994.82013074591</v>
      </c>
    </row>
    <row r="48" spans="1:30" x14ac:dyDescent="0.2">
      <c r="A48" s="37" t="s">
        <v>129</v>
      </c>
      <c r="B48">
        <v>501.98199470368201</v>
      </c>
      <c r="C48">
        <v>1025.1161741651199</v>
      </c>
      <c r="D48">
        <v>206.15646264083199</v>
      </c>
      <c r="E48">
        <v>101.953283471204</v>
      </c>
      <c r="F48">
        <v>643.53947555691502</v>
      </c>
      <c r="G48">
        <v>2599.6997953343898</v>
      </c>
      <c r="H48">
        <v>466.81052027734597</v>
      </c>
      <c r="I48">
        <v>64.605993078812304</v>
      </c>
      <c r="J48">
        <v>2134.3931589611602</v>
      </c>
      <c r="K48">
        <v>513.82529979741798</v>
      </c>
      <c r="L48">
        <v>7939.0795874535997</v>
      </c>
      <c r="M48">
        <v>5955.0477091988996</v>
      </c>
      <c r="N48">
        <v>711.15463400785802</v>
      </c>
      <c r="O48">
        <v>122.359711288892</v>
      </c>
      <c r="P48">
        <v>495.31358243786002</v>
      </c>
      <c r="Q48">
        <v>473.26490416526701</v>
      </c>
      <c r="R48">
        <v>3930.4512195765901</v>
      </c>
      <c r="S48">
        <v>70.354850780735802</v>
      </c>
      <c r="T48">
        <v>47.907813378426397</v>
      </c>
      <c r="U48">
        <v>71.353766936918703</v>
      </c>
      <c r="V48">
        <v>1520.2708932195301</v>
      </c>
      <c r="W48">
        <v>2585.4434463007901</v>
      </c>
      <c r="X48">
        <v>784.60177445771205</v>
      </c>
      <c r="Y48">
        <v>755.35684682833505</v>
      </c>
      <c r="Z48">
        <v>621.41083077641395</v>
      </c>
      <c r="AA48">
        <v>112.896851167796</v>
      </c>
      <c r="AB48">
        <v>230.84862390692999</v>
      </c>
      <c r="AC48">
        <v>25.342353573551662</v>
      </c>
      <c r="AD48">
        <v>34710.541557443044</v>
      </c>
    </row>
    <row r="49" spans="1:30" x14ac:dyDescent="0.2">
      <c r="A49" s="38" t="s">
        <v>47</v>
      </c>
      <c r="B49">
        <v>0.26331113809345102</v>
      </c>
      <c r="C49">
        <v>13.387824671131799</v>
      </c>
      <c r="D49">
        <v>0.18513937754788201</v>
      </c>
      <c r="E49">
        <v>9.7324831288990304E-2</v>
      </c>
      <c r="F49">
        <v>11.6810727367568</v>
      </c>
      <c r="G49">
        <v>13.8069086830623</v>
      </c>
      <c r="H49">
        <v>0.44310052449204301</v>
      </c>
      <c r="I49">
        <v>4.5636608789720201E-2</v>
      </c>
      <c r="J49">
        <v>0.48147216349000099</v>
      </c>
      <c r="K49">
        <v>0.35292079329010401</v>
      </c>
      <c r="L49">
        <v>9.0530393460000305</v>
      </c>
      <c r="M49">
        <v>61.8420121307282</v>
      </c>
      <c r="N49">
        <v>0.53434785528559203</v>
      </c>
      <c r="O49">
        <v>0.44768494067895598</v>
      </c>
      <c r="P49">
        <v>3.83947687266896E-2</v>
      </c>
      <c r="Q49">
        <v>8.4766026847597695E-3</v>
      </c>
      <c r="R49">
        <v>35.144376474744398</v>
      </c>
      <c r="S49">
        <v>3.5824446078369397E-2</v>
      </c>
      <c r="T49">
        <v>0.10372193630792</v>
      </c>
      <c r="U49">
        <v>2.9792119226864599E-2</v>
      </c>
      <c r="V49">
        <v>11.5251163528725</v>
      </c>
      <c r="W49">
        <v>89.118598231856893</v>
      </c>
      <c r="X49">
        <v>0.54379654395355104</v>
      </c>
      <c r="Y49">
        <v>1.6818236147471698E-2</v>
      </c>
      <c r="Z49">
        <v>0.45231972047427699</v>
      </c>
      <c r="AA49">
        <v>1.15659367987178</v>
      </c>
      <c r="AB49">
        <v>4.8683331359631599E-2</v>
      </c>
      <c r="AC49">
        <v>2.7612623089727808E-2</v>
      </c>
      <c r="AD49">
        <v>250.87192086803117</v>
      </c>
    </row>
    <row r="50" spans="1:30" x14ac:dyDescent="0.2">
      <c r="A50" s="38" t="s">
        <v>115</v>
      </c>
      <c r="B50">
        <v>475.687783083765</v>
      </c>
      <c r="C50">
        <v>988.49821436232696</v>
      </c>
      <c r="D50">
        <v>194.43979462979999</v>
      </c>
      <c r="E50">
        <v>98.081205663570202</v>
      </c>
      <c r="F50">
        <v>565.33127457130502</v>
      </c>
      <c r="G50">
        <v>2443.0860988201598</v>
      </c>
      <c r="H50">
        <v>447.24674423747098</v>
      </c>
      <c r="I50">
        <v>56.0146702072173</v>
      </c>
      <c r="J50">
        <v>2063.56603467486</v>
      </c>
      <c r="K50">
        <v>495.82065123244001</v>
      </c>
      <c r="L50">
        <v>7775.1124736738102</v>
      </c>
      <c r="M50">
        <v>5642.1779328349003</v>
      </c>
      <c r="N50">
        <v>492.11486670885199</v>
      </c>
      <c r="O50">
        <v>118.331136752627</v>
      </c>
      <c r="P50">
        <v>479.39128260191001</v>
      </c>
      <c r="Q50">
        <v>471.898213170666</v>
      </c>
      <c r="R50">
        <v>3666.3154220588399</v>
      </c>
      <c r="S50">
        <v>68.575251338179996</v>
      </c>
      <c r="T50">
        <v>46.841103523207998</v>
      </c>
      <c r="U50">
        <v>69.608811439914703</v>
      </c>
      <c r="V50">
        <v>1483.41441584675</v>
      </c>
      <c r="W50">
        <v>2133.8786377187598</v>
      </c>
      <c r="X50">
        <v>776.88301575765195</v>
      </c>
      <c r="Y50">
        <v>669.92917684341</v>
      </c>
      <c r="Z50">
        <v>576.68533859376203</v>
      </c>
      <c r="AA50">
        <v>107.001649539344</v>
      </c>
      <c r="AB50">
        <v>178.080378323926</v>
      </c>
      <c r="AC50">
        <v>24.269781632558804</v>
      </c>
      <c r="AD50">
        <v>32608.281359842025</v>
      </c>
    </row>
    <row r="51" spans="1:30" x14ac:dyDescent="0.2">
      <c r="A51" s="38" t="s">
        <v>116</v>
      </c>
      <c r="B51">
        <v>22.964409873430199</v>
      </c>
      <c r="C51">
        <v>21.579584616946601</v>
      </c>
      <c r="D51">
        <v>11.276997342001501</v>
      </c>
      <c r="E51">
        <v>3.6051410616733901</v>
      </c>
      <c r="F51">
        <v>60.546442237976002</v>
      </c>
      <c r="G51">
        <v>103.280823008387</v>
      </c>
      <c r="H51">
        <v>17.957170369692601</v>
      </c>
      <c r="I51">
        <v>8.4171357667060001</v>
      </c>
      <c r="J51">
        <v>67.347366031851394</v>
      </c>
      <c r="K51">
        <v>17.128788397562701</v>
      </c>
      <c r="L51">
        <v>129.98249967334999</v>
      </c>
      <c r="M51">
        <v>237.88373779300599</v>
      </c>
      <c r="N51">
        <v>217.84665238614701</v>
      </c>
      <c r="O51">
        <v>3.4252347191211401</v>
      </c>
      <c r="P51">
        <v>15.480963953901499</v>
      </c>
      <c r="Q51">
        <v>0.46401064161216998</v>
      </c>
      <c r="R51">
        <v>132.05681204522699</v>
      </c>
      <c r="S51">
        <v>1.6854170220059901</v>
      </c>
      <c r="T51">
        <v>0.834284704924242</v>
      </c>
      <c r="U51">
        <v>1.6346531221973699</v>
      </c>
      <c r="V51">
        <v>17.946136557375802</v>
      </c>
      <c r="W51">
        <v>356.894799283422</v>
      </c>
      <c r="X51">
        <v>6.4399099749949604</v>
      </c>
      <c r="Y51">
        <v>84.184109270889806</v>
      </c>
      <c r="Z51">
        <v>37.394951631473901</v>
      </c>
      <c r="AA51">
        <v>4.4590797194466703</v>
      </c>
      <c r="AB51">
        <v>52.610203052098598</v>
      </c>
      <c r="AC51">
        <v>0.99168638292229871</v>
      </c>
      <c r="AD51">
        <v>1636.319000640347</v>
      </c>
    </row>
    <row r="52" spans="1:30" x14ac:dyDescent="0.2">
      <c r="A52" s="38" t="s">
        <v>117</v>
      </c>
      <c r="B52">
        <v>1.47873787963909</v>
      </c>
      <c r="C52">
        <v>0.75302884728525399</v>
      </c>
      <c r="D52">
        <v>0.12258101158870301</v>
      </c>
      <c r="E52">
        <v>0</v>
      </c>
      <c r="F52">
        <v>5.7367196406091798</v>
      </c>
      <c r="G52">
        <v>34.095264105880503</v>
      </c>
      <c r="H52">
        <v>0.37352964101123098</v>
      </c>
      <c r="I52">
        <v>9.2340687257892004E-2</v>
      </c>
      <c r="J52">
        <v>0.66680997791907104</v>
      </c>
      <c r="K52">
        <v>0.112943251919579</v>
      </c>
      <c r="L52">
        <v>3.2541267485059802</v>
      </c>
      <c r="M52">
        <v>2.3857872846229502</v>
      </c>
      <c r="N52">
        <v>0.35929273302841502</v>
      </c>
      <c r="O52">
        <v>7.6940338483880003E-2</v>
      </c>
      <c r="P52">
        <v>0.13703536888405801</v>
      </c>
      <c r="Q52">
        <v>0.31675126956687799</v>
      </c>
      <c r="R52">
        <v>93.952137961527001</v>
      </c>
      <c r="S52">
        <v>2.38869824583187E-2</v>
      </c>
      <c r="T52">
        <v>2.9325391666986299E-2</v>
      </c>
      <c r="U52">
        <v>3.8174967090480599E-2</v>
      </c>
      <c r="V52">
        <v>4.5115383419223196</v>
      </c>
      <c r="W52">
        <v>4.1791617269497898</v>
      </c>
      <c r="X52">
        <v>1.99101122683615E-2</v>
      </c>
      <c r="Y52">
        <v>0.36539527556503298</v>
      </c>
      <c r="Z52">
        <v>5.3982467777590797</v>
      </c>
      <c r="AA52">
        <v>0.111467431098059</v>
      </c>
      <c r="AB52">
        <v>1.5021715089930001E-2</v>
      </c>
      <c r="AC52">
        <v>0</v>
      </c>
      <c r="AD52">
        <v>158.60615546959815</v>
      </c>
    </row>
    <row r="53" spans="1:30" x14ac:dyDescent="0.2">
      <c r="A53" s="38" t="s">
        <v>118</v>
      </c>
      <c r="B53">
        <v>3.1206885310158299E-2</v>
      </c>
      <c r="C53">
        <v>5.3243985101684002E-2</v>
      </c>
      <c r="D53">
        <v>1.5974676226568799E-2</v>
      </c>
      <c r="E53">
        <v>0</v>
      </c>
      <c r="F53">
        <v>3.2940609456101597E-2</v>
      </c>
      <c r="G53">
        <v>0.136779670059438</v>
      </c>
      <c r="H53">
        <v>2.5688770030973598E-2</v>
      </c>
      <c r="I53">
        <v>3.5406076103802701E-3</v>
      </c>
      <c r="J53">
        <v>0.14541417333472201</v>
      </c>
      <c r="K53">
        <v>2.6742749470626201E-2</v>
      </c>
      <c r="L53">
        <v>0.48761546908132902</v>
      </c>
      <c r="M53">
        <v>0.28855676740435399</v>
      </c>
      <c r="N53">
        <v>4.3786855762265799E-2</v>
      </c>
      <c r="O53">
        <v>8.1422640149681202E-3</v>
      </c>
      <c r="P53">
        <v>3.3285427264346697E-2</v>
      </c>
      <c r="Q53">
        <v>3.6715982466753803E-2</v>
      </c>
      <c r="R53">
        <v>0.222674079693684</v>
      </c>
      <c r="S53">
        <v>2.6738209943333599E-3</v>
      </c>
      <c r="T53">
        <v>2.8412045086604102E-3</v>
      </c>
      <c r="U53">
        <v>4.9516105963712202E-3</v>
      </c>
      <c r="V53">
        <v>9.3064326802494698E-2</v>
      </c>
      <c r="W53">
        <v>0.15587789073828101</v>
      </c>
      <c r="X53">
        <v>5.1112509040233498E-2</v>
      </c>
      <c r="Y53">
        <v>4.5423322192231601E-2</v>
      </c>
      <c r="Z53">
        <v>3.6239171709170702E-2</v>
      </c>
      <c r="AA53">
        <v>8.0921231896353592E-3</v>
      </c>
      <c r="AB53">
        <v>1.3437579009681301E-2</v>
      </c>
      <c r="AC53">
        <v>0</v>
      </c>
      <c r="AD53">
        <v>2.0060225310694504</v>
      </c>
    </row>
    <row r="54" spans="1:30" x14ac:dyDescent="0.2">
      <c r="A54" s="38" t="s">
        <v>119</v>
      </c>
      <c r="B54">
        <v>5.0976108474965597E-3</v>
      </c>
      <c r="C54">
        <v>8.5064941178558499E-3</v>
      </c>
      <c r="D54">
        <v>2.1369872380715602E-3</v>
      </c>
      <c r="E54">
        <v>1.9159791312805801E-3</v>
      </c>
      <c r="F54">
        <v>3.8607046633195902E-3</v>
      </c>
      <c r="G54">
        <v>2.2298974250194E-2</v>
      </c>
      <c r="H54">
        <v>4.2538634897316798E-3</v>
      </c>
      <c r="I54">
        <v>0</v>
      </c>
      <c r="J54">
        <v>1.22764313561886E-2</v>
      </c>
      <c r="K54">
        <v>4.5409997615388697E-3</v>
      </c>
      <c r="L54">
        <v>8.1925156076903802E-2</v>
      </c>
      <c r="M54">
        <v>5.5060224597696598E-2</v>
      </c>
      <c r="N54">
        <v>3.8798163338111002E-3</v>
      </c>
      <c r="O54">
        <v>0</v>
      </c>
      <c r="P54">
        <v>4.8559734658159904E-3</v>
      </c>
      <c r="Q54">
        <v>6.07990408904765E-3</v>
      </c>
      <c r="R54">
        <v>3.60696165119384E-2</v>
      </c>
      <c r="S54">
        <v>0</v>
      </c>
      <c r="T54">
        <v>0</v>
      </c>
      <c r="U54">
        <v>0</v>
      </c>
      <c r="V54">
        <v>1.6852025694174499E-2</v>
      </c>
      <c r="W54">
        <v>2.6357017006085899E-2</v>
      </c>
      <c r="X54">
        <v>1.0297745681277301E-2</v>
      </c>
      <c r="Y54">
        <v>7.0083413986532098E-3</v>
      </c>
      <c r="Z54">
        <v>5.3371276282690398E-3</v>
      </c>
      <c r="AA54">
        <v>0</v>
      </c>
      <c r="AB54">
        <v>1.48349149486076E-3</v>
      </c>
      <c r="AC54">
        <v>0</v>
      </c>
      <c r="AD54">
        <v>0.32009448483421199</v>
      </c>
    </row>
    <row r="55" spans="1:30" x14ac:dyDescent="0.2">
      <c r="A55" s="38" t="s">
        <v>120</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row>
    <row r="56" spans="1:30" x14ac:dyDescent="0.2">
      <c r="A56" s="38" t="s">
        <v>121</v>
      </c>
      <c r="B56">
        <v>0</v>
      </c>
      <c r="C56">
        <v>8.0266743098666104E-4</v>
      </c>
      <c r="D56">
        <v>0</v>
      </c>
      <c r="E56">
        <v>0</v>
      </c>
      <c r="F56">
        <v>0</v>
      </c>
      <c r="G56">
        <v>2.3394205075351498E-3</v>
      </c>
      <c r="H56">
        <v>0</v>
      </c>
      <c r="I56">
        <v>0</v>
      </c>
      <c r="J56">
        <v>1.28848917765171E-3</v>
      </c>
      <c r="K56">
        <v>0</v>
      </c>
      <c r="L56">
        <v>8.5808148880906591E-3</v>
      </c>
      <c r="M56">
        <v>5.9492481101583701E-3</v>
      </c>
      <c r="N56">
        <v>0</v>
      </c>
      <c r="O56">
        <v>0</v>
      </c>
      <c r="P56">
        <v>0</v>
      </c>
      <c r="Q56">
        <v>0</v>
      </c>
      <c r="R56">
        <v>4.1064279781303599E-3</v>
      </c>
      <c r="S56">
        <v>0</v>
      </c>
      <c r="T56">
        <v>0</v>
      </c>
      <c r="U56">
        <v>0</v>
      </c>
      <c r="V56">
        <v>1.86548315547273E-3</v>
      </c>
      <c r="W56">
        <v>2.8604234546427501E-3</v>
      </c>
      <c r="X56">
        <v>1.2729194032835599E-3</v>
      </c>
      <c r="Y56">
        <v>5.5731801637134103E-4</v>
      </c>
      <c r="Z56">
        <v>0</v>
      </c>
      <c r="AA56">
        <v>0</v>
      </c>
      <c r="AB56">
        <v>0</v>
      </c>
      <c r="AC56">
        <v>0</v>
      </c>
      <c r="AD56">
        <v>2.9623212122323342E-2</v>
      </c>
    </row>
    <row r="57" spans="1:30" x14ac:dyDescent="0.2">
      <c r="A57" s="38" t="s">
        <v>15</v>
      </c>
      <c r="B57">
        <v>1.55144823259681</v>
      </c>
      <c r="C57">
        <v>0.83496852078747297</v>
      </c>
      <c r="D57">
        <v>0.11383861642997201</v>
      </c>
      <c r="E57">
        <v>0.16769593554076601</v>
      </c>
      <c r="F57">
        <v>0.20716505614858</v>
      </c>
      <c r="G57">
        <v>5.2692826520818699</v>
      </c>
      <c r="H57">
        <v>0.76003287115801699</v>
      </c>
      <c r="I57">
        <v>3.2669201231062997E-2</v>
      </c>
      <c r="J57">
        <v>2.1724970191710802</v>
      </c>
      <c r="K57">
        <v>0.37871237297340299</v>
      </c>
      <c r="L57">
        <v>21.0993265718865</v>
      </c>
      <c r="M57">
        <v>10.4086729155354</v>
      </c>
      <c r="N57">
        <v>0.25180765244828501</v>
      </c>
      <c r="O57">
        <v>7.0572273965626306E-2</v>
      </c>
      <c r="P57">
        <v>0.22776434370752999</v>
      </c>
      <c r="Q57">
        <v>0.53465659418091305</v>
      </c>
      <c r="R57">
        <v>2.7196209120727599</v>
      </c>
      <c r="S57">
        <v>3.1797171018743201E-2</v>
      </c>
      <c r="T57">
        <v>9.6536617810603895E-2</v>
      </c>
      <c r="U57">
        <v>3.73836778928371E-2</v>
      </c>
      <c r="V57">
        <v>2.7619042849561501</v>
      </c>
      <c r="W57">
        <v>1.1871540086024399</v>
      </c>
      <c r="X57">
        <v>0.65245889471900598</v>
      </c>
      <c r="Y57">
        <v>0.80835822071524099</v>
      </c>
      <c r="Z57">
        <v>1.4383977536075101</v>
      </c>
      <c r="AA57">
        <v>0.15996867484553501</v>
      </c>
      <c r="AB57">
        <v>7.9416413951515094E-2</v>
      </c>
      <c r="AC57">
        <v>5.3272934980833402E-2</v>
      </c>
      <c r="AD57">
        <v>54.107380395016584</v>
      </c>
    </row>
    <row r="58" spans="1:30" x14ac:dyDescent="0.2">
      <c r="A58" s="37" t="s">
        <v>130</v>
      </c>
      <c r="B58">
        <v>993.73079753741501</v>
      </c>
      <c r="C58">
        <v>898.72389338567598</v>
      </c>
      <c r="D58">
        <v>402.617804699918</v>
      </c>
      <c r="E58">
        <v>28.644881323493799</v>
      </c>
      <c r="F58">
        <v>1143.3026495788399</v>
      </c>
      <c r="G58">
        <v>12605.155130587</v>
      </c>
      <c r="H58">
        <v>693.63052582498506</v>
      </c>
      <c r="I58">
        <v>73.750836867722199</v>
      </c>
      <c r="J58">
        <v>6216.95401846819</v>
      </c>
      <c r="K58">
        <v>937.67613963124904</v>
      </c>
      <c r="L58">
        <v>5761.3809594803497</v>
      </c>
      <c r="M58">
        <v>8532.4586246118706</v>
      </c>
      <c r="N58">
        <v>969.40409582134305</v>
      </c>
      <c r="O58">
        <v>233.06193290581399</v>
      </c>
      <c r="P58">
        <v>681.94367426174097</v>
      </c>
      <c r="Q58">
        <v>1092.4003722141699</v>
      </c>
      <c r="R58">
        <v>3519.57934073245</v>
      </c>
      <c r="S58">
        <v>194.35869647931699</v>
      </c>
      <c r="T58">
        <v>59.882007692925299</v>
      </c>
      <c r="U58">
        <v>129.97408239923601</v>
      </c>
      <c r="V58">
        <v>2057.6046109452</v>
      </c>
      <c r="W58">
        <v>5005.7837645973104</v>
      </c>
      <c r="X58">
        <v>643.81856794781902</v>
      </c>
      <c r="Y58">
        <v>523.34678759610995</v>
      </c>
      <c r="Z58">
        <v>1518.8403014502401</v>
      </c>
      <c r="AA58">
        <v>160.05319436466499</v>
      </c>
      <c r="AB58">
        <v>494.96595367513498</v>
      </c>
      <c r="AC58">
        <v>14.550490663013086</v>
      </c>
      <c r="AD58">
        <v>55587.594135743326</v>
      </c>
    </row>
    <row r="59" spans="1:30" x14ac:dyDescent="0.2">
      <c r="A59" s="38" t="s">
        <v>115</v>
      </c>
      <c r="B59">
        <v>993.63610865307999</v>
      </c>
      <c r="C59">
        <v>898.67291707911897</v>
      </c>
      <c r="D59">
        <v>402.571655921049</v>
      </c>
      <c r="E59">
        <v>28.644881323493799</v>
      </c>
      <c r="F59">
        <v>1143.2055353005301</v>
      </c>
      <c r="G59">
        <v>12603.901871018599</v>
      </c>
      <c r="H59">
        <v>693.53272579233806</v>
      </c>
      <c r="I59">
        <v>73.750836867722199</v>
      </c>
      <c r="J59">
        <v>6216.4058384971404</v>
      </c>
      <c r="K59">
        <v>937.59867291524495</v>
      </c>
      <c r="L59">
        <v>5760.8066694280897</v>
      </c>
      <c r="M59">
        <v>8531.6985953495805</v>
      </c>
      <c r="N59">
        <v>969.28078165825195</v>
      </c>
      <c r="O59">
        <v>233.04540548770899</v>
      </c>
      <c r="P59">
        <v>681.88400169409601</v>
      </c>
      <c r="Q59">
        <v>1092.2641770323601</v>
      </c>
      <c r="R59">
        <v>3519.38580383098</v>
      </c>
      <c r="S59">
        <v>194.34306809551501</v>
      </c>
      <c r="T59">
        <v>59.882007692925299</v>
      </c>
      <c r="U59">
        <v>129.95412605665501</v>
      </c>
      <c r="V59">
        <v>2057.3550295046898</v>
      </c>
      <c r="W59">
        <v>5005.3074862694102</v>
      </c>
      <c r="X59">
        <v>643.77724490857804</v>
      </c>
      <c r="Y59">
        <v>523.28422351756399</v>
      </c>
      <c r="Z59">
        <v>1518.71485295964</v>
      </c>
      <c r="AA59">
        <v>160.05319436466499</v>
      </c>
      <c r="AB59">
        <v>494.89083954279602</v>
      </c>
      <c r="AC59">
        <v>14.550490663013086</v>
      </c>
      <c r="AD59">
        <v>55582.399041424942</v>
      </c>
    </row>
    <row r="60" spans="1:30" x14ac:dyDescent="0.2">
      <c r="A60" s="38" t="s">
        <v>116</v>
      </c>
      <c r="B60">
        <v>0</v>
      </c>
      <c r="C60">
        <v>0</v>
      </c>
      <c r="D60">
        <v>0</v>
      </c>
      <c r="E60">
        <v>0</v>
      </c>
      <c r="F60">
        <v>0</v>
      </c>
      <c r="G60">
        <v>8.5948130443389406E-2</v>
      </c>
      <c r="H60">
        <v>0</v>
      </c>
      <c r="I60">
        <v>0</v>
      </c>
      <c r="J60">
        <v>5.4984683130950403E-2</v>
      </c>
      <c r="K60">
        <v>0</v>
      </c>
      <c r="L60">
        <v>4.72514136314292E-2</v>
      </c>
      <c r="M60">
        <v>5.91276911707918E-2</v>
      </c>
      <c r="N60">
        <v>0</v>
      </c>
      <c r="O60">
        <v>0</v>
      </c>
      <c r="P60">
        <v>0</v>
      </c>
      <c r="Q60">
        <v>0</v>
      </c>
      <c r="R60">
        <v>1.7904992643719499E-2</v>
      </c>
      <c r="S60">
        <v>0</v>
      </c>
      <c r="T60">
        <v>0</v>
      </c>
      <c r="U60">
        <v>0</v>
      </c>
      <c r="V60">
        <v>0</v>
      </c>
      <c r="W60">
        <v>3.9919958502431803E-2</v>
      </c>
      <c r="X60">
        <v>0</v>
      </c>
      <c r="Y60">
        <v>0</v>
      </c>
      <c r="Z60">
        <v>0</v>
      </c>
      <c r="AA60">
        <v>0</v>
      </c>
      <c r="AB60">
        <v>0</v>
      </c>
      <c r="AC60">
        <v>0</v>
      </c>
      <c r="AD60">
        <v>0.30513686952271235</v>
      </c>
    </row>
    <row r="61" spans="1:30" x14ac:dyDescent="0.2">
      <c r="A61" s="38" t="s">
        <v>117</v>
      </c>
      <c r="B61">
        <v>9.4688884334256998E-2</v>
      </c>
      <c r="C61">
        <v>5.0976306557727703E-2</v>
      </c>
      <c r="D61">
        <v>4.6148778869216797E-2</v>
      </c>
      <c r="E61">
        <v>0</v>
      </c>
      <c r="F61">
        <v>9.0948819346115803E-2</v>
      </c>
      <c r="G61">
        <v>0.97277062458155705</v>
      </c>
      <c r="H61">
        <v>6.3306481805432704E-2</v>
      </c>
      <c r="I61">
        <v>0</v>
      </c>
      <c r="J61">
        <v>0.41489043182039398</v>
      </c>
      <c r="K61">
        <v>6.6360432735184202E-2</v>
      </c>
      <c r="L61">
        <v>0.43570733738707701</v>
      </c>
      <c r="M61">
        <v>0.60799713055920201</v>
      </c>
      <c r="N61">
        <v>0.11039716861168</v>
      </c>
      <c r="O61">
        <v>1.6527418105121299E-2</v>
      </c>
      <c r="P61">
        <v>5.9672567645522902E-2</v>
      </c>
      <c r="Q61">
        <v>0.136195181803765</v>
      </c>
      <c r="R61">
        <v>0.14893785176391899</v>
      </c>
      <c r="S61">
        <v>7.5066267565892398E-3</v>
      </c>
      <c r="T61">
        <v>0</v>
      </c>
      <c r="U61">
        <v>1.9956342580163499E-2</v>
      </c>
      <c r="V61">
        <v>0.20486033735508399</v>
      </c>
      <c r="W61">
        <v>0.35266656478720598</v>
      </c>
      <c r="X61">
        <v>4.1323039240642699E-2</v>
      </c>
      <c r="Y61">
        <v>5.2907328354434999E-2</v>
      </c>
      <c r="Z61">
        <v>0.106259066361379</v>
      </c>
      <c r="AA61">
        <v>0</v>
      </c>
      <c r="AB61">
        <v>5.0637726941883301E-2</v>
      </c>
      <c r="AC61">
        <v>0</v>
      </c>
      <c r="AD61">
        <v>4.1516424483035603</v>
      </c>
    </row>
    <row r="62" spans="1:30" x14ac:dyDescent="0.2">
      <c r="A62" s="38" t="s">
        <v>119</v>
      </c>
      <c r="B62">
        <v>0</v>
      </c>
      <c r="C62">
        <v>0</v>
      </c>
      <c r="D62">
        <v>0</v>
      </c>
      <c r="E62">
        <v>0</v>
      </c>
      <c r="F62">
        <v>6.1654589655515497E-3</v>
      </c>
      <c r="G62">
        <v>0.137316593399851</v>
      </c>
      <c r="H62">
        <v>3.4493550841167897E-2</v>
      </c>
      <c r="I62">
        <v>0</v>
      </c>
      <c r="J62">
        <v>5.0211243452800897E-2</v>
      </c>
      <c r="K62">
        <v>1.11062832691111E-2</v>
      </c>
      <c r="L62">
        <v>5.3966286133367201E-2</v>
      </c>
      <c r="M62">
        <v>4.7326892502094903E-2</v>
      </c>
      <c r="N62">
        <v>1.29169944792872E-2</v>
      </c>
      <c r="O62">
        <v>0</v>
      </c>
      <c r="P62">
        <v>0</v>
      </c>
      <c r="Q62">
        <v>0</v>
      </c>
      <c r="R62">
        <v>1.51389270505337E-2</v>
      </c>
      <c r="S62">
        <v>8.1217570450715006E-3</v>
      </c>
      <c r="T62">
        <v>0</v>
      </c>
      <c r="U62">
        <v>0</v>
      </c>
      <c r="V62">
        <v>4.47211031585181E-2</v>
      </c>
      <c r="W62">
        <v>3.9093554750572003E-2</v>
      </c>
      <c r="X62">
        <v>0</v>
      </c>
      <c r="Y62">
        <v>9.6567501909276994E-3</v>
      </c>
      <c r="Z62">
        <v>1.9189424243132799E-2</v>
      </c>
      <c r="AA62">
        <v>0</v>
      </c>
      <c r="AB62">
        <v>2.44764053968466E-2</v>
      </c>
      <c r="AC62">
        <v>0</v>
      </c>
      <c r="AD62">
        <v>0.51390122487883472</v>
      </c>
    </row>
    <row r="63" spans="1:30" x14ac:dyDescent="0.2">
      <c r="A63" s="38" t="s">
        <v>120</v>
      </c>
      <c r="B63">
        <v>0</v>
      </c>
      <c r="C63">
        <v>0</v>
      </c>
      <c r="D63">
        <v>0</v>
      </c>
      <c r="E63">
        <v>0</v>
      </c>
      <c r="F63">
        <v>0</v>
      </c>
      <c r="G63">
        <v>4.3865916892503402E-2</v>
      </c>
      <c r="H63">
        <v>0</v>
      </c>
      <c r="I63">
        <v>0</v>
      </c>
      <c r="J63">
        <v>2.80936126381141E-2</v>
      </c>
      <c r="K63">
        <v>0</v>
      </c>
      <c r="L63">
        <v>3.6349467711961E-2</v>
      </c>
      <c r="M63">
        <v>4.5577548054479201E-2</v>
      </c>
      <c r="N63">
        <v>0</v>
      </c>
      <c r="O63">
        <v>0</v>
      </c>
      <c r="P63">
        <v>0</v>
      </c>
      <c r="Q63">
        <v>0</v>
      </c>
      <c r="R63">
        <v>1.1555130007217199E-2</v>
      </c>
      <c r="S63">
        <v>0</v>
      </c>
      <c r="T63">
        <v>0</v>
      </c>
      <c r="U63">
        <v>0</v>
      </c>
      <c r="V63">
        <v>0</v>
      </c>
      <c r="W63">
        <v>4.39762643209861E-2</v>
      </c>
      <c r="X63">
        <v>0</v>
      </c>
      <c r="Y63">
        <v>0</v>
      </c>
      <c r="Z63">
        <v>0</v>
      </c>
      <c r="AA63">
        <v>0</v>
      </c>
      <c r="AB63">
        <v>0</v>
      </c>
      <c r="AC63">
        <v>0</v>
      </c>
      <c r="AD63">
        <v>0.20941793962526128</v>
      </c>
    </row>
    <row r="64" spans="1:30" x14ac:dyDescent="0.2">
      <c r="A64" s="38" t="s">
        <v>121</v>
      </c>
      <c r="B64">
        <v>0</v>
      </c>
      <c r="C64">
        <v>0</v>
      </c>
      <c r="D64">
        <v>0</v>
      </c>
      <c r="E64">
        <v>0</v>
      </c>
      <c r="F64">
        <v>0</v>
      </c>
      <c r="G64">
        <v>9.6613868503895497E-3</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9.6613868503895549E-3</v>
      </c>
    </row>
    <row r="65" spans="1:30" x14ac:dyDescent="0.2">
      <c r="A65" s="39" t="s">
        <v>15</v>
      </c>
      <c r="B65">
        <v>0</v>
      </c>
      <c r="C65">
        <v>0</v>
      </c>
      <c r="D65">
        <v>0</v>
      </c>
      <c r="E65">
        <v>0</v>
      </c>
      <c r="F65">
        <v>0</v>
      </c>
      <c r="G65">
        <v>3.6969162704068399E-3</v>
      </c>
      <c r="H65">
        <v>0</v>
      </c>
      <c r="I65">
        <v>0</v>
      </c>
      <c r="J65">
        <v>0</v>
      </c>
      <c r="K65">
        <v>0</v>
      </c>
      <c r="L65">
        <v>1.01554739094527E-3</v>
      </c>
      <c r="M65">
        <v>0</v>
      </c>
      <c r="N65">
        <v>0</v>
      </c>
      <c r="O65">
        <v>0</v>
      </c>
      <c r="P65">
        <v>0</v>
      </c>
      <c r="Q65">
        <v>0</v>
      </c>
      <c r="R65">
        <v>0</v>
      </c>
      <c r="S65">
        <v>0</v>
      </c>
      <c r="T65">
        <v>0</v>
      </c>
      <c r="U65">
        <v>0</v>
      </c>
      <c r="V65">
        <v>0</v>
      </c>
      <c r="W65">
        <v>6.2198554127875796E-4</v>
      </c>
      <c r="X65">
        <v>0</v>
      </c>
      <c r="Y65">
        <v>0</v>
      </c>
      <c r="Z65">
        <v>0</v>
      </c>
      <c r="AA65">
        <v>0</v>
      </c>
      <c r="AB65">
        <v>0</v>
      </c>
      <c r="AC65">
        <v>0</v>
      </c>
      <c r="AD65">
        <v>5.3344492026308763E-3</v>
      </c>
    </row>
    <row r="66" spans="1:30" x14ac:dyDescent="0.2">
      <c r="A66" s="37" t="s">
        <v>131</v>
      </c>
      <c r="B66">
        <v>2140.8162392304298</v>
      </c>
      <c r="C66">
        <v>1484.29945488987</v>
      </c>
      <c r="D66">
        <v>200.635481764556</v>
      </c>
      <c r="E66">
        <v>0</v>
      </c>
      <c r="F66">
        <v>1068.5591511658699</v>
      </c>
      <c r="G66">
        <v>3520.6214831390398</v>
      </c>
      <c r="H66">
        <v>295.31263082139401</v>
      </c>
      <c r="I66">
        <v>53.731096821624902</v>
      </c>
      <c r="J66">
        <v>1476.73376229374</v>
      </c>
      <c r="K66">
        <v>58.929077755832601</v>
      </c>
      <c r="L66">
        <v>3769.7034003787899</v>
      </c>
      <c r="M66">
        <v>945.84443091926096</v>
      </c>
      <c r="N66">
        <v>239.801315418222</v>
      </c>
      <c r="O66">
        <v>173.19158726401099</v>
      </c>
      <c r="P66">
        <v>703.17042399846196</v>
      </c>
      <c r="Q66">
        <v>107.249465789623</v>
      </c>
      <c r="R66">
        <v>1513.35735785936</v>
      </c>
      <c r="S66">
        <v>327.46710211835699</v>
      </c>
      <c r="T66">
        <v>1276.37269076954</v>
      </c>
      <c r="U66">
        <v>143.575623764841</v>
      </c>
      <c r="V66">
        <v>790.75706240112197</v>
      </c>
      <c r="W66">
        <v>1441.3440523531599</v>
      </c>
      <c r="X66">
        <v>350.28833072112002</v>
      </c>
      <c r="Y66">
        <v>194.608581468105</v>
      </c>
      <c r="Z66">
        <v>440.51684571562902</v>
      </c>
      <c r="AA66">
        <v>512.69460057387698</v>
      </c>
      <c r="AB66">
        <v>467.10318816366299</v>
      </c>
      <c r="AC66">
        <v>0</v>
      </c>
      <c r="AD66">
        <v>23696.684437559539</v>
      </c>
    </row>
    <row r="67" spans="1:30" x14ac:dyDescent="0.2">
      <c r="A67" s="38" t="s">
        <v>115</v>
      </c>
      <c r="B67">
        <v>2140.4490646651202</v>
      </c>
      <c r="C67">
        <v>1484.06245773868</v>
      </c>
      <c r="D67">
        <v>200.635481764556</v>
      </c>
      <c r="E67">
        <v>0</v>
      </c>
      <c r="F67">
        <v>1068.3821378611401</v>
      </c>
      <c r="G67">
        <v>3519.96018252046</v>
      </c>
      <c r="H67">
        <v>295.31263082139401</v>
      </c>
      <c r="I67">
        <v>53.731096821624902</v>
      </c>
      <c r="J67">
        <v>1476.5089147920201</v>
      </c>
      <c r="K67">
        <v>58.929077755832601</v>
      </c>
      <c r="L67">
        <v>3769.06311942399</v>
      </c>
      <c r="M67">
        <v>945.67000388811198</v>
      </c>
      <c r="N67">
        <v>239.801315418222</v>
      </c>
      <c r="O67">
        <v>173.19158726401099</v>
      </c>
      <c r="P67">
        <v>703.10826289956901</v>
      </c>
      <c r="Q67">
        <v>107.249465789623</v>
      </c>
      <c r="R67">
        <v>1513.16527731106</v>
      </c>
      <c r="S67">
        <v>327.46710211835699</v>
      </c>
      <c r="T67">
        <v>1276.37269076954</v>
      </c>
      <c r="U67">
        <v>143.575623764841</v>
      </c>
      <c r="V67">
        <v>790.63075061336804</v>
      </c>
      <c r="W67">
        <v>1441.08103293978</v>
      </c>
      <c r="X67">
        <v>350.28833072112002</v>
      </c>
      <c r="Y67">
        <v>194.608581468105</v>
      </c>
      <c r="Z67">
        <v>440.51684571562902</v>
      </c>
      <c r="AA67">
        <v>512.69460057387698</v>
      </c>
      <c r="AB67">
        <v>467.10318816366299</v>
      </c>
      <c r="AC67">
        <v>0</v>
      </c>
      <c r="AD67">
        <v>23693.558823583731</v>
      </c>
    </row>
    <row r="68" spans="1:30" x14ac:dyDescent="0.2">
      <c r="A68" s="38" t="s">
        <v>116</v>
      </c>
      <c r="B68">
        <v>0</v>
      </c>
      <c r="C68">
        <v>0</v>
      </c>
      <c r="D68">
        <v>0</v>
      </c>
      <c r="E68">
        <v>0</v>
      </c>
      <c r="F68">
        <v>0</v>
      </c>
      <c r="G68">
        <v>4.6329277895486E-2</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4.6329277895486055E-2</v>
      </c>
    </row>
    <row r="69" spans="1:30" x14ac:dyDescent="0.2">
      <c r="A69" s="38" t="s">
        <v>117</v>
      </c>
      <c r="B69">
        <v>0.36717456531412401</v>
      </c>
      <c r="C69">
        <v>0.23699715118483899</v>
      </c>
      <c r="D69">
        <v>0</v>
      </c>
      <c r="E69">
        <v>0</v>
      </c>
      <c r="F69">
        <v>0.17701330473207999</v>
      </c>
      <c r="G69">
        <v>0.534967497167391</v>
      </c>
      <c r="H69">
        <v>0</v>
      </c>
      <c r="I69">
        <v>0</v>
      </c>
      <c r="J69">
        <v>0.20264386811009</v>
      </c>
      <c r="K69">
        <v>0</v>
      </c>
      <c r="L69">
        <v>0.55351425489142503</v>
      </c>
      <c r="M69">
        <v>0.17442703114937</v>
      </c>
      <c r="N69">
        <v>0</v>
      </c>
      <c r="O69">
        <v>0</v>
      </c>
      <c r="P69">
        <v>6.2161098892898198E-2</v>
      </c>
      <c r="Q69">
        <v>0</v>
      </c>
      <c r="R69">
        <v>0.19208054829565199</v>
      </c>
      <c r="S69">
        <v>0</v>
      </c>
      <c r="T69">
        <v>0</v>
      </c>
      <c r="U69">
        <v>0</v>
      </c>
      <c r="V69">
        <v>0.12631178775409699</v>
      </c>
      <c r="W69">
        <v>0.22232281328091399</v>
      </c>
      <c r="X69">
        <v>0</v>
      </c>
      <c r="Y69">
        <v>0</v>
      </c>
      <c r="Z69">
        <v>0</v>
      </c>
      <c r="AA69">
        <v>0</v>
      </c>
      <c r="AB69">
        <v>0</v>
      </c>
      <c r="AC69">
        <v>0</v>
      </c>
      <c r="AD69">
        <v>2.8496139207728843</v>
      </c>
    </row>
    <row r="70" spans="1:30" x14ac:dyDescent="0.2">
      <c r="A70" s="38" t="s">
        <v>119</v>
      </c>
      <c r="B70">
        <v>0</v>
      </c>
      <c r="C70">
        <v>0</v>
      </c>
      <c r="D70">
        <v>0</v>
      </c>
      <c r="E70">
        <v>0</v>
      </c>
      <c r="F70">
        <v>0</v>
      </c>
      <c r="G70">
        <v>8.0003843511599906E-2</v>
      </c>
      <c r="H70">
        <v>0</v>
      </c>
      <c r="I70">
        <v>0</v>
      </c>
      <c r="J70">
        <v>2.2203633609654098E-2</v>
      </c>
      <c r="K70">
        <v>0</v>
      </c>
      <c r="L70">
        <v>8.6766699914054293E-2</v>
      </c>
      <c r="M70">
        <v>0</v>
      </c>
      <c r="N70">
        <v>0</v>
      </c>
      <c r="O70">
        <v>0</v>
      </c>
      <c r="P70">
        <v>0</v>
      </c>
      <c r="Q70">
        <v>0</v>
      </c>
      <c r="R70">
        <v>0</v>
      </c>
      <c r="S70">
        <v>0</v>
      </c>
      <c r="T70">
        <v>0</v>
      </c>
      <c r="U70">
        <v>0</v>
      </c>
      <c r="V70">
        <v>0</v>
      </c>
      <c r="W70">
        <v>4.0696600103603597E-2</v>
      </c>
      <c r="X70">
        <v>0</v>
      </c>
      <c r="Y70">
        <v>0</v>
      </c>
      <c r="Z70">
        <v>0</v>
      </c>
      <c r="AA70">
        <v>0</v>
      </c>
      <c r="AB70">
        <v>0</v>
      </c>
      <c r="AC70">
        <v>0</v>
      </c>
      <c r="AD70">
        <v>0.22967077713891212</v>
      </c>
    </row>
    <row r="71" spans="1:30" x14ac:dyDescent="0.2">
      <c r="A71" s="38" t="s">
        <v>120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row>
    <row r="72" spans="1:30" x14ac:dyDescent="0.2">
      <c r="A72" s="38" t="s">
        <v>121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row>
    <row r="73" spans="1:30" x14ac:dyDescent="0.2">
      <c r="A73" s="39" t="s">
        <v>15</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row>
    <row r="74" spans="1:30" x14ac:dyDescent="0.2">
      <c r="A74" s="35"/>
    </row>
    <row r="75" spans="1:30" x14ac:dyDescent="0.2">
      <c r="A75" s="9" t="s">
        <v>122</v>
      </c>
      <c r="B75">
        <v>327.140698061065</v>
      </c>
      <c r="C75">
        <v>189.56336137553399</v>
      </c>
      <c r="D75">
        <v>40.989406179815902</v>
      </c>
      <c r="E75">
        <v>0</v>
      </c>
      <c r="F75">
        <v>264.885588519897</v>
      </c>
      <c r="G75">
        <v>1371.2051910570899</v>
      </c>
      <c r="H75">
        <v>116.485553177101</v>
      </c>
      <c r="I75">
        <v>21.8759457772431</v>
      </c>
      <c r="J75">
        <v>592.08386634627504</v>
      </c>
      <c r="K75">
        <v>91.758685308036803</v>
      </c>
      <c r="L75">
        <v>1045.4646328635499</v>
      </c>
      <c r="M75">
        <v>1042.17819577264</v>
      </c>
      <c r="N75">
        <v>68.516900794662106</v>
      </c>
      <c r="O75">
        <v>37.437732131563003</v>
      </c>
      <c r="P75">
        <v>166.993966086688</v>
      </c>
      <c r="Q75">
        <v>42.3148249529103</v>
      </c>
      <c r="R75">
        <v>950.47054859402499</v>
      </c>
      <c r="S75">
        <v>54.854421612057301</v>
      </c>
      <c r="T75">
        <v>16.321585203091601</v>
      </c>
      <c r="U75">
        <v>63.117163004590999</v>
      </c>
      <c r="V75">
        <v>191.233130462926</v>
      </c>
      <c r="W75">
        <v>397.39503295599502</v>
      </c>
      <c r="X75">
        <v>42.908871690928997</v>
      </c>
      <c r="Y75">
        <v>236.110426982082</v>
      </c>
      <c r="Z75">
        <v>233.208494369276</v>
      </c>
      <c r="AA75">
        <v>27.888767277261699</v>
      </c>
      <c r="AB75">
        <v>60.062484922566298</v>
      </c>
      <c r="AC75">
        <v>0</v>
      </c>
      <c r="AD75">
        <v>7692.4654754788917</v>
      </c>
    </row>
    <row r="76" spans="1:30" x14ac:dyDescent="0.2">
      <c r="A76" s="36" t="s">
        <v>124</v>
      </c>
      <c r="B76">
        <v>224.660568219488</v>
      </c>
      <c r="C76">
        <v>145.806921427666</v>
      </c>
      <c r="D76">
        <v>24.828305905183999</v>
      </c>
      <c r="E76">
        <v>0</v>
      </c>
      <c r="F76">
        <v>214.08415731221501</v>
      </c>
      <c r="G76">
        <v>987.47679917089397</v>
      </c>
      <c r="H76">
        <v>106.92833361985601</v>
      </c>
      <c r="I76">
        <v>11.656815685804901</v>
      </c>
      <c r="J76">
        <v>520.72380384566895</v>
      </c>
      <c r="K76">
        <v>47.278162251749599</v>
      </c>
      <c r="L76">
        <v>891.38897510623997</v>
      </c>
      <c r="M76">
        <v>941.65921792781296</v>
      </c>
      <c r="N76">
        <v>63.246750569397797</v>
      </c>
      <c r="O76">
        <v>25.544074242560999</v>
      </c>
      <c r="P76">
        <v>131.59225665674299</v>
      </c>
      <c r="Q76">
        <v>41.088536176688301</v>
      </c>
      <c r="R76">
        <v>800.65792499931501</v>
      </c>
      <c r="S76">
        <v>13.220787321365799</v>
      </c>
      <c r="T76">
        <v>14.9331341110562</v>
      </c>
      <c r="U76">
        <v>11.2431924653952</v>
      </c>
      <c r="V76">
        <v>176.71431764914701</v>
      </c>
      <c r="W76">
        <v>250.129290405608</v>
      </c>
      <c r="X76">
        <v>35.761115608239599</v>
      </c>
      <c r="Y76">
        <v>169.81652844172601</v>
      </c>
      <c r="Z76">
        <v>170.87469361883001</v>
      </c>
      <c r="AA76">
        <v>13.0557334260819</v>
      </c>
      <c r="AB76">
        <v>42.033433744569699</v>
      </c>
      <c r="AC76">
        <v>0</v>
      </c>
      <c r="AD76">
        <v>6076.4038299093108</v>
      </c>
    </row>
    <row r="77" spans="1:30" x14ac:dyDescent="0.2">
      <c r="A77" s="40" t="s">
        <v>132</v>
      </c>
      <c r="B77">
        <v>178.471300001695</v>
      </c>
      <c r="C77">
        <v>129.849296205614</v>
      </c>
      <c r="D77">
        <v>20.867849366799799</v>
      </c>
      <c r="E77">
        <v>0</v>
      </c>
      <c r="F77">
        <v>142.50280597982999</v>
      </c>
      <c r="G77">
        <v>728.973069780012</v>
      </c>
      <c r="H77">
        <v>102.25159926271</v>
      </c>
      <c r="I77">
        <v>10.8204820675116</v>
      </c>
      <c r="J77">
        <v>341.46521881791602</v>
      </c>
      <c r="K77">
        <v>38.979073673581901</v>
      </c>
      <c r="L77">
        <v>415.53993030567301</v>
      </c>
      <c r="M77">
        <v>814.89276529634799</v>
      </c>
      <c r="N77">
        <v>53.669872136474098</v>
      </c>
      <c r="O77">
        <v>21.767628306468701</v>
      </c>
      <c r="P77">
        <v>112.114018588083</v>
      </c>
      <c r="Q77">
        <v>40.037753981065997</v>
      </c>
      <c r="R77">
        <v>624.35454003324196</v>
      </c>
      <c r="S77">
        <v>13.220787321365799</v>
      </c>
      <c r="T77">
        <v>14.9331341110562</v>
      </c>
      <c r="U77">
        <v>10.6203967241938</v>
      </c>
      <c r="V77">
        <v>165.69644116972799</v>
      </c>
      <c r="W77">
        <v>218.455970917684</v>
      </c>
      <c r="X77">
        <v>25.362161041630401</v>
      </c>
      <c r="Y77">
        <v>121.422035425882</v>
      </c>
      <c r="Z77">
        <v>128.25298585628099</v>
      </c>
      <c r="AA77">
        <v>12.974913673588301</v>
      </c>
      <c r="AB77">
        <v>40.560328816815101</v>
      </c>
      <c r="AC77">
        <v>0</v>
      </c>
      <c r="AD77">
        <v>4528.0563588612567</v>
      </c>
    </row>
    <row r="78" spans="1:30" x14ac:dyDescent="0.2">
      <c r="A78" s="38" t="s">
        <v>115</v>
      </c>
      <c r="B78">
        <v>33.803656175061299</v>
      </c>
      <c r="C78">
        <v>34.994107227872</v>
      </c>
      <c r="D78">
        <v>7.3932738005312899</v>
      </c>
      <c r="E78">
        <v>0</v>
      </c>
      <c r="F78">
        <v>85.293301547178004</v>
      </c>
      <c r="G78">
        <v>278.65984794480602</v>
      </c>
      <c r="H78">
        <v>72.773763210542199</v>
      </c>
      <c r="I78">
        <v>8.8500853604205894</v>
      </c>
      <c r="J78">
        <v>123.766413019135</v>
      </c>
      <c r="K78">
        <v>3.69095468086834</v>
      </c>
      <c r="L78">
        <v>124.955555430015</v>
      </c>
      <c r="M78">
        <v>573.92029713152897</v>
      </c>
      <c r="N78">
        <v>33.970366268059699</v>
      </c>
      <c r="O78">
        <v>12.564062924436101</v>
      </c>
      <c r="P78">
        <v>37.672719743520503</v>
      </c>
      <c r="Q78">
        <v>36.824740563833998</v>
      </c>
      <c r="R78">
        <v>17.354556821239601</v>
      </c>
      <c r="S78">
        <v>11.7603401511898</v>
      </c>
      <c r="T78">
        <v>5.2532679316825002</v>
      </c>
      <c r="U78">
        <v>6.93376189581981</v>
      </c>
      <c r="V78">
        <v>30.832951621662399</v>
      </c>
      <c r="W78">
        <v>36.763919183624303</v>
      </c>
      <c r="X78">
        <v>7.8161882853463496</v>
      </c>
      <c r="Y78">
        <v>90.833940519050898</v>
      </c>
      <c r="Z78">
        <v>1.3543741466709101</v>
      </c>
      <c r="AA78">
        <v>7.0449741682297402</v>
      </c>
      <c r="AB78">
        <v>6.06811800079723</v>
      </c>
      <c r="AC78">
        <v>0</v>
      </c>
      <c r="AD78">
        <v>1691.149537753126</v>
      </c>
    </row>
    <row r="79" spans="1:30" x14ac:dyDescent="0.2">
      <c r="A79" s="38" t="s">
        <v>15</v>
      </c>
      <c r="B79">
        <v>144.66764382663399</v>
      </c>
      <c r="C79">
        <v>94.855188977742102</v>
      </c>
      <c r="D79">
        <v>13.4745755662685</v>
      </c>
      <c r="E79">
        <v>0</v>
      </c>
      <c r="F79">
        <v>57.209504432652302</v>
      </c>
      <c r="G79">
        <v>450.31322183520501</v>
      </c>
      <c r="H79">
        <v>29.477836052167898</v>
      </c>
      <c r="I79">
        <v>1.97039670709101</v>
      </c>
      <c r="J79">
        <v>217.69880579878</v>
      </c>
      <c r="K79">
        <v>35.288118992713599</v>
      </c>
      <c r="L79">
        <v>290.58437487565698</v>
      </c>
      <c r="M79">
        <v>240.97246816481899</v>
      </c>
      <c r="N79">
        <v>19.699505868414398</v>
      </c>
      <c r="O79">
        <v>9.2035653820326093</v>
      </c>
      <c r="P79">
        <v>74.441298844563406</v>
      </c>
      <c r="Q79">
        <v>3.2130134172320699</v>
      </c>
      <c r="R79">
        <v>606.99998321200201</v>
      </c>
      <c r="S79">
        <v>1.46044717017596</v>
      </c>
      <c r="T79">
        <v>9.6798661793737093</v>
      </c>
      <c r="U79">
        <v>3.68663482837399</v>
      </c>
      <c r="V79">
        <v>134.86348954806601</v>
      </c>
      <c r="W79">
        <v>181.69205173405999</v>
      </c>
      <c r="X79">
        <v>17.545972756284101</v>
      </c>
      <c r="Y79">
        <v>30.588094906831099</v>
      </c>
      <c r="Z79">
        <v>126.89861170960999</v>
      </c>
      <c r="AA79">
        <v>5.9299395053585799</v>
      </c>
      <c r="AB79">
        <v>34.492210816017902</v>
      </c>
      <c r="AC79">
        <v>0</v>
      </c>
      <c r="AD79">
        <v>2836.9068211081303</v>
      </c>
    </row>
    <row r="80" spans="1:30" x14ac:dyDescent="0.2">
      <c r="A80" s="40" t="s">
        <v>133</v>
      </c>
      <c r="B80">
        <v>9.8137226498055607</v>
      </c>
      <c r="C80">
        <v>9.3331257194666097</v>
      </c>
      <c r="D80">
        <v>0</v>
      </c>
      <c r="E80">
        <v>0</v>
      </c>
      <c r="F80">
        <v>4.1875242898111997</v>
      </c>
      <c r="G80">
        <v>187.03348789478301</v>
      </c>
      <c r="H80">
        <v>2.5576212920988901</v>
      </c>
      <c r="I80">
        <v>0</v>
      </c>
      <c r="J80">
        <v>129.15660966524501</v>
      </c>
      <c r="K80">
        <v>5.7932488231192698</v>
      </c>
      <c r="L80">
        <v>370.69068520042703</v>
      </c>
      <c r="M80">
        <v>36.301675491315599</v>
      </c>
      <c r="N80">
        <v>0.19305362042072399</v>
      </c>
      <c r="O80">
        <v>0</v>
      </c>
      <c r="P80">
        <v>0</v>
      </c>
      <c r="Q80">
        <v>0</v>
      </c>
      <c r="R80">
        <v>129.39079692955499</v>
      </c>
      <c r="S80">
        <v>0</v>
      </c>
      <c r="T80">
        <v>0</v>
      </c>
      <c r="U80">
        <v>0</v>
      </c>
      <c r="V80">
        <v>7.23836763936343</v>
      </c>
      <c r="W80">
        <v>10.6022762995236</v>
      </c>
      <c r="X80">
        <v>5.6632660045703096</v>
      </c>
      <c r="Y80">
        <v>0</v>
      </c>
      <c r="Z80">
        <v>28.4396361496695</v>
      </c>
      <c r="AA80">
        <v>8.0819752493623304E-2</v>
      </c>
      <c r="AB80">
        <v>0</v>
      </c>
      <c r="AC80">
        <v>0</v>
      </c>
      <c r="AD80">
        <v>936.47591742167049</v>
      </c>
    </row>
    <row r="81" spans="1:30" x14ac:dyDescent="0.2">
      <c r="A81" s="40" t="s">
        <v>134</v>
      </c>
      <c r="B81">
        <v>36.375545567987203</v>
      </c>
      <c r="C81">
        <v>6.6244995025851603</v>
      </c>
      <c r="D81">
        <v>3.9604565383842001</v>
      </c>
      <c r="E81">
        <v>0</v>
      </c>
      <c r="F81">
        <v>67.393827042573506</v>
      </c>
      <c r="G81">
        <v>71.470241496099007</v>
      </c>
      <c r="H81">
        <v>2.1191130650474999</v>
      </c>
      <c r="I81">
        <v>0.83633361829334996</v>
      </c>
      <c r="J81">
        <v>50.101975362506501</v>
      </c>
      <c r="K81">
        <v>2.5058397550484499</v>
      </c>
      <c r="L81">
        <v>105.15835960013899</v>
      </c>
      <c r="M81">
        <v>90.464777140148897</v>
      </c>
      <c r="N81">
        <v>9.3838248125028905</v>
      </c>
      <c r="O81">
        <v>3.77644593609228</v>
      </c>
      <c r="P81">
        <v>19.478238068659898</v>
      </c>
      <c r="Q81">
        <v>1.05078219562231</v>
      </c>
      <c r="R81">
        <v>46.912588036518599</v>
      </c>
      <c r="S81">
        <v>0</v>
      </c>
      <c r="T81">
        <v>0</v>
      </c>
      <c r="U81">
        <v>0.62279574120141901</v>
      </c>
      <c r="V81">
        <v>3.7795088400552301</v>
      </c>
      <c r="W81">
        <v>21.071043188400001</v>
      </c>
      <c r="X81">
        <v>4.7356885620388303</v>
      </c>
      <c r="Y81">
        <v>48.394493015843999</v>
      </c>
      <c r="Z81">
        <v>14.182071612879501</v>
      </c>
      <c r="AA81">
        <v>0</v>
      </c>
      <c r="AB81">
        <v>1.47310492775455</v>
      </c>
      <c r="AC81">
        <v>0</v>
      </c>
      <c r="AD81">
        <v>611.87155362638339</v>
      </c>
    </row>
    <row r="82" spans="1:30" x14ac:dyDescent="0.2">
      <c r="A82" s="36" t="s">
        <v>128</v>
      </c>
      <c r="B82">
        <v>102.480129841576</v>
      </c>
      <c r="C82">
        <v>43.756439947868898</v>
      </c>
      <c r="D82">
        <v>16.161100274631799</v>
      </c>
      <c r="E82">
        <v>0</v>
      </c>
      <c r="F82">
        <v>50.801431207682398</v>
      </c>
      <c r="G82">
        <v>383.72839188619503</v>
      </c>
      <c r="H82">
        <v>9.5572195572453893</v>
      </c>
      <c r="I82">
        <v>10.219130091438201</v>
      </c>
      <c r="J82">
        <v>71.360062500606503</v>
      </c>
      <c r="K82">
        <v>44.480523056287097</v>
      </c>
      <c r="L82">
        <v>154.075657757318</v>
      </c>
      <c r="M82">
        <v>100.518977844828</v>
      </c>
      <c r="N82">
        <v>5.2701502252642998</v>
      </c>
      <c r="O82">
        <v>11.893657889002</v>
      </c>
      <c r="P82">
        <v>35.401709429944297</v>
      </c>
      <c r="Q82">
        <v>1.2262887762219601</v>
      </c>
      <c r="R82">
        <v>149.81262359470901</v>
      </c>
      <c r="S82">
        <v>41.633634290691496</v>
      </c>
      <c r="T82">
        <v>1.3884510920354001</v>
      </c>
      <c r="U82">
        <v>51.873970539195703</v>
      </c>
      <c r="V82">
        <v>14.5188128137791</v>
      </c>
      <c r="W82">
        <v>147.26574255038699</v>
      </c>
      <c r="X82">
        <v>7.1477560826894004</v>
      </c>
      <c r="Y82">
        <v>66.293898540356196</v>
      </c>
      <c r="Z82">
        <v>62.333800750446301</v>
      </c>
      <c r="AA82">
        <v>14.8330338511797</v>
      </c>
      <c r="AB82">
        <v>18.0290511779966</v>
      </c>
      <c r="AC82">
        <v>0</v>
      </c>
      <c r="AD82">
        <v>1616.0616455695804</v>
      </c>
    </row>
    <row r="83" spans="1:30" x14ac:dyDescent="0.2">
      <c r="A83" s="32" t="s">
        <v>115</v>
      </c>
      <c r="B83">
        <v>13.3010814431883</v>
      </c>
      <c r="C83">
        <v>16.5716219339728</v>
      </c>
      <c r="D83">
        <v>8.6364655760064704</v>
      </c>
      <c r="E83">
        <v>0</v>
      </c>
      <c r="F83">
        <v>19.111229960661699</v>
      </c>
      <c r="G83">
        <v>77.499084817671203</v>
      </c>
      <c r="H83">
        <v>6.9031115419716604</v>
      </c>
      <c r="I83">
        <v>9.8788674574350903</v>
      </c>
      <c r="J83">
        <v>21.0760556023648</v>
      </c>
      <c r="K83">
        <v>23.440409588031802</v>
      </c>
      <c r="L83">
        <v>28.441976663492301</v>
      </c>
      <c r="M83">
        <v>76.913510889184906</v>
      </c>
      <c r="N83">
        <v>4.3856520416004496</v>
      </c>
      <c r="O83">
        <v>5.4729247886744803</v>
      </c>
      <c r="P83">
        <v>16.847570880830499</v>
      </c>
      <c r="Q83">
        <v>1.1976577393997501</v>
      </c>
      <c r="R83">
        <v>4.8508672502821302</v>
      </c>
      <c r="S83">
        <v>39.612783586740797</v>
      </c>
      <c r="T83">
        <v>0.40544516936460301</v>
      </c>
      <c r="U83">
        <v>50.535472510002101</v>
      </c>
      <c r="V83">
        <v>3.2252711094681001</v>
      </c>
      <c r="W83">
        <v>60.960913371239997</v>
      </c>
      <c r="X83">
        <v>3.1297650076264198</v>
      </c>
      <c r="Y83">
        <v>41.033177185598497</v>
      </c>
      <c r="Z83">
        <v>1.0269182296911601</v>
      </c>
      <c r="AA83">
        <v>6.1590083095551096</v>
      </c>
      <c r="AB83">
        <v>2.2811970282017402</v>
      </c>
      <c r="AC83">
        <v>0</v>
      </c>
      <c r="AD83">
        <v>542.8980396822576</v>
      </c>
    </row>
    <row r="84" spans="1:30" x14ac:dyDescent="0.2">
      <c r="A84" s="41" t="s">
        <v>15</v>
      </c>
      <c r="B84">
        <v>89.179048398388503</v>
      </c>
      <c r="C84">
        <v>27.184818013895999</v>
      </c>
      <c r="D84">
        <v>7.5246346986254098</v>
      </c>
      <c r="E84">
        <v>0</v>
      </c>
      <c r="F84">
        <v>31.690201247020699</v>
      </c>
      <c r="G84">
        <v>306.22930706852401</v>
      </c>
      <c r="H84">
        <v>2.6541080152737302</v>
      </c>
      <c r="I84">
        <v>0.34026263400311102</v>
      </c>
      <c r="J84">
        <v>50.2840068982416</v>
      </c>
      <c r="K84">
        <v>21.0401134682552</v>
      </c>
      <c r="L84">
        <v>125.633681093826</v>
      </c>
      <c r="M84">
        <v>23.605466955643799</v>
      </c>
      <c r="N84">
        <v>0.88449818366385702</v>
      </c>
      <c r="O84">
        <v>6.4207331003275403</v>
      </c>
      <c r="P84">
        <v>18.554138549113802</v>
      </c>
      <c r="Q84">
        <v>2.8631036822213601E-2</v>
      </c>
      <c r="R84">
        <v>144.96175634442699</v>
      </c>
      <c r="S84">
        <v>2.0208507039506598</v>
      </c>
      <c r="T84">
        <v>0.983005922670805</v>
      </c>
      <c r="U84">
        <v>1.3384980291936699</v>
      </c>
      <c r="V84">
        <v>11.293541704311</v>
      </c>
      <c r="W84">
        <v>86.304829179147504</v>
      </c>
      <c r="X84">
        <v>4.0179910750629704</v>
      </c>
      <c r="Y84">
        <v>25.260721354757599</v>
      </c>
      <c r="Z84">
        <v>61.306882520755202</v>
      </c>
      <c r="AA84">
        <v>8.6740255416246601</v>
      </c>
      <c r="AB84">
        <v>15.7478541497949</v>
      </c>
      <c r="AC84">
        <v>0</v>
      </c>
      <c r="AD84">
        <v>1073.1636058873228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3712E-9D5F-9C45-BF0E-C9A5BC719F70}">
  <sheetPr filterMode="1">
    <tabColor theme="6" tint="-0.249977111117893"/>
  </sheetPr>
  <dimension ref="A1:EY135"/>
  <sheetViews>
    <sheetView topLeftCell="CX1" zoomScaleNormal="109" workbookViewId="0">
      <selection activeCell="A91" sqref="A91:XFD91"/>
    </sheetView>
  </sheetViews>
  <sheetFormatPr baseColWidth="10" defaultRowHeight="16" x14ac:dyDescent="0.2"/>
  <cols>
    <col min="1" max="1" width="26.1640625" customWidth="1"/>
    <col min="2" max="2" width="20" customWidth="1"/>
    <col min="3" max="3" width="19.1640625" customWidth="1"/>
    <col min="4" max="4" width="20" customWidth="1"/>
    <col min="5" max="5" width="107.33203125" customWidth="1"/>
    <col min="6" max="6" width="8.5" style="51" customWidth="1"/>
    <col min="7" max="7" width="57.6640625" style="51" customWidth="1"/>
    <col min="8" max="8" width="8" style="51" customWidth="1"/>
    <col min="9" max="36" width="9.1640625" style="51" customWidth="1"/>
    <col min="37" max="66" width="9.1640625" style="113" customWidth="1"/>
    <col min="67" max="96" width="8" style="61" customWidth="1"/>
    <col min="97" max="126" width="8" style="63" customWidth="1"/>
    <col min="127" max="153" width="10.6640625" customWidth="1"/>
  </cols>
  <sheetData>
    <row r="1" spans="1:155" s="119" customFormat="1" x14ac:dyDescent="0.2">
      <c r="A1" s="114" t="s">
        <v>884</v>
      </c>
      <c r="B1" s="114"/>
      <c r="C1" s="114"/>
      <c r="D1" s="114"/>
      <c r="E1" s="114"/>
      <c r="F1" s="115" t="s">
        <v>878</v>
      </c>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6" t="s">
        <v>880</v>
      </c>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7" t="s">
        <v>883</v>
      </c>
      <c r="BP1" s="117"/>
      <c r="BQ1" s="117"/>
      <c r="BR1" s="117"/>
      <c r="BS1" s="117"/>
      <c r="BT1" s="117"/>
      <c r="BU1" s="117"/>
      <c r="BV1" s="117"/>
      <c r="BW1" s="117"/>
      <c r="BX1" s="117"/>
      <c r="BY1" s="117"/>
      <c r="BZ1" s="117"/>
      <c r="CA1" s="117"/>
      <c r="CB1" s="117"/>
      <c r="CC1" s="117"/>
      <c r="CD1" s="117"/>
      <c r="CE1" s="117"/>
      <c r="CF1" s="117"/>
      <c r="CG1" s="117"/>
      <c r="CH1" s="117"/>
      <c r="CI1" s="117"/>
      <c r="CJ1" s="117"/>
      <c r="CK1" s="117"/>
      <c r="CL1" s="117"/>
      <c r="CM1" s="117"/>
      <c r="CN1" s="117"/>
      <c r="CO1" s="117"/>
      <c r="CP1" s="117"/>
      <c r="CQ1" s="117"/>
      <c r="CR1" s="117"/>
      <c r="CS1" s="118" t="s">
        <v>882</v>
      </c>
      <c r="CT1" s="118"/>
      <c r="CU1" s="118"/>
      <c r="CV1" s="118"/>
      <c r="CW1" s="118"/>
      <c r="CX1" s="118"/>
      <c r="CY1" s="118"/>
      <c r="CZ1" s="118"/>
      <c r="DA1" s="118"/>
      <c r="DB1" s="118"/>
      <c r="DC1" s="118"/>
      <c r="DD1" s="118"/>
      <c r="DE1" s="118"/>
      <c r="DF1" s="118"/>
      <c r="DG1" s="118"/>
      <c r="DH1" s="118"/>
      <c r="DI1" s="118"/>
      <c r="DJ1" s="118"/>
      <c r="DK1" s="118"/>
      <c r="DL1" s="118"/>
      <c r="DM1" s="118"/>
      <c r="DN1" s="118"/>
      <c r="DO1" s="118"/>
      <c r="DP1" s="118"/>
      <c r="DQ1" s="118"/>
      <c r="DR1" s="118"/>
      <c r="DS1" s="118"/>
      <c r="DT1" s="118"/>
      <c r="DU1" s="118"/>
      <c r="DV1" s="118"/>
      <c r="DW1" s="119" t="s">
        <v>879</v>
      </c>
    </row>
    <row r="2" spans="1:155" s="47" customFormat="1" x14ac:dyDescent="0.2">
      <c r="A2" s="47" t="s">
        <v>252</v>
      </c>
      <c r="B2" s="47" t="s">
        <v>253</v>
      </c>
      <c r="C2" s="47" t="s">
        <v>254</v>
      </c>
      <c r="D2" s="47" t="s">
        <v>255</v>
      </c>
      <c r="E2" s="47" t="s">
        <v>227</v>
      </c>
      <c r="F2" s="48" t="s">
        <v>77</v>
      </c>
      <c r="G2" s="48" t="s">
        <v>282</v>
      </c>
      <c r="H2" s="65" t="s">
        <v>20</v>
      </c>
      <c r="I2" s="65" t="s">
        <v>228</v>
      </c>
      <c r="J2" s="65" t="s">
        <v>229</v>
      </c>
      <c r="K2" s="65" t="s">
        <v>231</v>
      </c>
      <c r="L2" s="65" t="s">
        <v>232</v>
      </c>
      <c r="M2" s="65" t="s">
        <v>237</v>
      </c>
      <c r="N2" s="65" t="s">
        <v>233</v>
      </c>
      <c r="O2" s="65" t="s">
        <v>234</v>
      </c>
      <c r="P2" s="65" t="s">
        <v>250</v>
      </c>
      <c r="Q2" s="65" t="s">
        <v>235</v>
      </c>
      <c r="R2" s="65" t="s">
        <v>236</v>
      </c>
      <c r="S2" s="65" t="s">
        <v>285</v>
      </c>
      <c r="T2" s="65" t="s">
        <v>284</v>
      </c>
      <c r="U2" s="65" t="s">
        <v>230</v>
      </c>
      <c r="V2" s="65" t="s">
        <v>238</v>
      </c>
      <c r="W2" s="65" t="s">
        <v>239</v>
      </c>
      <c r="X2" s="65" t="s">
        <v>240</v>
      </c>
      <c r="Y2" s="65" t="s">
        <v>242</v>
      </c>
      <c r="Z2" s="65" t="s">
        <v>243</v>
      </c>
      <c r="AA2" s="65" t="s">
        <v>241</v>
      </c>
      <c r="AB2" s="65" t="s">
        <v>244</v>
      </c>
      <c r="AC2" s="65" t="s">
        <v>245</v>
      </c>
      <c r="AD2" s="65" t="s">
        <v>246</v>
      </c>
      <c r="AE2" s="65" t="s">
        <v>247</v>
      </c>
      <c r="AF2" s="65" t="s">
        <v>251</v>
      </c>
      <c r="AG2" s="65" t="s">
        <v>249</v>
      </c>
      <c r="AH2" s="65" t="s">
        <v>248</v>
      </c>
      <c r="AI2" s="65" t="s">
        <v>855</v>
      </c>
      <c r="AJ2" s="65" t="s">
        <v>871</v>
      </c>
      <c r="AK2" s="110" t="s">
        <v>77</v>
      </c>
      <c r="AL2" s="111" t="s">
        <v>20</v>
      </c>
      <c r="AM2" s="111" t="s">
        <v>228</v>
      </c>
      <c r="AN2" s="111" t="s">
        <v>229</v>
      </c>
      <c r="AO2" s="111" t="s">
        <v>231</v>
      </c>
      <c r="AP2" s="111" t="s">
        <v>232</v>
      </c>
      <c r="AQ2" s="111" t="s">
        <v>237</v>
      </c>
      <c r="AR2" s="111" t="s">
        <v>233</v>
      </c>
      <c r="AS2" s="111" t="s">
        <v>234</v>
      </c>
      <c r="AT2" s="111" t="s">
        <v>250</v>
      </c>
      <c r="AU2" s="111" t="s">
        <v>235</v>
      </c>
      <c r="AV2" s="111" t="s">
        <v>236</v>
      </c>
      <c r="AW2" s="111" t="s">
        <v>285</v>
      </c>
      <c r="AX2" s="111" t="s">
        <v>284</v>
      </c>
      <c r="AY2" s="111" t="s">
        <v>230</v>
      </c>
      <c r="AZ2" s="111" t="s">
        <v>238</v>
      </c>
      <c r="BA2" s="111" t="s">
        <v>239</v>
      </c>
      <c r="BB2" s="111" t="s">
        <v>240</v>
      </c>
      <c r="BC2" s="111" t="s">
        <v>242</v>
      </c>
      <c r="BD2" s="111" t="s">
        <v>243</v>
      </c>
      <c r="BE2" s="111" t="s">
        <v>241</v>
      </c>
      <c r="BF2" s="111" t="s">
        <v>244</v>
      </c>
      <c r="BG2" s="111" t="s">
        <v>245</v>
      </c>
      <c r="BH2" s="111" t="s">
        <v>246</v>
      </c>
      <c r="BI2" s="111" t="s">
        <v>247</v>
      </c>
      <c r="BJ2" s="111" t="s">
        <v>251</v>
      </c>
      <c r="BK2" s="111" t="s">
        <v>249</v>
      </c>
      <c r="BL2" s="111" t="s">
        <v>248</v>
      </c>
      <c r="BM2" s="111" t="s">
        <v>855</v>
      </c>
      <c r="BN2" s="111" t="s">
        <v>871</v>
      </c>
      <c r="BO2" s="66" t="s">
        <v>77</v>
      </c>
      <c r="BP2" s="66" t="s">
        <v>20</v>
      </c>
      <c r="BQ2" s="66" t="s">
        <v>228</v>
      </c>
      <c r="BR2" s="66" t="s">
        <v>229</v>
      </c>
      <c r="BS2" s="66" t="s">
        <v>231</v>
      </c>
      <c r="BT2" s="66" t="s">
        <v>232</v>
      </c>
      <c r="BU2" s="66" t="s">
        <v>237</v>
      </c>
      <c r="BV2" s="66" t="s">
        <v>233</v>
      </c>
      <c r="BW2" s="66" t="s">
        <v>234</v>
      </c>
      <c r="BX2" s="66" t="s">
        <v>250</v>
      </c>
      <c r="BY2" s="66" t="s">
        <v>235</v>
      </c>
      <c r="BZ2" s="66" t="s">
        <v>236</v>
      </c>
      <c r="CA2" s="66" t="s">
        <v>285</v>
      </c>
      <c r="CB2" s="66" t="s">
        <v>284</v>
      </c>
      <c r="CC2" s="66" t="s">
        <v>230</v>
      </c>
      <c r="CD2" s="66" t="s">
        <v>238</v>
      </c>
      <c r="CE2" s="66" t="s">
        <v>239</v>
      </c>
      <c r="CF2" s="66" t="s">
        <v>240</v>
      </c>
      <c r="CG2" s="66" t="s">
        <v>242</v>
      </c>
      <c r="CH2" s="66" t="s">
        <v>243</v>
      </c>
      <c r="CI2" s="66" t="s">
        <v>241</v>
      </c>
      <c r="CJ2" s="66" t="s">
        <v>244</v>
      </c>
      <c r="CK2" s="66" t="s">
        <v>245</v>
      </c>
      <c r="CL2" s="66" t="s">
        <v>246</v>
      </c>
      <c r="CM2" s="66" t="s">
        <v>247</v>
      </c>
      <c r="CN2" s="66" t="s">
        <v>251</v>
      </c>
      <c r="CO2" s="66" t="s">
        <v>249</v>
      </c>
      <c r="CP2" s="66" t="s">
        <v>248</v>
      </c>
      <c r="CQ2" s="66" t="s">
        <v>855</v>
      </c>
      <c r="CR2" s="66" t="s">
        <v>871</v>
      </c>
      <c r="CS2" s="64" t="s">
        <v>77</v>
      </c>
      <c r="CT2" s="67" t="s">
        <v>20</v>
      </c>
      <c r="CU2" s="67" t="s">
        <v>228</v>
      </c>
      <c r="CV2" s="67" t="s">
        <v>229</v>
      </c>
      <c r="CW2" s="67" t="s">
        <v>231</v>
      </c>
      <c r="CX2" s="67" t="s">
        <v>232</v>
      </c>
      <c r="CY2" s="67" t="s">
        <v>237</v>
      </c>
      <c r="CZ2" s="67" t="s">
        <v>233</v>
      </c>
      <c r="DA2" s="67" t="s">
        <v>234</v>
      </c>
      <c r="DB2" s="67" t="s">
        <v>250</v>
      </c>
      <c r="DC2" s="67" t="s">
        <v>235</v>
      </c>
      <c r="DD2" s="67" t="s">
        <v>236</v>
      </c>
      <c r="DE2" s="67" t="s">
        <v>285</v>
      </c>
      <c r="DF2" s="67" t="s">
        <v>284</v>
      </c>
      <c r="DG2" s="67" t="s">
        <v>230</v>
      </c>
      <c r="DH2" s="67" t="s">
        <v>238</v>
      </c>
      <c r="DI2" s="67" t="s">
        <v>239</v>
      </c>
      <c r="DJ2" s="67" t="s">
        <v>240</v>
      </c>
      <c r="DK2" s="67" t="s">
        <v>242</v>
      </c>
      <c r="DL2" s="67" t="s">
        <v>243</v>
      </c>
      <c r="DM2" s="67" t="s">
        <v>241</v>
      </c>
      <c r="DN2" s="67" t="s">
        <v>244</v>
      </c>
      <c r="DO2" s="67" t="s">
        <v>245</v>
      </c>
      <c r="DP2" s="67" t="s">
        <v>246</v>
      </c>
      <c r="DQ2" s="67" t="s">
        <v>247</v>
      </c>
      <c r="DR2" s="67" t="s">
        <v>251</v>
      </c>
      <c r="DS2" s="67" t="s">
        <v>249</v>
      </c>
      <c r="DT2" s="67" t="s">
        <v>248</v>
      </c>
      <c r="DU2" s="67" t="s">
        <v>855</v>
      </c>
      <c r="DV2" s="67" t="s">
        <v>871</v>
      </c>
      <c r="DW2" s="47" t="str">
        <f t="shared" ref="DW2:EY2" si="0">"commit_"&amp;H2</f>
        <v>commit_AT</v>
      </c>
      <c r="DX2" s="47" t="str">
        <f t="shared" si="0"/>
        <v>commit_BE</v>
      </c>
      <c r="DY2" s="47" t="str">
        <f t="shared" si="0"/>
        <v>commit_BG</v>
      </c>
      <c r="DZ2" s="47" t="str">
        <f t="shared" si="0"/>
        <v>commit_CY</v>
      </c>
      <c r="EA2" s="47" t="str">
        <f t="shared" si="0"/>
        <v>commit_CZ</v>
      </c>
      <c r="EB2" s="47" t="str">
        <f t="shared" si="0"/>
        <v>commit_DE</v>
      </c>
      <c r="EC2" s="47" t="str">
        <f t="shared" si="0"/>
        <v>commit_DK</v>
      </c>
      <c r="ED2" s="47" t="str">
        <f t="shared" si="0"/>
        <v>commit_EE</v>
      </c>
      <c r="EE2" s="47" t="str">
        <f t="shared" si="0"/>
        <v>commit_ES</v>
      </c>
      <c r="EF2" s="47" t="str">
        <f t="shared" si="0"/>
        <v>commit_FI</v>
      </c>
      <c r="EG2" s="47" t="str">
        <f t="shared" si="0"/>
        <v>commit_FR</v>
      </c>
      <c r="EH2" s="47" t="str">
        <f t="shared" si="0"/>
        <v>commit_UK</v>
      </c>
      <c r="EI2" s="47" t="str">
        <f t="shared" si="0"/>
        <v>commit_EL</v>
      </c>
      <c r="EJ2" s="47" t="str">
        <f t="shared" si="0"/>
        <v>commit_HR</v>
      </c>
      <c r="EK2" s="47" t="str">
        <f t="shared" si="0"/>
        <v>commit_HU</v>
      </c>
      <c r="EL2" s="47" t="str">
        <f t="shared" si="0"/>
        <v>commit_IE</v>
      </c>
      <c r="EM2" s="47" t="str">
        <f t="shared" si="0"/>
        <v>commit_IT</v>
      </c>
      <c r="EN2" s="47" t="str">
        <f t="shared" si="0"/>
        <v>commit_LT</v>
      </c>
      <c r="EO2" s="47" t="str">
        <f t="shared" si="0"/>
        <v>commit_LU</v>
      </c>
      <c r="EP2" s="47" t="str">
        <f t="shared" si="0"/>
        <v>commit_LV</v>
      </c>
      <c r="EQ2" s="47" t="str">
        <f t="shared" si="0"/>
        <v>commit_NL</v>
      </c>
      <c r="ER2" s="47" t="str">
        <f t="shared" si="0"/>
        <v>commit_PL</v>
      </c>
      <c r="ES2" s="47" t="str">
        <f t="shared" si="0"/>
        <v>commit_PT</v>
      </c>
      <c r="ET2" s="47" t="str">
        <f t="shared" si="0"/>
        <v>commit_RO</v>
      </c>
      <c r="EU2" s="47" t="str">
        <f t="shared" si="0"/>
        <v>commit_SE</v>
      </c>
      <c r="EV2" s="47" t="str">
        <f t="shared" si="0"/>
        <v>commit_SI</v>
      </c>
      <c r="EW2" s="47" t="str">
        <f t="shared" si="0"/>
        <v>commit_SK</v>
      </c>
      <c r="EX2" s="47" t="str">
        <f t="shared" si="0"/>
        <v>commit_MT</v>
      </c>
      <c r="EY2" s="47" t="str">
        <f t="shared" si="0"/>
        <v>commit_EU</v>
      </c>
    </row>
    <row r="3" spans="1:155" hidden="1" x14ac:dyDescent="0.2">
      <c r="A3" t="s">
        <v>266</v>
      </c>
      <c r="B3" t="s">
        <v>257</v>
      </c>
      <c r="C3" t="s">
        <v>267</v>
      </c>
      <c r="D3" t="s">
        <v>268</v>
      </c>
      <c r="E3" t="s">
        <v>151</v>
      </c>
      <c r="F3" s="51" t="s">
        <v>279</v>
      </c>
      <c r="G3" s="51" t="s">
        <v>2</v>
      </c>
      <c r="H3" s="53">
        <f>INDEX(SER_hh_fec!$20:$20,MATCH(H$2,SER_hh_fec!$2:$2,0))</f>
        <v>0</v>
      </c>
      <c r="I3" s="53">
        <f>INDEX(SER_hh_fec!$20:$20,MATCH(I$2,SER_hh_fec!$2:$2,0))</f>
        <v>0</v>
      </c>
      <c r="J3" s="53">
        <f>INDEX(SER_hh_fec!$20:$20,MATCH(J$2,SER_hh_fec!$2:$2,0))</f>
        <v>0</v>
      </c>
      <c r="K3" s="53">
        <f>INDEX(SER_hh_fec!$20:$20,MATCH(K$2,SER_hh_fec!$2:$2,0))</f>
        <v>0</v>
      </c>
      <c r="L3" s="53">
        <f>INDEX(SER_hh_fec!$20:$20,MATCH(L$2,SER_hh_fec!$2:$2,0))</f>
        <v>0</v>
      </c>
      <c r="M3" s="53">
        <f>INDEX(SER_hh_fec!$20:$20,MATCH(M$2,SER_hh_fec!$2:$2,0))</f>
        <v>0</v>
      </c>
      <c r="N3" s="53">
        <f>INDEX(SER_hh_fec!$20:$20,MATCH(N$2,SER_hh_fec!$2:$2,0))</f>
        <v>0</v>
      </c>
      <c r="O3" s="53">
        <f>INDEX(SER_hh_fec!$20:$20,MATCH(O$2,SER_hh_fec!$2:$2,0))</f>
        <v>0</v>
      </c>
      <c r="P3" s="53">
        <f>INDEX(SER_hh_fec!$20:$20,MATCH(P$2,SER_hh_fec!$2:$2,0))</f>
        <v>0</v>
      </c>
      <c r="Q3" s="53">
        <f>INDEX(SER_hh_fec!$20:$20,MATCH(Q$2,SER_hh_fec!$2:$2,0))</f>
        <v>0</v>
      </c>
      <c r="R3" s="53">
        <f>INDEX(SER_hh_fec!$20:$20,MATCH(R$2,SER_hh_fec!$2:$2,0))</f>
        <v>0</v>
      </c>
      <c r="S3" s="53">
        <f>INDEX(SER_hh_fec!$20:$20,MATCH(S$2,SER_hh_fec!$2:$2,0))</f>
        <v>0</v>
      </c>
      <c r="T3" s="53">
        <f>INDEX(SER_hh_fec!$20:$20,MATCH(T$2,SER_hh_fec!$2:$2,0))</f>
        <v>0</v>
      </c>
      <c r="U3" s="53">
        <f>INDEX(SER_hh_fec!$20:$20,MATCH(U$2,SER_hh_fec!$2:$2,0))</f>
        <v>0</v>
      </c>
      <c r="V3" s="53">
        <f>INDEX(SER_hh_fec!$20:$20,MATCH(V$2,SER_hh_fec!$2:$2,0))</f>
        <v>0</v>
      </c>
      <c r="W3" s="53">
        <f>INDEX(SER_hh_fec!$20:$20,MATCH(W$2,SER_hh_fec!$2:$2,0))</f>
        <v>0</v>
      </c>
      <c r="X3" s="53">
        <f>INDEX(SER_hh_fec!$20:$20,MATCH(X$2,SER_hh_fec!$2:$2,0))</f>
        <v>0</v>
      </c>
      <c r="Y3" s="53">
        <f>INDEX(SER_hh_fec!$20:$20,MATCH(Y$2,SER_hh_fec!$2:$2,0))</f>
        <v>0</v>
      </c>
      <c r="Z3" s="53">
        <f>INDEX(SER_hh_fec!$20:$20,MATCH(Z$2,SER_hh_fec!$2:$2,0))</f>
        <v>0</v>
      </c>
      <c r="AA3" s="53">
        <f>INDEX(SER_hh_fec!$20:$20,MATCH(AA$2,SER_hh_fec!$2:$2,0))</f>
        <v>0</v>
      </c>
      <c r="AB3" s="53">
        <f>INDEX(SER_hh_fec!$20:$20,MATCH(AB$2,SER_hh_fec!$2:$2,0))</f>
        <v>0</v>
      </c>
      <c r="AC3" s="53">
        <f>INDEX(SER_hh_fec!$20:$20,MATCH(AC$2,SER_hh_fec!$2:$2,0))</f>
        <v>24.807700715823898</v>
      </c>
      <c r="AD3" s="53">
        <f>INDEX(SER_hh_fec!$20:$20,MATCH(AD$2,SER_hh_fec!$2:$2,0))</f>
        <v>0</v>
      </c>
      <c r="AE3" s="53">
        <f>INDEX(SER_hh_fec!$20:$20,MATCH(AE$2,SER_hh_fec!$2:$2,0))</f>
        <v>0</v>
      </c>
      <c r="AF3" s="53">
        <f>INDEX(SER_hh_fec!$20:$20,MATCH(AF$2,SER_hh_fec!$2:$2,0))</f>
        <v>0</v>
      </c>
      <c r="AG3" s="53">
        <f>INDEX(SER_hh_fec!$20:$20,MATCH(AG$2,SER_hh_fec!$2:$2,0))</f>
        <v>0</v>
      </c>
      <c r="AH3" s="53">
        <f>INDEX(SER_hh_fec!$20:$20,MATCH(AH$2,SER_hh_fec!$2:$2,0))</f>
        <v>12.1784374436929</v>
      </c>
      <c r="AI3" s="53">
        <f>INDEX(SER_hh_fec!$20:$20,MATCH(AI$2,SER_hh_fec!$2:$2,0))</f>
        <v>0</v>
      </c>
      <c r="AJ3" s="53">
        <f>INDEX(SER_hh_fec!$20:$20,MATCH(AJ$2,SER_hh_fec!$2:$2,0))</f>
        <v>36.986138159516877</v>
      </c>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60" t="s">
        <v>283</v>
      </c>
      <c r="BP3" s="62">
        <f t="shared" ref="BP3:BY4" si="1">H3/SUMIFS(AL:AL,$A:$A,"Non-residential buildings",$B:$B,"3. Application split",$C:$C,"Coal",$D:$D,"Total")</f>
        <v>0</v>
      </c>
      <c r="BQ3" s="62" t="e">
        <f t="shared" si="1"/>
        <v>#DIV/0!</v>
      </c>
      <c r="BR3" s="62">
        <f t="shared" si="1"/>
        <v>0</v>
      </c>
      <c r="BS3" s="62" t="e">
        <f t="shared" si="1"/>
        <v>#DIV/0!</v>
      </c>
      <c r="BT3" s="62">
        <f t="shared" si="1"/>
        <v>0</v>
      </c>
      <c r="BU3" s="62">
        <f t="shared" si="1"/>
        <v>0</v>
      </c>
      <c r="BV3" s="62" t="e">
        <f t="shared" si="1"/>
        <v>#DIV/0!</v>
      </c>
      <c r="BW3" s="62">
        <f t="shared" si="1"/>
        <v>0</v>
      </c>
      <c r="BX3" s="62" t="e">
        <f t="shared" si="1"/>
        <v>#DIV/0!</v>
      </c>
      <c r="BY3" s="62">
        <f t="shared" si="1"/>
        <v>0</v>
      </c>
      <c r="BZ3" s="62">
        <f t="shared" ref="BZ3:CI4" si="2">R3/SUMIFS(AV:AV,$A:$A,"Non-residential buildings",$B:$B,"3. Application split",$C:$C,"Coal",$D:$D,"Total")</f>
        <v>0</v>
      </c>
      <c r="CA3" s="62">
        <f t="shared" si="2"/>
        <v>0</v>
      </c>
      <c r="CB3" s="62" t="e">
        <f t="shared" si="2"/>
        <v>#DIV/0!</v>
      </c>
      <c r="CC3" s="62" t="e">
        <f t="shared" si="2"/>
        <v>#DIV/0!</v>
      </c>
      <c r="CD3" s="62">
        <f t="shared" si="2"/>
        <v>0</v>
      </c>
      <c r="CE3" s="62" t="e">
        <f t="shared" si="2"/>
        <v>#DIV/0!</v>
      </c>
      <c r="CF3" s="62" t="e">
        <f t="shared" si="2"/>
        <v>#DIV/0!</v>
      </c>
      <c r="CG3" s="62">
        <f t="shared" si="2"/>
        <v>0</v>
      </c>
      <c r="CH3" s="62" t="e">
        <f t="shared" si="2"/>
        <v>#DIV/0!</v>
      </c>
      <c r="CI3" s="62">
        <f t="shared" si="2"/>
        <v>0</v>
      </c>
      <c r="CJ3" s="62">
        <f t="shared" ref="CJ3:CR4" si="3">AB3/SUMIFS(BF:BF,$A:$A,"Non-residential buildings",$B:$B,"3. Application split",$C:$C,"Coal",$D:$D,"Total")</f>
        <v>0</v>
      </c>
      <c r="CK3" s="62">
        <f t="shared" si="3"/>
        <v>4.2823120247764829E-2</v>
      </c>
      <c r="CL3" s="62" t="e">
        <f t="shared" si="3"/>
        <v>#DIV/0!</v>
      </c>
      <c r="CM3" s="62">
        <f t="shared" si="3"/>
        <v>0</v>
      </c>
      <c r="CN3" s="62" t="e">
        <f t="shared" si="3"/>
        <v>#DIV/0!</v>
      </c>
      <c r="CO3" s="62" t="e">
        <f t="shared" si="3"/>
        <v>#DIV/0!</v>
      </c>
      <c r="CP3" s="62">
        <f t="shared" si="3"/>
        <v>8.8150728501570283E-2</v>
      </c>
      <c r="CQ3" s="62" t="e">
        <f t="shared" si="3"/>
        <v>#DIV/0!</v>
      </c>
      <c r="CR3" s="62">
        <f t="shared" si="3"/>
        <v>3.5743277723325424E-2</v>
      </c>
      <c r="CS3" s="63" t="s">
        <v>283</v>
      </c>
      <c r="CT3" s="69">
        <f>IFERROR(IFERROR(BP3,INDEX(input_dummy_data!$B:$B,MATCH($E3,input_dummy_data!$A:$A,0))),0)</f>
        <v>0</v>
      </c>
      <c r="CU3" s="69">
        <f>IFERROR(IFERROR(BQ3,INDEX(input_dummy_data!$B:$B,MATCH($E3,input_dummy_data!$A:$A,0))),0)</f>
        <v>1</v>
      </c>
      <c r="CV3" s="69">
        <f>IFERROR(IFERROR(BR3,INDEX(input_dummy_data!$B:$B,MATCH($E3,input_dummy_data!$A:$A,0))),0)</f>
        <v>0</v>
      </c>
      <c r="CW3" s="69">
        <f>IFERROR(IFERROR(BS3,INDEX(input_dummy_data!$B:$B,MATCH($E3,input_dummy_data!$A:$A,0))),0)</f>
        <v>1</v>
      </c>
      <c r="CX3" s="69">
        <f>IFERROR(IFERROR(BT3,INDEX(input_dummy_data!$B:$B,MATCH($E3,input_dummy_data!$A:$A,0))),0)</f>
        <v>0</v>
      </c>
      <c r="CY3" s="69">
        <f>IFERROR(IFERROR(BU3,INDEX(input_dummy_data!$B:$B,MATCH($E3,input_dummy_data!$A:$A,0))),0)</f>
        <v>0</v>
      </c>
      <c r="CZ3" s="69">
        <f>IFERROR(IFERROR(BV3,INDEX(input_dummy_data!$B:$B,MATCH($E3,input_dummy_data!$A:$A,0))),0)</f>
        <v>1</v>
      </c>
      <c r="DA3" s="69">
        <f>IFERROR(IFERROR(BW3,INDEX(input_dummy_data!$B:$B,MATCH($E3,input_dummy_data!$A:$A,0))),0)</f>
        <v>0</v>
      </c>
      <c r="DB3" s="69">
        <f>IFERROR(IFERROR(BX3,INDEX(input_dummy_data!$B:$B,MATCH($E3,input_dummy_data!$A:$A,0))),0)</f>
        <v>1</v>
      </c>
      <c r="DC3" s="69">
        <f>IFERROR(IFERROR(BY3,INDEX(input_dummy_data!$B:$B,MATCH($E3,input_dummy_data!$A:$A,0))),0)</f>
        <v>0</v>
      </c>
      <c r="DD3" s="69">
        <f>IFERROR(IFERROR(BZ3,INDEX(input_dummy_data!$B:$B,MATCH($E3,input_dummy_data!$A:$A,0))),0)</f>
        <v>0</v>
      </c>
      <c r="DE3" s="69">
        <f>IFERROR(IFERROR(CA3,INDEX(input_dummy_data!$B:$B,MATCH($E3,input_dummy_data!$A:$A,0))),0)</f>
        <v>0</v>
      </c>
      <c r="DF3" s="69">
        <f>IFERROR(IFERROR(CB3,INDEX(input_dummy_data!$B:$B,MATCH($E3,input_dummy_data!$A:$A,0))),0)</f>
        <v>1</v>
      </c>
      <c r="DG3" s="69">
        <f>IFERROR(IFERROR(CC3,INDEX(input_dummy_data!$B:$B,MATCH($E3,input_dummy_data!$A:$A,0))),0)</f>
        <v>1</v>
      </c>
      <c r="DH3" s="69">
        <f>IFERROR(IFERROR(CD3,INDEX(input_dummy_data!$B:$B,MATCH($E3,input_dummy_data!$A:$A,0))),0)</f>
        <v>0</v>
      </c>
      <c r="DI3" s="69">
        <f>IFERROR(IFERROR(CE3,INDEX(input_dummy_data!$B:$B,MATCH($E3,input_dummy_data!$A:$A,0))),0)</f>
        <v>1</v>
      </c>
      <c r="DJ3" s="69">
        <f>IFERROR(IFERROR(CF3,INDEX(input_dummy_data!$B:$B,MATCH($E3,input_dummy_data!$A:$A,0))),0)</f>
        <v>1</v>
      </c>
      <c r="DK3" s="69">
        <f>IFERROR(IFERROR(CG3,INDEX(input_dummy_data!$B:$B,MATCH($E3,input_dummy_data!$A:$A,0))),0)</f>
        <v>0</v>
      </c>
      <c r="DL3" s="69">
        <f>IFERROR(IFERROR(CH3,INDEX(input_dummy_data!$B:$B,MATCH($E3,input_dummy_data!$A:$A,0))),0)</f>
        <v>1</v>
      </c>
      <c r="DM3" s="69">
        <f>IFERROR(IFERROR(CI3,INDEX(input_dummy_data!$B:$B,MATCH($E3,input_dummy_data!$A:$A,0))),0)</f>
        <v>0</v>
      </c>
      <c r="DN3" s="69">
        <f>IFERROR(IFERROR(CJ3,INDEX(input_dummy_data!$B:$B,MATCH($E3,input_dummy_data!$A:$A,0))),0)</f>
        <v>0</v>
      </c>
      <c r="DO3" s="69">
        <f>IFERROR(IFERROR(CK3,INDEX(input_dummy_data!$B:$B,MATCH($E3,input_dummy_data!$A:$A,0))),0)</f>
        <v>4.2823120247764829E-2</v>
      </c>
      <c r="DP3" s="69">
        <f>IFERROR(IFERROR(CL3,INDEX(input_dummy_data!$B:$B,MATCH($E3,input_dummy_data!$A:$A,0))),0)</f>
        <v>1</v>
      </c>
      <c r="DQ3" s="69">
        <f>IFERROR(IFERROR(CM3,INDEX(input_dummy_data!$B:$B,MATCH($E3,input_dummy_data!$A:$A,0))),0)</f>
        <v>0</v>
      </c>
      <c r="DR3" s="69">
        <f>IFERROR(IFERROR(CN3,INDEX(input_dummy_data!$B:$B,MATCH($E3,input_dummy_data!$A:$A,0))),0)</f>
        <v>1</v>
      </c>
      <c r="DS3" s="69">
        <f>IFERROR(IFERROR(CO3,INDEX(input_dummy_data!$B:$B,MATCH($E3,input_dummy_data!$A:$A,0))),0)</f>
        <v>1</v>
      </c>
      <c r="DT3" s="69">
        <f>IFERROR(IFERROR(CP3,INDEX(input_dummy_data!$B:$B,MATCH($E3,input_dummy_data!$A:$A,0))),0)</f>
        <v>8.8150728501570283E-2</v>
      </c>
      <c r="DU3" s="69">
        <f>IFERROR(IFERROR(CQ3,INDEX(input_dummy_data!$B:$B,MATCH($E3,input_dummy_data!$A:$A,0))),0)</f>
        <v>1</v>
      </c>
      <c r="DV3" s="69">
        <f>IFERROR(IFERROR(CR3,INDEX(input_dummy_data!$B:$B,MATCH($E3,input_dummy_data!$A:$A,0))),0)</f>
        <v>3.5743277723325424E-2</v>
      </c>
      <c r="DW3" t="s">
        <v>663</v>
      </c>
      <c r="DX3" t="s">
        <v>662</v>
      </c>
      <c r="DY3" t="s">
        <v>663</v>
      </c>
      <c r="DZ3" t="s">
        <v>662</v>
      </c>
      <c r="EA3" t="s">
        <v>663</v>
      </c>
      <c r="EB3" t="s">
        <v>663</v>
      </c>
      <c r="EC3" t="s">
        <v>662</v>
      </c>
      <c r="ED3" t="s">
        <v>663</v>
      </c>
      <c r="EE3" t="s">
        <v>662</v>
      </c>
      <c r="EF3" t="s">
        <v>663</v>
      </c>
      <c r="EG3" t="s">
        <v>663</v>
      </c>
      <c r="EH3" t="s">
        <v>663</v>
      </c>
      <c r="EI3" t="s">
        <v>662</v>
      </c>
      <c r="EJ3" t="s">
        <v>662</v>
      </c>
      <c r="EK3" t="s">
        <v>663</v>
      </c>
      <c r="EL3" t="s">
        <v>662</v>
      </c>
      <c r="EM3" t="s">
        <v>662</v>
      </c>
      <c r="EN3" t="s">
        <v>663</v>
      </c>
      <c r="EO3" t="s">
        <v>662</v>
      </c>
      <c r="EP3" t="s">
        <v>663</v>
      </c>
      <c r="EQ3" t="s">
        <v>663</v>
      </c>
      <c r="ER3" t="s">
        <v>663</v>
      </c>
      <c r="ES3" t="s">
        <v>662</v>
      </c>
      <c r="ET3" t="s">
        <v>663</v>
      </c>
      <c r="EU3" t="s">
        <v>662</v>
      </c>
      <c r="EV3" t="s">
        <v>662</v>
      </c>
      <c r="EW3" t="s">
        <v>663</v>
      </c>
      <c r="EX3" t="s">
        <v>662</v>
      </c>
      <c r="EY3" t="s">
        <v>663</v>
      </c>
    </row>
    <row r="4" spans="1:155" hidden="1" x14ac:dyDescent="0.2">
      <c r="A4" t="s">
        <v>266</v>
      </c>
      <c r="B4" t="s">
        <v>257</v>
      </c>
      <c r="C4" t="s">
        <v>267</v>
      </c>
      <c r="D4" t="s">
        <v>1</v>
      </c>
      <c r="E4" t="s">
        <v>159</v>
      </c>
      <c r="F4" s="51" t="s">
        <v>279</v>
      </c>
      <c r="G4" s="51" t="s">
        <v>2</v>
      </c>
      <c r="H4" s="53">
        <f>INDEX(SER_hh_fec!$5:$5,MATCH(H$2,SER_hh_fec!$2:$2,0))</f>
        <v>2.49549743129585</v>
      </c>
      <c r="I4" s="53">
        <f>INDEX(SER_hh_fec!$5:$5,MATCH(I$2,SER_hh_fec!$2:$2,0))</f>
        <v>0</v>
      </c>
      <c r="J4" s="53">
        <f>INDEX(SER_hh_fec!$5:$5,MATCH(J$2,SER_hh_fec!$2:$2,0))</f>
        <v>3.2417173799780201</v>
      </c>
      <c r="K4" s="53">
        <f>INDEX(SER_hh_fec!$5:$5,MATCH(K$2,SER_hh_fec!$2:$2,0))</f>
        <v>0</v>
      </c>
      <c r="L4" s="53">
        <f>INDEX(SER_hh_fec!$5:$5,MATCH(L$2,SER_hh_fec!$2:$2,0))</f>
        <v>30.587158026694901</v>
      </c>
      <c r="M4" s="53">
        <f>INDEX(SER_hh_fec!$5:$5,MATCH(M$2,SER_hh_fec!$2:$2,0))</f>
        <v>170.318597498234</v>
      </c>
      <c r="N4" s="53">
        <f>INDEX(SER_hh_fec!$5:$5,MATCH(N$2,SER_hh_fec!$2:$2,0))</f>
        <v>0</v>
      </c>
      <c r="O4" s="53">
        <f>INDEX(SER_hh_fec!$5:$5,MATCH(O$2,SER_hh_fec!$2:$2,0))</f>
        <v>0.71487095019740698</v>
      </c>
      <c r="P4" s="53">
        <f>INDEX(SER_hh_fec!$5:$5,MATCH(P$2,SER_hh_fec!$2:$2,0))</f>
        <v>0</v>
      </c>
      <c r="Q4" s="53">
        <f>INDEX(SER_hh_fec!$5:$5,MATCH(Q$2,SER_hh_fec!$2:$2,0))</f>
        <v>2.3778873605459201</v>
      </c>
      <c r="R4" s="53">
        <f>INDEX(SER_hh_fec!$5:$5,MATCH(R$2,SER_hh_fec!$2:$2,0))</f>
        <v>43.1106880646104</v>
      </c>
      <c r="S4" s="53">
        <f>INDEX(SER_hh_fec!$5:$5,MATCH(S$2,SER_hh_fec!$2:$2,0))</f>
        <v>14.762344624989399</v>
      </c>
      <c r="T4" s="53">
        <f>INDEX(SER_hh_fec!$5:$5,MATCH(T$2,SER_hh_fec!$2:$2,0))</f>
        <v>0</v>
      </c>
      <c r="U4" s="53">
        <f>INDEX(SER_hh_fec!$5:$5,MATCH(U$2,SER_hh_fec!$2:$2,0))</f>
        <v>0</v>
      </c>
      <c r="V4" s="53">
        <f>INDEX(SER_hh_fec!$5:$5,MATCH(V$2,SER_hh_fec!$2:$2,0))</f>
        <v>3.3428520032294702</v>
      </c>
      <c r="W4" s="53">
        <f>INDEX(SER_hh_fec!$5:$5,MATCH(W$2,SER_hh_fec!$2:$2,0))</f>
        <v>0</v>
      </c>
      <c r="X4" s="53">
        <f>INDEX(SER_hh_fec!$5:$5,MATCH(X$2,SER_hh_fec!$2:$2,0))</f>
        <v>0</v>
      </c>
      <c r="Y4" s="53">
        <f>INDEX(SER_hh_fec!$5:$5,MATCH(Y$2,SER_hh_fec!$2:$2,0))</f>
        <v>37.607426916032097</v>
      </c>
      <c r="Z4" s="53">
        <f>INDEX(SER_hh_fec!$5:$5,MATCH(Z$2,SER_hh_fec!$2:$2,0))</f>
        <v>0</v>
      </c>
      <c r="AA4" s="53">
        <f>INDEX(SER_hh_fec!$5:$5,MATCH(AA$2,SER_hh_fec!$2:$2,0))</f>
        <v>7.1394833993028302</v>
      </c>
      <c r="AB4" s="53">
        <f>INDEX(SER_hh_fec!$5:$5,MATCH(AB$2,SER_hh_fec!$2:$2,0))</f>
        <v>1.1665392775310499</v>
      </c>
      <c r="AC4" s="53">
        <f>INDEX(SER_hh_fec!$5:$5,MATCH(AC$2,SER_hh_fec!$2:$2,0))</f>
        <v>554.49853788360997</v>
      </c>
      <c r="AD4" s="53">
        <f>INDEX(SER_hh_fec!$5:$5,MATCH(AD$2,SER_hh_fec!$2:$2,0))</f>
        <v>0</v>
      </c>
      <c r="AE4" s="53">
        <f>INDEX(SER_hh_fec!$5:$5,MATCH(AE$2,SER_hh_fec!$2:$2,0))</f>
        <v>0.44586378874531502</v>
      </c>
      <c r="AF4" s="53">
        <f>INDEX(SER_hh_fec!$5:$5,MATCH(AF$2,SER_hh_fec!$2:$2,0))</f>
        <v>0</v>
      </c>
      <c r="AG4" s="53">
        <f>INDEX(SER_hh_fec!$5:$5,MATCH(AG$2,SER_hh_fec!$2:$2,0))</f>
        <v>0</v>
      </c>
      <c r="AH4" s="53">
        <f>INDEX(SER_hh_fec!$5:$5,MATCH(AH$2,SER_hh_fec!$2:$2,0))</f>
        <v>125.976262474368</v>
      </c>
      <c r="AI4" s="53">
        <f>INDEX(SER_hh_fec!$5:$5,MATCH(AI$2,SER_hh_fec!$2:$2,0))</f>
        <v>0</v>
      </c>
      <c r="AJ4" s="53">
        <f>INDEX(SER_hh_fec!$5:$5,MATCH(AJ$2,SER_hh_fec!$2:$2,0))</f>
        <v>997.78572707936644</v>
      </c>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60" t="s">
        <v>283</v>
      </c>
      <c r="BP4" s="62">
        <f t="shared" si="1"/>
        <v>1</v>
      </c>
      <c r="BQ4" s="62" t="e">
        <f t="shared" si="1"/>
        <v>#DIV/0!</v>
      </c>
      <c r="BR4" s="62">
        <f t="shared" si="1"/>
        <v>1</v>
      </c>
      <c r="BS4" s="62" t="e">
        <f t="shared" si="1"/>
        <v>#DIV/0!</v>
      </c>
      <c r="BT4" s="62">
        <f t="shared" si="1"/>
        <v>1</v>
      </c>
      <c r="BU4" s="62">
        <f t="shared" si="1"/>
        <v>1</v>
      </c>
      <c r="BV4" s="62" t="e">
        <f t="shared" si="1"/>
        <v>#DIV/0!</v>
      </c>
      <c r="BW4" s="62">
        <f t="shared" si="1"/>
        <v>1</v>
      </c>
      <c r="BX4" s="62" t="e">
        <f t="shared" si="1"/>
        <v>#DIV/0!</v>
      </c>
      <c r="BY4" s="62">
        <f t="shared" si="1"/>
        <v>1</v>
      </c>
      <c r="BZ4" s="62">
        <f t="shared" si="2"/>
        <v>1</v>
      </c>
      <c r="CA4" s="62">
        <f t="shared" si="2"/>
        <v>1</v>
      </c>
      <c r="CB4" s="62" t="e">
        <f t="shared" si="2"/>
        <v>#DIV/0!</v>
      </c>
      <c r="CC4" s="62" t="e">
        <f t="shared" si="2"/>
        <v>#DIV/0!</v>
      </c>
      <c r="CD4" s="62">
        <f t="shared" si="2"/>
        <v>1</v>
      </c>
      <c r="CE4" s="62" t="e">
        <f t="shared" si="2"/>
        <v>#DIV/0!</v>
      </c>
      <c r="CF4" s="62" t="e">
        <f t="shared" si="2"/>
        <v>#DIV/0!</v>
      </c>
      <c r="CG4" s="62">
        <f t="shared" si="2"/>
        <v>1</v>
      </c>
      <c r="CH4" s="62" t="e">
        <f t="shared" si="2"/>
        <v>#DIV/0!</v>
      </c>
      <c r="CI4" s="62">
        <f t="shared" si="2"/>
        <v>1</v>
      </c>
      <c r="CJ4" s="62">
        <f t="shared" si="3"/>
        <v>1</v>
      </c>
      <c r="CK4" s="62">
        <f t="shared" si="3"/>
        <v>0.9571768797522352</v>
      </c>
      <c r="CL4" s="62" t="e">
        <f t="shared" si="3"/>
        <v>#DIV/0!</v>
      </c>
      <c r="CM4" s="62">
        <f t="shared" si="3"/>
        <v>1</v>
      </c>
      <c r="CN4" s="62" t="e">
        <f t="shared" si="3"/>
        <v>#DIV/0!</v>
      </c>
      <c r="CO4" s="62" t="e">
        <f t="shared" si="3"/>
        <v>#DIV/0!</v>
      </c>
      <c r="CP4" s="62">
        <f t="shared" si="3"/>
        <v>0.91184927149842987</v>
      </c>
      <c r="CQ4" s="62" t="e">
        <f t="shared" si="3"/>
        <v>#DIV/0!</v>
      </c>
      <c r="CR4" s="62">
        <f t="shared" si="3"/>
        <v>0.96425672227667458</v>
      </c>
      <c r="CS4" s="63" t="s">
        <v>283</v>
      </c>
      <c r="CT4" s="69">
        <f>IFERROR(IFERROR(BP4,INDEX(input_dummy_data!$B:$B,MATCH($E4,input_dummy_data!$A:$A,0))),0)</f>
        <v>1</v>
      </c>
      <c r="CU4" s="69">
        <f>IFERROR(IFERROR(BQ4,INDEX(input_dummy_data!$B:$B,MATCH($E4,input_dummy_data!$A:$A,0))),0)</f>
        <v>0</v>
      </c>
      <c r="CV4" s="69">
        <f>IFERROR(IFERROR(BR4,INDEX(input_dummy_data!$B:$B,MATCH($E4,input_dummy_data!$A:$A,0))),0)</f>
        <v>1</v>
      </c>
      <c r="CW4" s="69">
        <f>IFERROR(IFERROR(BS4,INDEX(input_dummy_data!$B:$B,MATCH($E4,input_dummy_data!$A:$A,0))),0)</f>
        <v>0</v>
      </c>
      <c r="CX4" s="69">
        <f>IFERROR(IFERROR(BT4,INDEX(input_dummy_data!$B:$B,MATCH($E4,input_dummy_data!$A:$A,0))),0)</f>
        <v>1</v>
      </c>
      <c r="CY4" s="69">
        <f>IFERROR(IFERROR(BU4,INDEX(input_dummy_data!$B:$B,MATCH($E4,input_dummy_data!$A:$A,0))),0)</f>
        <v>1</v>
      </c>
      <c r="CZ4" s="69">
        <f>IFERROR(IFERROR(BV4,INDEX(input_dummy_data!$B:$B,MATCH($E4,input_dummy_data!$A:$A,0))),0)</f>
        <v>0</v>
      </c>
      <c r="DA4" s="69">
        <f>IFERROR(IFERROR(BW4,INDEX(input_dummy_data!$B:$B,MATCH($E4,input_dummy_data!$A:$A,0))),0)</f>
        <v>1</v>
      </c>
      <c r="DB4" s="69">
        <f>IFERROR(IFERROR(BX4,INDEX(input_dummy_data!$B:$B,MATCH($E4,input_dummy_data!$A:$A,0))),0)</f>
        <v>0</v>
      </c>
      <c r="DC4" s="69">
        <f>IFERROR(IFERROR(BY4,INDEX(input_dummy_data!$B:$B,MATCH($E4,input_dummy_data!$A:$A,0))),0)</f>
        <v>1</v>
      </c>
      <c r="DD4" s="69">
        <f>IFERROR(IFERROR(BZ4,INDEX(input_dummy_data!$B:$B,MATCH($E4,input_dummy_data!$A:$A,0))),0)</f>
        <v>1</v>
      </c>
      <c r="DE4" s="69">
        <f>IFERROR(IFERROR(CA4,INDEX(input_dummy_data!$B:$B,MATCH($E4,input_dummy_data!$A:$A,0))),0)</f>
        <v>1</v>
      </c>
      <c r="DF4" s="69">
        <f>IFERROR(IFERROR(CB4,INDEX(input_dummy_data!$B:$B,MATCH($E4,input_dummy_data!$A:$A,0))),0)</f>
        <v>0</v>
      </c>
      <c r="DG4" s="69">
        <f>IFERROR(IFERROR(CC4,INDEX(input_dummy_data!$B:$B,MATCH($E4,input_dummy_data!$A:$A,0))),0)</f>
        <v>0</v>
      </c>
      <c r="DH4" s="69">
        <f>IFERROR(IFERROR(CD4,INDEX(input_dummy_data!$B:$B,MATCH($E4,input_dummy_data!$A:$A,0))),0)</f>
        <v>1</v>
      </c>
      <c r="DI4" s="69">
        <f>IFERROR(IFERROR(CE4,INDEX(input_dummy_data!$B:$B,MATCH($E4,input_dummy_data!$A:$A,0))),0)</f>
        <v>0</v>
      </c>
      <c r="DJ4" s="69">
        <f>IFERROR(IFERROR(CF4,INDEX(input_dummy_data!$B:$B,MATCH($E4,input_dummy_data!$A:$A,0))),0)</f>
        <v>0</v>
      </c>
      <c r="DK4" s="69">
        <f>IFERROR(IFERROR(CG4,INDEX(input_dummy_data!$B:$B,MATCH($E4,input_dummy_data!$A:$A,0))),0)</f>
        <v>1</v>
      </c>
      <c r="DL4" s="69">
        <f>IFERROR(IFERROR(CH4,INDEX(input_dummy_data!$B:$B,MATCH($E4,input_dummy_data!$A:$A,0))),0)</f>
        <v>0</v>
      </c>
      <c r="DM4" s="69">
        <f>IFERROR(IFERROR(CI4,INDEX(input_dummy_data!$B:$B,MATCH($E4,input_dummy_data!$A:$A,0))),0)</f>
        <v>1</v>
      </c>
      <c r="DN4" s="69">
        <f>IFERROR(IFERROR(CJ4,INDEX(input_dummy_data!$B:$B,MATCH($E4,input_dummy_data!$A:$A,0))),0)</f>
        <v>1</v>
      </c>
      <c r="DO4" s="69">
        <f>IFERROR(IFERROR(CK4,INDEX(input_dummy_data!$B:$B,MATCH($E4,input_dummy_data!$A:$A,0))),0)</f>
        <v>0.9571768797522352</v>
      </c>
      <c r="DP4" s="69">
        <f>IFERROR(IFERROR(CL4,INDEX(input_dummy_data!$B:$B,MATCH($E4,input_dummy_data!$A:$A,0))),0)</f>
        <v>0</v>
      </c>
      <c r="DQ4" s="69">
        <f>IFERROR(IFERROR(CM4,INDEX(input_dummy_data!$B:$B,MATCH($E4,input_dummy_data!$A:$A,0))),0)</f>
        <v>1</v>
      </c>
      <c r="DR4" s="69">
        <f>IFERROR(IFERROR(CN4,INDEX(input_dummy_data!$B:$B,MATCH($E4,input_dummy_data!$A:$A,0))),0)</f>
        <v>0</v>
      </c>
      <c r="DS4" s="69">
        <f>IFERROR(IFERROR(CO4,INDEX(input_dummy_data!$B:$B,MATCH($E4,input_dummy_data!$A:$A,0))),0)</f>
        <v>0</v>
      </c>
      <c r="DT4" s="69">
        <f>IFERROR(IFERROR(CP4,INDEX(input_dummy_data!$B:$B,MATCH($E4,input_dummy_data!$A:$A,0))),0)</f>
        <v>0.91184927149842987</v>
      </c>
      <c r="DU4" s="69">
        <f>IFERROR(IFERROR(CQ4,INDEX(input_dummy_data!$B:$B,MATCH($E4,input_dummy_data!$A:$A,0))),0)</f>
        <v>0</v>
      </c>
      <c r="DV4" s="69">
        <f>IFERROR(IFERROR(CR4,INDEX(input_dummy_data!$B:$B,MATCH($E4,input_dummy_data!$A:$A,0))),0)</f>
        <v>0.96425672227667458</v>
      </c>
      <c r="DW4" t="s">
        <v>663</v>
      </c>
      <c r="DX4" t="s">
        <v>662</v>
      </c>
      <c r="DY4" t="s">
        <v>663</v>
      </c>
      <c r="DZ4" t="s">
        <v>662</v>
      </c>
      <c r="EA4" t="s">
        <v>663</v>
      </c>
      <c r="EB4" t="s">
        <v>663</v>
      </c>
      <c r="EC4" t="s">
        <v>662</v>
      </c>
      <c r="ED4" t="s">
        <v>663</v>
      </c>
      <c r="EE4" t="s">
        <v>662</v>
      </c>
      <c r="EF4" t="s">
        <v>663</v>
      </c>
      <c r="EG4" t="s">
        <v>663</v>
      </c>
      <c r="EH4" t="s">
        <v>663</v>
      </c>
      <c r="EI4" t="s">
        <v>662</v>
      </c>
      <c r="EJ4" t="s">
        <v>662</v>
      </c>
      <c r="EK4" t="s">
        <v>663</v>
      </c>
      <c r="EL4" t="s">
        <v>662</v>
      </c>
      <c r="EM4" t="s">
        <v>662</v>
      </c>
      <c r="EN4" t="s">
        <v>663</v>
      </c>
      <c r="EO4" t="s">
        <v>662</v>
      </c>
      <c r="EP4" t="s">
        <v>663</v>
      </c>
      <c r="EQ4" t="s">
        <v>663</v>
      </c>
      <c r="ER4" t="s">
        <v>663</v>
      </c>
      <c r="ES4" t="s">
        <v>662</v>
      </c>
      <c r="ET4" t="s">
        <v>663</v>
      </c>
      <c r="EU4" t="s">
        <v>662</v>
      </c>
      <c r="EV4" t="s">
        <v>662</v>
      </c>
      <c r="EW4" t="s">
        <v>663</v>
      </c>
      <c r="EX4" t="s">
        <v>662</v>
      </c>
      <c r="EY4" t="s">
        <v>663</v>
      </c>
    </row>
    <row r="5" spans="1:155" hidden="1" x14ac:dyDescent="0.2">
      <c r="A5" t="s">
        <v>276</v>
      </c>
      <c r="B5" t="s">
        <v>257</v>
      </c>
      <c r="C5" t="s">
        <v>267</v>
      </c>
      <c r="D5" t="s">
        <v>1</v>
      </c>
      <c r="E5" t="s">
        <v>172</v>
      </c>
      <c r="F5" s="51" t="s">
        <v>279</v>
      </c>
      <c r="G5" s="51" t="s">
        <v>2</v>
      </c>
      <c r="H5" s="53">
        <f>INDEX(RES_hh_fec!$5:$5,MATCH(H$2,RES_hh_fec!$2:$2,0))</f>
        <v>28.534067953309499</v>
      </c>
      <c r="I5" s="53">
        <f>INDEX(RES_hh_fec!$5:$5,MATCH(I$2,RES_hh_fec!$2:$2,0))</f>
        <v>101.51799372766899</v>
      </c>
      <c r="J5" s="53">
        <f>INDEX(RES_hh_fec!$5:$5,MATCH(J$2,RES_hh_fec!$2:$2,0))</f>
        <v>121.02647683535299</v>
      </c>
      <c r="K5" s="53">
        <f>INDEX(RES_hh_fec!$5:$5,MATCH(K$2,RES_hh_fec!$2:$2,0))</f>
        <v>0</v>
      </c>
      <c r="L5" s="53">
        <f>INDEX(RES_hh_fec!$5:$5,MATCH(L$2,RES_hh_fec!$2:$2,0))</f>
        <v>828.48916465189495</v>
      </c>
      <c r="M5" s="53">
        <f>INDEX(RES_hh_fec!$5:$5,MATCH(M$2,RES_hh_fec!$2:$2,0))</f>
        <v>559.40651333287599</v>
      </c>
      <c r="N5" s="53">
        <f>INDEX(RES_hh_fec!$5:$5,MATCH(N$2,RES_hh_fec!$2:$2,0))</f>
        <v>0</v>
      </c>
      <c r="O5" s="53">
        <f>INDEX(RES_hh_fec!$5:$5,MATCH(O$2,RES_hh_fec!$2:$2,0))</f>
        <v>6.2958363179163399</v>
      </c>
      <c r="P5" s="53">
        <f>INDEX(RES_hh_fec!$5:$5,MATCH(P$2,RES_hh_fec!$2:$2,0))</f>
        <v>88.410547088238502</v>
      </c>
      <c r="Q5" s="53">
        <f>INDEX(RES_hh_fec!$5:$5,MATCH(Q$2,RES_hh_fec!$2:$2,0))</f>
        <v>4.7386123712224997</v>
      </c>
      <c r="R5" s="53">
        <f>INDEX(RES_hh_fec!$5:$5,MATCH(R$2,RES_hh_fec!$2:$2,0))</f>
        <v>32.507371992718497</v>
      </c>
      <c r="S5" s="53">
        <f>INDEX(RES_hh_fec!$5:$5,MATCH(S$2,RES_hh_fec!$2:$2,0))</f>
        <v>567.47189103805601</v>
      </c>
      <c r="T5" s="53">
        <f>INDEX(RES_hh_fec!$5:$5,MATCH(T$2,RES_hh_fec!$2:$2,0))</f>
        <v>0</v>
      </c>
      <c r="U5" s="53">
        <f>INDEX(RES_hh_fec!$5:$5,MATCH(U$2,RES_hh_fec!$2:$2,0))</f>
        <v>2.4822784861066598</v>
      </c>
      <c r="V5" s="53">
        <f>INDEX(RES_hh_fec!$5:$5,MATCH(V$2,RES_hh_fec!$2:$2,0))</f>
        <v>81.0121778211482</v>
      </c>
      <c r="W5" s="53">
        <f>INDEX(RES_hh_fec!$5:$5,MATCH(W$2,RES_hh_fec!$2:$2,0))</f>
        <v>339.26659316699801</v>
      </c>
      <c r="X5" s="53">
        <f>INDEX(RES_hh_fec!$5:$5,MATCH(X$2,RES_hh_fec!$2:$2,0))</f>
        <v>0</v>
      </c>
      <c r="Y5" s="53">
        <f>INDEX(RES_hh_fec!$5:$5,MATCH(Y$2,RES_hh_fec!$2:$2,0))</f>
        <v>48.707404401218</v>
      </c>
      <c r="Z5" s="53">
        <f>INDEX(RES_hh_fec!$5:$5,MATCH(Z$2,RES_hh_fec!$2:$2,0))</f>
        <v>1.08062049125181</v>
      </c>
      <c r="AA5" s="53">
        <f>INDEX(RES_hh_fec!$5:$5,MATCH(AA$2,RES_hh_fec!$2:$2,0))</f>
        <v>6.2058254132480002</v>
      </c>
      <c r="AB5" s="53">
        <f>INDEX(RES_hh_fec!$5:$5,MATCH(AB$2,RES_hh_fec!$2:$2,0))</f>
        <v>0.58063553893317199</v>
      </c>
      <c r="AC5" s="53">
        <f>INDEX(RES_hh_fec!$5:$5,MATCH(AC$2,RES_hh_fec!$2:$2,0))</f>
        <v>4820.2305079872003</v>
      </c>
      <c r="AD5" s="53">
        <f>INDEX(RES_hh_fec!$5:$5,MATCH(AD$2,RES_hh_fec!$2:$2,0))</f>
        <v>0</v>
      </c>
      <c r="AE5" s="53">
        <f>INDEX(RES_hh_fec!$5:$5,MATCH(AE$2,RES_hh_fec!$2:$2,0))</f>
        <v>89.123148858499107</v>
      </c>
      <c r="AF5" s="53">
        <f>INDEX(RES_hh_fec!$5:$5,MATCH(AF$2,RES_hh_fec!$2:$2,0))</f>
        <v>0</v>
      </c>
      <c r="AG5" s="53">
        <f>INDEX(RES_hh_fec!$5:$5,MATCH(AG$2,RES_hh_fec!$2:$2,0))</f>
        <v>0</v>
      </c>
      <c r="AH5" s="53">
        <f>INDEX(RES_hh_fec!$5:$5,MATCH(AH$2,RES_hh_fec!$2:$2,0))</f>
        <v>23.380668189642201</v>
      </c>
      <c r="AI5" s="53">
        <f>INDEX(RES_hh_fec!$5:$5,MATCH(AI$2,RES_hh_fec!$2:$2,0))</f>
        <v>0</v>
      </c>
      <c r="AJ5" s="53">
        <f>INDEX(RES_hh_fec!$5:$5,MATCH(AJ$2,RES_hh_fec!$2:$2,0))</f>
        <v>7750.4683356635096</v>
      </c>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60" t="s">
        <v>283</v>
      </c>
      <c r="BP5" s="62">
        <f t="shared" ref="BP5:BY6" si="4">H5/SUMIFS(AL:AL,$A:$A,"Dwellings",$B:$B,"3. Application split",$C:$C,"Coal",$D:$D,"Total")</f>
        <v>0.9150697647792273</v>
      </c>
      <c r="BQ5" s="62">
        <f t="shared" si="4"/>
        <v>0.98442353112858694</v>
      </c>
      <c r="BR5" s="62">
        <f t="shared" si="4"/>
        <v>0.90104735837932404</v>
      </c>
      <c r="BS5" s="62" t="e">
        <f t="shared" si="4"/>
        <v>#DIV/0!</v>
      </c>
      <c r="BT5" s="62">
        <f t="shared" si="4"/>
        <v>0.92390003291427625</v>
      </c>
      <c r="BU5" s="62">
        <f t="shared" si="4"/>
        <v>0.84580873821084168</v>
      </c>
      <c r="BV5" s="62" t="e">
        <f t="shared" si="4"/>
        <v>#DIV/0!</v>
      </c>
      <c r="BW5" s="62">
        <f t="shared" si="4"/>
        <v>0.83145607326384219</v>
      </c>
      <c r="BX5" s="62">
        <f t="shared" si="4"/>
        <v>0.74964687828295229</v>
      </c>
      <c r="BY5" s="62">
        <f t="shared" si="4"/>
        <v>0.98517086354518313</v>
      </c>
      <c r="BZ5" s="62">
        <f t="shared" ref="BZ5:CI6" si="5">R5/SUMIFS(AV:AV,$A:$A,"Dwellings",$B:$B,"3. Application split",$C:$C,"Coal",$D:$D,"Total")</f>
        <v>0.83184186828213891</v>
      </c>
      <c r="CA5" s="62">
        <f t="shared" si="5"/>
        <v>0.87955387507975225</v>
      </c>
      <c r="CB5" s="62" t="e">
        <f t="shared" si="5"/>
        <v>#DIV/0!</v>
      </c>
      <c r="CC5" s="62">
        <f t="shared" si="5"/>
        <v>0.98302815105685049</v>
      </c>
      <c r="CD5" s="62">
        <f t="shared" si="5"/>
        <v>0.89065247467850617</v>
      </c>
      <c r="CE5" s="62">
        <f t="shared" si="5"/>
        <v>0.78994251258050596</v>
      </c>
      <c r="CF5" s="62" t="e">
        <f t="shared" si="5"/>
        <v>#DIV/0!</v>
      </c>
      <c r="CG5" s="62">
        <f t="shared" si="5"/>
        <v>0.83208934692677528</v>
      </c>
      <c r="CH5" s="62">
        <f t="shared" si="5"/>
        <v>0.99591821530912139</v>
      </c>
      <c r="CI5" s="62">
        <f t="shared" si="5"/>
        <v>0.81477106697478618</v>
      </c>
      <c r="CJ5" s="62">
        <f t="shared" ref="CJ5:CR6" si="6">AB5/SUMIFS(BF:BF,$A:$A,"Dwellings",$B:$B,"3. Application split",$C:$C,"Coal",$D:$D,"Total")</f>
        <v>0.97638185706822833</v>
      </c>
      <c r="CK5" s="62">
        <f t="shared" si="6"/>
        <v>0.84889005506719128</v>
      </c>
      <c r="CL5" s="62" t="e">
        <f t="shared" si="6"/>
        <v>#DIV/0!</v>
      </c>
      <c r="CM5" s="62">
        <f t="shared" si="6"/>
        <v>0.98734567260273276</v>
      </c>
      <c r="CN5" s="62" t="e">
        <f t="shared" si="6"/>
        <v>#DIV/0!</v>
      </c>
      <c r="CO5" s="62" t="e">
        <f t="shared" si="6"/>
        <v>#DIV/0!</v>
      </c>
      <c r="CP5" s="62">
        <f t="shared" si="6"/>
        <v>0.97481202037797754</v>
      </c>
      <c r="CQ5" s="62" t="e">
        <f t="shared" si="6"/>
        <v>#DIV/0!</v>
      </c>
      <c r="CR5" s="62">
        <f t="shared" si="6"/>
        <v>0.85881165396842618</v>
      </c>
      <c r="CS5" s="63" t="s">
        <v>283</v>
      </c>
      <c r="CT5" s="69">
        <f>IFERROR(IFERROR(BP5,INDEX(input_dummy_data!$B:$B,MATCH($E5,input_dummy_data!$A:$A,0))),0)</f>
        <v>0.9150697647792273</v>
      </c>
      <c r="CU5" s="69">
        <f>IFERROR(IFERROR(BQ5,INDEX(input_dummy_data!$B:$B,MATCH($E5,input_dummy_data!$A:$A,0))),0)</f>
        <v>0.98442353112858694</v>
      </c>
      <c r="CV5" s="69">
        <f>IFERROR(IFERROR(BR5,INDEX(input_dummy_data!$B:$B,MATCH($E5,input_dummy_data!$A:$A,0))),0)</f>
        <v>0.90104735837932404</v>
      </c>
      <c r="CW5" s="69">
        <f>IFERROR(IFERROR(BS5,INDEX(input_dummy_data!$B:$B,MATCH($E5,input_dummy_data!$A:$A,0))),0)</f>
        <v>1</v>
      </c>
      <c r="CX5" s="69">
        <f>IFERROR(IFERROR(BT5,INDEX(input_dummy_data!$B:$B,MATCH($E5,input_dummy_data!$A:$A,0))),0)</f>
        <v>0.92390003291427625</v>
      </c>
      <c r="CY5" s="69">
        <f>IFERROR(IFERROR(BU5,INDEX(input_dummy_data!$B:$B,MATCH($E5,input_dummy_data!$A:$A,0))),0)</f>
        <v>0.84580873821084168</v>
      </c>
      <c r="CZ5" s="69">
        <f>IFERROR(IFERROR(BV5,INDEX(input_dummy_data!$B:$B,MATCH($E5,input_dummy_data!$A:$A,0))),0)</f>
        <v>1</v>
      </c>
      <c r="DA5" s="69">
        <f>IFERROR(IFERROR(BW5,INDEX(input_dummy_data!$B:$B,MATCH($E5,input_dummy_data!$A:$A,0))),0)</f>
        <v>0.83145607326384219</v>
      </c>
      <c r="DB5" s="69">
        <f>IFERROR(IFERROR(BX5,INDEX(input_dummy_data!$B:$B,MATCH($E5,input_dummy_data!$A:$A,0))),0)</f>
        <v>0.74964687828295229</v>
      </c>
      <c r="DC5" s="69">
        <f>IFERROR(IFERROR(BY5,INDEX(input_dummy_data!$B:$B,MATCH($E5,input_dummy_data!$A:$A,0))),0)</f>
        <v>0.98517086354518313</v>
      </c>
      <c r="DD5" s="69">
        <f>IFERROR(IFERROR(BZ5,INDEX(input_dummy_data!$B:$B,MATCH($E5,input_dummy_data!$A:$A,0))),0)</f>
        <v>0.83184186828213891</v>
      </c>
      <c r="DE5" s="69">
        <f>IFERROR(IFERROR(CA5,INDEX(input_dummy_data!$B:$B,MATCH($E5,input_dummy_data!$A:$A,0))),0)</f>
        <v>0.87955387507975225</v>
      </c>
      <c r="DF5" s="69">
        <f>IFERROR(IFERROR(CB5,INDEX(input_dummy_data!$B:$B,MATCH($E5,input_dummy_data!$A:$A,0))),0)</f>
        <v>1</v>
      </c>
      <c r="DG5" s="69">
        <f>IFERROR(IFERROR(CC5,INDEX(input_dummy_data!$B:$B,MATCH($E5,input_dummy_data!$A:$A,0))),0)</f>
        <v>0.98302815105685049</v>
      </c>
      <c r="DH5" s="69">
        <f>IFERROR(IFERROR(CD5,INDEX(input_dummy_data!$B:$B,MATCH($E5,input_dummy_data!$A:$A,0))),0)</f>
        <v>0.89065247467850617</v>
      </c>
      <c r="DI5" s="69">
        <f>IFERROR(IFERROR(CE5,INDEX(input_dummy_data!$B:$B,MATCH($E5,input_dummy_data!$A:$A,0))),0)</f>
        <v>0.78994251258050596</v>
      </c>
      <c r="DJ5" s="69">
        <f>IFERROR(IFERROR(CF5,INDEX(input_dummy_data!$B:$B,MATCH($E5,input_dummy_data!$A:$A,0))),0)</f>
        <v>1</v>
      </c>
      <c r="DK5" s="69">
        <f>IFERROR(IFERROR(CG5,INDEX(input_dummy_data!$B:$B,MATCH($E5,input_dummy_data!$A:$A,0))),0)</f>
        <v>0.83208934692677528</v>
      </c>
      <c r="DL5" s="69">
        <f>IFERROR(IFERROR(CH5,INDEX(input_dummy_data!$B:$B,MATCH($E5,input_dummy_data!$A:$A,0))),0)</f>
        <v>0.99591821530912139</v>
      </c>
      <c r="DM5" s="69">
        <f>IFERROR(IFERROR(CI5,INDEX(input_dummy_data!$B:$B,MATCH($E5,input_dummy_data!$A:$A,0))),0)</f>
        <v>0.81477106697478618</v>
      </c>
      <c r="DN5" s="69">
        <f>IFERROR(IFERROR(CJ5,INDEX(input_dummy_data!$B:$B,MATCH($E5,input_dummy_data!$A:$A,0))),0)</f>
        <v>0.97638185706822833</v>
      </c>
      <c r="DO5" s="69">
        <f>IFERROR(IFERROR(CK5,INDEX(input_dummy_data!$B:$B,MATCH($E5,input_dummy_data!$A:$A,0))),0)</f>
        <v>0.84889005506719128</v>
      </c>
      <c r="DP5" s="69">
        <f>IFERROR(IFERROR(CL5,INDEX(input_dummy_data!$B:$B,MATCH($E5,input_dummy_data!$A:$A,0))),0)</f>
        <v>1</v>
      </c>
      <c r="DQ5" s="69">
        <f>IFERROR(IFERROR(CM5,INDEX(input_dummy_data!$B:$B,MATCH($E5,input_dummy_data!$A:$A,0))),0)</f>
        <v>0.98734567260273276</v>
      </c>
      <c r="DR5" s="69">
        <f>IFERROR(IFERROR(CN5,INDEX(input_dummy_data!$B:$B,MATCH($E5,input_dummy_data!$A:$A,0))),0)</f>
        <v>1</v>
      </c>
      <c r="DS5" s="69">
        <f>IFERROR(IFERROR(CO5,INDEX(input_dummy_data!$B:$B,MATCH($E5,input_dummy_data!$A:$A,0))),0)</f>
        <v>1</v>
      </c>
      <c r="DT5" s="69">
        <f>IFERROR(IFERROR(CP5,INDEX(input_dummy_data!$B:$B,MATCH($E5,input_dummy_data!$A:$A,0))),0)</f>
        <v>0.97481202037797754</v>
      </c>
      <c r="DU5" s="69">
        <f>IFERROR(IFERROR(CQ5,INDEX(input_dummy_data!$B:$B,MATCH($E5,input_dummy_data!$A:$A,0))),0)</f>
        <v>1</v>
      </c>
      <c r="DV5" s="69">
        <f>IFERROR(IFERROR(CR5,INDEX(input_dummy_data!$B:$B,MATCH($E5,input_dummy_data!$A:$A,0))),0)</f>
        <v>0.85881165396842618</v>
      </c>
      <c r="DW5" t="s">
        <v>663</v>
      </c>
      <c r="DX5" t="s">
        <v>663</v>
      </c>
      <c r="DY5" t="s">
        <v>663</v>
      </c>
      <c r="DZ5" t="s">
        <v>662</v>
      </c>
      <c r="EA5" t="s">
        <v>663</v>
      </c>
      <c r="EB5" t="s">
        <v>663</v>
      </c>
      <c r="EC5" t="s">
        <v>662</v>
      </c>
      <c r="ED5" t="s">
        <v>663</v>
      </c>
      <c r="EE5" t="s">
        <v>663</v>
      </c>
      <c r="EF5" t="s">
        <v>663</v>
      </c>
      <c r="EG5" t="s">
        <v>663</v>
      </c>
      <c r="EH5" t="s">
        <v>663</v>
      </c>
      <c r="EI5" t="s">
        <v>662</v>
      </c>
      <c r="EJ5" t="s">
        <v>663</v>
      </c>
      <c r="EK5" t="s">
        <v>663</v>
      </c>
      <c r="EL5" t="s">
        <v>663</v>
      </c>
      <c r="EM5" t="s">
        <v>662</v>
      </c>
      <c r="EN5" t="s">
        <v>663</v>
      </c>
      <c r="EO5" t="s">
        <v>663</v>
      </c>
      <c r="EP5" t="s">
        <v>663</v>
      </c>
      <c r="EQ5" t="s">
        <v>663</v>
      </c>
      <c r="ER5" t="s">
        <v>663</v>
      </c>
      <c r="ES5" t="s">
        <v>662</v>
      </c>
      <c r="ET5" t="s">
        <v>663</v>
      </c>
      <c r="EU5" t="s">
        <v>662</v>
      </c>
      <c r="EV5" t="s">
        <v>662</v>
      </c>
      <c r="EW5" t="s">
        <v>663</v>
      </c>
      <c r="EX5" t="s">
        <v>662</v>
      </c>
      <c r="EY5" t="s">
        <v>663</v>
      </c>
    </row>
    <row r="6" spans="1:155" hidden="1" x14ac:dyDescent="0.2">
      <c r="A6" t="s">
        <v>276</v>
      </c>
      <c r="B6" t="s">
        <v>257</v>
      </c>
      <c r="C6" t="s">
        <v>267</v>
      </c>
      <c r="D6" t="s">
        <v>83</v>
      </c>
      <c r="E6" t="s">
        <v>184</v>
      </c>
      <c r="F6" s="51" t="s">
        <v>279</v>
      </c>
      <c r="G6" s="51" t="s">
        <v>2</v>
      </c>
      <c r="H6" s="53">
        <f>INDEX(RES_hh_fec!$18:$18,MATCH(H$2,RES_hh_fec!$2:$2,0))</f>
        <v>2.6483282437648499</v>
      </c>
      <c r="I6" s="53">
        <f>INDEX(RES_hh_fec!$18:$18,MATCH(I$2,RES_hh_fec!$2:$2,0))</f>
        <v>1.6063125465667001</v>
      </c>
      <c r="J6" s="53">
        <f>INDEX(RES_hh_fec!$18:$18,MATCH(J$2,RES_hh_fec!$2:$2,0))</f>
        <v>13.2910767425613</v>
      </c>
      <c r="K6" s="53">
        <f>INDEX(RES_hh_fec!$18:$18,MATCH(K$2,RES_hh_fec!$2:$2,0))</f>
        <v>0</v>
      </c>
      <c r="L6" s="53">
        <f>INDEX(RES_hh_fec!$18:$18,MATCH(L$2,RES_hh_fec!$2:$2,0))</f>
        <v>68.241147218075497</v>
      </c>
      <c r="M6" s="53">
        <f>INDEX(RES_hh_fec!$18:$18,MATCH(M$2,RES_hh_fec!$2:$2,0))</f>
        <v>101.980024853288</v>
      </c>
      <c r="N6" s="53">
        <f>INDEX(RES_hh_fec!$18:$18,MATCH(N$2,RES_hh_fec!$2:$2,0))</f>
        <v>0</v>
      </c>
      <c r="O6" s="53">
        <f>INDEX(RES_hh_fec!$18:$18,MATCH(O$2,RES_hh_fec!$2:$2,0))</f>
        <v>1.2762249374694401</v>
      </c>
      <c r="P6" s="53">
        <f>INDEX(RES_hh_fec!$18:$18,MATCH(P$2,RES_hh_fec!$2:$2,0))</f>
        <v>29.525710167631999</v>
      </c>
      <c r="Q6" s="53">
        <f>INDEX(RES_hh_fec!$18:$18,MATCH(Q$2,RES_hh_fec!$2:$2,0))</f>
        <v>7.1327250997327798E-2</v>
      </c>
      <c r="R6" s="53">
        <f>INDEX(RES_hh_fec!$18:$18,MATCH(R$2,RES_hh_fec!$2:$2,0))</f>
        <v>6.5714159743387803</v>
      </c>
      <c r="S6" s="53">
        <f>INDEX(RES_hh_fec!$18:$18,MATCH(S$2,RES_hh_fec!$2:$2,0))</f>
        <v>77.709611898988399</v>
      </c>
      <c r="T6" s="53">
        <f>INDEX(RES_hh_fec!$18:$18,MATCH(T$2,RES_hh_fec!$2:$2,0))</f>
        <v>0</v>
      </c>
      <c r="U6" s="53">
        <f>INDEX(RES_hh_fec!$18:$18,MATCH(U$2,RES_hh_fec!$2:$2,0))</f>
        <v>4.2856204530602397E-2</v>
      </c>
      <c r="V6" s="53">
        <f>INDEX(RES_hh_fec!$18:$18,MATCH(V$2,RES_hh_fec!$2:$2,0))</f>
        <v>9.94605799399476</v>
      </c>
      <c r="W6" s="53">
        <f>INDEX(RES_hh_fec!$18:$18,MATCH(W$2,RES_hh_fec!$2:$2,0))</f>
        <v>90.216043561484298</v>
      </c>
      <c r="X6" s="53">
        <f>INDEX(RES_hh_fec!$18:$18,MATCH(X$2,RES_hh_fec!$2:$2,0))</f>
        <v>0</v>
      </c>
      <c r="Y6" s="53">
        <f>INDEX(RES_hh_fec!$18:$18,MATCH(Y$2,RES_hh_fec!$2:$2,0))</f>
        <v>9.8288628651676397</v>
      </c>
      <c r="Z6" s="53">
        <f>INDEX(RES_hh_fec!$18:$18,MATCH(Z$2,RES_hh_fec!$2:$2,0))</f>
        <v>4.4289381497780297E-3</v>
      </c>
      <c r="AA6" s="53">
        <f>INDEX(RES_hh_fec!$18:$18,MATCH(AA$2,RES_hh_fec!$2:$2,0))</f>
        <v>1.41082380858801</v>
      </c>
      <c r="AB6" s="53">
        <f>INDEX(RES_hh_fec!$18:$18,MATCH(AB$2,RES_hh_fec!$2:$2,0))</f>
        <v>1.40452560138381E-2</v>
      </c>
      <c r="AC6" s="53">
        <f>INDEX(RES_hh_fec!$18:$18,MATCH(AC$2,RES_hh_fec!$2:$2,0))</f>
        <v>858.04370339541504</v>
      </c>
      <c r="AD6" s="53">
        <f>INDEX(RES_hh_fec!$18:$18,MATCH(AD$2,RES_hh_fec!$2:$2,0))</f>
        <v>0</v>
      </c>
      <c r="AE6" s="53">
        <f>INDEX(RES_hh_fec!$18:$18,MATCH(AE$2,RES_hh_fec!$2:$2,0))</f>
        <v>1.1422478830113001</v>
      </c>
      <c r="AF6" s="53">
        <f>INDEX(RES_hh_fec!$18:$18,MATCH(AF$2,RES_hh_fec!$2:$2,0))</f>
        <v>0</v>
      </c>
      <c r="AG6" s="53">
        <f>INDEX(RES_hh_fec!$18:$18,MATCH(AG$2,RES_hh_fec!$2:$2,0))</f>
        <v>0</v>
      </c>
      <c r="AH6" s="53">
        <f>INDEX(RES_hh_fec!$18:$18,MATCH(AH$2,RES_hh_fec!$2:$2,0))</f>
        <v>0.60412857207241799</v>
      </c>
      <c r="AI6" s="53">
        <f>INDEX(RES_hh_fec!$18:$18,MATCH(AI$2,RES_hh_fec!$2:$2,0))</f>
        <v>0</v>
      </c>
      <c r="AJ6" s="53">
        <f>INDEX(RES_hh_fec!$18:$18,MATCH(AJ$2,RES_hh_fec!$2:$2,0))</f>
        <v>1274.1743783121115</v>
      </c>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60" t="s">
        <v>283</v>
      </c>
      <c r="BP6" s="62">
        <f t="shared" si="4"/>
        <v>8.4930235220772615E-2</v>
      </c>
      <c r="BQ6" s="62">
        <f t="shared" si="4"/>
        <v>1.5576468871413073E-2</v>
      </c>
      <c r="BR6" s="62">
        <f t="shared" si="4"/>
        <v>9.8952641620676005E-2</v>
      </c>
      <c r="BS6" s="62" t="e">
        <f t="shared" si="4"/>
        <v>#DIV/0!</v>
      </c>
      <c r="BT6" s="62">
        <f t="shared" si="4"/>
        <v>7.6099967085723697E-2</v>
      </c>
      <c r="BU6" s="62">
        <f t="shared" si="4"/>
        <v>0.15419126178915837</v>
      </c>
      <c r="BV6" s="62" t="e">
        <f t="shared" si="4"/>
        <v>#DIV/0!</v>
      </c>
      <c r="BW6" s="62">
        <f t="shared" si="4"/>
        <v>0.16854392673615781</v>
      </c>
      <c r="BX6" s="62">
        <f t="shared" si="4"/>
        <v>0.25035312171704771</v>
      </c>
      <c r="BY6" s="62">
        <f t="shared" si="4"/>
        <v>1.4829136454816802E-2</v>
      </c>
      <c r="BZ6" s="62">
        <f t="shared" si="5"/>
        <v>0.16815813171786101</v>
      </c>
      <c r="CA6" s="62">
        <f t="shared" si="5"/>
        <v>0.12044612492024767</v>
      </c>
      <c r="CB6" s="62" t="e">
        <f t="shared" si="5"/>
        <v>#DIV/0!</v>
      </c>
      <c r="CC6" s="62">
        <f t="shared" si="5"/>
        <v>1.6971848943149594E-2</v>
      </c>
      <c r="CD6" s="62">
        <f t="shared" si="5"/>
        <v>0.10934752532149393</v>
      </c>
      <c r="CE6" s="62">
        <f t="shared" si="5"/>
        <v>0.21005748741949404</v>
      </c>
      <c r="CF6" s="62" t="e">
        <f t="shared" si="5"/>
        <v>#DIV/0!</v>
      </c>
      <c r="CG6" s="62">
        <f t="shared" si="5"/>
        <v>0.16791065307322472</v>
      </c>
      <c r="CH6" s="62">
        <f t="shared" si="5"/>
        <v>4.0817846908786622E-3</v>
      </c>
      <c r="CI6" s="62">
        <f t="shared" si="5"/>
        <v>0.18522893302521393</v>
      </c>
      <c r="CJ6" s="62">
        <f t="shared" si="6"/>
        <v>2.3618142931771696E-2</v>
      </c>
      <c r="CK6" s="62">
        <f t="shared" si="6"/>
        <v>0.15110994493280874</v>
      </c>
      <c r="CL6" s="62" t="e">
        <f t="shared" si="6"/>
        <v>#DIV/0!</v>
      </c>
      <c r="CM6" s="62">
        <f t="shared" si="6"/>
        <v>1.2654327397267328E-2</v>
      </c>
      <c r="CN6" s="62" t="e">
        <f t="shared" si="6"/>
        <v>#DIV/0!</v>
      </c>
      <c r="CO6" s="62" t="e">
        <f t="shared" si="6"/>
        <v>#DIV/0!</v>
      </c>
      <c r="CP6" s="62">
        <f t="shared" si="6"/>
        <v>2.5187979622022454E-2</v>
      </c>
      <c r="CQ6" s="62" t="e">
        <f t="shared" si="6"/>
        <v>#DIV/0!</v>
      </c>
      <c r="CR6" s="62">
        <f t="shared" si="6"/>
        <v>0.14118834603157382</v>
      </c>
      <c r="CS6" s="63" t="s">
        <v>283</v>
      </c>
      <c r="CT6" s="69">
        <f>IFERROR(IFERROR(BP6,INDEX(input_dummy_data!$B:$B,MATCH($E6,input_dummy_data!$A:$A,0))),0)</f>
        <v>8.4930235220772615E-2</v>
      </c>
      <c r="CU6" s="69">
        <f>IFERROR(IFERROR(BQ6,INDEX(input_dummy_data!$B:$B,MATCH($E6,input_dummy_data!$A:$A,0))),0)</f>
        <v>1.5576468871413073E-2</v>
      </c>
      <c r="CV6" s="69">
        <f>IFERROR(IFERROR(BR6,INDEX(input_dummy_data!$B:$B,MATCH($E6,input_dummy_data!$A:$A,0))),0)</f>
        <v>9.8952641620676005E-2</v>
      </c>
      <c r="CW6" s="69">
        <f>IFERROR(IFERROR(BS6,INDEX(input_dummy_data!$B:$B,MATCH($E6,input_dummy_data!$A:$A,0))),0)</f>
        <v>0</v>
      </c>
      <c r="CX6" s="69">
        <f>IFERROR(IFERROR(BT6,INDEX(input_dummy_data!$B:$B,MATCH($E6,input_dummy_data!$A:$A,0))),0)</f>
        <v>7.6099967085723697E-2</v>
      </c>
      <c r="CY6" s="69">
        <f>IFERROR(IFERROR(BU6,INDEX(input_dummy_data!$B:$B,MATCH($E6,input_dummy_data!$A:$A,0))),0)</f>
        <v>0.15419126178915837</v>
      </c>
      <c r="CZ6" s="69">
        <f>IFERROR(IFERROR(BV6,INDEX(input_dummy_data!$B:$B,MATCH($E6,input_dummy_data!$A:$A,0))),0)</f>
        <v>0</v>
      </c>
      <c r="DA6" s="69">
        <f>IFERROR(IFERROR(BW6,INDEX(input_dummy_data!$B:$B,MATCH($E6,input_dummy_data!$A:$A,0))),0)</f>
        <v>0.16854392673615781</v>
      </c>
      <c r="DB6" s="69">
        <f>IFERROR(IFERROR(BX6,INDEX(input_dummy_data!$B:$B,MATCH($E6,input_dummy_data!$A:$A,0))),0)</f>
        <v>0.25035312171704771</v>
      </c>
      <c r="DC6" s="69">
        <f>IFERROR(IFERROR(BY6,INDEX(input_dummy_data!$B:$B,MATCH($E6,input_dummy_data!$A:$A,0))),0)</f>
        <v>1.4829136454816802E-2</v>
      </c>
      <c r="DD6" s="69">
        <f>IFERROR(IFERROR(BZ6,INDEX(input_dummy_data!$B:$B,MATCH($E6,input_dummy_data!$A:$A,0))),0)</f>
        <v>0.16815813171786101</v>
      </c>
      <c r="DE6" s="69">
        <f>IFERROR(IFERROR(CA6,INDEX(input_dummy_data!$B:$B,MATCH($E6,input_dummy_data!$A:$A,0))),0)</f>
        <v>0.12044612492024767</v>
      </c>
      <c r="DF6" s="69">
        <f>IFERROR(IFERROR(CB6,INDEX(input_dummy_data!$B:$B,MATCH($E6,input_dummy_data!$A:$A,0))),0)</f>
        <v>0</v>
      </c>
      <c r="DG6" s="69">
        <f>IFERROR(IFERROR(CC6,INDEX(input_dummy_data!$B:$B,MATCH($E6,input_dummy_data!$A:$A,0))),0)</f>
        <v>1.6971848943149594E-2</v>
      </c>
      <c r="DH6" s="69">
        <f>IFERROR(IFERROR(CD6,INDEX(input_dummy_data!$B:$B,MATCH($E6,input_dummy_data!$A:$A,0))),0)</f>
        <v>0.10934752532149393</v>
      </c>
      <c r="DI6" s="69">
        <f>IFERROR(IFERROR(CE6,INDEX(input_dummy_data!$B:$B,MATCH($E6,input_dummy_data!$A:$A,0))),0)</f>
        <v>0.21005748741949404</v>
      </c>
      <c r="DJ6" s="69">
        <f>IFERROR(IFERROR(CF6,INDEX(input_dummy_data!$B:$B,MATCH($E6,input_dummy_data!$A:$A,0))),0)</f>
        <v>0</v>
      </c>
      <c r="DK6" s="69">
        <f>IFERROR(IFERROR(CG6,INDEX(input_dummy_data!$B:$B,MATCH($E6,input_dummy_data!$A:$A,0))),0)</f>
        <v>0.16791065307322472</v>
      </c>
      <c r="DL6" s="69">
        <f>IFERROR(IFERROR(CH6,INDEX(input_dummy_data!$B:$B,MATCH($E6,input_dummy_data!$A:$A,0))),0)</f>
        <v>4.0817846908786622E-3</v>
      </c>
      <c r="DM6" s="69">
        <f>IFERROR(IFERROR(CI6,INDEX(input_dummy_data!$B:$B,MATCH($E6,input_dummy_data!$A:$A,0))),0)</f>
        <v>0.18522893302521393</v>
      </c>
      <c r="DN6" s="69">
        <f>IFERROR(IFERROR(CJ6,INDEX(input_dummy_data!$B:$B,MATCH($E6,input_dummy_data!$A:$A,0))),0)</f>
        <v>2.3618142931771696E-2</v>
      </c>
      <c r="DO6" s="69">
        <f>IFERROR(IFERROR(CK6,INDEX(input_dummy_data!$B:$B,MATCH($E6,input_dummy_data!$A:$A,0))),0)</f>
        <v>0.15110994493280874</v>
      </c>
      <c r="DP6" s="69">
        <f>IFERROR(IFERROR(CL6,INDEX(input_dummy_data!$B:$B,MATCH($E6,input_dummy_data!$A:$A,0))),0)</f>
        <v>0</v>
      </c>
      <c r="DQ6" s="69">
        <f>IFERROR(IFERROR(CM6,INDEX(input_dummy_data!$B:$B,MATCH($E6,input_dummy_data!$A:$A,0))),0)</f>
        <v>1.2654327397267328E-2</v>
      </c>
      <c r="DR6" s="69">
        <f>IFERROR(IFERROR(CN6,INDEX(input_dummy_data!$B:$B,MATCH($E6,input_dummy_data!$A:$A,0))),0)</f>
        <v>0</v>
      </c>
      <c r="DS6" s="69">
        <f>IFERROR(IFERROR(CO6,INDEX(input_dummy_data!$B:$B,MATCH($E6,input_dummy_data!$A:$A,0))),0)</f>
        <v>0</v>
      </c>
      <c r="DT6" s="69">
        <f>IFERROR(IFERROR(CP6,INDEX(input_dummy_data!$B:$B,MATCH($E6,input_dummy_data!$A:$A,0))),0)</f>
        <v>2.5187979622022454E-2</v>
      </c>
      <c r="DU6" s="69">
        <f>IFERROR(IFERROR(CQ6,INDEX(input_dummy_data!$B:$B,MATCH($E6,input_dummy_data!$A:$A,0))),0)</f>
        <v>0</v>
      </c>
      <c r="DV6" s="69">
        <f>IFERROR(IFERROR(CR6,INDEX(input_dummy_data!$B:$B,MATCH($E6,input_dummy_data!$A:$A,0))),0)</f>
        <v>0.14118834603157382</v>
      </c>
      <c r="DW6" t="s">
        <v>663</v>
      </c>
      <c r="DX6" t="s">
        <v>663</v>
      </c>
      <c r="DY6" t="s">
        <v>663</v>
      </c>
      <c r="DZ6" t="s">
        <v>662</v>
      </c>
      <c r="EA6" t="s">
        <v>663</v>
      </c>
      <c r="EB6" t="s">
        <v>663</v>
      </c>
      <c r="EC6" t="s">
        <v>662</v>
      </c>
      <c r="ED6" t="s">
        <v>663</v>
      </c>
      <c r="EE6" t="s">
        <v>663</v>
      </c>
      <c r="EF6" t="s">
        <v>663</v>
      </c>
      <c r="EG6" t="s">
        <v>663</v>
      </c>
      <c r="EH6" t="s">
        <v>663</v>
      </c>
      <c r="EI6" t="s">
        <v>662</v>
      </c>
      <c r="EJ6" t="s">
        <v>663</v>
      </c>
      <c r="EK6" t="s">
        <v>663</v>
      </c>
      <c r="EL6" t="s">
        <v>663</v>
      </c>
      <c r="EM6" t="s">
        <v>662</v>
      </c>
      <c r="EN6" t="s">
        <v>663</v>
      </c>
      <c r="EO6" t="s">
        <v>663</v>
      </c>
      <c r="EP6" t="s">
        <v>663</v>
      </c>
      <c r="EQ6" t="s">
        <v>663</v>
      </c>
      <c r="ER6" t="s">
        <v>663</v>
      </c>
      <c r="ES6" t="s">
        <v>662</v>
      </c>
      <c r="ET6" t="s">
        <v>663</v>
      </c>
      <c r="EU6" t="s">
        <v>662</v>
      </c>
      <c r="EV6" t="s">
        <v>662</v>
      </c>
      <c r="EW6" t="s">
        <v>663</v>
      </c>
      <c r="EX6" t="s">
        <v>662</v>
      </c>
      <c r="EY6" t="s">
        <v>663</v>
      </c>
    </row>
    <row r="7" spans="1:155" hidden="1" x14ac:dyDescent="0.2">
      <c r="A7" t="s">
        <v>266</v>
      </c>
      <c r="B7" t="s">
        <v>257</v>
      </c>
      <c r="C7" t="s">
        <v>15</v>
      </c>
      <c r="D7" t="s">
        <v>272</v>
      </c>
      <c r="E7" t="s">
        <v>156</v>
      </c>
      <c r="F7" s="51" t="s">
        <v>279</v>
      </c>
      <c r="G7" s="51" t="s">
        <v>15</v>
      </c>
      <c r="H7" s="53">
        <f>INDEX(SER_hh_fec!$18:$18,MATCH(H$2,SER_hh_fec!$2:$2,0))</f>
        <v>39.1739830909438</v>
      </c>
      <c r="I7" s="53">
        <f>INDEX(SER_hh_fec!$18:$18,MATCH(I$2,SER_hh_fec!$2:$2,0))</f>
        <v>88.250881325194001</v>
      </c>
      <c r="J7" s="53">
        <f>INDEX(SER_hh_fec!$18:$18,MATCH(J$2,SER_hh_fec!$2:$2,0))</f>
        <v>30.8905585291383</v>
      </c>
      <c r="K7" s="53">
        <f>INDEX(SER_hh_fec!$18:$18,MATCH(K$2,SER_hh_fec!$2:$2,0))</f>
        <v>29.869965206398</v>
      </c>
      <c r="L7" s="53">
        <f>INDEX(SER_hh_fec!$18:$18,MATCH(L$2,SER_hh_fec!$2:$2,0))</f>
        <v>27.178590868819299</v>
      </c>
      <c r="M7" s="53">
        <f>INDEX(SER_hh_fec!$18:$18,MATCH(M$2,SER_hh_fec!$2:$2,0))</f>
        <v>439.91824940210398</v>
      </c>
      <c r="N7" s="53">
        <f>INDEX(SER_hh_fec!$18:$18,MATCH(N$2,SER_hh_fec!$2:$2,0))</f>
        <v>36.650240822734403</v>
      </c>
      <c r="O7" s="53">
        <f>INDEX(SER_hh_fec!$18:$18,MATCH(O$2,SER_hh_fec!$2:$2,0))</f>
        <v>1.0361378117929401</v>
      </c>
      <c r="P7" s="53">
        <f>INDEX(SER_hh_fec!$18:$18,MATCH(P$2,SER_hh_fec!$2:$2,0))</f>
        <v>848.24569764660805</v>
      </c>
      <c r="Q7" s="53">
        <f>INDEX(SER_hh_fec!$18:$18,MATCH(Q$2,SER_hh_fec!$2:$2,0))</f>
        <v>29.862499630332501</v>
      </c>
      <c r="R7" s="53">
        <f>INDEX(SER_hh_fec!$18:$18,MATCH(R$2,SER_hh_fec!$2:$2,0))</f>
        <v>1203.55370839787</v>
      </c>
      <c r="S7" s="53">
        <f>INDEX(SER_hh_fec!$18:$18,MATCH(S$2,SER_hh_fec!$2:$2,0))</f>
        <v>389.726830505961</v>
      </c>
      <c r="T7" s="53">
        <f>INDEX(SER_hh_fec!$18:$18,MATCH(T$2,SER_hh_fec!$2:$2,0))</f>
        <v>138.87405670007701</v>
      </c>
      <c r="U7" s="53">
        <f>INDEX(SER_hh_fec!$18:$18,MATCH(U$2,SER_hh_fec!$2:$2,0))</f>
        <v>41.787667040227298</v>
      </c>
      <c r="V7" s="53">
        <f>INDEX(SER_hh_fec!$18:$18,MATCH(V$2,SER_hh_fec!$2:$2,0))</f>
        <v>34.196558880890102</v>
      </c>
      <c r="W7" s="53">
        <f>INDEX(SER_hh_fec!$18:$18,MATCH(W$2,SER_hh_fec!$2:$2,0))</f>
        <v>27.347542625215201</v>
      </c>
      <c r="X7" s="53">
        <f>INDEX(SER_hh_fec!$18:$18,MATCH(X$2,SER_hh_fec!$2:$2,0))</f>
        <v>882.54422660620901</v>
      </c>
      <c r="Y7" s="53">
        <f>INDEX(SER_hh_fec!$18:$18,MATCH(Y$2,SER_hh_fec!$2:$2,0))</f>
        <v>2.6143708012201201</v>
      </c>
      <c r="Z7" s="53">
        <f>INDEX(SER_hh_fec!$18:$18,MATCH(Z$2,SER_hh_fec!$2:$2,0))</f>
        <v>15.5403500626048</v>
      </c>
      <c r="AA7" s="53">
        <f>INDEX(SER_hh_fec!$18:$18,MATCH(AA$2,SER_hh_fec!$2:$2,0))</f>
        <v>2.49930784796996</v>
      </c>
      <c r="AB7" s="53">
        <f>INDEX(SER_hh_fec!$18:$18,MATCH(AB$2,SER_hh_fec!$2:$2,0))</f>
        <v>202.45034910128399</v>
      </c>
      <c r="AC7" s="53">
        <f>INDEX(SER_hh_fec!$18:$18,MATCH(AC$2,SER_hh_fec!$2:$2,0))</f>
        <v>80.154299190237396</v>
      </c>
      <c r="AD7" s="53">
        <f>INDEX(SER_hh_fec!$18:$18,MATCH(AD$2,SER_hh_fec!$2:$2,0))</f>
        <v>147.259280296009</v>
      </c>
      <c r="AE7" s="53">
        <f>INDEX(SER_hh_fec!$18:$18,MATCH(AE$2,SER_hh_fec!$2:$2,0))</f>
        <v>17.228786662218202</v>
      </c>
      <c r="AF7" s="53">
        <f>INDEX(SER_hh_fec!$18:$18,MATCH(AF$2,SER_hh_fec!$2:$2,0))</f>
        <v>78.248194379701502</v>
      </c>
      <c r="AG7" s="53">
        <f>INDEX(SER_hh_fec!$18:$18,MATCH(AG$2,SER_hh_fec!$2:$2,0))</f>
        <v>14.520041848460901</v>
      </c>
      <c r="AH7" s="53">
        <f>INDEX(SER_hh_fec!$18:$18,MATCH(AH$2,SER_hh_fec!$2:$2,0))</f>
        <v>22.046385863432398</v>
      </c>
      <c r="AI7" s="53">
        <f>INDEX(SER_hh_fec!$18:$18,MATCH(AI$2,SER_hh_fec!$2:$2,0))</f>
        <v>15.086155977786046</v>
      </c>
      <c r="AJ7" s="53">
        <f>INDEX(SER_hh_fec!$18:$18,MATCH(AJ$2,SER_hh_fec!$2:$2,0))</f>
        <v>4886.7549171214496</v>
      </c>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60" t="s">
        <v>283</v>
      </c>
      <c r="BP7" s="62">
        <f t="shared" ref="BP7:CR7" si="7">H7/SUMIFS(AL:AL,$A:$A,"Non-residential buildings",$B:$B,"3. Application split",$C:$C,"Electricity",$D:$D,"Total")</f>
        <v>4.7409017505486636E-2</v>
      </c>
      <c r="BQ7" s="62">
        <f t="shared" si="7"/>
        <v>5.2949118241706915E-2</v>
      </c>
      <c r="BR7" s="62">
        <f t="shared" si="7"/>
        <v>5.9423545944791344E-2</v>
      </c>
      <c r="BS7" s="62">
        <f t="shared" si="7"/>
        <v>0.21167207647142744</v>
      </c>
      <c r="BT7" s="62">
        <f t="shared" si="7"/>
        <v>2.6135231428357879E-2</v>
      </c>
      <c r="BU7" s="62">
        <f t="shared" si="7"/>
        <v>4.7093308523393752E-2</v>
      </c>
      <c r="BV7" s="62">
        <f t="shared" si="7"/>
        <v>5.4619768727752649E-2</v>
      </c>
      <c r="BW7" s="62">
        <f t="shared" si="7"/>
        <v>5.6212860731463914E-3</v>
      </c>
      <c r="BX7" s="62">
        <f t="shared" si="7"/>
        <v>0.17508076050356144</v>
      </c>
      <c r="BY7" s="62">
        <f t="shared" si="7"/>
        <v>2.5354775262664112E-2</v>
      </c>
      <c r="BZ7" s="62">
        <f t="shared" si="7"/>
        <v>0.12578516854889946</v>
      </c>
      <c r="CA7" s="62">
        <f t="shared" si="7"/>
        <v>6.3496172165560721E-2</v>
      </c>
      <c r="CB7" s="62">
        <f t="shared" si="7"/>
        <v>0.1272410273533128</v>
      </c>
      <c r="CC7" s="62">
        <f t="shared" si="7"/>
        <v>0.12413450568514739</v>
      </c>
      <c r="CD7" s="62">
        <f t="shared" si="7"/>
        <v>5.6204216060495617E-2</v>
      </c>
      <c r="CE7" s="62">
        <f t="shared" si="7"/>
        <v>5.1057196177073765E-2</v>
      </c>
      <c r="CF7" s="62">
        <f t="shared" si="7"/>
        <v>0.12674345824906541</v>
      </c>
      <c r="CG7" s="62">
        <f t="shared" si="7"/>
        <v>1.3632725260183493E-2</v>
      </c>
      <c r="CH7" s="62">
        <f t="shared" si="7"/>
        <v>0.1140708099737056</v>
      </c>
      <c r="CI7" s="62">
        <f t="shared" si="7"/>
        <v>1.4092836006043297E-2</v>
      </c>
      <c r="CJ7" s="62">
        <f t="shared" si="7"/>
        <v>8.4486246913203666E-2</v>
      </c>
      <c r="CK7" s="62">
        <f t="shared" si="7"/>
        <v>2.6047077263109192E-2</v>
      </c>
      <c r="CL7" s="62">
        <f t="shared" si="7"/>
        <v>0.12666097852673899</v>
      </c>
      <c r="CM7" s="62">
        <f t="shared" si="7"/>
        <v>2.6523195630515393E-2</v>
      </c>
      <c r="CN7" s="62">
        <f t="shared" si="7"/>
        <v>4.2530443552283304E-2</v>
      </c>
      <c r="CO7" s="62">
        <f t="shared" si="7"/>
        <v>6.9854202817092689E-2</v>
      </c>
      <c r="CP7" s="62">
        <f t="shared" si="7"/>
        <v>4.8013445244992015E-2</v>
      </c>
      <c r="CQ7" s="62">
        <f t="shared" si="7"/>
        <v>0.21228996211106246</v>
      </c>
      <c r="CR7" s="62">
        <f t="shared" si="7"/>
        <v>8.7226441284952494E-2</v>
      </c>
      <c r="CS7" s="63" t="s">
        <v>283</v>
      </c>
      <c r="CT7" s="69">
        <f>IFERROR(IFERROR(BP7,INDEX(input_dummy_data!$B:$B,MATCH($E7,input_dummy_data!$A:$A,0))),0)</f>
        <v>4.7409017505486636E-2</v>
      </c>
      <c r="CU7" s="69">
        <f>IFERROR(IFERROR(BQ7,INDEX(input_dummy_data!$B:$B,MATCH($E7,input_dummy_data!$A:$A,0))),0)</f>
        <v>5.2949118241706915E-2</v>
      </c>
      <c r="CV7" s="69">
        <f>IFERROR(IFERROR(BR7,INDEX(input_dummy_data!$B:$B,MATCH($E7,input_dummy_data!$A:$A,0))),0)</f>
        <v>5.9423545944791344E-2</v>
      </c>
      <c r="CW7" s="69">
        <f>IFERROR(IFERROR(BS7,INDEX(input_dummy_data!$B:$B,MATCH($E7,input_dummy_data!$A:$A,0))),0)</f>
        <v>0.21167207647142744</v>
      </c>
      <c r="CX7" s="69">
        <f>IFERROR(IFERROR(BT7,INDEX(input_dummy_data!$B:$B,MATCH($E7,input_dummy_data!$A:$A,0))),0)</f>
        <v>2.6135231428357879E-2</v>
      </c>
      <c r="CY7" s="69">
        <f>IFERROR(IFERROR(BU7,INDEX(input_dummy_data!$B:$B,MATCH($E7,input_dummy_data!$A:$A,0))),0)</f>
        <v>4.7093308523393752E-2</v>
      </c>
      <c r="CZ7" s="69">
        <f>IFERROR(IFERROR(BV7,INDEX(input_dummy_data!$B:$B,MATCH($E7,input_dummy_data!$A:$A,0))),0)</f>
        <v>5.4619768727752649E-2</v>
      </c>
      <c r="DA7" s="69">
        <f>IFERROR(IFERROR(BW7,INDEX(input_dummy_data!$B:$B,MATCH($E7,input_dummy_data!$A:$A,0))),0)</f>
        <v>5.6212860731463914E-3</v>
      </c>
      <c r="DB7" s="69">
        <f>IFERROR(IFERROR(BX7,INDEX(input_dummy_data!$B:$B,MATCH($E7,input_dummy_data!$A:$A,0))),0)</f>
        <v>0.17508076050356144</v>
      </c>
      <c r="DC7" s="69">
        <f>IFERROR(IFERROR(BY7,INDEX(input_dummy_data!$B:$B,MATCH($E7,input_dummy_data!$A:$A,0))),0)</f>
        <v>2.5354775262664112E-2</v>
      </c>
      <c r="DD7" s="69">
        <f>IFERROR(IFERROR(BZ7,INDEX(input_dummy_data!$B:$B,MATCH($E7,input_dummy_data!$A:$A,0))),0)</f>
        <v>0.12578516854889946</v>
      </c>
      <c r="DE7" s="69">
        <f>IFERROR(IFERROR(CA7,INDEX(input_dummy_data!$B:$B,MATCH($E7,input_dummy_data!$A:$A,0))),0)</f>
        <v>6.3496172165560721E-2</v>
      </c>
      <c r="DF7" s="69">
        <f>IFERROR(IFERROR(CB7,INDEX(input_dummy_data!$B:$B,MATCH($E7,input_dummy_data!$A:$A,0))),0)</f>
        <v>0.1272410273533128</v>
      </c>
      <c r="DG7" s="69">
        <f>IFERROR(IFERROR(CC7,INDEX(input_dummy_data!$B:$B,MATCH($E7,input_dummy_data!$A:$A,0))),0)</f>
        <v>0.12413450568514739</v>
      </c>
      <c r="DH7" s="69">
        <f>IFERROR(IFERROR(CD7,INDEX(input_dummy_data!$B:$B,MATCH($E7,input_dummy_data!$A:$A,0))),0)</f>
        <v>5.6204216060495617E-2</v>
      </c>
      <c r="DI7" s="69">
        <f>IFERROR(IFERROR(CE7,INDEX(input_dummy_data!$B:$B,MATCH($E7,input_dummy_data!$A:$A,0))),0)</f>
        <v>5.1057196177073765E-2</v>
      </c>
      <c r="DJ7" s="69">
        <f>IFERROR(IFERROR(CF7,INDEX(input_dummy_data!$B:$B,MATCH($E7,input_dummy_data!$A:$A,0))),0)</f>
        <v>0.12674345824906541</v>
      </c>
      <c r="DK7" s="69">
        <f>IFERROR(IFERROR(CG7,INDEX(input_dummy_data!$B:$B,MATCH($E7,input_dummy_data!$A:$A,0))),0)</f>
        <v>1.3632725260183493E-2</v>
      </c>
      <c r="DL7" s="69">
        <f>IFERROR(IFERROR(CH7,INDEX(input_dummy_data!$B:$B,MATCH($E7,input_dummy_data!$A:$A,0))),0)</f>
        <v>0.1140708099737056</v>
      </c>
      <c r="DM7" s="69">
        <f>IFERROR(IFERROR(CI7,INDEX(input_dummy_data!$B:$B,MATCH($E7,input_dummy_data!$A:$A,0))),0)</f>
        <v>1.4092836006043297E-2</v>
      </c>
      <c r="DN7" s="69">
        <f>IFERROR(IFERROR(CJ7,INDEX(input_dummy_data!$B:$B,MATCH($E7,input_dummy_data!$A:$A,0))),0)</f>
        <v>8.4486246913203666E-2</v>
      </c>
      <c r="DO7" s="69">
        <f>IFERROR(IFERROR(CK7,INDEX(input_dummy_data!$B:$B,MATCH($E7,input_dummy_data!$A:$A,0))),0)</f>
        <v>2.6047077263109192E-2</v>
      </c>
      <c r="DP7" s="69">
        <f>IFERROR(IFERROR(CL7,INDEX(input_dummy_data!$B:$B,MATCH($E7,input_dummy_data!$A:$A,0))),0)</f>
        <v>0.12666097852673899</v>
      </c>
      <c r="DQ7" s="69">
        <f>IFERROR(IFERROR(CM7,INDEX(input_dummy_data!$B:$B,MATCH($E7,input_dummy_data!$A:$A,0))),0)</f>
        <v>2.6523195630515393E-2</v>
      </c>
      <c r="DR7" s="69">
        <f>IFERROR(IFERROR(CN7,INDEX(input_dummy_data!$B:$B,MATCH($E7,input_dummy_data!$A:$A,0))),0)</f>
        <v>4.2530443552283304E-2</v>
      </c>
      <c r="DS7" s="69">
        <f>IFERROR(IFERROR(CO7,INDEX(input_dummy_data!$B:$B,MATCH($E7,input_dummy_data!$A:$A,0))),0)</f>
        <v>6.9854202817092689E-2</v>
      </c>
      <c r="DT7" s="69">
        <f>IFERROR(IFERROR(CP7,INDEX(input_dummy_data!$B:$B,MATCH($E7,input_dummy_data!$A:$A,0))),0)</f>
        <v>4.8013445244992015E-2</v>
      </c>
      <c r="DU7" s="69">
        <f>IFERROR(IFERROR(CQ7,INDEX(input_dummy_data!$B:$B,MATCH($E7,input_dummy_data!$A:$A,0))),0)</f>
        <v>0.21228996211106246</v>
      </c>
      <c r="DV7" s="69">
        <f>IFERROR(IFERROR(CR7,INDEX(input_dummy_data!$B:$B,MATCH($E7,input_dummy_data!$A:$A,0))),0)</f>
        <v>8.7226441284952494E-2</v>
      </c>
      <c r="DW7" t="s">
        <v>663</v>
      </c>
      <c r="DX7" t="s">
        <v>663</v>
      </c>
      <c r="DY7" t="s">
        <v>663</v>
      </c>
      <c r="DZ7" t="s">
        <v>663</v>
      </c>
      <c r="EA7" t="s">
        <v>663</v>
      </c>
      <c r="EB7" t="s">
        <v>663</v>
      </c>
      <c r="EC7" t="s">
        <v>663</v>
      </c>
      <c r="ED7" t="s">
        <v>663</v>
      </c>
      <c r="EE7" t="s">
        <v>663</v>
      </c>
      <c r="EF7" t="s">
        <v>663</v>
      </c>
      <c r="EG7" t="s">
        <v>663</v>
      </c>
      <c r="EH7" t="s">
        <v>663</v>
      </c>
      <c r="EI7" t="s">
        <v>663</v>
      </c>
      <c r="EJ7" t="s">
        <v>663</v>
      </c>
      <c r="EK7" t="s">
        <v>663</v>
      </c>
      <c r="EL7" t="s">
        <v>663</v>
      </c>
      <c r="EM7" t="s">
        <v>663</v>
      </c>
      <c r="EN7" t="s">
        <v>663</v>
      </c>
      <c r="EO7" t="s">
        <v>663</v>
      </c>
      <c r="EP7" t="s">
        <v>663</v>
      </c>
      <c r="EQ7" t="s">
        <v>663</v>
      </c>
      <c r="ER7" t="s">
        <v>663</v>
      </c>
      <c r="ES7" t="s">
        <v>663</v>
      </c>
      <c r="ET7" t="s">
        <v>663</v>
      </c>
      <c r="EU7" t="s">
        <v>663</v>
      </c>
      <c r="EV7" t="s">
        <v>663</v>
      </c>
      <c r="EW7" t="s">
        <v>663</v>
      </c>
      <c r="EX7" t="s">
        <v>663</v>
      </c>
      <c r="EY7" t="s">
        <v>663</v>
      </c>
    </row>
    <row r="8" spans="1:155" hidden="1" x14ac:dyDescent="0.2">
      <c r="A8" t="s">
        <v>266</v>
      </c>
      <c r="B8" t="s">
        <v>257</v>
      </c>
      <c r="C8" t="s">
        <v>269</v>
      </c>
      <c r="D8" t="s">
        <v>268</v>
      </c>
      <c r="E8" t="s">
        <v>152</v>
      </c>
      <c r="F8" s="51" t="s">
        <v>279</v>
      </c>
      <c r="G8" s="51" t="s">
        <v>659</v>
      </c>
      <c r="H8" s="53">
        <f>INDEX(SER_hh_fec!$22:$22,MATCH(H$2,SER_hh_fec!$2:$2,0))+INDEX(SER_hh_fec!$21:$21,MATCH(H$2,SER_hh_fec!$2:$2,0))</f>
        <v>29.882492563655081</v>
      </c>
      <c r="I8" s="53">
        <f>INDEX(SER_hh_fec!$22:$22,MATCH(I$2,SER_hh_fec!$2:$2,0))+INDEX(SER_hh_fec!$21:$21,MATCH(I$2,SER_hh_fec!$2:$2,0))</f>
        <v>78.940165429735899</v>
      </c>
      <c r="J8" s="53">
        <f>INDEX(SER_hh_fec!$22:$22,MATCH(J$2,SER_hh_fec!$2:$2,0))+INDEX(SER_hh_fec!$21:$21,MATCH(J$2,SER_hh_fec!$2:$2,0))</f>
        <v>3.5843266851044797</v>
      </c>
      <c r="K8" s="53">
        <f>INDEX(SER_hh_fec!$22:$22,MATCH(K$2,SER_hh_fec!$2:$2,0))+INDEX(SER_hh_fec!$21:$21,MATCH(K$2,SER_hh_fec!$2:$2,0))</f>
        <v>7.0093368878213296</v>
      </c>
      <c r="L8" s="53">
        <f>INDEX(SER_hh_fec!$22:$22,MATCH(L$2,SER_hh_fec!$2:$2,0))+INDEX(SER_hh_fec!$21:$21,MATCH(L$2,SER_hh_fec!$2:$2,0))</f>
        <v>0.16038579178083651</v>
      </c>
      <c r="M8" s="53">
        <f>INDEX(SER_hh_fec!$22:$22,MATCH(M$2,SER_hh_fec!$2:$2,0))+INDEX(SER_hh_fec!$21:$21,MATCH(M$2,SER_hh_fec!$2:$2,0))</f>
        <v>1058.7025914341839</v>
      </c>
      <c r="N8" s="53">
        <f>INDEX(SER_hh_fec!$22:$22,MATCH(N$2,SER_hh_fec!$2:$2,0))+INDEX(SER_hh_fec!$21:$21,MATCH(N$2,SER_hh_fec!$2:$2,0))</f>
        <v>6.7204948954540562</v>
      </c>
      <c r="O8" s="53">
        <f>INDEX(SER_hh_fec!$22:$22,MATCH(O$2,SER_hh_fec!$2:$2,0))+INDEX(SER_hh_fec!$21:$21,MATCH(O$2,SER_hh_fec!$2:$2,0))</f>
        <v>3.1116129069547012</v>
      </c>
      <c r="P8" s="53">
        <f>INDEX(SER_hh_fec!$22:$22,MATCH(P$2,SER_hh_fec!$2:$2,0))+INDEX(SER_hh_fec!$21:$21,MATCH(P$2,SER_hh_fec!$2:$2,0))</f>
        <v>191.75902190124077</v>
      </c>
      <c r="Q8" s="53">
        <f>INDEX(SER_hh_fec!$22:$22,MATCH(Q$2,SER_hh_fec!$2:$2,0))+INDEX(SER_hh_fec!$21:$21,MATCH(Q$2,SER_hh_fec!$2:$2,0))</f>
        <v>14.4147975693886</v>
      </c>
      <c r="R8" s="53">
        <f>INDEX(SER_hh_fec!$22:$22,MATCH(R$2,SER_hh_fec!$2:$2,0))+INDEX(SER_hh_fec!$21:$21,MATCH(R$2,SER_hh_fec!$2:$2,0))</f>
        <v>340.8349400599746</v>
      </c>
      <c r="S8" s="53">
        <f>INDEX(SER_hh_fec!$22:$22,MATCH(S$2,SER_hh_fec!$2:$2,0))+INDEX(SER_hh_fec!$21:$21,MATCH(S$2,SER_hh_fec!$2:$2,0))</f>
        <v>102.0267657737331</v>
      </c>
      <c r="T8" s="53">
        <f>INDEX(SER_hh_fec!$22:$22,MATCH(T$2,SER_hh_fec!$2:$2,0))+INDEX(SER_hh_fec!$21:$21,MATCH(T$2,SER_hh_fec!$2:$2,0))</f>
        <v>27.695229838039999</v>
      </c>
      <c r="U8" s="53">
        <f>INDEX(SER_hh_fec!$22:$22,MATCH(U$2,SER_hh_fec!$2:$2,0))+INDEX(SER_hh_fec!$21:$21,MATCH(U$2,SER_hh_fec!$2:$2,0))</f>
        <v>13.324522925460521</v>
      </c>
      <c r="V8" s="53">
        <f>INDEX(SER_hh_fec!$22:$22,MATCH(V$2,SER_hh_fec!$2:$2,0))+INDEX(SER_hh_fec!$21:$21,MATCH(V$2,SER_hh_fec!$2:$2,0))</f>
        <v>9.5881876539432087E-2</v>
      </c>
      <c r="W8" s="53">
        <f>INDEX(SER_hh_fec!$22:$22,MATCH(W$2,SER_hh_fec!$2:$2,0))+INDEX(SER_hh_fec!$21:$21,MATCH(W$2,SER_hh_fec!$2:$2,0))</f>
        <v>55.724619590712592</v>
      </c>
      <c r="X8" s="53">
        <f>INDEX(SER_hh_fec!$22:$22,MATCH(X$2,SER_hh_fec!$2:$2,0))+INDEX(SER_hh_fec!$21:$21,MATCH(X$2,SER_hh_fec!$2:$2,0))</f>
        <v>77.666148819698108</v>
      </c>
      <c r="Y8" s="53">
        <f>INDEX(SER_hh_fec!$22:$22,MATCH(Y$2,SER_hh_fec!$2:$2,0))+INDEX(SER_hh_fec!$21:$21,MATCH(Y$2,SER_hh_fec!$2:$2,0))</f>
        <v>0.38971352462097369</v>
      </c>
      <c r="Z8" s="53">
        <f>INDEX(SER_hh_fec!$22:$22,MATCH(Z$2,SER_hh_fec!$2:$2,0))+INDEX(SER_hh_fec!$21:$21,MATCH(Z$2,SER_hh_fec!$2:$2,0))</f>
        <v>5.0066817531768208</v>
      </c>
      <c r="AA8" s="53">
        <f>INDEX(SER_hh_fec!$22:$22,MATCH(AA$2,SER_hh_fec!$2:$2,0))+INDEX(SER_hh_fec!$21:$21,MATCH(AA$2,SER_hh_fec!$2:$2,0))</f>
        <v>4.0987628066211856</v>
      </c>
      <c r="AB8" s="53">
        <f>INDEX(SER_hh_fec!$22:$22,MATCH(AB$2,SER_hh_fec!$2:$2,0))+INDEX(SER_hh_fec!$21:$21,MATCH(AB$2,SER_hh_fec!$2:$2,0))</f>
        <v>27.38307311835818</v>
      </c>
      <c r="AC8" s="53">
        <f>INDEX(SER_hh_fec!$22:$22,MATCH(AC$2,SER_hh_fec!$2:$2,0))+INDEX(SER_hh_fec!$21:$21,MATCH(AC$2,SER_hh_fec!$2:$2,0))</f>
        <v>89.434629228598695</v>
      </c>
      <c r="AD8" s="53">
        <f>INDEX(SER_hh_fec!$22:$22,MATCH(AD$2,SER_hh_fec!$2:$2,0))+INDEX(SER_hh_fec!$21:$21,MATCH(AD$2,SER_hh_fec!$2:$2,0))</f>
        <v>21.8261419449437</v>
      </c>
      <c r="AE8" s="53">
        <f>INDEX(SER_hh_fec!$22:$22,MATCH(AE$2,SER_hh_fec!$2:$2,0))+INDEX(SER_hh_fec!$21:$21,MATCH(AE$2,SER_hh_fec!$2:$2,0))</f>
        <v>29.900926228912194</v>
      </c>
      <c r="AF8" s="53">
        <f>INDEX(SER_hh_fec!$22:$22,MATCH(AF$2,SER_hh_fec!$2:$2,0))+INDEX(SER_hh_fec!$21:$21,MATCH(AF$2,SER_hh_fec!$2:$2,0))</f>
        <v>39.916355736719837</v>
      </c>
      <c r="AG8" s="53">
        <f>INDEX(SER_hh_fec!$22:$22,MATCH(AG$2,SER_hh_fec!$2:$2,0))+INDEX(SER_hh_fec!$21:$21,MATCH(AG$2,SER_hh_fec!$2:$2,0))</f>
        <v>16.965749164352179</v>
      </c>
      <c r="AH8" s="53">
        <f>INDEX(SER_hh_fec!$22:$22,MATCH(AH$2,SER_hh_fec!$2:$2,0))+INDEX(SER_hh_fec!$21:$21,MATCH(AH$2,SER_hh_fec!$2:$2,0))</f>
        <v>4.3687844867066297E-2</v>
      </c>
      <c r="AI8" s="53">
        <f>INDEX(SER_hh_fec!$22:$22,MATCH(AI$2,SER_hh_fec!$2:$2,0))+INDEX(SER_hh_fec!$21:$21,MATCH(AI$2,SER_hh_fec!$2:$2,0))</f>
        <v>0.3259705947283798</v>
      </c>
      <c r="AJ8" s="53">
        <f>INDEX(SER_hh_fec!$22:$22,MATCH(AJ$2,SER_hh_fec!$2:$2,0))+INDEX(SER_hh_fec!$21:$21,MATCH(AJ$2,SER_hh_fec!$2:$2,0))</f>
        <v>2246.9450268953797</v>
      </c>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60" t="s">
        <v>283</v>
      </c>
      <c r="BP8" s="62">
        <f t="shared" ref="BP8:BY9" si="8">H8/SUMIFS(AL:AL,$A:$A,"Non-residential buildings",$B:$B,"3. Application split",$C:$C,"Crude oil",$D:$D,"Total")</f>
        <v>0.12370545341950037</v>
      </c>
      <c r="BQ8" s="62">
        <f t="shared" si="8"/>
        <v>0.16207998297343684</v>
      </c>
      <c r="BR8" s="62">
        <f t="shared" si="8"/>
        <v>9.0404604681084327E-2</v>
      </c>
      <c r="BS8" s="62">
        <f t="shared" si="8"/>
        <v>0.18404588470250424</v>
      </c>
      <c r="BT8" s="62">
        <f t="shared" si="8"/>
        <v>6.065326244747064E-3</v>
      </c>
      <c r="BU8" s="62">
        <f t="shared" si="8"/>
        <v>0.16615773451280053</v>
      </c>
      <c r="BV8" s="62">
        <f t="shared" si="8"/>
        <v>9.4453047793471925E-2</v>
      </c>
      <c r="BW8" s="62">
        <f t="shared" si="8"/>
        <v>8.7525228209898762E-2</v>
      </c>
      <c r="BX8" s="62">
        <f t="shared" si="8"/>
        <v>0.22609500742150246</v>
      </c>
      <c r="BY8" s="62">
        <f t="shared" si="8"/>
        <v>6.5349380071265187E-2</v>
      </c>
      <c r="BZ8" s="62">
        <f t="shared" ref="BZ8:CI9" si="9">R8/SUMIFS(AV:AV,$A:$A,"Non-residential buildings",$B:$B,"3. Application split",$C:$C,"Crude oil",$D:$D,"Total")</f>
        <v>0.14059421598307148</v>
      </c>
      <c r="CA8" s="62">
        <f t="shared" si="9"/>
        <v>9.4798454974836757E-2</v>
      </c>
      <c r="CB8" s="62">
        <f t="shared" si="9"/>
        <v>0.3076487671596721</v>
      </c>
      <c r="CC8" s="62">
        <f t="shared" si="9"/>
        <v>0.30351430998494416</v>
      </c>
      <c r="CD8" s="62">
        <f t="shared" si="9"/>
        <v>3.5925624378796432E-3</v>
      </c>
      <c r="CE8" s="62">
        <f t="shared" si="9"/>
        <v>0.18893693992491431</v>
      </c>
      <c r="CF8" s="62">
        <f t="shared" si="9"/>
        <v>0.15309925156408433</v>
      </c>
      <c r="CG8" s="62">
        <f t="shared" si="9"/>
        <v>0.16280921652562427</v>
      </c>
      <c r="CH8" s="62">
        <f t="shared" si="9"/>
        <v>8.6427721398770474E-2</v>
      </c>
      <c r="CI8" s="62">
        <f t="shared" si="9"/>
        <v>9.5506843724594587E-2</v>
      </c>
      <c r="CJ8" s="62">
        <f t="shared" ref="CJ8:CR9" si="10">AB8/SUMIFS(BF:BF,$A:$A,"Non-residential buildings",$B:$B,"3. Application split",$C:$C,"Crude oil",$D:$D,"Total")</f>
        <v>0.14078326553039006</v>
      </c>
      <c r="CK8" s="62">
        <f t="shared" si="10"/>
        <v>0.20498798035166785</v>
      </c>
      <c r="CL8" s="62">
        <f t="shared" si="10"/>
        <v>0.18537196404537448</v>
      </c>
      <c r="CM8" s="62">
        <f t="shared" si="10"/>
        <v>0.17669563616631537</v>
      </c>
      <c r="CN8" s="62">
        <f t="shared" si="10"/>
        <v>0.14695557566295289</v>
      </c>
      <c r="CO8" s="62">
        <f t="shared" si="10"/>
        <v>0.21072044764601222</v>
      </c>
      <c r="CP8" s="62">
        <f t="shared" si="10"/>
        <v>5.7610326710761731E-3</v>
      </c>
      <c r="CQ8" s="62">
        <f t="shared" si="10"/>
        <v>8.8155404091094219E-3</v>
      </c>
      <c r="CR8" s="62">
        <f t="shared" si="10"/>
        <v>0.15755977423872347</v>
      </c>
      <c r="CS8" s="63" t="s">
        <v>283</v>
      </c>
      <c r="CT8" s="69">
        <f>IFERROR(IFERROR(BP8,INDEX(input_dummy_data!$B:$B,MATCH($E8,input_dummy_data!$A:$A,0))),0)</f>
        <v>0.12370545341950037</v>
      </c>
      <c r="CU8" s="69">
        <f>IFERROR(IFERROR(BQ8,INDEX(input_dummy_data!$B:$B,MATCH($E8,input_dummy_data!$A:$A,0))),0)</f>
        <v>0.16207998297343684</v>
      </c>
      <c r="CV8" s="69">
        <f>IFERROR(IFERROR(BR8,INDEX(input_dummy_data!$B:$B,MATCH($E8,input_dummy_data!$A:$A,0))),0)</f>
        <v>9.0404604681084327E-2</v>
      </c>
      <c r="CW8" s="69">
        <f>IFERROR(IFERROR(BS8,INDEX(input_dummy_data!$B:$B,MATCH($E8,input_dummy_data!$A:$A,0))),0)</f>
        <v>0.18404588470250424</v>
      </c>
      <c r="CX8" s="69">
        <f>IFERROR(IFERROR(BT8,INDEX(input_dummy_data!$B:$B,MATCH($E8,input_dummy_data!$A:$A,0))),0)</f>
        <v>6.065326244747064E-3</v>
      </c>
      <c r="CY8" s="69">
        <f>IFERROR(IFERROR(BU8,INDEX(input_dummy_data!$B:$B,MATCH($E8,input_dummy_data!$A:$A,0))),0)</f>
        <v>0.16615773451280053</v>
      </c>
      <c r="CZ8" s="69">
        <f>IFERROR(IFERROR(BV8,INDEX(input_dummy_data!$B:$B,MATCH($E8,input_dummy_data!$A:$A,0))),0)</f>
        <v>9.4453047793471925E-2</v>
      </c>
      <c r="DA8" s="69">
        <f>IFERROR(IFERROR(BW8,INDEX(input_dummy_data!$B:$B,MATCH($E8,input_dummy_data!$A:$A,0))),0)</f>
        <v>8.7525228209898762E-2</v>
      </c>
      <c r="DB8" s="69">
        <f>IFERROR(IFERROR(BX8,INDEX(input_dummy_data!$B:$B,MATCH($E8,input_dummy_data!$A:$A,0))),0)</f>
        <v>0.22609500742150246</v>
      </c>
      <c r="DC8" s="69">
        <f>IFERROR(IFERROR(BY8,INDEX(input_dummy_data!$B:$B,MATCH($E8,input_dummy_data!$A:$A,0))),0)</f>
        <v>6.5349380071265187E-2</v>
      </c>
      <c r="DD8" s="69">
        <f>IFERROR(IFERROR(BZ8,INDEX(input_dummy_data!$B:$B,MATCH($E8,input_dummy_data!$A:$A,0))),0)</f>
        <v>0.14059421598307148</v>
      </c>
      <c r="DE8" s="69">
        <f>IFERROR(IFERROR(CA8,INDEX(input_dummy_data!$B:$B,MATCH($E8,input_dummy_data!$A:$A,0))),0)</f>
        <v>9.4798454974836757E-2</v>
      </c>
      <c r="DF8" s="69">
        <f>IFERROR(IFERROR(CB8,INDEX(input_dummy_data!$B:$B,MATCH($E8,input_dummy_data!$A:$A,0))),0)</f>
        <v>0.3076487671596721</v>
      </c>
      <c r="DG8" s="69">
        <f>IFERROR(IFERROR(CC8,INDEX(input_dummy_data!$B:$B,MATCH($E8,input_dummy_data!$A:$A,0))),0)</f>
        <v>0.30351430998494416</v>
      </c>
      <c r="DH8" s="69">
        <f>IFERROR(IFERROR(CD8,INDEX(input_dummy_data!$B:$B,MATCH($E8,input_dummy_data!$A:$A,0))),0)</f>
        <v>3.5925624378796432E-3</v>
      </c>
      <c r="DI8" s="69">
        <f>IFERROR(IFERROR(CE8,INDEX(input_dummy_data!$B:$B,MATCH($E8,input_dummy_data!$A:$A,0))),0)</f>
        <v>0.18893693992491431</v>
      </c>
      <c r="DJ8" s="69">
        <f>IFERROR(IFERROR(CF8,INDEX(input_dummy_data!$B:$B,MATCH($E8,input_dummy_data!$A:$A,0))),0)</f>
        <v>0.15309925156408433</v>
      </c>
      <c r="DK8" s="69">
        <f>IFERROR(IFERROR(CG8,INDEX(input_dummy_data!$B:$B,MATCH($E8,input_dummy_data!$A:$A,0))),0)</f>
        <v>0.16280921652562427</v>
      </c>
      <c r="DL8" s="69">
        <f>IFERROR(IFERROR(CH8,INDEX(input_dummy_data!$B:$B,MATCH($E8,input_dummy_data!$A:$A,0))),0)</f>
        <v>8.6427721398770474E-2</v>
      </c>
      <c r="DM8" s="69">
        <f>IFERROR(IFERROR(CI8,INDEX(input_dummy_data!$B:$B,MATCH($E8,input_dummy_data!$A:$A,0))),0)</f>
        <v>9.5506843724594587E-2</v>
      </c>
      <c r="DN8" s="69">
        <f>IFERROR(IFERROR(CJ8,INDEX(input_dummy_data!$B:$B,MATCH($E8,input_dummy_data!$A:$A,0))),0)</f>
        <v>0.14078326553039006</v>
      </c>
      <c r="DO8" s="69">
        <f>IFERROR(IFERROR(CK8,INDEX(input_dummy_data!$B:$B,MATCH($E8,input_dummy_data!$A:$A,0))),0)</f>
        <v>0.20498798035166785</v>
      </c>
      <c r="DP8" s="69">
        <f>IFERROR(IFERROR(CL8,INDEX(input_dummy_data!$B:$B,MATCH($E8,input_dummy_data!$A:$A,0))),0)</f>
        <v>0.18537196404537448</v>
      </c>
      <c r="DQ8" s="69">
        <f>IFERROR(IFERROR(CM8,INDEX(input_dummy_data!$B:$B,MATCH($E8,input_dummy_data!$A:$A,0))),0)</f>
        <v>0.17669563616631537</v>
      </c>
      <c r="DR8" s="69">
        <f>IFERROR(IFERROR(CN8,INDEX(input_dummy_data!$B:$B,MATCH($E8,input_dummy_data!$A:$A,0))),0)</f>
        <v>0.14695557566295289</v>
      </c>
      <c r="DS8" s="69">
        <f>IFERROR(IFERROR(CO8,INDEX(input_dummy_data!$B:$B,MATCH($E8,input_dummy_data!$A:$A,0))),0)</f>
        <v>0.21072044764601222</v>
      </c>
      <c r="DT8" s="69">
        <f>IFERROR(IFERROR(CP8,INDEX(input_dummy_data!$B:$B,MATCH($E8,input_dummy_data!$A:$A,0))),0)</f>
        <v>5.7610326710761731E-3</v>
      </c>
      <c r="DU8" s="69">
        <f>IFERROR(IFERROR(CQ8,INDEX(input_dummy_data!$B:$B,MATCH($E8,input_dummy_data!$A:$A,0))),0)</f>
        <v>8.8155404091094219E-3</v>
      </c>
      <c r="DV8" s="69">
        <f>IFERROR(IFERROR(CR8,INDEX(input_dummy_data!$B:$B,MATCH($E8,input_dummy_data!$A:$A,0))),0)</f>
        <v>0.15755977423872347</v>
      </c>
      <c r="DW8" t="s">
        <v>663</v>
      </c>
      <c r="DX8" t="s">
        <v>663</v>
      </c>
      <c r="DY8" t="s">
        <v>663</v>
      </c>
      <c r="DZ8" t="s">
        <v>663</v>
      </c>
      <c r="EA8" t="s">
        <v>663</v>
      </c>
      <c r="EB8" t="s">
        <v>663</v>
      </c>
      <c r="EC8" t="s">
        <v>663</v>
      </c>
      <c r="ED8" t="s">
        <v>663</v>
      </c>
      <c r="EE8" t="s">
        <v>663</v>
      </c>
      <c r="EF8" t="s">
        <v>663</v>
      </c>
      <c r="EG8" t="s">
        <v>663</v>
      </c>
      <c r="EH8" t="s">
        <v>663</v>
      </c>
      <c r="EI8" t="s">
        <v>663</v>
      </c>
      <c r="EJ8" t="s">
        <v>663</v>
      </c>
      <c r="EK8" t="s">
        <v>663</v>
      </c>
      <c r="EL8" t="s">
        <v>663</v>
      </c>
      <c r="EM8" t="s">
        <v>663</v>
      </c>
      <c r="EN8" t="s">
        <v>663</v>
      </c>
      <c r="EO8" t="s">
        <v>663</v>
      </c>
      <c r="EP8" t="s">
        <v>663</v>
      </c>
      <c r="EQ8" t="s">
        <v>663</v>
      </c>
      <c r="ER8" t="s">
        <v>663</v>
      </c>
      <c r="ES8" t="s">
        <v>663</v>
      </c>
      <c r="ET8" t="s">
        <v>663</v>
      </c>
      <c r="EU8" t="s">
        <v>663</v>
      </c>
      <c r="EV8" t="s">
        <v>663</v>
      </c>
      <c r="EW8" t="s">
        <v>663</v>
      </c>
      <c r="EX8" t="s">
        <v>663</v>
      </c>
      <c r="EY8" t="s">
        <v>663</v>
      </c>
    </row>
    <row r="9" spans="1:155" hidden="1" x14ac:dyDescent="0.2">
      <c r="A9" t="s">
        <v>266</v>
      </c>
      <c r="B9" t="s">
        <v>257</v>
      </c>
      <c r="C9" t="s">
        <v>269</v>
      </c>
      <c r="D9" t="s">
        <v>1</v>
      </c>
      <c r="E9" t="s">
        <v>160</v>
      </c>
      <c r="F9" s="51" t="s">
        <v>279</v>
      </c>
      <c r="G9" s="51" t="s">
        <v>659</v>
      </c>
      <c r="H9" s="53">
        <f>INDEX(SER_hh_fec!$7:$7,MATCH(H$2,SER_hh_fec!$2:$2,0))+INDEX(SER_hh_fec!$6:$6,MATCH(H$2,SER_hh_fec!$2:$2,0))</f>
        <v>211.67915033595</v>
      </c>
      <c r="I9" s="53">
        <f>INDEX(SER_hh_fec!$7:$7,MATCH(I$2,SER_hh_fec!$2:$2,0))+INDEX(SER_hh_fec!$6:$6,MATCH(I$2,SER_hh_fec!$2:$2,0))</f>
        <v>408.10434174221598</v>
      </c>
      <c r="J9" s="53">
        <f>INDEX(SER_hh_fec!$7:$7,MATCH(J$2,SER_hh_fec!$2:$2,0))+INDEX(SER_hh_fec!$6:$6,MATCH(J$2,SER_hh_fec!$2:$2,0))</f>
        <v>36.063285267281401</v>
      </c>
      <c r="K9" s="53">
        <f>INDEX(SER_hh_fec!$7:$7,MATCH(K$2,SER_hh_fec!$2:$2,0))+INDEX(SER_hh_fec!$6:$6,MATCH(K$2,SER_hh_fec!$2:$2,0))</f>
        <v>31.075388011903399</v>
      </c>
      <c r="L9" s="53">
        <f>INDEX(SER_hh_fec!$7:$7,MATCH(L$2,SER_hh_fec!$2:$2,0))+INDEX(SER_hh_fec!$6:$6,MATCH(L$2,SER_hh_fec!$2:$2,0))</f>
        <v>26.282675192735901</v>
      </c>
      <c r="M9" s="53">
        <f>INDEX(SER_hh_fec!$7:$7,MATCH(M$2,SER_hh_fec!$2:$2,0))+INDEX(SER_hh_fec!$6:$6,MATCH(M$2,SER_hh_fec!$2:$2,0))</f>
        <v>5312.9694498250401</v>
      </c>
      <c r="N9" s="53">
        <f>INDEX(SER_hh_fec!$7:$7,MATCH(N$2,SER_hh_fec!$2:$2,0))+INDEX(SER_hh_fec!$6:$6,MATCH(N$2,SER_hh_fec!$2:$2,0))</f>
        <v>64.431204837400301</v>
      </c>
      <c r="O9" s="53">
        <f>INDEX(SER_hh_fec!$7:$7,MATCH(O$2,SER_hh_fec!$2:$2,0))+INDEX(SER_hh_fec!$6:$6,MATCH(O$2,SER_hh_fec!$2:$2,0))</f>
        <v>32.439427297048901</v>
      </c>
      <c r="P9" s="53">
        <f>INDEX(SER_hh_fec!$7:$7,MATCH(P$2,SER_hh_fec!$2:$2,0))+INDEX(SER_hh_fec!$6:$6,MATCH(P$2,SER_hh_fec!$2:$2,0))</f>
        <v>656.37568079809796</v>
      </c>
      <c r="Q9" s="53">
        <f>INDEX(SER_hh_fec!$7:$7,MATCH(Q$2,SER_hh_fec!$2:$2,0))+INDEX(SER_hh_fec!$6:$6,MATCH(Q$2,SER_hh_fec!$2:$2,0))</f>
        <v>206.16568159765001</v>
      </c>
      <c r="R9" s="53">
        <f>INDEX(SER_hh_fec!$7:$7,MATCH(R$2,SER_hh_fec!$2:$2,0))+INDEX(SER_hh_fec!$6:$6,MATCH(R$2,SER_hh_fec!$2:$2,0))</f>
        <v>2083.4108774280899</v>
      </c>
      <c r="S9" s="53">
        <f>INDEX(SER_hh_fec!$7:$7,MATCH(S$2,SER_hh_fec!$2:$2,0))+INDEX(SER_hh_fec!$6:$6,MATCH(S$2,SER_hh_fec!$2:$2,0))</f>
        <v>974.22248112396198</v>
      </c>
      <c r="T9" s="53">
        <f>INDEX(SER_hh_fec!$7:$7,MATCH(T$2,SER_hh_fec!$2:$2,0))+INDEX(SER_hh_fec!$6:$6,MATCH(T$2,SER_hh_fec!$2:$2,0))</f>
        <v>62.327005887890799</v>
      </c>
      <c r="U9" s="53">
        <f>INDEX(SER_hh_fec!$7:$7,MATCH(U$2,SER_hh_fec!$2:$2,0))+INDEX(SER_hh_fec!$6:$6,MATCH(U$2,SER_hh_fec!$2:$2,0))</f>
        <v>30.576283353233499</v>
      </c>
      <c r="V9" s="53">
        <f>INDEX(SER_hh_fec!$7:$7,MATCH(V$2,SER_hh_fec!$2:$2,0))+INDEX(SER_hh_fec!$6:$6,MATCH(V$2,SER_hh_fec!$2:$2,0))</f>
        <v>26.593111898060702</v>
      </c>
      <c r="W9" s="53">
        <f>INDEX(SER_hh_fec!$7:$7,MATCH(W$2,SER_hh_fec!$2:$2,0))+INDEX(SER_hh_fec!$6:$6,MATCH(W$2,SER_hh_fec!$2:$2,0))</f>
        <v>239.213043805647</v>
      </c>
      <c r="X9" s="53">
        <f>INDEX(SER_hh_fec!$7:$7,MATCH(X$2,SER_hh_fec!$2:$2,0))+INDEX(SER_hh_fec!$6:$6,MATCH(X$2,SER_hh_fec!$2:$2,0))</f>
        <v>429.62665650919399</v>
      </c>
      <c r="Y9" s="53">
        <f>INDEX(SER_hh_fec!$7:$7,MATCH(Y$2,SER_hh_fec!$2:$2,0))+INDEX(SER_hh_fec!$6:$6,MATCH(Y$2,SER_hh_fec!$2:$2,0))</f>
        <v>2.0039686816909601</v>
      </c>
      <c r="Z9" s="53">
        <f>INDEX(SER_hh_fec!$7:$7,MATCH(Z$2,SER_hh_fec!$2:$2,0))+INDEX(SER_hh_fec!$6:$6,MATCH(Z$2,SER_hh_fec!$2:$2,0))</f>
        <v>52.922437193236199</v>
      </c>
      <c r="AA9" s="53">
        <f>INDEX(SER_hh_fec!$7:$7,MATCH(AA$2,SER_hh_fec!$2:$2,0))+INDEX(SER_hh_fec!$6:$6,MATCH(AA$2,SER_hh_fec!$2:$2,0))</f>
        <v>38.817144020333103</v>
      </c>
      <c r="AB9" s="53">
        <f>INDEX(SER_hh_fec!$7:$7,MATCH(AB$2,SER_hh_fec!$2:$2,0))+INDEX(SER_hh_fec!$6:$6,MATCH(AB$2,SER_hh_fec!$2:$2,0))</f>
        <v>167.122097756849</v>
      </c>
      <c r="AC9" s="53">
        <f>INDEX(SER_hh_fec!$7:$7,MATCH(AC$2,SER_hh_fec!$2:$2,0))+INDEX(SER_hh_fec!$6:$6,MATCH(AC$2,SER_hh_fec!$2:$2,0))</f>
        <v>346.85743567768901</v>
      </c>
      <c r="AD9" s="53">
        <f>INDEX(SER_hh_fec!$7:$7,MATCH(AD$2,SER_hh_fec!$2:$2,0))+INDEX(SER_hh_fec!$6:$6,MATCH(AD$2,SER_hh_fec!$2:$2,0))</f>
        <v>95.916268873993303</v>
      </c>
      <c r="AE9" s="53">
        <f>INDEX(SER_hh_fec!$7:$7,MATCH(AE$2,SER_hh_fec!$2:$2,0))+INDEX(SER_hh_fec!$6:$6,MATCH(AE$2,SER_hh_fec!$2:$2,0))</f>
        <v>139.321850731849</v>
      </c>
      <c r="AF9" s="53">
        <f>INDEX(SER_hh_fec!$7:$7,MATCH(AF$2,SER_hh_fec!$2:$2,0))+INDEX(SER_hh_fec!$6:$6,MATCH(AF$2,SER_hh_fec!$2:$2,0))</f>
        <v>231.70556508287001</v>
      </c>
      <c r="AG9" s="53">
        <f>INDEX(SER_hh_fec!$7:$7,MATCH(AG$2,SER_hh_fec!$2:$2,0))+INDEX(SER_hh_fec!$6:$6,MATCH(AG$2,SER_hh_fec!$2:$2,0))</f>
        <v>63.547316149806697</v>
      </c>
      <c r="AH9" s="53">
        <f>INDEX(SER_hh_fec!$7:$7,MATCH(AH$2,SER_hh_fec!$2:$2,0))+INDEX(SER_hh_fec!$6:$6,MATCH(AH$2,SER_hh_fec!$2:$2,0))</f>
        <v>7.53964788006388</v>
      </c>
      <c r="AI9" s="53">
        <f>INDEX(SER_hh_fec!$7:$7,MATCH(AI$2,SER_hh_fec!$2:$2,0))+INDEX(SER_hh_fec!$6:$6,MATCH(AI$2,SER_hh_fec!$2:$2,0))</f>
        <v>36.650843032209615</v>
      </c>
      <c r="AJ9" s="53">
        <f>INDEX(SER_hh_fec!$7:$7,MATCH(AJ$2,SER_hh_fec!$2:$2,0))+INDEX(SER_hh_fec!$6:$6,MATCH(AJ$2,SER_hh_fec!$2:$2,0))</f>
        <v>12013.960319992</v>
      </c>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60" t="s">
        <v>283</v>
      </c>
      <c r="BP9" s="62">
        <f t="shared" si="8"/>
        <v>0.87629454658049954</v>
      </c>
      <c r="BQ9" s="62">
        <f t="shared" si="8"/>
        <v>0.83792001702656316</v>
      </c>
      <c r="BR9" s="62">
        <f t="shared" si="8"/>
        <v>0.90959539531891564</v>
      </c>
      <c r="BS9" s="62">
        <f t="shared" si="8"/>
        <v>0.81595411529749584</v>
      </c>
      <c r="BT9" s="62">
        <f t="shared" si="8"/>
        <v>0.99393467375525291</v>
      </c>
      <c r="BU9" s="62">
        <f t="shared" si="8"/>
        <v>0.83384226548719953</v>
      </c>
      <c r="BV9" s="62">
        <f t="shared" si="8"/>
        <v>0.90554695220652814</v>
      </c>
      <c r="BW9" s="62">
        <f t="shared" si="8"/>
        <v>0.91247477179010117</v>
      </c>
      <c r="BX9" s="62">
        <f t="shared" si="8"/>
        <v>0.77390499257849754</v>
      </c>
      <c r="BY9" s="62">
        <f t="shared" si="8"/>
        <v>0.93465061992873477</v>
      </c>
      <c r="BZ9" s="62">
        <f t="shared" si="9"/>
        <v>0.85940578401692858</v>
      </c>
      <c r="CA9" s="62">
        <f t="shared" si="9"/>
        <v>0.90520154502516337</v>
      </c>
      <c r="CB9" s="62">
        <f t="shared" si="9"/>
        <v>0.69235123284032785</v>
      </c>
      <c r="CC9" s="62">
        <f t="shared" si="9"/>
        <v>0.69648569001505578</v>
      </c>
      <c r="CD9" s="62">
        <f t="shared" si="9"/>
        <v>0.99640743756212036</v>
      </c>
      <c r="CE9" s="62">
        <f t="shared" si="9"/>
        <v>0.81106306007508566</v>
      </c>
      <c r="CF9" s="62">
        <f t="shared" si="9"/>
        <v>0.84690074843591567</v>
      </c>
      <c r="CG9" s="62">
        <f t="shared" si="9"/>
        <v>0.8371907834743757</v>
      </c>
      <c r="CH9" s="62">
        <f t="shared" si="9"/>
        <v>0.91357227860122947</v>
      </c>
      <c r="CI9" s="62">
        <f t="shared" si="9"/>
        <v>0.90449315627540539</v>
      </c>
      <c r="CJ9" s="62">
        <f t="shared" si="10"/>
        <v>0.85921673446961</v>
      </c>
      <c r="CK9" s="62">
        <f t="shared" si="10"/>
        <v>0.79501201964833224</v>
      </c>
      <c r="CL9" s="62">
        <f t="shared" si="10"/>
        <v>0.81462803595462552</v>
      </c>
      <c r="CM9" s="62">
        <f t="shared" si="10"/>
        <v>0.82330436383368466</v>
      </c>
      <c r="CN9" s="62">
        <f t="shared" si="10"/>
        <v>0.85304442433704719</v>
      </c>
      <c r="CO9" s="62">
        <f t="shared" si="10"/>
        <v>0.78927955235398772</v>
      </c>
      <c r="CP9" s="62">
        <f t="shared" si="10"/>
        <v>0.99423896732892381</v>
      </c>
      <c r="CQ9" s="62">
        <f t="shared" si="10"/>
        <v>0.99118445959089052</v>
      </c>
      <c r="CR9" s="62">
        <f t="shared" si="10"/>
        <v>0.84244022576127664</v>
      </c>
      <c r="CS9" s="63" t="s">
        <v>283</v>
      </c>
      <c r="CT9" s="69">
        <f>IFERROR(IFERROR(BP9,INDEX(input_dummy_data!$B:$B,MATCH($E9,input_dummy_data!$A:$A,0))),0)</f>
        <v>0.87629454658049954</v>
      </c>
      <c r="CU9" s="69">
        <f>IFERROR(IFERROR(BQ9,INDEX(input_dummy_data!$B:$B,MATCH($E9,input_dummy_data!$A:$A,0))),0)</f>
        <v>0.83792001702656316</v>
      </c>
      <c r="CV9" s="69">
        <f>IFERROR(IFERROR(BR9,INDEX(input_dummy_data!$B:$B,MATCH($E9,input_dummy_data!$A:$A,0))),0)</f>
        <v>0.90959539531891564</v>
      </c>
      <c r="CW9" s="69">
        <f>IFERROR(IFERROR(BS9,INDEX(input_dummy_data!$B:$B,MATCH($E9,input_dummy_data!$A:$A,0))),0)</f>
        <v>0.81595411529749584</v>
      </c>
      <c r="CX9" s="69">
        <f>IFERROR(IFERROR(BT9,INDEX(input_dummy_data!$B:$B,MATCH($E9,input_dummy_data!$A:$A,0))),0)</f>
        <v>0.99393467375525291</v>
      </c>
      <c r="CY9" s="69">
        <f>IFERROR(IFERROR(BU9,INDEX(input_dummy_data!$B:$B,MATCH($E9,input_dummy_data!$A:$A,0))),0)</f>
        <v>0.83384226548719953</v>
      </c>
      <c r="CZ9" s="69">
        <f>IFERROR(IFERROR(BV9,INDEX(input_dummy_data!$B:$B,MATCH($E9,input_dummy_data!$A:$A,0))),0)</f>
        <v>0.90554695220652814</v>
      </c>
      <c r="DA9" s="69">
        <f>IFERROR(IFERROR(BW9,INDEX(input_dummy_data!$B:$B,MATCH($E9,input_dummy_data!$A:$A,0))),0)</f>
        <v>0.91247477179010117</v>
      </c>
      <c r="DB9" s="69">
        <f>IFERROR(IFERROR(BX9,INDEX(input_dummy_data!$B:$B,MATCH($E9,input_dummy_data!$A:$A,0))),0)</f>
        <v>0.77390499257849754</v>
      </c>
      <c r="DC9" s="69">
        <f>IFERROR(IFERROR(BY9,INDEX(input_dummy_data!$B:$B,MATCH($E9,input_dummy_data!$A:$A,0))),0)</f>
        <v>0.93465061992873477</v>
      </c>
      <c r="DD9" s="69">
        <f>IFERROR(IFERROR(BZ9,INDEX(input_dummy_data!$B:$B,MATCH($E9,input_dummy_data!$A:$A,0))),0)</f>
        <v>0.85940578401692858</v>
      </c>
      <c r="DE9" s="69">
        <f>IFERROR(IFERROR(CA9,INDEX(input_dummy_data!$B:$B,MATCH($E9,input_dummy_data!$A:$A,0))),0)</f>
        <v>0.90520154502516337</v>
      </c>
      <c r="DF9" s="69">
        <f>IFERROR(IFERROR(CB9,INDEX(input_dummy_data!$B:$B,MATCH($E9,input_dummy_data!$A:$A,0))),0)</f>
        <v>0.69235123284032785</v>
      </c>
      <c r="DG9" s="69">
        <f>IFERROR(IFERROR(CC9,INDEX(input_dummy_data!$B:$B,MATCH($E9,input_dummy_data!$A:$A,0))),0)</f>
        <v>0.69648569001505578</v>
      </c>
      <c r="DH9" s="69">
        <f>IFERROR(IFERROR(CD9,INDEX(input_dummy_data!$B:$B,MATCH($E9,input_dummy_data!$A:$A,0))),0)</f>
        <v>0.99640743756212036</v>
      </c>
      <c r="DI9" s="69">
        <f>IFERROR(IFERROR(CE9,INDEX(input_dummy_data!$B:$B,MATCH($E9,input_dummy_data!$A:$A,0))),0)</f>
        <v>0.81106306007508566</v>
      </c>
      <c r="DJ9" s="69">
        <f>IFERROR(IFERROR(CF9,INDEX(input_dummy_data!$B:$B,MATCH($E9,input_dummy_data!$A:$A,0))),0)</f>
        <v>0.84690074843591567</v>
      </c>
      <c r="DK9" s="69">
        <f>IFERROR(IFERROR(CG9,INDEX(input_dummy_data!$B:$B,MATCH($E9,input_dummy_data!$A:$A,0))),0)</f>
        <v>0.8371907834743757</v>
      </c>
      <c r="DL9" s="69">
        <f>IFERROR(IFERROR(CH9,INDEX(input_dummy_data!$B:$B,MATCH($E9,input_dummy_data!$A:$A,0))),0)</f>
        <v>0.91357227860122947</v>
      </c>
      <c r="DM9" s="69">
        <f>IFERROR(IFERROR(CI9,INDEX(input_dummy_data!$B:$B,MATCH($E9,input_dummy_data!$A:$A,0))),0)</f>
        <v>0.90449315627540539</v>
      </c>
      <c r="DN9" s="69">
        <f>IFERROR(IFERROR(CJ9,INDEX(input_dummy_data!$B:$B,MATCH($E9,input_dummy_data!$A:$A,0))),0)</f>
        <v>0.85921673446961</v>
      </c>
      <c r="DO9" s="69">
        <f>IFERROR(IFERROR(CK9,INDEX(input_dummy_data!$B:$B,MATCH($E9,input_dummy_data!$A:$A,0))),0)</f>
        <v>0.79501201964833224</v>
      </c>
      <c r="DP9" s="69">
        <f>IFERROR(IFERROR(CL9,INDEX(input_dummy_data!$B:$B,MATCH($E9,input_dummy_data!$A:$A,0))),0)</f>
        <v>0.81462803595462552</v>
      </c>
      <c r="DQ9" s="69">
        <f>IFERROR(IFERROR(CM9,INDEX(input_dummy_data!$B:$B,MATCH($E9,input_dummy_data!$A:$A,0))),0)</f>
        <v>0.82330436383368466</v>
      </c>
      <c r="DR9" s="69">
        <f>IFERROR(IFERROR(CN9,INDEX(input_dummy_data!$B:$B,MATCH($E9,input_dummy_data!$A:$A,0))),0)</f>
        <v>0.85304442433704719</v>
      </c>
      <c r="DS9" s="69">
        <f>IFERROR(IFERROR(CO9,INDEX(input_dummy_data!$B:$B,MATCH($E9,input_dummy_data!$A:$A,0))),0)</f>
        <v>0.78927955235398772</v>
      </c>
      <c r="DT9" s="69">
        <f>IFERROR(IFERROR(CP9,INDEX(input_dummy_data!$B:$B,MATCH($E9,input_dummy_data!$A:$A,0))),0)</f>
        <v>0.99423896732892381</v>
      </c>
      <c r="DU9" s="69">
        <f>IFERROR(IFERROR(CQ9,INDEX(input_dummy_data!$B:$B,MATCH($E9,input_dummy_data!$A:$A,0))),0)</f>
        <v>0.99118445959089052</v>
      </c>
      <c r="DV9" s="69">
        <f>IFERROR(IFERROR(CR9,INDEX(input_dummy_data!$B:$B,MATCH($E9,input_dummy_data!$A:$A,0))),0)</f>
        <v>0.84244022576127664</v>
      </c>
      <c r="DW9" t="s">
        <v>663</v>
      </c>
      <c r="DX9" t="s">
        <v>663</v>
      </c>
      <c r="DY9" t="s">
        <v>663</v>
      </c>
      <c r="DZ9" t="s">
        <v>663</v>
      </c>
      <c r="EA9" t="s">
        <v>663</v>
      </c>
      <c r="EB9" t="s">
        <v>663</v>
      </c>
      <c r="EC9" t="s">
        <v>663</v>
      </c>
      <c r="ED9" t="s">
        <v>663</v>
      </c>
      <c r="EE9" t="s">
        <v>663</v>
      </c>
      <c r="EF9" t="s">
        <v>663</v>
      </c>
      <c r="EG9" t="s">
        <v>663</v>
      </c>
      <c r="EH9" t="s">
        <v>663</v>
      </c>
      <c r="EI9" t="s">
        <v>663</v>
      </c>
      <c r="EJ9" t="s">
        <v>663</v>
      </c>
      <c r="EK9" t="s">
        <v>663</v>
      </c>
      <c r="EL9" t="s">
        <v>663</v>
      </c>
      <c r="EM9" t="s">
        <v>663</v>
      </c>
      <c r="EN9" t="s">
        <v>663</v>
      </c>
      <c r="EO9" t="s">
        <v>663</v>
      </c>
      <c r="EP9" t="s">
        <v>663</v>
      </c>
      <c r="EQ9" t="s">
        <v>663</v>
      </c>
      <c r="ER9" t="s">
        <v>663</v>
      </c>
      <c r="ES9" t="s">
        <v>663</v>
      </c>
      <c r="ET9" t="s">
        <v>663</v>
      </c>
      <c r="EU9" t="s">
        <v>663</v>
      </c>
      <c r="EV9" t="s">
        <v>663</v>
      </c>
      <c r="EW9" t="s">
        <v>663</v>
      </c>
      <c r="EX9" t="s">
        <v>663</v>
      </c>
      <c r="EY9" t="s">
        <v>663</v>
      </c>
    </row>
    <row r="10" spans="1:155" hidden="1" x14ac:dyDescent="0.2">
      <c r="A10" t="s">
        <v>276</v>
      </c>
      <c r="B10" t="s">
        <v>257</v>
      </c>
      <c r="C10" t="s">
        <v>269</v>
      </c>
      <c r="D10" t="s">
        <v>1</v>
      </c>
      <c r="E10" t="s">
        <v>173</v>
      </c>
      <c r="F10" s="51" t="s">
        <v>279</v>
      </c>
      <c r="G10" s="51" t="s">
        <v>659</v>
      </c>
      <c r="H10" s="53">
        <f>INDEX(RES_hh_fec!$7:$7,MATCH(H$2,RES_hh_fec!$2:$2,0))+INDEX(RES_hh_fec!$6:$6,MATCH(H$2,RES_hh_fec!$2:$2,0))</f>
        <v>731.30588852023914</v>
      </c>
      <c r="I10" s="53">
        <f>INDEX(RES_hh_fec!$7:$7,MATCH(I$2,RES_hh_fec!$2:$2,0))+INDEX(RES_hh_fec!$6:$6,MATCH(I$2,RES_hh_fec!$2:$2,0))</f>
        <v>1944.5496497350343</v>
      </c>
      <c r="J10" s="53">
        <f>INDEX(RES_hh_fec!$7:$7,MATCH(J$2,RES_hh_fec!$2:$2,0))+INDEX(RES_hh_fec!$6:$6,MATCH(J$2,RES_hh_fec!$2:$2,0))</f>
        <v>5.5452705508320603</v>
      </c>
      <c r="K10" s="53">
        <f>INDEX(RES_hh_fec!$7:$7,MATCH(K$2,RES_hh_fec!$2:$2,0))+INDEX(RES_hh_fec!$6:$6,MATCH(K$2,RES_hh_fec!$2:$2,0))</f>
        <v>94.091386405968592</v>
      </c>
      <c r="L10" s="53">
        <f>INDEX(RES_hh_fec!$7:$7,MATCH(L$2,RES_hh_fec!$2:$2,0))+INDEX(RES_hh_fec!$6:$6,MATCH(L$2,RES_hh_fec!$2:$2,0))</f>
        <v>0</v>
      </c>
      <c r="M10" s="53">
        <f>INDEX(RES_hh_fec!$7:$7,MATCH(M$2,RES_hh_fec!$2:$2,0))+INDEX(RES_hh_fec!$6:$6,MATCH(M$2,RES_hh_fec!$2:$2,0))</f>
        <v>9297.2070645786116</v>
      </c>
      <c r="N10" s="53">
        <f>INDEX(RES_hh_fec!$7:$7,MATCH(N$2,RES_hh_fec!$2:$2,0))+INDEX(RES_hh_fec!$6:$6,MATCH(N$2,RES_hh_fec!$2:$2,0))</f>
        <v>188.88650171684623</v>
      </c>
      <c r="O10" s="53">
        <f>INDEX(RES_hh_fec!$7:$7,MATCH(O$2,RES_hh_fec!$2:$2,0))+INDEX(RES_hh_fec!$6:$6,MATCH(O$2,RES_hh_fec!$2:$2,0))</f>
        <v>4.2599102938337401</v>
      </c>
      <c r="P10" s="53">
        <f>INDEX(RES_hh_fec!$7:$7,MATCH(P$2,RES_hh_fec!$2:$2,0))+INDEX(RES_hh_fec!$6:$6,MATCH(P$2,RES_hh_fec!$2:$2,0))</f>
        <v>1705.1587473348438</v>
      </c>
      <c r="Q10" s="53">
        <f>INDEX(RES_hh_fec!$7:$7,MATCH(Q$2,RES_hh_fec!$2:$2,0))+INDEX(RES_hh_fec!$6:$6,MATCH(Q$2,RES_hh_fec!$2:$2,0))</f>
        <v>294.48489300232302</v>
      </c>
      <c r="R10" s="53">
        <f>INDEX(RES_hh_fec!$7:$7,MATCH(R$2,RES_hh_fec!$2:$2,0))+INDEX(RES_hh_fec!$6:$6,MATCH(R$2,RES_hh_fec!$2:$2,0))</f>
        <v>4245.8811049670203</v>
      </c>
      <c r="S10" s="53">
        <f>INDEX(RES_hh_fec!$7:$7,MATCH(S$2,RES_hh_fec!$2:$2,0))+INDEX(RES_hh_fec!$6:$6,MATCH(S$2,RES_hh_fec!$2:$2,0))</f>
        <v>1755.8379875146838</v>
      </c>
      <c r="T10" s="53">
        <f>INDEX(RES_hh_fec!$7:$7,MATCH(T$2,RES_hh_fec!$2:$2,0))+INDEX(RES_hh_fec!$6:$6,MATCH(T$2,RES_hh_fec!$2:$2,0))</f>
        <v>1056.8160693039699</v>
      </c>
      <c r="U10" s="53">
        <f>INDEX(RES_hh_fec!$7:$7,MATCH(U$2,RES_hh_fec!$2:$2,0))+INDEX(RES_hh_fec!$6:$6,MATCH(U$2,RES_hh_fec!$2:$2,0))</f>
        <v>63.661129450514395</v>
      </c>
      <c r="V10" s="53">
        <f>INDEX(RES_hh_fec!$7:$7,MATCH(V$2,RES_hh_fec!$2:$2,0))+INDEX(RES_hh_fec!$6:$6,MATCH(V$2,RES_hh_fec!$2:$2,0))</f>
        <v>19.158395356423402</v>
      </c>
      <c r="W10" s="53">
        <f>INDEX(RES_hh_fec!$7:$7,MATCH(W$2,RES_hh_fec!$2:$2,0))+INDEX(RES_hh_fec!$6:$6,MATCH(W$2,RES_hh_fec!$2:$2,0))</f>
        <v>734.24679589326149</v>
      </c>
      <c r="X10" s="53">
        <f>INDEX(RES_hh_fec!$7:$7,MATCH(X$2,RES_hh_fec!$2:$2,0))+INDEX(RES_hh_fec!$6:$6,MATCH(X$2,RES_hh_fec!$2:$2,0))</f>
        <v>1340.6865236972669</v>
      </c>
      <c r="Y10" s="53">
        <f>INDEX(RES_hh_fec!$7:$7,MATCH(Y$2,RES_hh_fec!$2:$2,0))+INDEX(RES_hh_fec!$6:$6,MATCH(Y$2,RES_hh_fec!$2:$2,0))</f>
        <v>8.6967379905192406</v>
      </c>
      <c r="Z10" s="53">
        <f>INDEX(RES_hh_fec!$7:$7,MATCH(Z$2,RES_hh_fec!$2:$2,0))+INDEX(RES_hh_fec!$6:$6,MATCH(Z$2,RES_hh_fec!$2:$2,0))</f>
        <v>127.021333429612</v>
      </c>
      <c r="AA10" s="53">
        <f>INDEX(RES_hh_fec!$7:$7,MATCH(AA$2,RES_hh_fec!$2:$2,0))+INDEX(RES_hh_fec!$6:$6,MATCH(AA$2,RES_hh_fec!$2:$2,0))</f>
        <v>27.849825584342199</v>
      </c>
      <c r="AB10" s="53">
        <f>INDEX(RES_hh_fec!$7:$7,MATCH(AB$2,RES_hh_fec!$2:$2,0))+INDEX(RES_hh_fec!$6:$6,MATCH(AB$2,RES_hh_fec!$2:$2,0))</f>
        <v>12.888410369594901</v>
      </c>
      <c r="AC10" s="53">
        <f>INDEX(RES_hh_fec!$7:$7,MATCH(AC$2,RES_hh_fec!$2:$2,0))+INDEX(RES_hh_fec!$6:$6,MATCH(AC$2,RES_hh_fec!$2:$2,0))</f>
        <v>25.541495608998598</v>
      </c>
      <c r="AD10" s="53">
        <f>INDEX(RES_hh_fec!$7:$7,MATCH(AD$2,RES_hh_fec!$2:$2,0))+INDEX(RES_hh_fec!$6:$6,MATCH(AD$2,RES_hh_fec!$2:$2,0))</f>
        <v>57.502970552877102</v>
      </c>
      <c r="AE10" s="53">
        <f>INDEX(RES_hh_fec!$7:$7,MATCH(AE$2,RES_hh_fec!$2:$2,0))+INDEX(RES_hh_fec!$6:$6,MATCH(AE$2,RES_hh_fec!$2:$2,0))</f>
        <v>33.1538684877628</v>
      </c>
      <c r="AF10" s="53">
        <f>INDEX(RES_hh_fec!$7:$7,MATCH(AF$2,RES_hh_fec!$2:$2,0))+INDEX(RES_hh_fec!$6:$6,MATCH(AF$2,RES_hh_fec!$2:$2,0))</f>
        <v>32.214702351775003</v>
      </c>
      <c r="AG10" s="53">
        <f>INDEX(RES_hh_fec!$7:$7,MATCH(AG$2,RES_hh_fec!$2:$2,0))+INDEX(RES_hh_fec!$6:$6,MATCH(AG$2,RES_hh_fec!$2:$2,0))</f>
        <v>68.967424965713192</v>
      </c>
      <c r="AH10" s="53">
        <f>INDEX(RES_hh_fec!$7:$7,MATCH(AH$2,RES_hh_fec!$2:$2,0))+INDEX(RES_hh_fec!$6:$6,MATCH(AH$2,RES_hh_fec!$2:$2,0))</f>
        <v>0</v>
      </c>
      <c r="AI10" s="53">
        <f>INDEX(RES_hh_fec!$7:$7,MATCH(AI$2,RES_hh_fec!$2:$2,0))+INDEX(RES_hh_fec!$6:$6,MATCH(AI$2,RES_hh_fec!$2:$2,0))</f>
        <v>12.156165755397875</v>
      </c>
      <c r="AJ10" s="53">
        <f>INDEX(RES_hh_fec!$7:$7,MATCH(AJ$2,RES_hh_fec!$2:$2,0))+INDEX(RES_hh_fec!$6:$6,MATCH(AJ$2,RES_hh_fec!$2:$2,0))</f>
        <v>23887.770253418301</v>
      </c>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60" t="s">
        <v>283</v>
      </c>
      <c r="BP10" s="62">
        <f t="shared" ref="BP10:BY11" si="11">H10/SUMIFS(AL:AL,$A:$A,"Dwellings",$B:$B,"3. Application split",$C:$C,"Crude oil",$D:$D,"Total")</f>
        <v>0.866508184651407</v>
      </c>
      <c r="BQ10" s="62">
        <f t="shared" si="11"/>
        <v>0.82593781616612105</v>
      </c>
      <c r="BR10" s="62">
        <f t="shared" si="11"/>
        <v>0.44641754147838247</v>
      </c>
      <c r="BS10" s="62">
        <f t="shared" si="11"/>
        <v>0.94355677514692771</v>
      </c>
      <c r="BT10" s="62">
        <f t="shared" si="11"/>
        <v>0</v>
      </c>
      <c r="BU10" s="62">
        <f t="shared" si="11"/>
        <v>0.84635666593623726</v>
      </c>
      <c r="BV10" s="62">
        <f t="shared" si="11"/>
        <v>0.81195697067788952</v>
      </c>
      <c r="BW10" s="62">
        <f t="shared" si="11"/>
        <v>0.55934134143082714</v>
      </c>
      <c r="BX10" s="62">
        <f t="shared" si="11"/>
        <v>0.64667968827383326</v>
      </c>
      <c r="BY10" s="62">
        <f t="shared" si="11"/>
        <v>0.8012993005475374</v>
      </c>
      <c r="BZ10" s="62">
        <f t="shared" ref="BZ10:CI11" si="12">R10/SUMIFS(AV:AV,$A:$A,"Dwellings",$B:$B,"3. Application split",$C:$C,"Crude oil",$D:$D,"Total")</f>
        <v>0.78719676263129812</v>
      </c>
      <c r="CA10" s="62">
        <f t="shared" si="12"/>
        <v>0.7531105502851424</v>
      </c>
      <c r="CB10" s="62">
        <f t="shared" si="12"/>
        <v>0.89522102799759595</v>
      </c>
      <c r="CC10" s="62">
        <f t="shared" si="12"/>
        <v>0.77173810767943929</v>
      </c>
      <c r="CD10" s="62">
        <f t="shared" si="12"/>
        <v>0.86202963972860669</v>
      </c>
      <c r="CE10" s="62">
        <f t="shared" si="12"/>
        <v>0.78145436866784967</v>
      </c>
      <c r="CF10" s="62">
        <f t="shared" si="12"/>
        <v>0.74079365161114519</v>
      </c>
      <c r="CG10" s="62">
        <f t="shared" si="12"/>
        <v>0.55697754790458476</v>
      </c>
      <c r="CH10" s="62">
        <f t="shared" si="12"/>
        <v>0.89126485510862652</v>
      </c>
      <c r="CI10" s="62">
        <f t="shared" si="12"/>
        <v>0.77490075871831232</v>
      </c>
      <c r="CJ10" s="62">
        <f t="shared" ref="CJ10:CR11" si="13">AB10/SUMIFS(BF:BF,$A:$A,"Dwellings",$B:$B,"3. Application split",$C:$C,"Crude oil",$D:$D,"Total")</f>
        <v>0.43750010120416821</v>
      </c>
      <c r="CK10" s="62">
        <f t="shared" si="13"/>
        <v>0.14113549754611332</v>
      </c>
      <c r="CL10" s="62">
        <f t="shared" si="13"/>
        <v>0.5106550231915159</v>
      </c>
      <c r="CM10" s="62">
        <f t="shared" si="13"/>
        <v>0.59377685955219495</v>
      </c>
      <c r="CN10" s="62">
        <f t="shared" si="13"/>
        <v>0.42166327195237097</v>
      </c>
      <c r="CO10" s="62">
        <f t="shared" si="13"/>
        <v>0.70977809082975463</v>
      </c>
      <c r="CP10" s="62">
        <f t="shared" si="13"/>
        <v>0</v>
      </c>
      <c r="CQ10" s="62">
        <f t="shared" si="13"/>
        <v>0.90897592548225947</v>
      </c>
      <c r="CR10" s="62">
        <f t="shared" si="13"/>
        <v>0.79410261525684345</v>
      </c>
      <c r="CS10" s="63" t="s">
        <v>283</v>
      </c>
      <c r="CT10" s="69">
        <f>IFERROR(IFERROR(BP10,INDEX(input_dummy_data!$B:$B,MATCH($E10,input_dummy_data!$A:$A,0))),0)</f>
        <v>0.866508184651407</v>
      </c>
      <c r="CU10" s="69">
        <f>IFERROR(IFERROR(BQ10,INDEX(input_dummy_data!$B:$B,MATCH($E10,input_dummy_data!$A:$A,0))),0)</f>
        <v>0.82593781616612105</v>
      </c>
      <c r="CV10" s="69">
        <f>IFERROR(IFERROR(BR10,INDEX(input_dummy_data!$B:$B,MATCH($E10,input_dummy_data!$A:$A,0))),0)</f>
        <v>0.44641754147838247</v>
      </c>
      <c r="CW10" s="69">
        <f>IFERROR(IFERROR(BS10,INDEX(input_dummy_data!$B:$B,MATCH($E10,input_dummy_data!$A:$A,0))),0)</f>
        <v>0.94355677514692771</v>
      </c>
      <c r="CX10" s="69">
        <f>IFERROR(IFERROR(BT10,INDEX(input_dummy_data!$B:$B,MATCH($E10,input_dummy_data!$A:$A,0))),0)</f>
        <v>0</v>
      </c>
      <c r="CY10" s="69">
        <f>IFERROR(IFERROR(BU10,INDEX(input_dummy_data!$B:$B,MATCH($E10,input_dummy_data!$A:$A,0))),0)</f>
        <v>0.84635666593623726</v>
      </c>
      <c r="CZ10" s="69">
        <f>IFERROR(IFERROR(BV10,INDEX(input_dummy_data!$B:$B,MATCH($E10,input_dummy_data!$A:$A,0))),0)</f>
        <v>0.81195697067788952</v>
      </c>
      <c r="DA10" s="69">
        <f>IFERROR(IFERROR(BW10,INDEX(input_dummy_data!$B:$B,MATCH($E10,input_dummy_data!$A:$A,0))),0)</f>
        <v>0.55934134143082714</v>
      </c>
      <c r="DB10" s="69">
        <f>IFERROR(IFERROR(BX10,INDEX(input_dummy_data!$B:$B,MATCH($E10,input_dummy_data!$A:$A,0))),0)</f>
        <v>0.64667968827383326</v>
      </c>
      <c r="DC10" s="69">
        <f>IFERROR(IFERROR(BY10,INDEX(input_dummy_data!$B:$B,MATCH($E10,input_dummy_data!$A:$A,0))),0)</f>
        <v>0.8012993005475374</v>
      </c>
      <c r="DD10" s="69">
        <f>IFERROR(IFERROR(BZ10,INDEX(input_dummy_data!$B:$B,MATCH($E10,input_dummy_data!$A:$A,0))),0)</f>
        <v>0.78719676263129812</v>
      </c>
      <c r="DE10" s="69">
        <f>IFERROR(IFERROR(CA10,INDEX(input_dummy_data!$B:$B,MATCH($E10,input_dummy_data!$A:$A,0))),0)</f>
        <v>0.7531105502851424</v>
      </c>
      <c r="DF10" s="69">
        <f>IFERROR(IFERROR(CB10,INDEX(input_dummy_data!$B:$B,MATCH($E10,input_dummy_data!$A:$A,0))),0)</f>
        <v>0.89522102799759595</v>
      </c>
      <c r="DG10" s="69">
        <f>IFERROR(IFERROR(CC10,INDEX(input_dummy_data!$B:$B,MATCH($E10,input_dummy_data!$A:$A,0))),0)</f>
        <v>0.77173810767943929</v>
      </c>
      <c r="DH10" s="69">
        <f>IFERROR(IFERROR(CD10,INDEX(input_dummy_data!$B:$B,MATCH($E10,input_dummy_data!$A:$A,0))),0)</f>
        <v>0.86202963972860669</v>
      </c>
      <c r="DI10" s="69">
        <f>IFERROR(IFERROR(CE10,INDEX(input_dummy_data!$B:$B,MATCH($E10,input_dummy_data!$A:$A,0))),0)</f>
        <v>0.78145436866784967</v>
      </c>
      <c r="DJ10" s="69">
        <f>IFERROR(IFERROR(CF10,INDEX(input_dummy_data!$B:$B,MATCH($E10,input_dummy_data!$A:$A,0))),0)</f>
        <v>0.74079365161114519</v>
      </c>
      <c r="DK10" s="69">
        <f>IFERROR(IFERROR(CG10,INDEX(input_dummy_data!$B:$B,MATCH($E10,input_dummy_data!$A:$A,0))),0)</f>
        <v>0.55697754790458476</v>
      </c>
      <c r="DL10" s="69">
        <f>IFERROR(IFERROR(CH10,INDEX(input_dummy_data!$B:$B,MATCH($E10,input_dummy_data!$A:$A,0))),0)</f>
        <v>0.89126485510862652</v>
      </c>
      <c r="DM10" s="69">
        <f>IFERROR(IFERROR(CI10,INDEX(input_dummy_data!$B:$B,MATCH($E10,input_dummy_data!$A:$A,0))),0)</f>
        <v>0.77490075871831232</v>
      </c>
      <c r="DN10" s="69">
        <f>IFERROR(IFERROR(CJ10,INDEX(input_dummy_data!$B:$B,MATCH($E10,input_dummy_data!$A:$A,0))),0)</f>
        <v>0.43750010120416821</v>
      </c>
      <c r="DO10" s="69">
        <f>IFERROR(IFERROR(CK10,INDEX(input_dummy_data!$B:$B,MATCH($E10,input_dummy_data!$A:$A,0))),0)</f>
        <v>0.14113549754611332</v>
      </c>
      <c r="DP10" s="69">
        <f>IFERROR(IFERROR(CL10,INDEX(input_dummy_data!$B:$B,MATCH($E10,input_dummy_data!$A:$A,0))),0)</f>
        <v>0.5106550231915159</v>
      </c>
      <c r="DQ10" s="69">
        <f>IFERROR(IFERROR(CM10,INDEX(input_dummy_data!$B:$B,MATCH($E10,input_dummy_data!$A:$A,0))),0)</f>
        <v>0.59377685955219495</v>
      </c>
      <c r="DR10" s="69">
        <f>IFERROR(IFERROR(CN10,INDEX(input_dummy_data!$B:$B,MATCH($E10,input_dummy_data!$A:$A,0))),0)</f>
        <v>0.42166327195237097</v>
      </c>
      <c r="DS10" s="69">
        <f>IFERROR(IFERROR(CO10,INDEX(input_dummy_data!$B:$B,MATCH($E10,input_dummy_data!$A:$A,0))),0)</f>
        <v>0.70977809082975463</v>
      </c>
      <c r="DT10" s="69">
        <f>IFERROR(IFERROR(CP10,INDEX(input_dummy_data!$B:$B,MATCH($E10,input_dummy_data!$A:$A,0))),0)</f>
        <v>0</v>
      </c>
      <c r="DU10" s="69">
        <f>IFERROR(IFERROR(CQ10,INDEX(input_dummy_data!$B:$B,MATCH($E10,input_dummy_data!$A:$A,0))),0)</f>
        <v>0.90897592548225947</v>
      </c>
      <c r="DV10" s="69">
        <f>IFERROR(IFERROR(CR10,INDEX(input_dummy_data!$B:$B,MATCH($E10,input_dummy_data!$A:$A,0))),0)</f>
        <v>0.79410261525684345</v>
      </c>
      <c r="DW10" t="s">
        <v>663</v>
      </c>
      <c r="DX10" t="s">
        <v>663</v>
      </c>
      <c r="DY10" t="s">
        <v>663</v>
      </c>
      <c r="DZ10" t="s">
        <v>663</v>
      </c>
      <c r="EA10" t="s">
        <v>663</v>
      </c>
      <c r="EB10" t="s">
        <v>663</v>
      </c>
      <c r="EC10" t="s">
        <v>663</v>
      </c>
      <c r="ED10" t="s">
        <v>663</v>
      </c>
      <c r="EE10" t="s">
        <v>663</v>
      </c>
      <c r="EF10" t="s">
        <v>663</v>
      </c>
      <c r="EG10" t="s">
        <v>663</v>
      </c>
      <c r="EH10" t="s">
        <v>663</v>
      </c>
      <c r="EI10" t="s">
        <v>663</v>
      </c>
      <c r="EJ10" t="s">
        <v>663</v>
      </c>
      <c r="EK10" t="s">
        <v>663</v>
      </c>
      <c r="EL10" t="s">
        <v>663</v>
      </c>
      <c r="EM10" t="s">
        <v>663</v>
      </c>
      <c r="EN10" t="s">
        <v>663</v>
      </c>
      <c r="EO10" t="s">
        <v>663</v>
      </c>
      <c r="EP10" t="s">
        <v>663</v>
      </c>
      <c r="EQ10" t="s">
        <v>663</v>
      </c>
      <c r="ER10" t="s">
        <v>663</v>
      </c>
      <c r="ES10" t="s">
        <v>663</v>
      </c>
      <c r="ET10" t="s">
        <v>663</v>
      </c>
      <c r="EU10" t="s">
        <v>663</v>
      </c>
      <c r="EV10" t="s">
        <v>663</v>
      </c>
      <c r="EW10" t="s">
        <v>663</v>
      </c>
      <c r="EX10" t="s">
        <v>663</v>
      </c>
      <c r="EY10" t="s">
        <v>663</v>
      </c>
    </row>
    <row r="11" spans="1:155" hidden="1" x14ac:dyDescent="0.2">
      <c r="A11" t="s">
        <v>276</v>
      </c>
      <c r="B11" t="s">
        <v>257</v>
      </c>
      <c r="C11" t="s">
        <v>269</v>
      </c>
      <c r="D11" t="s">
        <v>83</v>
      </c>
      <c r="E11" t="s">
        <v>185</v>
      </c>
      <c r="F11" s="51" t="s">
        <v>279</v>
      </c>
      <c r="G11" s="51" t="s">
        <v>659</v>
      </c>
      <c r="H11" s="53">
        <f>INDEX(RES_hh_fec!$20:$20,MATCH(H$2,RES_hh_fec!$2:$2,0))+INDEX(RES_hh_fec!$19:$19,MATCH(H$2,RES_hh_fec!$2:$2,0))</f>
        <v>112.6629296328644</v>
      </c>
      <c r="I11" s="53">
        <f>INDEX(RES_hh_fec!$20:$20,MATCH(I$2,RES_hh_fec!$2:$2,0))+INDEX(RES_hh_fec!$19:$19,MATCH(I$2,RES_hh_fec!$2:$2,0))</f>
        <v>409.80392467973343</v>
      </c>
      <c r="J11" s="53">
        <f>INDEX(RES_hh_fec!$20:$20,MATCH(J$2,RES_hh_fec!$2:$2,0))+INDEX(RES_hh_fec!$19:$19,MATCH(J$2,RES_hh_fec!$2:$2,0))</f>
        <v>6.8764423873916876</v>
      </c>
      <c r="K11" s="53">
        <f>INDEX(RES_hh_fec!$20:$20,MATCH(K$2,RES_hh_fec!$2:$2,0))+INDEX(RES_hh_fec!$19:$19,MATCH(K$2,RES_hh_fec!$2:$2,0))</f>
        <v>5.6285126868199402</v>
      </c>
      <c r="L11" s="53">
        <f>INDEX(RES_hh_fec!$20:$20,MATCH(L$2,RES_hh_fec!$2:$2,0))+INDEX(RES_hh_fec!$19:$19,MATCH(L$2,RES_hh_fec!$2:$2,0))</f>
        <v>19.6084164657481</v>
      </c>
      <c r="M11" s="53">
        <f>INDEX(RES_hh_fec!$20:$20,MATCH(M$2,RES_hh_fec!$2:$2,0))+INDEX(RES_hh_fec!$19:$19,MATCH(M$2,RES_hh_fec!$2:$2,0))</f>
        <v>1687.7682286614659</v>
      </c>
      <c r="N11" s="53">
        <f>INDEX(RES_hh_fec!$20:$20,MATCH(N$2,RES_hh_fec!$2:$2,0))+INDEX(RES_hh_fec!$19:$19,MATCH(N$2,RES_hh_fec!$2:$2,0))</f>
        <v>43.744670300986201</v>
      </c>
      <c r="O11" s="53">
        <f>INDEX(RES_hh_fec!$20:$20,MATCH(O$2,RES_hh_fec!$2:$2,0))+INDEX(RES_hh_fec!$19:$19,MATCH(O$2,RES_hh_fec!$2:$2,0))</f>
        <v>3.3560300601130031</v>
      </c>
      <c r="P11" s="53">
        <f>INDEX(RES_hh_fec!$20:$20,MATCH(P$2,RES_hh_fec!$2:$2,0))+INDEX(RES_hh_fec!$19:$19,MATCH(P$2,RES_hh_fec!$2:$2,0))</f>
        <v>931.63158063476294</v>
      </c>
      <c r="Q11" s="53">
        <f>INDEX(RES_hh_fec!$20:$20,MATCH(Q$2,RES_hh_fec!$2:$2,0))+INDEX(RES_hh_fec!$19:$19,MATCH(Q$2,RES_hh_fec!$2:$2,0))</f>
        <v>73.024342062649595</v>
      </c>
      <c r="R11" s="53">
        <f>INDEX(RES_hh_fec!$20:$20,MATCH(R$2,RES_hh_fec!$2:$2,0))+INDEX(RES_hh_fec!$19:$19,MATCH(R$2,RES_hh_fec!$2:$2,0))</f>
        <v>1147.790854219729</v>
      </c>
      <c r="S11" s="53">
        <f>INDEX(RES_hh_fec!$20:$20,MATCH(S$2,RES_hh_fec!$2:$2,0))+INDEX(RES_hh_fec!$19:$19,MATCH(S$2,RES_hh_fec!$2:$2,0))</f>
        <v>575.60988139365804</v>
      </c>
      <c r="T11" s="53">
        <f>INDEX(RES_hh_fec!$20:$20,MATCH(T$2,RES_hh_fec!$2:$2,0))+INDEX(RES_hh_fec!$19:$19,MATCH(T$2,RES_hh_fec!$2:$2,0))</f>
        <v>123.69247132741481</v>
      </c>
      <c r="U11" s="53">
        <f>INDEX(RES_hh_fec!$20:$20,MATCH(U$2,RES_hh_fec!$2:$2,0))+INDEX(RES_hh_fec!$19:$19,MATCH(U$2,RES_hh_fec!$2:$2,0))</f>
        <v>18.82945746884716</v>
      </c>
      <c r="V11" s="53">
        <f>INDEX(RES_hh_fec!$20:$20,MATCH(V$2,RES_hh_fec!$2:$2,0))+INDEX(RES_hh_fec!$19:$19,MATCH(V$2,RES_hh_fec!$2:$2,0))</f>
        <v>3.0663571038922899</v>
      </c>
      <c r="W11" s="53">
        <f>INDEX(RES_hh_fec!$20:$20,MATCH(W$2,RES_hh_fec!$2:$2,0))+INDEX(RES_hh_fec!$19:$19,MATCH(W$2,RES_hh_fec!$2:$2,0))</f>
        <v>205.34331369296649</v>
      </c>
      <c r="X11" s="53">
        <f>INDEX(RES_hh_fec!$20:$20,MATCH(X$2,RES_hh_fec!$2:$2,0))+INDEX(RES_hh_fec!$19:$19,MATCH(X$2,RES_hh_fec!$2:$2,0))</f>
        <v>469.11101004430896</v>
      </c>
      <c r="Y11" s="53">
        <f>INDEX(RES_hh_fec!$20:$20,MATCH(Y$2,RES_hh_fec!$2:$2,0))+INDEX(RES_hh_fec!$19:$19,MATCH(Y$2,RES_hh_fec!$2:$2,0))</f>
        <v>6.9174245968909602</v>
      </c>
      <c r="Z11" s="53">
        <f>INDEX(RES_hh_fec!$20:$20,MATCH(Z$2,RES_hh_fec!$2:$2,0))+INDEX(RES_hh_fec!$19:$19,MATCH(Z$2,RES_hh_fec!$2:$2,0))</f>
        <v>15.496721334401736</v>
      </c>
      <c r="AA11" s="53">
        <f>INDEX(RES_hh_fec!$20:$20,MATCH(AA$2,RES_hh_fec!$2:$2,0))+INDEX(RES_hh_fec!$19:$19,MATCH(AA$2,RES_hh_fec!$2:$2,0))</f>
        <v>8.0900354507739305</v>
      </c>
      <c r="AB11" s="53">
        <f>INDEX(RES_hh_fec!$20:$20,MATCH(AB$2,RES_hh_fec!$2:$2,0))+INDEX(RES_hh_fec!$19:$19,MATCH(AB$2,RES_hh_fec!$2:$2,0))</f>
        <v>16.570806517717919</v>
      </c>
      <c r="AC11" s="53">
        <f>INDEX(RES_hh_fec!$20:$20,MATCH(AC$2,RES_hh_fec!$2:$2,0))+INDEX(RES_hh_fec!$19:$19,MATCH(AC$2,RES_hh_fec!$2:$2,0))</f>
        <v>155.42995418982616</v>
      </c>
      <c r="AD11" s="53">
        <f>INDEX(RES_hh_fec!$20:$20,MATCH(AD$2,RES_hh_fec!$2:$2,0))+INDEX(RES_hh_fec!$19:$19,MATCH(AD$2,RES_hh_fec!$2:$2,0))</f>
        <v>55.1033251680429</v>
      </c>
      <c r="AE11" s="53">
        <f>INDEX(RES_hh_fec!$20:$20,MATCH(AE$2,RES_hh_fec!$2:$2,0))+INDEX(RES_hh_fec!$19:$19,MATCH(AE$2,RES_hh_fec!$2:$2,0))</f>
        <v>22.681699965959449</v>
      </c>
      <c r="AF11" s="53">
        <f>INDEX(RES_hh_fec!$20:$20,MATCH(AF$2,RES_hh_fec!$2:$2,0))+INDEX(RES_hh_fec!$19:$19,MATCH(AF$2,RES_hh_fec!$2:$2,0))</f>
        <v>44.184416316103231</v>
      </c>
      <c r="AG11" s="53">
        <f>INDEX(RES_hh_fec!$20:$20,MATCH(AG$2,RES_hh_fec!$2:$2,0))+INDEX(RES_hh_fec!$19:$19,MATCH(AG$2,RES_hh_fec!$2:$2,0))</f>
        <v>28.200162843439852</v>
      </c>
      <c r="AH11" s="53">
        <f>INDEX(RES_hh_fec!$20:$20,MATCH(AH$2,RES_hh_fec!$2:$2,0))+INDEX(RES_hh_fec!$19:$19,MATCH(AH$2,RES_hh_fec!$2:$2,0))</f>
        <v>2.2547540971728099</v>
      </c>
      <c r="AI11" s="53">
        <f>INDEX(RES_hh_fec!$20:$20,MATCH(AI$2,RES_hh_fec!$2:$2,0))+INDEX(RES_hh_fec!$19:$19,MATCH(AI$2,RES_hh_fec!$2:$2,0))</f>
        <v>1.2173080788495945</v>
      </c>
      <c r="AJ11" s="53">
        <f>INDEX(RES_hh_fec!$20:$20,MATCH(AJ$2,RES_hh_fec!$2:$2,0))+INDEX(RES_hh_fec!$19:$19,MATCH(AJ$2,RES_hh_fec!$2:$2,0))</f>
        <v>6193.6950313825455</v>
      </c>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60" t="s">
        <v>283</v>
      </c>
      <c r="BP11" s="62">
        <f t="shared" si="11"/>
        <v>0.13349181534859306</v>
      </c>
      <c r="BQ11" s="62">
        <f t="shared" si="11"/>
        <v>0.174062183833879</v>
      </c>
      <c r="BR11" s="62">
        <f t="shared" si="11"/>
        <v>0.55358245852161747</v>
      </c>
      <c r="BS11" s="62">
        <f t="shared" si="11"/>
        <v>5.6443224853072266E-2</v>
      </c>
      <c r="BT11" s="62">
        <f t="shared" si="11"/>
        <v>1</v>
      </c>
      <c r="BU11" s="62">
        <f t="shared" si="11"/>
        <v>0.15364333406376279</v>
      </c>
      <c r="BV11" s="62">
        <f t="shared" si="11"/>
        <v>0.18804302932211053</v>
      </c>
      <c r="BW11" s="62">
        <f t="shared" si="11"/>
        <v>0.4406586585691728</v>
      </c>
      <c r="BX11" s="62">
        <f t="shared" si="11"/>
        <v>0.35332031172616679</v>
      </c>
      <c r="BY11" s="62">
        <f t="shared" si="11"/>
        <v>0.19870069945246274</v>
      </c>
      <c r="BZ11" s="62">
        <f t="shared" si="12"/>
        <v>0.21280323736870185</v>
      </c>
      <c r="CA11" s="62">
        <f t="shared" si="12"/>
        <v>0.24688944971485766</v>
      </c>
      <c r="CB11" s="62">
        <f t="shared" si="12"/>
        <v>0.10477897200240413</v>
      </c>
      <c r="CC11" s="62">
        <f t="shared" si="12"/>
        <v>0.22826189232056068</v>
      </c>
      <c r="CD11" s="62">
        <f t="shared" si="12"/>
        <v>0.13797036027139326</v>
      </c>
      <c r="CE11" s="62">
        <f t="shared" si="12"/>
        <v>0.2185456313321503</v>
      </c>
      <c r="CF11" s="62">
        <f t="shared" si="12"/>
        <v>0.2592063483888547</v>
      </c>
      <c r="CG11" s="62">
        <f t="shared" si="12"/>
        <v>0.44302245209541524</v>
      </c>
      <c r="CH11" s="62">
        <f t="shared" si="12"/>
        <v>0.10873514489137349</v>
      </c>
      <c r="CI11" s="62">
        <f t="shared" si="12"/>
        <v>0.22509924128168765</v>
      </c>
      <c r="CJ11" s="62">
        <f t="shared" si="13"/>
        <v>0.56249989879583173</v>
      </c>
      <c r="CK11" s="62">
        <f t="shared" si="13"/>
        <v>0.85886450245388679</v>
      </c>
      <c r="CL11" s="62">
        <f t="shared" si="13"/>
        <v>0.4893449768084841</v>
      </c>
      <c r="CM11" s="62">
        <f t="shared" si="13"/>
        <v>0.40622314044780511</v>
      </c>
      <c r="CN11" s="62">
        <f t="shared" si="13"/>
        <v>0.57833672804762892</v>
      </c>
      <c r="CO11" s="62">
        <f t="shared" si="13"/>
        <v>0.29022190917024532</v>
      </c>
      <c r="CP11" s="62">
        <f t="shared" si="13"/>
        <v>1</v>
      </c>
      <c r="CQ11" s="62">
        <f t="shared" si="13"/>
        <v>9.10240745177405E-2</v>
      </c>
      <c r="CR11" s="62">
        <f t="shared" si="13"/>
        <v>0.20589738474315647</v>
      </c>
      <c r="CS11" s="63" t="s">
        <v>283</v>
      </c>
      <c r="CT11" s="69">
        <f>IFERROR(IFERROR(BP11,INDEX(input_dummy_data!$B:$B,MATCH($E11,input_dummy_data!$A:$A,0))),0)</f>
        <v>0.13349181534859306</v>
      </c>
      <c r="CU11" s="69">
        <f>IFERROR(IFERROR(BQ11,INDEX(input_dummy_data!$B:$B,MATCH($E11,input_dummy_data!$A:$A,0))),0)</f>
        <v>0.174062183833879</v>
      </c>
      <c r="CV11" s="69">
        <f>IFERROR(IFERROR(BR11,INDEX(input_dummy_data!$B:$B,MATCH($E11,input_dummy_data!$A:$A,0))),0)</f>
        <v>0.55358245852161747</v>
      </c>
      <c r="CW11" s="69">
        <f>IFERROR(IFERROR(BS11,INDEX(input_dummy_data!$B:$B,MATCH($E11,input_dummy_data!$A:$A,0))),0)</f>
        <v>5.6443224853072266E-2</v>
      </c>
      <c r="CX11" s="69">
        <f>IFERROR(IFERROR(BT11,INDEX(input_dummy_data!$B:$B,MATCH($E11,input_dummy_data!$A:$A,0))),0)</f>
        <v>1</v>
      </c>
      <c r="CY11" s="69">
        <f>IFERROR(IFERROR(BU11,INDEX(input_dummy_data!$B:$B,MATCH($E11,input_dummy_data!$A:$A,0))),0)</f>
        <v>0.15364333406376279</v>
      </c>
      <c r="CZ11" s="69">
        <f>IFERROR(IFERROR(BV11,INDEX(input_dummy_data!$B:$B,MATCH($E11,input_dummy_data!$A:$A,0))),0)</f>
        <v>0.18804302932211053</v>
      </c>
      <c r="DA11" s="69">
        <f>IFERROR(IFERROR(BW11,INDEX(input_dummy_data!$B:$B,MATCH($E11,input_dummy_data!$A:$A,0))),0)</f>
        <v>0.4406586585691728</v>
      </c>
      <c r="DB11" s="69">
        <f>IFERROR(IFERROR(BX11,INDEX(input_dummy_data!$B:$B,MATCH($E11,input_dummy_data!$A:$A,0))),0)</f>
        <v>0.35332031172616679</v>
      </c>
      <c r="DC11" s="69">
        <f>IFERROR(IFERROR(BY11,INDEX(input_dummy_data!$B:$B,MATCH($E11,input_dummy_data!$A:$A,0))),0)</f>
        <v>0.19870069945246274</v>
      </c>
      <c r="DD11" s="69">
        <f>IFERROR(IFERROR(BZ11,INDEX(input_dummy_data!$B:$B,MATCH($E11,input_dummy_data!$A:$A,0))),0)</f>
        <v>0.21280323736870185</v>
      </c>
      <c r="DE11" s="69">
        <f>IFERROR(IFERROR(CA11,INDEX(input_dummy_data!$B:$B,MATCH($E11,input_dummy_data!$A:$A,0))),0)</f>
        <v>0.24688944971485766</v>
      </c>
      <c r="DF11" s="69">
        <f>IFERROR(IFERROR(CB11,INDEX(input_dummy_data!$B:$B,MATCH($E11,input_dummy_data!$A:$A,0))),0)</f>
        <v>0.10477897200240413</v>
      </c>
      <c r="DG11" s="69">
        <f>IFERROR(IFERROR(CC11,INDEX(input_dummy_data!$B:$B,MATCH($E11,input_dummy_data!$A:$A,0))),0)</f>
        <v>0.22826189232056068</v>
      </c>
      <c r="DH11" s="69">
        <f>IFERROR(IFERROR(CD11,INDEX(input_dummy_data!$B:$B,MATCH($E11,input_dummy_data!$A:$A,0))),0)</f>
        <v>0.13797036027139326</v>
      </c>
      <c r="DI11" s="69">
        <f>IFERROR(IFERROR(CE11,INDEX(input_dummy_data!$B:$B,MATCH($E11,input_dummy_data!$A:$A,0))),0)</f>
        <v>0.2185456313321503</v>
      </c>
      <c r="DJ11" s="69">
        <f>IFERROR(IFERROR(CF11,INDEX(input_dummy_data!$B:$B,MATCH($E11,input_dummy_data!$A:$A,0))),0)</f>
        <v>0.2592063483888547</v>
      </c>
      <c r="DK11" s="69">
        <f>IFERROR(IFERROR(CG11,INDEX(input_dummy_data!$B:$B,MATCH($E11,input_dummy_data!$A:$A,0))),0)</f>
        <v>0.44302245209541524</v>
      </c>
      <c r="DL11" s="69">
        <f>IFERROR(IFERROR(CH11,INDEX(input_dummy_data!$B:$B,MATCH($E11,input_dummy_data!$A:$A,0))),0)</f>
        <v>0.10873514489137349</v>
      </c>
      <c r="DM11" s="69">
        <f>IFERROR(IFERROR(CI11,INDEX(input_dummy_data!$B:$B,MATCH($E11,input_dummy_data!$A:$A,0))),0)</f>
        <v>0.22509924128168765</v>
      </c>
      <c r="DN11" s="69">
        <f>IFERROR(IFERROR(CJ11,INDEX(input_dummy_data!$B:$B,MATCH($E11,input_dummy_data!$A:$A,0))),0)</f>
        <v>0.56249989879583173</v>
      </c>
      <c r="DO11" s="69">
        <f>IFERROR(IFERROR(CK11,INDEX(input_dummy_data!$B:$B,MATCH($E11,input_dummy_data!$A:$A,0))),0)</f>
        <v>0.85886450245388679</v>
      </c>
      <c r="DP11" s="69">
        <f>IFERROR(IFERROR(CL11,INDEX(input_dummy_data!$B:$B,MATCH($E11,input_dummy_data!$A:$A,0))),0)</f>
        <v>0.4893449768084841</v>
      </c>
      <c r="DQ11" s="69">
        <f>IFERROR(IFERROR(CM11,INDEX(input_dummy_data!$B:$B,MATCH($E11,input_dummy_data!$A:$A,0))),0)</f>
        <v>0.40622314044780511</v>
      </c>
      <c r="DR11" s="69">
        <f>IFERROR(IFERROR(CN11,INDEX(input_dummy_data!$B:$B,MATCH($E11,input_dummy_data!$A:$A,0))),0)</f>
        <v>0.57833672804762892</v>
      </c>
      <c r="DS11" s="69">
        <f>IFERROR(IFERROR(CO11,INDEX(input_dummy_data!$B:$B,MATCH($E11,input_dummy_data!$A:$A,0))),0)</f>
        <v>0.29022190917024532</v>
      </c>
      <c r="DT11" s="69">
        <f>IFERROR(IFERROR(CP11,INDEX(input_dummy_data!$B:$B,MATCH($E11,input_dummy_data!$A:$A,0))),0)</f>
        <v>1</v>
      </c>
      <c r="DU11" s="69">
        <f>IFERROR(IFERROR(CQ11,INDEX(input_dummy_data!$B:$B,MATCH($E11,input_dummy_data!$A:$A,0))),0)</f>
        <v>9.10240745177405E-2</v>
      </c>
      <c r="DV11" s="69">
        <f>IFERROR(IFERROR(CR11,INDEX(input_dummy_data!$B:$B,MATCH($E11,input_dummy_data!$A:$A,0))),0)</f>
        <v>0.20589738474315647</v>
      </c>
      <c r="DW11" t="s">
        <v>663</v>
      </c>
      <c r="DX11" t="s">
        <v>663</v>
      </c>
      <c r="DY11" t="s">
        <v>663</v>
      </c>
      <c r="DZ11" t="s">
        <v>663</v>
      </c>
      <c r="EA11" t="s">
        <v>663</v>
      </c>
      <c r="EB11" t="s">
        <v>663</v>
      </c>
      <c r="EC11" t="s">
        <v>663</v>
      </c>
      <c r="ED11" t="s">
        <v>663</v>
      </c>
      <c r="EE11" t="s">
        <v>663</v>
      </c>
      <c r="EF11" t="s">
        <v>663</v>
      </c>
      <c r="EG11" t="s">
        <v>663</v>
      </c>
      <c r="EH11" t="s">
        <v>663</v>
      </c>
      <c r="EI11" t="s">
        <v>663</v>
      </c>
      <c r="EJ11" t="s">
        <v>663</v>
      </c>
      <c r="EK11" t="s">
        <v>663</v>
      </c>
      <c r="EL11" t="s">
        <v>663</v>
      </c>
      <c r="EM11" t="s">
        <v>663</v>
      </c>
      <c r="EN11" t="s">
        <v>663</v>
      </c>
      <c r="EO11" t="s">
        <v>663</v>
      </c>
      <c r="EP11" t="s">
        <v>663</v>
      </c>
      <c r="EQ11" t="s">
        <v>663</v>
      </c>
      <c r="ER11" t="s">
        <v>663</v>
      </c>
      <c r="ES11" t="s">
        <v>663</v>
      </c>
      <c r="ET11" t="s">
        <v>663</v>
      </c>
      <c r="EU11" t="s">
        <v>663</v>
      </c>
      <c r="EV11" t="s">
        <v>663</v>
      </c>
      <c r="EW11" t="s">
        <v>663</v>
      </c>
      <c r="EX11" t="s">
        <v>663</v>
      </c>
      <c r="EY11" t="s">
        <v>663</v>
      </c>
    </row>
    <row r="12" spans="1:155" hidden="1" x14ac:dyDescent="0.2">
      <c r="A12" t="s">
        <v>851</v>
      </c>
      <c r="B12" t="s">
        <v>257</v>
      </c>
      <c r="C12" t="s">
        <v>258</v>
      </c>
      <c r="D12" t="s">
        <v>259</v>
      </c>
      <c r="E12" s="44" t="s">
        <v>135</v>
      </c>
      <c r="F12" s="52" t="s">
        <v>279</v>
      </c>
      <c r="G12" s="52" t="s">
        <v>258</v>
      </c>
      <c r="H12" s="53">
        <f>INDEX(TRA_Fuels!$40:$40,MATCH(H$2,TRA_Fuels!$2:$2,0))</f>
        <v>269.55057018559597</v>
      </c>
      <c r="I12" s="53">
        <f>INDEX(TRA_Fuels!$40:$40,MATCH(I$2,TRA_Fuels!$2:$2,0))</f>
        <v>335.40088501670903</v>
      </c>
      <c r="J12" s="53">
        <f>INDEX(TRA_Fuels!$40:$40,MATCH(J$2,TRA_Fuels!$2:$2,0))</f>
        <v>193.12597670434101</v>
      </c>
      <c r="K12" s="53">
        <f>INDEX(TRA_Fuels!$40:$40,MATCH(K$2,TRA_Fuels!$2:$2,0))</f>
        <v>95.870311794460605</v>
      </c>
      <c r="L12" s="53">
        <f>INDEX(TRA_Fuels!$40:$40,MATCH(L$2,TRA_Fuels!$2:$2,0))</f>
        <v>333.53092989710098</v>
      </c>
      <c r="M12" s="53">
        <f>INDEX(TRA_Fuels!$40:$40,MATCH(M$2,TRA_Fuels!$2:$2,0))</f>
        <v>1797.0878500674501</v>
      </c>
      <c r="N12" s="53">
        <f>INDEX(TRA_Fuels!$40:$40,MATCH(N$2,TRA_Fuels!$2:$2,0))</f>
        <v>357.17120575154797</v>
      </c>
      <c r="O12" s="53">
        <f>INDEX(TRA_Fuels!$40:$40,MATCH(O$2,TRA_Fuels!$2:$2,0))</f>
        <v>77.230674288234894</v>
      </c>
      <c r="P12" s="53">
        <f>INDEX(TRA_Fuels!$40:$40,MATCH(P$2,TRA_Fuels!$2:$2,0))</f>
        <v>810.91845676470996</v>
      </c>
      <c r="Q12" s="53">
        <f>INDEX(TRA_Fuels!$40:$40,MATCH(Q$2,TRA_Fuels!$2:$2,0))</f>
        <v>364.63809600758498</v>
      </c>
      <c r="R12" s="53">
        <f>INDEX(TRA_Fuels!$40:$40,MATCH(R$2,TRA_Fuels!$2:$2,0))</f>
        <v>1867.8025607754701</v>
      </c>
      <c r="S12" s="53">
        <f>INDEX(TRA_Fuels!$40:$40,MATCH(S$2,TRA_Fuels!$2:$2,0))</f>
        <v>980.55992942426701</v>
      </c>
      <c r="T12" s="53">
        <f>INDEX(TRA_Fuels!$40:$40,MATCH(T$2,TRA_Fuels!$2:$2,0))</f>
        <v>404.12620814052099</v>
      </c>
      <c r="U12" s="53">
        <f>INDEX(TRA_Fuels!$40:$40,MATCH(U$2,TRA_Fuels!$2:$2,0))</f>
        <v>203.75247863518999</v>
      </c>
      <c r="V12" s="53">
        <f>INDEX(TRA_Fuels!$40:$40,MATCH(V$2,TRA_Fuels!$2:$2,0))</f>
        <v>378.028547702455</v>
      </c>
      <c r="W12" s="53">
        <f>INDEX(TRA_Fuels!$40:$40,MATCH(W$2,TRA_Fuels!$2:$2,0))</f>
        <v>258.03801095968498</v>
      </c>
      <c r="X12" s="53">
        <f>INDEX(TRA_Fuels!$40:$40,MATCH(X$2,TRA_Fuels!$2:$2,0))</f>
        <v>2043.3131061040499</v>
      </c>
      <c r="Y12" s="53">
        <f>INDEX(TRA_Fuels!$40:$40,MATCH(Y$2,TRA_Fuels!$2:$2,0))</f>
        <v>31.293479933805202</v>
      </c>
      <c r="Z12" s="53">
        <f>INDEX(TRA_Fuels!$40:$40,MATCH(Z$2,TRA_Fuels!$2:$2,0))</f>
        <v>31.4585928477042</v>
      </c>
      <c r="AA12" s="53">
        <f>INDEX(TRA_Fuels!$40:$40,MATCH(AA$2,TRA_Fuels!$2:$2,0))</f>
        <v>59.777338458501397</v>
      </c>
      <c r="AB12" s="53">
        <f>INDEX(TRA_Fuels!$40:$40,MATCH(AB$2,TRA_Fuels!$2:$2,0))</f>
        <v>277.25792188557398</v>
      </c>
      <c r="AC12" s="53">
        <f>INDEX(TRA_Fuels!$40:$40,MATCH(AC$2,TRA_Fuels!$2:$2,0))</f>
        <v>913.05756415542498</v>
      </c>
      <c r="AD12" s="53">
        <f>INDEX(TRA_Fuels!$40:$40,MATCH(AD$2,TRA_Fuels!$2:$2,0))</f>
        <v>234.293197111061</v>
      </c>
      <c r="AE12" s="53">
        <f>INDEX(TRA_Fuels!$40:$40,MATCH(AE$2,TRA_Fuels!$2:$2,0))</f>
        <v>1223.8083807445801</v>
      </c>
      <c r="AF12" s="53">
        <f>INDEX(TRA_Fuels!$40:$40,MATCH(AF$2,TRA_Fuels!$2:$2,0))</f>
        <v>402.53677664622103</v>
      </c>
      <c r="AG12" s="53">
        <f>INDEX(TRA_Fuels!$40:$40,MATCH(AG$2,TRA_Fuels!$2:$2,0))</f>
        <v>67.736717274939807</v>
      </c>
      <c r="AH12" s="53">
        <f>INDEX(TRA_Fuels!$40:$40,MATCH(AH$2,TRA_Fuels!$2:$2,0))</f>
        <v>175.13160910407299</v>
      </c>
      <c r="AI12" s="53">
        <f>INDEX(TRA_Fuels!$40:$40,MATCH(AI$2,TRA_Fuels!$2:$2,0))</f>
        <v>26.58665049711237</v>
      </c>
      <c r="AJ12" s="53">
        <f>INDEX(TRA_Fuels!$40:$40,MATCH(AJ$2,TRA_Fuels!$2:$2,0))</f>
        <v>14213.084026878396</v>
      </c>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60" t="s">
        <v>283</v>
      </c>
      <c r="BP12" s="62">
        <f t="shared" ref="BP12:BY13" si="14">H12/SUMIFS(AL:AL,$A:$A,"Road transport",$B:$B,"3. Application split",$C:$C,"Diesel",$D:$D,"Total")</f>
        <v>2.6120370693088115E-2</v>
      </c>
      <c r="BQ12" s="62">
        <f t="shared" si="14"/>
        <v>3.0703640444372647E-2</v>
      </c>
      <c r="BR12" s="62">
        <f t="shared" si="14"/>
        <v>6.5063151649142295E-2</v>
      </c>
      <c r="BS12" s="62">
        <f t="shared" si="14"/>
        <v>0.19444883688312253</v>
      </c>
      <c r="BT12" s="62">
        <f t="shared" si="14"/>
        <v>4.4270956796652966E-2</v>
      </c>
      <c r="BU12" s="62">
        <f t="shared" si="14"/>
        <v>3.1773381804870868E-2</v>
      </c>
      <c r="BV12" s="62">
        <f t="shared" si="14"/>
        <v>7.9879491476901279E-2</v>
      </c>
      <c r="BW12" s="62">
        <f t="shared" si="14"/>
        <v>0.10031669171941671</v>
      </c>
      <c r="BX12" s="62">
        <f t="shared" si="14"/>
        <v>2.435860543684432E-2</v>
      </c>
      <c r="BY12" s="62">
        <f t="shared" si="14"/>
        <v>7.7979771072418047E-2</v>
      </c>
      <c r="BZ12" s="62">
        <f t="shared" ref="BZ12:CI13" si="15">R12/SUMIFS(AV:AV,$A:$A,"Road transport",$B:$B,"3. Application split",$C:$C,"Diesel",$D:$D,"Total")</f>
        <v>3.4279159484787568E-2</v>
      </c>
      <c r="CA12" s="62">
        <f t="shared" si="15"/>
        <v>2.3149370921731124E-2</v>
      </c>
      <c r="CB12" s="62">
        <f t="shared" si="15"/>
        <v>9.3016006578282157E-2</v>
      </c>
      <c r="CC12" s="62">
        <f t="shared" si="15"/>
        <v>9.5187560063111298E-2</v>
      </c>
      <c r="CD12" s="62">
        <f t="shared" si="15"/>
        <v>7.2378577307486244E-2</v>
      </c>
      <c r="CE12" s="62">
        <f t="shared" si="15"/>
        <v>5.073726987130027E-2</v>
      </c>
      <c r="CF12" s="62">
        <f t="shared" si="15"/>
        <v>6.1490693677032644E-2</v>
      </c>
      <c r="CG12" s="62">
        <f t="shared" si="15"/>
        <v>1.5455469956505869E-2</v>
      </c>
      <c r="CH12" s="62">
        <f t="shared" si="15"/>
        <v>9.4426216816657256E-3</v>
      </c>
      <c r="CI12" s="62">
        <f t="shared" si="15"/>
        <v>5.4239003664889533E-2</v>
      </c>
      <c r="CJ12" s="62">
        <f t="shared" ref="CJ12:CR13" si="16">AB12/SUMIFS(BF:BF,$A:$A,"Road transport",$B:$B,"3. Application split",$C:$C,"Diesel",$D:$D,"Total")</f>
        <v>2.6433170171589724E-2</v>
      </c>
      <c r="CK12" s="62">
        <f t="shared" si="16"/>
        <v>3.8183879851247958E-2</v>
      </c>
      <c r="CL12" s="62">
        <f t="shared" si="16"/>
        <v>3.7035450167170691E-2</v>
      </c>
      <c r="CM12" s="62">
        <f t="shared" si="16"/>
        <v>0.17850636672072009</v>
      </c>
      <c r="CN12" s="62">
        <f t="shared" si="16"/>
        <v>4.9828047388855684E-2</v>
      </c>
      <c r="CO12" s="62">
        <f t="shared" si="16"/>
        <v>2.9900606399830061E-2</v>
      </c>
      <c r="CP12" s="62">
        <f t="shared" si="16"/>
        <v>5.9916643815540668E-2</v>
      </c>
      <c r="CQ12" s="62">
        <f t="shared" si="16"/>
        <v>0.15402462547389567</v>
      </c>
      <c r="CR12" s="62">
        <f t="shared" si="16"/>
        <v>4.1035966730948989E-2</v>
      </c>
      <c r="CS12" s="63" t="s">
        <v>283</v>
      </c>
      <c r="CT12" s="69">
        <f>IFERROR(IFERROR(BP12,INDEX(input_dummy_data!$B:$B,MATCH($E12,input_dummy_data!$A:$A,0))),0)</f>
        <v>2.6120370693088115E-2</v>
      </c>
      <c r="CU12" s="69">
        <f>IFERROR(IFERROR(BQ12,INDEX(input_dummy_data!$B:$B,MATCH($E12,input_dummy_data!$A:$A,0))),0)</f>
        <v>3.0703640444372647E-2</v>
      </c>
      <c r="CV12" s="69">
        <f>IFERROR(IFERROR(BR12,INDEX(input_dummy_data!$B:$B,MATCH($E12,input_dummy_data!$A:$A,0))),0)</f>
        <v>6.5063151649142295E-2</v>
      </c>
      <c r="CW12" s="69">
        <f>IFERROR(IFERROR(BS12,INDEX(input_dummy_data!$B:$B,MATCH($E12,input_dummy_data!$A:$A,0))),0)</f>
        <v>0.19444883688312253</v>
      </c>
      <c r="CX12" s="69">
        <f>IFERROR(IFERROR(BT12,INDEX(input_dummy_data!$B:$B,MATCH($E12,input_dummy_data!$A:$A,0))),0)</f>
        <v>4.4270956796652966E-2</v>
      </c>
      <c r="CY12" s="69">
        <f>IFERROR(IFERROR(BU12,INDEX(input_dummy_data!$B:$B,MATCH($E12,input_dummy_data!$A:$A,0))),0)</f>
        <v>3.1773381804870868E-2</v>
      </c>
      <c r="CZ12" s="69">
        <f>IFERROR(IFERROR(BV12,INDEX(input_dummy_data!$B:$B,MATCH($E12,input_dummy_data!$A:$A,0))),0)</f>
        <v>7.9879491476901279E-2</v>
      </c>
      <c r="DA12" s="69">
        <f>IFERROR(IFERROR(BW12,INDEX(input_dummy_data!$B:$B,MATCH($E12,input_dummy_data!$A:$A,0))),0)</f>
        <v>0.10031669171941671</v>
      </c>
      <c r="DB12" s="69">
        <f>IFERROR(IFERROR(BX12,INDEX(input_dummy_data!$B:$B,MATCH($E12,input_dummy_data!$A:$A,0))),0)</f>
        <v>2.435860543684432E-2</v>
      </c>
      <c r="DC12" s="69">
        <f>IFERROR(IFERROR(BY12,INDEX(input_dummy_data!$B:$B,MATCH($E12,input_dummy_data!$A:$A,0))),0)</f>
        <v>7.7979771072418047E-2</v>
      </c>
      <c r="DD12" s="69">
        <f>IFERROR(IFERROR(BZ12,INDEX(input_dummy_data!$B:$B,MATCH($E12,input_dummy_data!$A:$A,0))),0)</f>
        <v>3.4279159484787568E-2</v>
      </c>
      <c r="DE12" s="69">
        <f>IFERROR(IFERROR(CA12,INDEX(input_dummy_data!$B:$B,MATCH($E12,input_dummy_data!$A:$A,0))),0)</f>
        <v>2.3149370921731124E-2</v>
      </c>
      <c r="DF12" s="69">
        <f>IFERROR(IFERROR(CB12,INDEX(input_dummy_data!$B:$B,MATCH($E12,input_dummy_data!$A:$A,0))),0)</f>
        <v>9.3016006578282157E-2</v>
      </c>
      <c r="DG12" s="69">
        <f>IFERROR(IFERROR(CC12,INDEX(input_dummy_data!$B:$B,MATCH($E12,input_dummy_data!$A:$A,0))),0)</f>
        <v>9.5187560063111298E-2</v>
      </c>
      <c r="DH12" s="69">
        <f>IFERROR(IFERROR(CD12,INDEX(input_dummy_data!$B:$B,MATCH($E12,input_dummy_data!$A:$A,0))),0)</f>
        <v>7.2378577307486244E-2</v>
      </c>
      <c r="DI12" s="69">
        <f>IFERROR(IFERROR(CE12,INDEX(input_dummy_data!$B:$B,MATCH($E12,input_dummy_data!$A:$A,0))),0)</f>
        <v>5.073726987130027E-2</v>
      </c>
      <c r="DJ12" s="69">
        <f>IFERROR(IFERROR(CF12,INDEX(input_dummy_data!$B:$B,MATCH($E12,input_dummy_data!$A:$A,0))),0)</f>
        <v>6.1490693677032644E-2</v>
      </c>
      <c r="DK12" s="69">
        <f>IFERROR(IFERROR(CG12,INDEX(input_dummy_data!$B:$B,MATCH($E12,input_dummy_data!$A:$A,0))),0)</f>
        <v>1.5455469956505869E-2</v>
      </c>
      <c r="DL12" s="69">
        <f>IFERROR(IFERROR(CH12,INDEX(input_dummy_data!$B:$B,MATCH($E12,input_dummy_data!$A:$A,0))),0)</f>
        <v>9.4426216816657256E-3</v>
      </c>
      <c r="DM12" s="69">
        <f>IFERROR(IFERROR(CI12,INDEX(input_dummy_data!$B:$B,MATCH($E12,input_dummy_data!$A:$A,0))),0)</f>
        <v>5.4239003664889533E-2</v>
      </c>
      <c r="DN12" s="69">
        <f>IFERROR(IFERROR(CJ12,INDEX(input_dummy_data!$B:$B,MATCH($E12,input_dummy_data!$A:$A,0))),0)</f>
        <v>2.6433170171589724E-2</v>
      </c>
      <c r="DO12" s="69">
        <f>IFERROR(IFERROR(CK12,INDEX(input_dummy_data!$B:$B,MATCH($E12,input_dummy_data!$A:$A,0))),0)</f>
        <v>3.8183879851247958E-2</v>
      </c>
      <c r="DP12" s="69">
        <f>IFERROR(IFERROR(CL12,INDEX(input_dummy_data!$B:$B,MATCH($E12,input_dummy_data!$A:$A,0))),0)</f>
        <v>3.7035450167170691E-2</v>
      </c>
      <c r="DQ12" s="69">
        <f>IFERROR(IFERROR(CM12,INDEX(input_dummy_data!$B:$B,MATCH($E12,input_dummy_data!$A:$A,0))),0)</f>
        <v>0.17850636672072009</v>
      </c>
      <c r="DR12" s="69">
        <f>IFERROR(IFERROR(CN12,INDEX(input_dummy_data!$B:$B,MATCH($E12,input_dummy_data!$A:$A,0))),0)</f>
        <v>4.9828047388855684E-2</v>
      </c>
      <c r="DS12" s="69">
        <f>IFERROR(IFERROR(CO12,INDEX(input_dummy_data!$B:$B,MATCH($E12,input_dummy_data!$A:$A,0))),0)</f>
        <v>2.9900606399830061E-2</v>
      </c>
      <c r="DT12" s="69">
        <f>IFERROR(IFERROR(CP12,INDEX(input_dummy_data!$B:$B,MATCH($E12,input_dummy_data!$A:$A,0))),0)</f>
        <v>5.9916643815540668E-2</v>
      </c>
      <c r="DU12" s="69">
        <f>IFERROR(IFERROR(CQ12,INDEX(input_dummy_data!$B:$B,MATCH($E12,input_dummy_data!$A:$A,0))),0)</f>
        <v>0.15402462547389567</v>
      </c>
      <c r="DV12" s="69">
        <f>IFERROR(IFERROR(CR12,INDEX(input_dummy_data!$B:$B,MATCH($E12,input_dummy_data!$A:$A,0))),0)</f>
        <v>4.1035966730948989E-2</v>
      </c>
      <c r="DW12" t="s">
        <v>663</v>
      </c>
      <c r="DX12" t="s">
        <v>663</v>
      </c>
      <c r="DY12" t="s">
        <v>663</v>
      </c>
      <c r="DZ12" t="s">
        <v>663</v>
      </c>
      <c r="EA12" t="s">
        <v>663</v>
      </c>
      <c r="EB12" t="s">
        <v>663</v>
      </c>
      <c r="EC12" t="s">
        <v>663</v>
      </c>
      <c r="ED12" t="s">
        <v>663</v>
      </c>
      <c r="EE12" t="s">
        <v>663</v>
      </c>
      <c r="EF12" t="s">
        <v>663</v>
      </c>
      <c r="EG12" t="s">
        <v>663</v>
      </c>
      <c r="EH12" t="s">
        <v>663</v>
      </c>
      <c r="EI12" t="s">
        <v>663</v>
      </c>
      <c r="EJ12" t="s">
        <v>663</v>
      </c>
      <c r="EK12" t="s">
        <v>663</v>
      </c>
      <c r="EL12" t="s">
        <v>663</v>
      </c>
      <c r="EM12" t="s">
        <v>663</v>
      </c>
      <c r="EN12" t="s">
        <v>663</v>
      </c>
      <c r="EO12" t="s">
        <v>663</v>
      </c>
      <c r="EP12" t="s">
        <v>663</v>
      </c>
      <c r="EQ12" t="s">
        <v>663</v>
      </c>
      <c r="ER12" t="s">
        <v>663</v>
      </c>
      <c r="ES12" t="s">
        <v>663</v>
      </c>
      <c r="ET12" t="s">
        <v>663</v>
      </c>
      <c r="EU12" t="s">
        <v>663</v>
      </c>
      <c r="EV12" t="s">
        <v>663</v>
      </c>
      <c r="EW12" t="s">
        <v>663</v>
      </c>
      <c r="EX12" t="s">
        <v>663</v>
      </c>
      <c r="EY12" t="s">
        <v>663</v>
      </c>
    </row>
    <row r="13" spans="1:155" hidden="1" x14ac:dyDescent="0.2">
      <c r="A13" t="s">
        <v>851</v>
      </c>
      <c r="B13" t="s">
        <v>257</v>
      </c>
      <c r="C13" t="s">
        <v>258</v>
      </c>
      <c r="D13" t="s">
        <v>260</v>
      </c>
      <c r="E13" s="44" t="s">
        <v>136</v>
      </c>
      <c r="F13" s="52" t="s">
        <v>279</v>
      </c>
      <c r="G13" s="52" t="s">
        <v>258</v>
      </c>
      <c r="H13" s="53">
        <f>INDEX(TRA_Fuels!$6:$6,MATCH(H$2,TRA_Fuels!$2:$2,0))</f>
        <v>6440.2302558908596</v>
      </c>
      <c r="I13" s="53">
        <f>INDEX(TRA_Fuels!$6:$6,MATCH(I$2,TRA_Fuels!$2:$2,0))</f>
        <v>7217.1804273088001</v>
      </c>
      <c r="J13" s="53">
        <f>INDEX(TRA_Fuels!$6:$6,MATCH(J$2,TRA_Fuels!$2:$2,0))</f>
        <v>1977.51208500862</v>
      </c>
      <c r="K13" s="53">
        <f>INDEX(TRA_Fuels!$6:$6,MATCH(K$2,TRA_Fuels!$2:$2,0))</f>
        <v>270.439781486735</v>
      </c>
      <c r="L13" s="53">
        <f>INDEX(TRA_Fuels!$6:$6,MATCH(L$2,TRA_Fuels!$2:$2,0))</f>
        <v>4423.4042341996701</v>
      </c>
      <c r="M13" s="53">
        <f>INDEX(TRA_Fuels!$6:$6,MATCH(M$2,TRA_Fuels!$2:$2,0))</f>
        <v>36195.503712415899</v>
      </c>
      <c r="N13" s="53">
        <f>INDEX(TRA_Fuels!$6:$6,MATCH(N$2,TRA_Fuels!$2:$2,0))</f>
        <v>2678.1122511000799</v>
      </c>
      <c r="O13" s="53">
        <f>INDEX(TRA_Fuels!$6:$6,MATCH(O$2,TRA_Fuels!$2:$2,0))</f>
        <v>509.14135448748999</v>
      </c>
      <c r="P13" s="53">
        <f>INDEX(TRA_Fuels!$6:$6,MATCH(P$2,TRA_Fuels!$2:$2,0))</f>
        <v>22723.441598652698</v>
      </c>
      <c r="Q13" s="53">
        <f>INDEX(TRA_Fuels!$6:$6,MATCH(Q$2,TRA_Fuels!$2:$2,0))</f>
        <v>2819.0736006618199</v>
      </c>
      <c r="R13" s="53">
        <f>INDEX(TRA_Fuels!$6:$6,MATCH(R$2,TRA_Fuels!$2:$2,0))</f>
        <v>35315.2069725408</v>
      </c>
      <c r="S13" s="53">
        <f>INDEX(TRA_Fuels!$6:$6,MATCH(S$2,TRA_Fuels!$2:$2,0))</f>
        <v>26257.8449808804</v>
      </c>
      <c r="T13" s="53">
        <f>INDEX(TRA_Fuels!$6:$6,MATCH(T$2,TRA_Fuels!$2:$2,0))</f>
        <v>2239.37214457765</v>
      </c>
      <c r="U13" s="53">
        <f>INDEX(TRA_Fuels!$6:$6,MATCH(U$2,TRA_Fuels!$2:$2,0))</f>
        <v>1412.2162277673599</v>
      </c>
      <c r="V13" s="53">
        <f>INDEX(TRA_Fuels!$6:$6,MATCH(V$2,TRA_Fuels!$2:$2,0))</f>
        <v>2980.5221180317799</v>
      </c>
      <c r="W13" s="53">
        <f>INDEX(TRA_Fuels!$6:$6,MATCH(W$2,TRA_Fuels!$2:$2,0))</f>
        <v>3156.3186738899699</v>
      </c>
      <c r="X13" s="53">
        <f>INDEX(TRA_Fuels!$6:$6,MATCH(X$2,TRA_Fuels!$2:$2,0))</f>
        <v>22487.452127102799</v>
      </c>
      <c r="Y13" s="53">
        <f>INDEX(TRA_Fuels!$6:$6,MATCH(Y$2,TRA_Fuels!$2:$2,0))</f>
        <v>1403.0722074658599</v>
      </c>
      <c r="Z13" s="53">
        <f>INDEX(TRA_Fuels!$6:$6,MATCH(Z$2,TRA_Fuels!$2:$2,0))</f>
        <v>1916.99842050241</v>
      </c>
      <c r="AA13" s="53">
        <f>INDEX(TRA_Fuels!$6:$6,MATCH(AA$2,TRA_Fuels!$2:$2,0))</f>
        <v>699.19391829647202</v>
      </c>
      <c r="AB13" s="53">
        <f>INDEX(TRA_Fuels!$6:$6,MATCH(AB$2,TRA_Fuels!$2:$2,0))</f>
        <v>5880.3570129783002</v>
      </c>
      <c r="AC13" s="53">
        <f>INDEX(TRA_Fuels!$6:$6,MATCH(AC$2,TRA_Fuels!$2:$2,0))</f>
        <v>14418.7965120758</v>
      </c>
      <c r="AD13" s="53">
        <f>INDEX(TRA_Fuels!$6:$6,MATCH(AD$2,TRA_Fuels!$2:$2,0))</f>
        <v>4320.94558207513</v>
      </c>
      <c r="AE13" s="53">
        <f>INDEX(TRA_Fuels!$6:$6,MATCH(AE$2,TRA_Fuels!$2:$2,0))</f>
        <v>4244.1944644437099</v>
      </c>
      <c r="AF13" s="53">
        <f>INDEX(TRA_Fuels!$6:$6,MATCH(AF$2,TRA_Fuels!$2:$2,0))</f>
        <v>5140.0641642194996</v>
      </c>
      <c r="AG13" s="53">
        <f>INDEX(TRA_Fuels!$6:$6,MATCH(AG$2,TRA_Fuels!$2:$2,0))</f>
        <v>1417.90994323469</v>
      </c>
      <c r="AH13" s="53">
        <f>INDEX(TRA_Fuels!$6:$6,MATCH(AH$2,TRA_Fuels!$2:$2,0))</f>
        <v>1607.7148621301801</v>
      </c>
      <c r="AI13" s="53">
        <f>INDEX(TRA_Fuels!$6:$6,MATCH(AI$2,TRA_Fuels!$2:$2,0))</f>
        <v>107.20606305494772</v>
      </c>
      <c r="AJ13" s="53">
        <f>INDEX(TRA_Fuels!$6:$6,MATCH(AJ$2,TRA_Fuels!$2:$2,0))</f>
        <v>220259.42569648084</v>
      </c>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60" t="s">
        <v>283</v>
      </c>
      <c r="BP13" s="62">
        <f t="shared" si="14"/>
        <v>0.62408030343576781</v>
      </c>
      <c r="BQ13" s="62">
        <f t="shared" si="14"/>
        <v>0.66068314891659807</v>
      </c>
      <c r="BR13" s="62">
        <f t="shared" si="14"/>
        <v>0.66621368533917869</v>
      </c>
      <c r="BS13" s="62">
        <f t="shared" si="14"/>
        <v>0.54851913979130196</v>
      </c>
      <c r="BT13" s="62">
        <f t="shared" si="14"/>
        <v>0.58713696449921815</v>
      </c>
      <c r="BU13" s="62">
        <f t="shared" si="14"/>
        <v>0.63995400059660201</v>
      </c>
      <c r="BV13" s="62">
        <f t="shared" si="14"/>
        <v>0.59894594326493122</v>
      </c>
      <c r="BW13" s="62">
        <f t="shared" si="14"/>
        <v>0.66133536668484683</v>
      </c>
      <c r="BX13" s="62">
        <f t="shared" si="14"/>
        <v>0.68257337522823058</v>
      </c>
      <c r="BY13" s="62">
        <f t="shared" si="14"/>
        <v>0.60287368879672187</v>
      </c>
      <c r="BZ13" s="62">
        <f t="shared" si="15"/>
        <v>0.64812825374187522</v>
      </c>
      <c r="CA13" s="62">
        <f t="shared" si="15"/>
        <v>0.61990356206439645</v>
      </c>
      <c r="CB13" s="62">
        <f t="shared" si="15"/>
        <v>0.51542674029898161</v>
      </c>
      <c r="CC13" s="62">
        <f t="shared" si="15"/>
        <v>0.65974862197082251</v>
      </c>
      <c r="CD13" s="62">
        <f t="shared" si="15"/>
        <v>0.57066047484443683</v>
      </c>
      <c r="CE13" s="62">
        <f t="shared" si="15"/>
        <v>0.62061783750921962</v>
      </c>
      <c r="CF13" s="62">
        <f t="shared" si="15"/>
        <v>0.67672889984106077</v>
      </c>
      <c r="CG13" s="62">
        <f t="shared" si="15"/>
        <v>0.69296033535315782</v>
      </c>
      <c r="CH13" s="62">
        <f t="shared" si="15"/>
        <v>0.57540688284396757</v>
      </c>
      <c r="CI13" s="62">
        <f t="shared" si="15"/>
        <v>0.63441401833703437</v>
      </c>
      <c r="CJ13" s="62">
        <f t="shared" si="16"/>
        <v>0.56062051008917979</v>
      </c>
      <c r="CK13" s="62">
        <f t="shared" si="16"/>
        <v>0.60299110946632006</v>
      </c>
      <c r="CL13" s="62">
        <f t="shared" si="16"/>
        <v>0.68302522972590785</v>
      </c>
      <c r="CM13" s="62">
        <f t="shared" si="16"/>
        <v>0.61906401804757738</v>
      </c>
      <c r="CN13" s="62">
        <f t="shared" si="16"/>
        <v>0.63626325746028589</v>
      </c>
      <c r="CO13" s="62">
        <f t="shared" si="16"/>
        <v>0.62589934718833817</v>
      </c>
      <c r="CP13" s="62">
        <f t="shared" si="16"/>
        <v>0.55003707922286638</v>
      </c>
      <c r="CQ13" s="62">
        <f t="shared" si="16"/>
        <v>0.62107762361274532</v>
      </c>
      <c r="CR13" s="62">
        <f t="shared" si="16"/>
        <v>0.63593224721431885</v>
      </c>
      <c r="CS13" s="63" t="s">
        <v>283</v>
      </c>
      <c r="CT13" s="69">
        <f>IFERROR(IFERROR(BP13,INDEX(input_dummy_data!$B:$B,MATCH($E13,input_dummy_data!$A:$A,0))),0)</f>
        <v>0.62408030343576781</v>
      </c>
      <c r="CU13" s="69">
        <f>IFERROR(IFERROR(BQ13,INDEX(input_dummy_data!$B:$B,MATCH($E13,input_dummy_data!$A:$A,0))),0)</f>
        <v>0.66068314891659807</v>
      </c>
      <c r="CV13" s="69">
        <f>IFERROR(IFERROR(BR13,INDEX(input_dummy_data!$B:$B,MATCH($E13,input_dummy_data!$A:$A,0))),0)</f>
        <v>0.66621368533917869</v>
      </c>
      <c r="CW13" s="69">
        <f>IFERROR(IFERROR(BS13,INDEX(input_dummy_data!$B:$B,MATCH($E13,input_dummy_data!$A:$A,0))),0)</f>
        <v>0.54851913979130196</v>
      </c>
      <c r="CX13" s="69">
        <f>IFERROR(IFERROR(BT13,INDEX(input_dummy_data!$B:$B,MATCH($E13,input_dummy_data!$A:$A,0))),0)</f>
        <v>0.58713696449921815</v>
      </c>
      <c r="CY13" s="69">
        <f>IFERROR(IFERROR(BU13,INDEX(input_dummy_data!$B:$B,MATCH($E13,input_dummy_data!$A:$A,0))),0)</f>
        <v>0.63995400059660201</v>
      </c>
      <c r="CZ13" s="69">
        <f>IFERROR(IFERROR(BV13,INDEX(input_dummy_data!$B:$B,MATCH($E13,input_dummy_data!$A:$A,0))),0)</f>
        <v>0.59894594326493122</v>
      </c>
      <c r="DA13" s="69">
        <f>IFERROR(IFERROR(BW13,INDEX(input_dummy_data!$B:$B,MATCH($E13,input_dummy_data!$A:$A,0))),0)</f>
        <v>0.66133536668484683</v>
      </c>
      <c r="DB13" s="69">
        <f>IFERROR(IFERROR(BX13,INDEX(input_dummy_data!$B:$B,MATCH($E13,input_dummy_data!$A:$A,0))),0)</f>
        <v>0.68257337522823058</v>
      </c>
      <c r="DC13" s="69">
        <f>IFERROR(IFERROR(BY13,INDEX(input_dummy_data!$B:$B,MATCH($E13,input_dummy_data!$A:$A,0))),0)</f>
        <v>0.60287368879672187</v>
      </c>
      <c r="DD13" s="69">
        <f>IFERROR(IFERROR(BZ13,INDEX(input_dummy_data!$B:$B,MATCH($E13,input_dummy_data!$A:$A,0))),0)</f>
        <v>0.64812825374187522</v>
      </c>
      <c r="DE13" s="69">
        <f>IFERROR(IFERROR(CA13,INDEX(input_dummy_data!$B:$B,MATCH($E13,input_dummy_data!$A:$A,0))),0)</f>
        <v>0.61990356206439645</v>
      </c>
      <c r="DF13" s="69">
        <f>IFERROR(IFERROR(CB13,INDEX(input_dummy_data!$B:$B,MATCH($E13,input_dummy_data!$A:$A,0))),0)</f>
        <v>0.51542674029898161</v>
      </c>
      <c r="DG13" s="69">
        <f>IFERROR(IFERROR(CC13,INDEX(input_dummy_data!$B:$B,MATCH($E13,input_dummy_data!$A:$A,0))),0)</f>
        <v>0.65974862197082251</v>
      </c>
      <c r="DH13" s="69">
        <f>IFERROR(IFERROR(CD13,INDEX(input_dummy_data!$B:$B,MATCH($E13,input_dummy_data!$A:$A,0))),0)</f>
        <v>0.57066047484443683</v>
      </c>
      <c r="DI13" s="69">
        <f>IFERROR(IFERROR(CE13,INDEX(input_dummy_data!$B:$B,MATCH($E13,input_dummy_data!$A:$A,0))),0)</f>
        <v>0.62061783750921962</v>
      </c>
      <c r="DJ13" s="69">
        <f>IFERROR(IFERROR(CF13,INDEX(input_dummy_data!$B:$B,MATCH($E13,input_dummy_data!$A:$A,0))),0)</f>
        <v>0.67672889984106077</v>
      </c>
      <c r="DK13" s="69">
        <f>IFERROR(IFERROR(CG13,INDEX(input_dummy_data!$B:$B,MATCH($E13,input_dummy_data!$A:$A,0))),0)</f>
        <v>0.69296033535315782</v>
      </c>
      <c r="DL13" s="69">
        <f>IFERROR(IFERROR(CH13,INDEX(input_dummy_data!$B:$B,MATCH($E13,input_dummy_data!$A:$A,0))),0)</f>
        <v>0.57540688284396757</v>
      </c>
      <c r="DM13" s="69">
        <f>IFERROR(IFERROR(CI13,INDEX(input_dummy_data!$B:$B,MATCH($E13,input_dummy_data!$A:$A,0))),0)</f>
        <v>0.63441401833703437</v>
      </c>
      <c r="DN13" s="69">
        <f>IFERROR(IFERROR(CJ13,INDEX(input_dummy_data!$B:$B,MATCH($E13,input_dummy_data!$A:$A,0))),0)</f>
        <v>0.56062051008917979</v>
      </c>
      <c r="DO13" s="69">
        <f>IFERROR(IFERROR(CK13,INDEX(input_dummy_data!$B:$B,MATCH($E13,input_dummy_data!$A:$A,0))),0)</f>
        <v>0.60299110946632006</v>
      </c>
      <c r="DP13" s="69">
        <f>IFERROR(IFERROR(CL13,INDEX(input_dummy_data!$B:$B,MATCH($E13,input_dummy_data!$A:$A,0))),0)</f>
        <v>0.68302522972590785</v>
      </c>
      <c r="DQ13" s="69">
        <f>IFERROR(IFERROR(CM13,INDEX(input_dummy_data!$B:$B,MATCH($E13,input_dummy_data!$A:$A,0))),0)</f>
        <v>0.61906401804757738</v>
      </c>
      <c r="DR13" s="69">
        <f>IFERROR(IFERROR(CN13,INDEX(input_dummy_data!$B:$B,MATCH($E13,input_dummy_data!$A:$A,0))),0)</f>
        <v>0.63626325746028589</v>
      </c>
      <c r="DS13" s="69">
        <f>IFERROR(IFERROR(CO13,INDEX(input_dummy_data!$B:$B,MATCH($E13,input_dummy_data!$A:$A,0))),0)</f>
        <v>0.62589934718833817</v>
      </c>
      <c r="DT13" s="69">
        <f>IFERROR(IFERROR(CP13,INDEX(input_dummy_data!$B:$B,MATCH($E13,input_dummy_data!$A:$A,0))),0)</f>
        <v>0.55003707922286638</v>
      </c>
      <c r="DU13" s="69">
        <f>IFERROR(IFERROR(CQ13,INDEX(input_dummy_data!$B:$B,MATCH($E13,input_dummy_data!$A:$A,0))),0)</f>
        <v>0.62107762361274532</v>
      </c>
      <c r="DV13" s="69">
        <f>IFERROR(IFERROR(CR13,INDEX(input_dummy_data!$B:$B,MATCH($E13,input_dummy_data!$A:$A,0))),0)</f>
        <v>0.63593224721431885</v>
      </c>
      <c r="DW13" t="s">
        <v>663</v>
      </c>
      <c r="DX13" t="s">
        <v>663</v>
      </c>
      <c r="DY13" t="s">
        <v>663</v>
      </c>
      <c r="DZ13" t="s">
        <v>663</v>
      </c>
      <c r="EA13" t="s">
        <v>663</v>
      </c>
      <c r="EB13" t="s">
        <v>663</v>
      </c>
      <c r="EC13" t="s">
        <v>663</v>
      </c>
      <c r="ED13" t="s">
        <v>663</v>
      </c>
      <c r="EE13" t="s">
        <v>663</v>
      </c>
      <c r="EF13" t="s">
        <v>663</v>
      </c>
      <c r="EG13" t="s">
        <v>663</v>
      </c>
      <c r="EH13" t="s">
        <v>663</v>
      </c>
      <c r="EI13" t="s">
        <v>663</v>
      </c>
      <c r="EJ13" t="s">
        <v>663</v>
      </c>
      <c r="EK13" t="s">
        <v>663</v>
      </c>
      <c r="EL13" t="s">
        <v>663</v>
      </c>
      <c r="EM13" t="s">
        <v>663</v>
      </c>
      <c r="EN13" t="s">
        <v>663</v>
      </c>
      <c r="EO13" t="s">
        <v>663</v>
      </c>
      <c r="EP13" t="s">
        <v>663</v>
      </c>
      <c r="EQ13" t="s">
        <v>663</v>
      </c>
      <c r="ER13" t="s">
        <v>663</v>
      </c>
      <c r="ES13" t="s">
        <v>663</v>
      </c>
      <c r="ET13" t="s">
        <v>663</v>
      </c>
      <c r="EU13" t="s">
        <v>663</v>
      </c>
      <c r="EV13" t="s">
        <v>663</v>
      </c>
      <c r="EW13" t="s">
        <v>663</v>
      </c>
      <c r="EX13" t="s">
        <v>663</v>
      </c>
      <c r="EY13" t="s">
        <v>663</v>
      </c>
    </row>
    <row r="14" spans="1:155" hidden="1" x14ac:dyDescent="0.2">
      <c r="A14" t="s">
        <v>852</v>
      </c>
      <c r="B14" t="s">
        <v>257</v>
      </c>
      <c r="C14" t="s">
        <v>258</v>
      </c>
      <c r="D14" t="s">
        <v>261</v>
      </c>
      <c r="E14" s="44" t="s">
        <v>150</v>
      </c>
      <c r="F14" s="52" t="s">
        <v>279</v>
      </c>
      <c r="G14" s="52" t="s">
        <v>258</v>
      </c>
      <c r="H14" s="53">
        <f>INDEX(TRA_Fuels!$78:$78,MATCH(H$2,TRA_Fuels!$2:$2,0))</f>
        <v>33.803656175061299</v>
      </c>
      <c r="I14" s="53">
        <f>INDEX(TRA_Fuels!$78:$78,MATCH(I$2,TRA_Fuels!$2:$2,0))</f>
        <v>34.994107227872</v>
      </c>
      <c r="J14" s="53">
        <f>INDEX(TRA_Fuels!$78:$78,MATCH(J$2,TRA_Fuels!$2:$2,0))</f>
        <v>7.3932738005312899</v>
      </c>
      <c r="K14" s="53">
        <f>INDEX(TRA_Fuels!$78:$78,MATCH(K$2,TRA_Fuels!$2:$2,0))</f>
        <v>0</v>
      </c>
      <c r="L14" s="53">
        <f>INDEX(TRA_Fuels!$78:$78,MATCH(L$2,TRA_Fuels!$2:$2,0))</f>
        <v>85.293301547178004</v>
      </c>
      <c r="M14" s="53">
        <f>INDEX(TRA_Fuels!$78:$78,MATCH(M$2,TRA_Fuels!$2:$2,0))</f>
        <v>278.65984794480602</v>
      </c>
      <c r="N14" s="53">
        <f>INDEX(TRA_Fuels!$78:$78,MATCH(N$2,TRA_Fuels!$2:$2,0))</f>
        <v>72.773763210542199</v>
      </c>
      <c r="O14" s="53">
        <f>INDEX(TRA_Fuels!$78:$78,MATCH(O$2,TRA_Fuels!$2:$2,0))</f>
        <v>8.8500853604205894</v>
      </c>
      <c r="P14" s="53">
        <f>INDEX(TRA_Fuels!$78:$78,MATCH(P$2,TRA_Fuels!$2:$2,0))</f>
        <v>123.766413019135</v>
      </c>
      <c r="Q14" s="53">
        <f>INDEX(TRA_Fuels!$78:$78,MATCH(Q$2,TRA_Fuels!$2:$2,0))</f>
        <v>3.69095468086834</v>
      </c>
      <c r="R14" s="53">
        <f>INDEX(TRA_Fuels!$78:$78,MATCH(R$2,TRA_Fuels!$2:$2,0))</f>
        <v>124.955555430015</v>
      </c>
      <c r="S14" s="53">
        <f>INDEX(TRA_Fuels!$78:$78,MATCH(S$2,TRA_Fuels!$2:$2,0))</f>
        <v>573.92029713152897</v>
      </c>
      <c r="T14" s="53">
        <f>INDEX(TRA_Fuels!$78:$78,MATCH(T$2,TRA_Fuels!$2:$2,0))</f>
        <v>33.970366268059699</v>
      </c>
      <c r="U14" s="53">
        <f>INDEX(TRA_Fuels!$78:$78,MATCH(U$2,TRA_Fuels!$2:$2,0))</f>
        <v>12.564062924436101</v>
      </c>
      <c r="V14" s="53">
        <f>INDEX(TRA_Fuels!$78:$78,MATCH(V$2,TRA_Fuels!$2:$2,0))</f>
        <v>37.672719743520503</v>
      </c>
      <c r="W14" s="53">
        <f>INDEX(TRA_Fuels!$78:$78,MATCH(W$2,TRA_Fuels!$2:$2,0))</f>
        <v>36.824740563833998</v>
      </c>
      <c r="X14" s="53">
        <f>INDEX(TRA_Fuels!$78:$78,MATCH(X$2,TRA_Fuels!$2:$2,0))</f>
        <v>17.354556821239601</v>
      </c>
      <c r="Y14" s="53">
        <f>INDEX(TRA_Fuels!$78:$78,MATCH(Y$2,TRA_Fuels!$2:$2,0))</f>
        <v>11.7603401511898</v>
      </c>
      <c r="Z14" s="53">
        <f>INDEX(TRA_Fuels!$78:$78,MATCH(Z$2,TRA_Fuels!$2:$2,0))</f>
        <v>5.2532679316825002</v>
      </c>
      <c r="AA14" s="53">
        <f>INDEX(TRA_Fuels!$78:$78,MATCH(AA$2,TRA_Fuels!$2:$2,0))</f>
        <v>6.93376189581981</v>
      </c>
      <c r="AB14" s="53">
        <f>INDEX(TRA_Fuels!$78:$78,MATCH(AB$2,TRA_Fuels!$2:$2,0))</f>
        <v>30.832951621662399</v>
      </c>
      <c r="AC14" s="53">
        <f>INDEX(TRA_Fuels!$78:$78,MATCH(AC$2,TRA_Fuels!$2:$2,0))</f>
        <v>36.763919183624303</v>
      </c>
      <c r="AD14" s="53">
        <f>INDEX(TRA_Fuels!$78:$78,MATCH(AD$2,TRA_Fuels!$2:$2,0))</f>
        <v>7.8161882853463496</v>
      </c>
      <c r="AE14" s="53">
        <f>INDEX(TRA_Fuels!$78:$78,MATCH(AE$2,TRA_Fuels!$2:$2,0))</f>
        <v>90.833940519050898</v>
      </c>
      <c r="AF14" s="53">
        <f>INDEX(TRA_Fuels!$78:$78,MATCH(AF$2,TRA_Fuels!$2:$2,0))</f>
        <v>1.3543741466709101</v>
      </c>
      <c r="AG14" s="53">
        <f>INDEX(TRA_Fuels!$78:$78,MATCH(AG$2,TRA_Fuels!$2:$2,0))</f>
        <v>7.0449741682297402</v>
      </c>
      <c r="AH14" s="53">
        <f>INDEX(TRA_Fuels!$78:$78,MATCH(AH$2,TRA_Fuels!$2:$2,0))</f>
        <v>6.06811800079723</v>
      </c>
      <c r="AI14" s="53">
        <f>INDEX(TRA_Fuels!$78:$78,MATCH(AI$2,TRA_Fuels!$2:$2,0))</f>
        <v>0</v>
      </c>
      <c r="AJ14" s="53">
        <f>INDEX(TRA_Fuels!$78:$78,MATCH(AJ$2,TRA_Fuels!$2:$2,0))</f>
        <v>1691.149537753126</v>
      </c>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60" t="s">
        <v>283</v>
      </c>
      <c r="BP14" s="62">
        <f t="shared" ref="BP14:BY15" si="17">H14/SUMIFS(AL:AL,$A:$A,"Rail transport",$B:$B,"3. Application split",$C:$C,"Diesel",$D:$D,"Total")</f>
        <v>0.71762752292595056</v>
      </c>
      <c r="BQ14" s="62">
        <f t="shared" si="17"/>
        <v>0.67863109465666793</v>
      </c>
      <c r="BR14" s="62">
        <f t="shared" si="17"/>
        <v>0.4612223334929948</v>
      </c>
      <c r="BS14" s="62" t="e">
        <f t="shared" si="17"/>
        <v>#DIV/0!</v>
      </c>
      <c r="BT14" s="62">
        <f t="shared" si="17"/>
        <v>0.81695018707854983</v>
      </c>
      <c r="BU14" s="62">
        <f t="shared" si="17"/>
        <v>0.78240308556473748</v>
      </c>
      <c r="BV14" s="62">
        <f t="shared" si="17"/>
        <v>0.91336116579103332</v>
      </c>
      <c r="BW14" s="62">
        <f t="shared" si="17"/>
        <v>0.47253498081233652</v>
      </c>
      <c r="BX14" s="62">
        <f t="shared" si="17"/>
        <v>0.85448980673313135</v>
      </c>
      <c r="BY14" s="62">
        <f t="shared" si="17"/>
        <v>0.13604014321901126</v>
      </c>
      <c r="BZ14" s="62">
        <f t="shared" ref="BZ14:CI15" si="18">R14/SUMIFS(AV:AV,$A:$A,"Rail transport",$B:$B,"3. Application split",$C:$C,"Diesel",$D:$D,"Total")</f>
        <v>0.81458647818300767</v>
      </c>
      <c r="CA14" s="62">
        <f t="shared" si="18"/>
        <v>0.88182311683670711</v>
      </c>
      <c r="CB14" s="62">
        <f t="shared" si="18"/>
        <v>0.88565935060845713</v>
      </c>
      <c r="CC14" s="62">
        <f t="shared" si="18"/>
        <v>0.69657212857685968</v>
      </c>
      <c r="CD14" s="62">
        <f t="shared" si="18"/>
        <v>0.69098530679317982</v>
      </c>
      <c r="CE14" s="62">
        <f t="shared" si="18"/>
        <v>0.96850125734183656</v>
      </c>
      <c r="CF14" s="62">
        <f t="shared" si="18"/>
        <v>0.78154584057219934</v>
      </c>
      <c r="CG14" s="62">
        <f t="shared" si="18"/>
        <v>0.22892009080823567</v>
      </c>
      <c r="CH14" s="62">
        <f t="shared" si="18"/>
        <v>0.9283502870485556</v>
      </c>
      <c r="CI14" s="62">
        <f t="shared" si="18"/>
        <v>0.1206517185674808</v>
      </c>
      <c r="CJ14" s="62">
        <f t="shared" ref="CJ14:CR15" si="19">AB14/SUMIFS(BF:BF,$A:$A,"Rail transport",$B:$B,"3. Application split",$C:$C,"Diesel",$D:$D,"Total")</f>
        <v>0.90530125030511122</v>
      </c>
      <c r="CK14" s="62">
        <f t="shared" si="19"/>
        <v>0.37619833385730744</v>
      </c>
      <c r="CL14" s="62">
        <f t="shared" si="19"/>
        <v>0.71407104307345182</v>
      </c>
      <c r="CM14" s="62">
        <f t="shared" si="19"/>
        <v>0.68882934654336703</v>
      </c>
      <c r="CN14" s="62">
        <f t="shared" si="19"/>
        <v>0.5687559243523066</v>
      </c>
      <c r="CO14" s="62">
        <f t="shared" si="19"/>
        <v>0.53354919094164321</v>
      </c>
      <c r="CP14" s="62">
        <f t="shared" si="19"/>
        <v>0.72678033823389698</v>
      </c>
      <c r="CQ14" s="62" t="e">
        <f t="shared" si="19"/>
        <v>#DIV/0!</v>
      </c>
      <c r="CR14" s="62">
        <f t="shared" si="19"/>
        <v>0.75698904304200743</v>
      </c>
      <c r="CS14" s="63" t="s">
        <v>283</v>
      </c>
      <c r="CT14" s="69">
        <f>IFERROR(IFERROR(BP14,INDEX(input_dummy_data!$B:$B,MATCH($E14,input_dummy_data!$A:$A,0))),0)</f>
        <v>0.71762752292595056</v>
      </c>
      <c r="CU14" s="69">
        <f>IFERROR(IFERROR(BQ14,INDEX(input_dummy_data!$B:$B,MATCH($E14,input_dummy_data!$A:$A,0))),0)</f>
        <v>0.67863109465666793</v>
      </c>
      <c r="CV14" s="69">
        <f>IFERROR(IFERROR(BR14,INDEX(input_dummy_data!$B:$B,MATCH($E14,input_dummy_data!$A:$A,0))),0)</f>
        <v>0.4612223334929948</v>
      </c>
      <c r="CW14" s="69">
        <f>IFERROR(IFERROR(BS14,INDEX(input_dummy_data!$B:$B,MATCH($E14,input_dummy_data!$A:$A,0))),0)</f>
        <v>0.52</v>
      </c>
      <c r="CX14" s="69">
        <f>IFERROR(IFERROR(BT14,INDEX(input_dummy_data!$B:$B,MATCH($E14,input_dummy_data!$A:$A,0))),0)</f>
        <v>0.81695018707854983</v>
      </c>
      <c r="CY14" s="69">
        <f>IFERROR(IFERROR(BU14,INDEX(input_dummy_data!$B:$B,MATCH($E14,input_dummy_data!$A:$A,0))),0)</f>
        <v>0.78240308556473748</v>
      </c>
      <c r="CZ14" s="69">
        <f>IFERROR(IFERROR(BV14,INDEX(input_dummy_data!$B:$B,MATCH($E14,input_dummy_data!$A:$A,0))),0)</f>
        <v>0.91336116579103332</v>
      </c>
      <c r="DA14" s="69">
        <f>IFERROR(IFERROR(BW14,INDEX(input_dummy_data!$B:$B,MATCH($E14,input_dummy_data!$A:$A,0))),0)</f>
        <v>0.47253498081233652</v>
      </c>
      <c r="DB14" s="69">
        <f>IFERROR(IFERROR(BX14,INDEX(input_dummy_data!$B:$B,MATCH($E14,input_dummy_data!$A:$A,0))),0)</f>
        <v>0.85448980673313135</v>
      </c>
      <c r="DC14" s="69">
        <f>IFERROR(IFERROR(BY14,INDEX(input_dummy_data!$B:$B,MATCH($E14,input_dummy_data!$A:$A,0))),0)</f>
        <v>0.13604014321901126</v>
      </c>
      <c r="DD14" s="69">
        <f>IFERROR(IFERROR(BZ14,INDEX(input_dummy_data!$B:$B,MATCH($E14,input_dummy_data!$A:$A,0))),0)</f>
        <v>0.81458647818300767</v>
      </c>
      <c r="DE14" s="69">
        <f>IFERROR(IFERROR(CA14,INDEX(input_dummy_data!$B:$B,MATCH($E14,input_dummy_data!$A:$A,0))),0)</f>
        <v>0.88182311683670711</v>
      </c>
      <c r="DF14" s="69">
        <f>IFERROR(IFERROR(CB14,INDEX(input_dummy_data!$B:$B,MATCH($E14,input_dummy_data!$A:$A,0))),0)</f>
        <v>0.88565935060845713</v>
      </c>
      <c r="DG14" s="69">
        <f>IFERROR(IFERROR(CC14,INDEX(input_dummy_data!$B:$B,MATCH($E14,input_dummy_data!$A:$A,0))),0)</f>
        <v>0.69657212857685968</v>
      </c>
      <c r="DH14" s="69">
        <f>IFERROR(IFERROR(CD14,INDEX(input_dummy_data!$B:$B,MATCH($E14,input_dummy_data!$A:$A,0))),0)</f>
        <v>0.69098530679317982</v>
      </c>
      <c r="DI14" s="69">
        <f>IFERROR(IFERROR(CE14,INDEX(input_dummy_data!$B:$B,MATCH($E14,input_dummy_data!$A:$A,0))),0)</f>
        <v>0.96850125734183656</v>
      </c>
      <c r="DJ14" s="69">
        <f>IFERROR(IFERROR(CF14,INDEX(input_dummy_data!$B:$B,MATCH($E14,input_dummy_data!$A:$A,0))),0)</f>
        <v>0.78154584057219934</v>
      </c>
      <c r="DK14" s="69">
        <f>IFERROR(IFERROR(CG14,INDEX(input_dummy_data!$B:$B,MATCH($E14,input_dummy_data!$A:$A,0))),0)</f>
        <v>0.22892009080823567</v>
      </c>
      <c r="DL14" s="69">
        <f>IFERROR(IFERROR(CH14,INDEX(input_dummy_data!$B:$B,MATCH($E14,input_dummy_data!$A:$A,0))),0)</f>
        <v>0.9283502870485556</v>
      </c>
      <c r="DM14" s="69">
        <f>IFERROR(IFERROR(CI14,INDEX(input_dummy_data!$B:$B,MATCH($E14,input_dummy_data!$A:$A,0))),0)</f>
        <v>0.1206517185674808</v>
      </c>
      <c r="DN14" s="69">
        <f>IFERROR(IFERROR(CJ14,INDEX(input_dummy_data!$B:$B,MATCH($E14,input_dummy_data!$A:$A,0))),0)</f>
        <v>0.90530125030511122</v>
      </c>
      <c r="DO14" s="69">
        <f>IFERROR(IFERROR(CK14,INDEX(input_dummy_data!$B:$B,MATCH($E14,input_dummy_data!$A:$A,0))),0)</f>
        <v>0.37619833385730744</v>
      </c>
      <c r="DP14" s="69">
        <f>IFERROR(IFERROR(CL14,INDEX(input_dummy_data!$B:$B,MATCH($E14,input_dummy_data!$A:$A,0))),0)</f>
        <v>0.71407104307345182</v>
      </c>
      <c r="DQ14" s="69">
        <f>IFERROR(IFERROR(CM14,INDEX(input_dummy_data!$B:$B,MATCH($E14,input_dummy_data!$A:$A,0))),0)</f>
        <v>0.68882934654336703</v>
      </c>
      <c r="DR14" s="69">
        <f>IFERROR(IFERROR(CN14,INDEX(input_dummy_data!$B:$B,MATCH($E14,input_dummy_data!$A:$A,0))),0)</f>
        <v>0.5687559243523066</v>
      </c>
      <c r="DS14" s="69">
        <f>IFERROR(IFERROR(CO14,INDEX(input_dummy_data!$B:$B,MATCH($E14,input_dummy_data!$A:$A,0))),0)</f>
        <v>0.53354919094164321</v>
      </c>
      <c r="DT14" s="69">
        <f>IFERROR(IFERROR(CP14,INDEX(input_dummy_data!$B:$B,MATCH($E14,input_dummy_data!$A:$A,0))),0)</f>
        <v>0.72678033823389698</v>
      </c>
      <c r="DU14" s="69">
        <f>IFERROR(IFERROR(CQ14,INDEX(input_dummy_data!$B:$B,MATCH($E14,input_dummy_data!$A:$A,0))),0)</f>
        <v>0.52</v>
      </c>
      <c r="DV14" s="69">
        <f>IFERROR(IFERROR(CR14,INDEX(input_dummy_data!$B:$B,MATCH($E14,input_dummy_data!$A:$A,0))),0)</f>
        <v>0.75698904304200743</v>
      </c>
      <c r="DW14" t="s">
        <v>663</v>
      </c>
      <c r="DX14" t="s">
        <v>663</v>
      </c>
      <c r="DY14" t="s">
        <v>663</v>
      </c>
      <c r="DZ14" t="s">
        <v>800</v>
      </c>
      <c r="EA14" t="s">
        <v>663</v>
      </c>
      <c r="EB14" t="s">
        <v>663</v>
      </c>
      <c r="EC14" t="s">
        <v>663</v>
      </c>
      <c r="ED14" t="s">
        <v>663</v>
      </c>
      <c r="EE14" t="s">
        <v>663</v>
      </c>
      <c r="EF14" t="s">
        <v>663</v>
      </c>
      <c r="EG14" t="s">
        <v>663</v>
      </c>
      <c r="EH14" t="s">
        <v>663</v>
      </c>
      <c r="EI14" t="s">
        <v>663</v>
      </c>
      <c r="EJ14" t="s">
        <v>663</v>
      </c>
      <c r="EK14" t="s">
        <v>663</v>
      </c>
      <c r="EL14" t="s">
        <v>663</v>
      </c>
      <c r="EM14" t="s">
        <v>663</v>
      </c>
      <c r="EN14" t="s">
        <v>663</v>
      </c>
      <c r="EO14" t="s">
        <v>663</v>
      </c>
      <c r="EP14" t="s">
        <v>663</v>
      </c>
      <c r="EQ14" t="s">
        <v>663</v>
      </c>
      <c r="ER14" t="s">
        <v>663</v>
      </c>
      <c r="ES14" t="s">
        <v>663</v>
      </c>
      <c r="ET14" t="s">
        <v>663</v>
      </c>
      <c r="EU14" t="s">
        <v>663</v>
      </c>
      <c r="EV14" t="s">
        <v>663</v>
      </c>
      <c r="EW14" t="s">
        <v>663</v>
      </c>
      <c r="EX14" t="s">
        <v>800</v>
      </c>
      <c r="EY14" t="s">
        <v>663</v>
      </c>
    </row>
    <row r="15" spans="1:155" hidden="1" x14ac:dyDescent="0.2">
      <c r="A15" t="s">
        <v>852</v>
      </c>
      <c r="B15" t="s">
        <v>257</v>
      </c>
      <c r="C15" t="s">
        <v>258</v>
      </c>
      <c r="D15" t="s">
        <v>275</v>
      </c>
      <c r="E15" s="44" t="s">
        <v>166</v>
      </c>
      <c r="F15" s="52" t="s">
        <v>279</v>
      </c>
      <c r="G15" s="52" t="s">
        <v>258</v>
      </c>
      <c r="H15" s="53">
        <f>INDEX(TRA_Fuels!$83:$83,MATCH(H$2,TRA_Fuels!$2:$2,0))</f>
        <v>13.3010814431883</v>
      </c>
      <c r="I15" s="53">
        <f>INDEX(TRA_Fuels!$83:$83,MATCH(I$2,TRA_Fuels!$2:$2,0))</f>
        <v>16.5716219339728</v>
      </c>
      <c r="J15" s="53">
        <f>INDEX(TRA_Fuels!$83:$83,MATCH(J$2,TRA_Fuels!$2:$2,0))</f>
        <v>8.6364655760064704</v>
      </c>
      <c r="K15" s="53">
        <f>INDEX(TRA_Fuels!$83:$83,MATCH(K$2,TRA_Fuels!$2:$2,0))</f>
        <v>0</v>
      </c>
      <c r="L15" s="53">
        <f>INDEX(TRA_Fuels!$83:$83,MATCH(L$2,TRA_Fuels!$2:$2,0))</f>
        <v>19.111229960661699</v>
      </c>
      <c r="M15" s="53">
        <f>INDEX(TRA_Fuels!$83:$83,MATCH(M$2,TRA_Fuels!$2:$2,0))</f>
        <v>77.499084817671203</v>
      </c>
      <c r="N15" s="53">
        <f>INDEX(TRA_Fuels!$83:$83,MATCH(N$2,TRA_Fuels!$2:$2,0))</f>
        <v>6.9031115419716604</v>
      </c>
      <c r="O15" s="53">
        <f>INDEX(TRA_Fuels!$83:$83,MATCH(O$2,TRA_Fuels!$2:$2,0))</f>
        <v>9.8788674574350903</v>
      </c>
      <c r="P15" s="53">
        <f>INDEX(TRA_Fuels!$83:$83,MATCH(P$2,TRA_Fuels!$2:$2,0))</f>
        <v>21.0760556023648</v>
      </c>
      <c r="Q15" s="53">
        <f>INDEX(TRA_Fuels!$83:$83,MATCH(Q$2,TRA_Fuels!$2:$2,0))</f>
        <v>23.440409588031802</v>
      </c>
      <c r="R15" s="53">
        <f>INDEX(TRA_Fuels!$83:$83,MATCH(R$2,TRA_Fuels!$2:$2,0))</f>
        <v>28.441976663492301</v>
      </c>
      <c r="S15" s="53">
        <f>INDEX(TRA_Fuels!$83:$83,MATCH(S$2,TRA_Fuels!$2:$2,0))</f>
        <v>76.913510889184906</v>
      </c>
      <c r="T15" s="53">
        <f>INDEX(TRA_Fuels!$83:$83,MATCH(T$2,TRA_Fuels!$2:$2,0))</f>
        <v>4.3856520416004496</v>
      </c>
      <c r="U15" s="53">
        <f>INDEX(TRA_Fuels!$83:$83,MATCH(U$2,TRA_Fuels!$2:$2,0))</f>
        <v>5.4729247886744803</v>
      </c>
      <c r="V15" s="53">
        <f>INDEX(TRA_Fuels!$83:$83,MATCH(V$2,TRA_Fuels!$2:$2,0))</f>
        <v>16.847570880830499</v>
      </c>
      <c r="W15" s="53">
        <f>INDEX(TRA_Fuels!$83:$83,MATCH(W$2,TRA_Fuels!$2:$2,0))</f>
        <v>1.1976577393997501</v>
      </c>
      <c r="X15" s="53">
        <f>INDEX(TRA_Fuels!$83:$83,MATCH(X$2,TRA_Fuels!$2:$2,0))</f>
        <v>4.8508672502821302</v>
      </c>
      <c r="Y15" s="53">
        <f>INDEX(TRA_Fuels!$83:$83,MATCH(Y$2,TRA_Fuels!$2:$2,0))</f>
        <v>39.612783586740797</v>
      </c>
      <c r="Z15" s="53">
        <f>INDEX(TRA_Fuels!$83:$83,MATCH(Z$2,TRA_Fuels!$2:$2,0))</f>
        <v>0.40544516936460301</v>
      </c>
      <c r="AA15" s="53">
        <f>INDEX(TRA_Fuels!$83:$83,MATCH(AA$2,TRA_Fuels!$2:$2,0))</f>
        <v>50.535472510002101</v>
      </c>
      <c r="AB15" s="53">
        <f>INDEX(TRA_Fuels!$83:$83,MATCH(AB$2,TRA_Fuels!$2:$2,0))</f>
        <v>3.2252711094681001</v>
      </c>
      <c r="AC15" s="53">
        <f>INDEX(TRA_Fuels!$83:$83,MATCH(AC$2,TRA_Fuels!$2:$2,0))</f>
        <v>60.960913371239997</v>
      </c>
      <c r="AD15" s="53">
        <f>INDEX(TRA_Fuels!$83:$83,MATCH(AD$2,TRA_Fuels!$2:$2,0))</f>
        <v>3.1297650076264198</v>
      </c>
      <c r="AE15" s="53">
        <f>INDEX(TRA_Fuels!$83:$83,MATCH(AE$2,TRA_Fuels!$2:$2,0))</f>
        <v>41.033177185598497</v>
      </c>
      <c r="AF15" s="53">
        <f>INDEX(TRA_Fuels!$83:$83,MATCH(AF$2,TRA_Fuels!$2:$2,0))</f>
        <v>1.0269182296911601</v>
      </c>
      <c r="AG15" s="53">
        <f>INDEX(TRA_Fuels!$83:$83,MATCH(AG$2,TRA_Fuels!$2:$2,0))</f>
        <v>6.1590083095551096</v>
      </c>
      <c r="AH15" s="53">
        <f>INDEX(TRA_Fuels!$83:$83,MATCH(AH$2,TRA_Fuels!$2:$2,0))</f>
        <v>2.2811970282017402</v>
      </c>
      <c r="AI15" s="53">
        <f>INDEX(TRA_Fuels!$83:$83,MATCH(AI$2,TRA_Fuels!$2:$2,0))</f>
        <v>0</v>
      </c>
      <c r="AJ15" s="53">
        <f>INDEX(TRA_Fuels!$83:$83,MATCH(AJ$2,TRA_Fuels!$2:$2,0))</f>
        <v>542.8980396822576</v>
      </c>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60" t="s">
        <v>283</v>
      </c>
      <c r="BP15" s="62">
        <f t="shared" si="17"/>
        <v>0.28237247707404944</v>
      </c>
      <c r="BQ15" s="62">
        <f t="shared" si="17"/>
        <v>0.32136890534333207</v>
      </c>
      <c r="BR15" s="62">
        <f t="shared" si="17"/>
        <v>0.53877766650700509</v>
      </c>
      <c r="BS15" s="62" t="e">
        <f t="shared" si="17"/>
        <v>#DIV/0!</v>
      </c>
      <c r="BT15" s="62">
        <f t="shared" si="17"/>
        <v>0.18304981292145009</v>
      </c>
      <c r="BU15" s="62">
        <f t="shared" si="17"/>
        <v>0.21759691443526261</v>
      </c>
      <c r="BV15" s="62">
        <f t="shared" si="17"/>
        <v>8.66388342089668E-2</v>
      </c>
      <c r="BW15" s="62">
        <f t="shared" si="17"/>
        <v>0.52746501918766353</v>
      </c>
      <c r="BX15" s="62">
        <f t="shared" si="17"/>
        <v>0.1455101932668687</v>
      </c>
      <c r="BY15" s="62">
        <f t="shared" si="17"/>
        <v>0.86395985678098874</v>
      </c>
      <c r="BZ15" s="62">
        <f t="shared" si="18"/>
        <v>0.18541352181699236</v>
      </c>
      <c r="CA15" s="62">
        <f t="shared" si="18"/>
        <v>0.1181768831632929</v>
      </c>
      <c r="CB15" s="62">
        <f t="shared" si="18"/>
        <v>0.11434064939154286</v>
      </c>
      <c r="CC15" s="62">
        <f t="shared" si="18"/>
        <v>0.30342787142314037</v>
      </c>
      <c r="CD15" s="62">
        <f t="shared" si="18"/>
        <v>0.30901469320682018</v>
      </c>
      <c r="CE15" s="62">
        <f t="shared" si="18"/>
        <v>3.1498742658163437E-2</v>
      </c>
      <c r="CF15" s="62">
        <f t="shared" si="18"/>
        <v>0.21845415942780061</v>
      </c>
      <c r="CG15" s="62">
        <f t="shared" si="18"/>
        <v>0.77107990919176428</v>
      </c>
      <c r="CH15" s="62">
        <f t="shared" si="18"/>
        <v>7.1649712951444455E-2</v>
      </c>
      <c r="CI15" s="62">
        <f t="shared" si="18"/>
        <v>0.87934828143251931</v>
      </c>
      <c r="CJ15" s="62">
        <f t="shared" si="19"/>
        <v>9.4698749694888826E-2</v>
      </c>
      <c r="CK15" s="62">
        <f t="shared" si="19"/>
        <v>0.62380166614269261</v>
      </c>
      <c r="CL15" s="62">
        <f t="shared" si="19"/>
        <v>0.28592895692654824</v>
      </c>
      <c r="CM15" s="62">
        <f t="shared" si="19"/>
        <v>0.31117065345663308</v>
      </c>
      <c r="CN15" s="62">
        <f t="shared" si="19"/>
        <v>0.43124407564769335</v>
      </c>
      <c r="CO15" s="62">
        <f t="shared" si="19"/>
        <v>0.46645080905835679</v>
      </c>
      <c r="CP15" s="62">
        <f t="shared" si="19"/>
        <v>0.27321966176610318</v>
      </c>
      <c r="CQ15" s="62" t="e">
        <f t="shared" si="19"/>
        <v>#DIV/0!</v>
      </c>
      <c r="CR15" s="62">
        <f t="shared" si="19"/>
        <v>0.24301095695799257</v>
      </c>
      <c r="CS15" s="63" t="s">
        <v>283</v>
      </c>
      <c r="CT15" s="69">
        <f>IFERROR(IFERROR(BP15,INDEX(input_dummy_data!$B:$B,MATCH($E15,input_dummy_data!$A:$A,0))),0)</f>
        <v>0.28237247707404944</v>
      </c>
      <c r="CU15" s="69">
        <f>IFERROR(IFERROR(BQ15,INDEX(input_dummy_data!$B:$B,MATCH($E15,input_dummy_data!$A:$A,0))),0)</f>
        <v>0.32136890534333207</v>
      </c>
      <c r="CV15" s="69">
        <f>IFERROR(IFERROR(BR15,INDEX(input_dummy_data!$B:$B,MATCH($E15,input_dummy_data!$A:$A,0))),0)</f>
        <v>0.53877766650700509</v>
      </c>
      <c r="CW15" s="69">
        <f>IFERROR(IFERROR(BS15,INDEX(input_dummy_data!$B:$B,MATCH($E15,input_dummy_data!$A:$A,0))),0)</f>
        <v>0.48</v>
      </c>
      <c r="CX15" s="69">
        <f>IFERROR(IFERROR(BT15,INDEX(input_dummy_data!$B:$B,MATCH($E15,input_dummy_data!$A:$A,0))),0)</f>
        <v>0.18304981292145009</v>
      </c>
      <c r="CY15" s="69">
        <f>IFERROR(IFERROR(BU15,INDEX(input_dummy_data!$B:$B,MATCH($E15,input_dummy_data!$A:$A,0))),0)</f>
        <v>0.21759691443526261</v>
      </c>
      <c r="CZ15" s="69">
        <f>IFERROR(IFERROR(BV15,INDEX(input_dummy_data!$B:$B,MATCH($E15,input_dummy_data!$A:$A,0))),0)</f>
        <v>8.66388342089668E-2</v>
      </c>
      <c r="DA15" s="69">
        <f>IFERROR(IFERROR(BW15,INDEX(input_dummy_data!$B:$B,MATCH($E15,input_dummy_data!$A:$A,0))),0)</f>
        <v>0.52746501918766353</v>
      </c>
      <c r="DB15" s="69">
        <f>IFERROR(IFERROR(BX15,INDEX(input_dummy_data!$B:$B,MATCH($E15,input_dummy_data!$A:$A,0))),0)</f>
        <v>0.1455101932668687</v>
      </c>
      <c r="DC15" s="69">
        <f>IFERROR(IFERROR(BY15,INDEX(input_dummy_data!$B:$B,MATCH($E15,input_dummy_data!$A:$A,0))),0)</f>
        <v>0.86395985678098874</v>
      </c>
      <c r="DD15" s="69">
        <f>IFERROR(IFERROR(BZ15,INDEX(input_dummy_data!$B:$B,MATCH($E15,input_dummy_data!$A:$A,0))),0)</f>
        <v>0.18541352181699236</v>
      </c>
      <c r="DE15" s="69">
        <f>IFERROR(IFERROR(CA15,INDEX(input_dummy_data!$B:$B,MATCH($E15,input_dummy_data!$A:$A,0))),0)</f>
        <v>0.1181768831632929</v>
      </c>
      <c r="DF15" s="69">
        <f>IFERROR(IFERROR(CB15,INDEX(input_dummy_data!$B:$B,MATCH($E15,input_dummy_data!$A:$A,0))),0)</f>
        <v>0.11434064939154286</v>
      </c>
      <c r="DG15" s="69">
        <f>IFERROR(IFERROR(CC15,INDEX(input_dummy_data!$B:$B,MATCH($E15,input_dummy_data!$A:$A,0))),0)</f>
        <v>0.30342787142314037</v>
      </c>
      <c r="DH15" s="69">
        <f>IFERROR(IFERROR(CD15,INDEX(input_dummy_data!$B:$B,MATCH($E15,input_dummy_data!$A:$A,0))),0)</f>
        <v>0.30901469320682018</v>
      </c>
      <c r="DI15" s="69">
        <f>IFERROR(IFERROR(CE15,INDEX(input_dummy_data!$B:$B,MATCH($E15,input_dummy_data!$A:$A,0))),0)</f>
        <v>3.1498742658163437E-2</v>
      </c>
      <c r="DJ15" s="69">
        <f>IFERROR(IFERROR(CF15,INDEX(input_dummy_data!$B:$B,MATCH($E15,input_dummy_data!$A:$A,0))),0)</f>
        <v>0.21845415942780061</v>
      </c>
      <c r="DK15" s="69">
        <f>IFERROR(IFERROR(CG15,INDEX(input_dummy_data!$B:$B,MATCH($E15,input_dummy_data!$A:$A,0))),0)</f>
        <v>0.77107990919176428</v>
      </c>
      <c r="DL15" s="69">
        <f>IFERROR(IFERROR(CH15,INDEX(input_dummy_data!$B:$B,MATCH($E15,input_dummy_data!$A:$A,0))),0)</f>
        <v>7.1649712951444455E-2</v>
      </c>
      <c r="DM15" s="69">
        <f>IFERROR(IFERROR(CI15,INDEX(input_dummy_data!$B:$B,MATCH($E15,input_dummy_data!$A:$A,0))),0)</f>
        <v>0.87934828143251931</v>
      </c>
      <c r="DN15" s="69">
        <f>IFERROR(IFERROR(CJ15,INDEX(input_dummy_data!$B:$B,MATCH($E15,input_dummy_data!$A:$A,0))),0)</f>
        <v>9.4698749694888826E-2</v>
      </c>
      <c r="DO15" s="69">
        <f>IFERROR(IFERROR(CK15,INDEX(input_dummy_data!$B:$B,MATCH($E15,input_dummy_data!$A:$A,0))),0)</f>
        <v>0.62380166614269261</v>
      </c>
      <c r="DP15" s="69">
        <f>IFERROR(IFERROR(CL15,INDEX(input_dummy_data!$B:$B,MATCH($E15,input_dummy_data!$A:$A,0))),0)</f>
        <v>0.28592895692654824</v>
      </c>
      <c r="DQ15" s="69">
        <f>IFERROR(IFERROR(CM15,INDEX(input_dummy_data!$B:$B,MATCH($E15,input_dummy_data!$A:$A,0))),0)</f>
        <v>0.31117065345663308</v>
      </c>
      <c r="DR15" s="69">
        <f>IFERROR(IFERROR(CN15,INDEX(input_dummy_data!$B:$B,MATCH($E15,input_dummy_data!$A:$A,0))),0)</f>
        <v>0.43124407564769335</v>
      </c>
      <c r="DS15" s="69">
        <f>IFERROR(IFERROR(CO15,INDEX(input_dummy_data!$B:$B,MATCH($E15,input_dummy_data!$A:$A,0))),0)</f>
        <v>0.46645080905835679</v>
      </c>
      <c r="DT15" s="69">
        <f>IFERROR(IFERROR(CP15,INDEX(input_dummy_data!$B:$B,MATCH($E15,input_dummy_data!$A:$A,0))),0)</f>
        <v>0.27321966176610318</v>
      </c>
      <c r="DU15" s="69">
        <f>IFERROR(IFERROR(CQ15,INDEX(input_dummy_data!$B:$B,MATCH($E15,input_dummy_data!$A:$A,0))),0)</f>
        <v>0.48</v>
      </c>
      <c r="DV15" s="69">
        <f>IFERROR(IFERROR(CR15,INDEX(input_dummy_data!$B:$B,MATCH($E15,input_dummy_data!$A:$A,0))),0)</f>
        <v>0.24301095695799257</v>
      </c>
      <c r="DW15" t="s">
        <v>663</v>
      </c>
      <c r="DX15" t="s">
        <v>663</v>
      </c>
      <c r="DY15" t="s">
        <v>663</v>
      </c>
      <c r="DZ15" t="s">
        <v>801</v>
      </c>
      <c r="EA15" t="s">
        <v>663</v>
      </c>
      <c r="EB15" t="s">
        <v>663</v>
      </c>
      <c r="EC15" t="s">
        <v>663</v>
      </c>
      <c r="ED15" t="s">
        <v>663</v>
      </c>
      <c r="EE15" t="s">
        <v>663</v>
      </c>
      <c r="EF15" t="s">
        <v>663</v>
      </c>
      <c r="EG15" t="s">
        <v>663</v>
      </c>
      <c r="EH15" t="s">
        <v>663</v>
      </c>
      <c r="EI15" t="s">
        <v>663</v>
      </c>
      <c r="EJ15" t="s">
        <v>663</v>
      </c>
      <c r="EK15" t="s">
        <v>663</v>
      </c>
      <c r="EL15" t="s">
        <v>663</v>
      </c>
      <c r="EM15" t="s">
        <v>663</v>
      </c>
      <c r="EN15" t="s">
        <v>663</v>
      </c>
      <c r="EO15" t="s">
        <v>663</v>
      </c>
      <c r="EP15" t="s">
        <v>663</v>
      </c>
      <c r="EQ15" t="s">
        <v>663</v>
      </c>
      <c r="ER15" t="s">
        <v>663</v>
      </c>
      <c r="ES15" t="s">
        <v>663</v>
      </c>
      <c r="ET15" t="s">
        <v>663</v>
      </c>
      <c r="EU15" t="s">
        <v>663</v>
      </c>
      <c r="EV15" t="s">
        <v>663</v>
      </c>
      <c r="EW15" t="s">
        <v>663</v>
      </c>
      <c r="EX15" t="s">
        <v>801</v>
      </c>
      <c r="EY15" t="s">
        <v>663</v>
      </c>
    </row>
    <row r="16" spans="1:155" hidden="1" x14ac:dyDescent="0.2">
      <c r="A16" t="s">
        <v>851</v>
      </c>
      <c r="B16" t="s">
        <v>257</v>
      </c>
      <c r="C16" t="s">
        <v>258</v>
      </c>
      <c r="D16" t="s">
        <v>274</v>
      </c>
      <c r="E16" s="44" t="s">
        <v>169</v>
      </c>
      <c r="F16" s="52" t="s">
        <v>279</v>
      </c>
      <c r="G16" s="52" t="s">
        <v>258</v>
      </c>
      <c r="H16" s="53">
        <f>INDEX(TRA_Fuels!$59:$59,MATCH(H$2,TRA_Fuels!$2:$2,0))+INDEX(TRA_Fuels!$67:$67,MATCH(H$2,TRA_Fuels!$2:$2,0))</f>
        <v>3134.0851733182003</v>
      </c>
      <c r="I16" s="53">
        <f>INDEX(TRA_Fuels!$59:$59,MATCH(I$2,TRA_Fuels!$2:$2,0))+INDEX(TRA_Fuels!$67:$67,MATCH(I$2,TRA_Fuels!$2:$2,0))</f>
        <v>2382.7353748177989</v>
      </c>
      <c r="J16" s="53">
        <f>INDEX(TRA_Fuels!$59:$59,MATCH(J$2,TRA_Fuels!$2:$2,0))+INDEX(TRA_Fuels!$67:$67,MATCH(J$2,TRA_Fuels!$2:$2,0))</f>
        <v>603.20713768560495</v>
      </c>
      <c r="K16" s="53">
        <f>INDEX(TRA_Fuels!$59:$59,MATCH(K$2,TRA_Fuels!$2:$2,0))+INDEX(TRA_Fuels!$67:$67,MATCH(K$2,TRA_Fuels!$2:$2,0))</f>
        <v>28.644881323493799</v>
      </c>
      <c r="L16" s="53">
        <f>INDEX(TRA_Fuels!$59:$59,MATCH(L$2,TRA_Fuels!$2:$2,0))+INDEX(TRA_Fuels!$67:$67,MATCH(L$2,TRA_Fuels!$2:$2,0))</f>
        <v>2211.58767316167</v>
      </c>
      <c r="M16" s="53">
        <f>INDEX(TRA_Fuels!$59:$59,MATCH(M$2,TRA_Fuels!$2:$2,0))+INDEX(TRA_Fuels!$67:$67,MATCH(M$2,TRA_Fuels!$2:$2,0))</f>
        <v>16123.862053539058</v>
      </c>
      <c r="N16" s="53">
        <f>INDEX(TRA_Fuels!$59:$59,MATCH(N$2,TRA_Fuels!$2:$2,0))+INDEX(TRA_Fuels!$67:$67,MATCH(N$2,TRA_Fuels!$2:$2,0))</f>
        <v>988.84535661373206</v>
      </c>
      <c r="O16" s="53">
        <f>INDEX(TRA_Fuels!$59:$59,MATCH(O$2,TRA_Fuels!$2:$2,0))+INDEX(TRA_Fuels!$67:$67,MATCH(O$2,TRA_Fuels!$2:$2,0))</f>
        <v>127.4819336893471</v>
      </c>
      <c r="P16" s="53">
        <f>INDEX(TRA_Fuels!$59:$59,MATCH(P$2,TRA_Fuels!$2:$2,0))+INDEX(TRA_Fuels!$67:$67,MATCH(P$2,TRA_Fuels!$2:$2,0))</f>
        <v>7692.9147532891602</v>
      </c>
      <c r="Q16" s="53">
        <f>INDEX(TRA_Fuels!$59:$59,MATCH(Q$2,TRA_Fuels!$2:$2,0))+INDEX(TRA_Fuels!$67:$67,MATCH(Q$2,TRA_Fuels!$2:$2,0))</f>
        <v>996.52775067107757</v>
      </c>
      <c r="R16" s="53">
        <f>INDEX(TRA_Fuels!$59:$59,MATCH(R$2,TRA_Fuels!$2:$2,0))+INDEX(TRA_Fuels!$67:$67,MATCH(R$2,TRA_Fuels!$2:$2,0))</f>
        <v>9529.8697888520801</v>
      </c>
      <c r="S16" s="53">
        <f>INDEX(TRA_Fuels!$59:$59,MATCH(S$2,TRA_Fuels!$2:$2,0))+INDEX(TRA_Fuels!$67:$67,MATCH(S$2,TRA_Fuels!$2:$2,0))</f>
        <v>9477.3685992376923</v>
      </c>
      <c r="T16" s="53">
        <f>INDEX(TRA_Fuels!$59:$59,MATCH(T$2,TRA_Fuels!$2:$2,0))+INDEX(TRA_Fuels!$67:$67,MATCH(T$2,TRA_Fuels!$2:$2,0))</f>
        <v>1209.0820970764739</v>
      </c>
      <c r="U16" s="53">
        <f>INDEX(TRA_Fuels!$59:$59,MATCH(U$2,TRA_Fuels!$2:$2,0))+INDEX(TRA_Fuels!$67:$67,MATCH(U$2,TRA_Fuels!$2:$2,0))</f>
        <v>406.23699275171998</v>
      </c>
      <c r="V16" s="53">
        <f>INDEX(TRA_Fuels!$59:$59,MATCH(V$2,TRA_Fuels!$2:$2,0))+INDEX(TRA_Fuels!$67:$67,MATCH(V$2,TRA_Fuels!$2:$2,0))</f>
        <v>1384.9922645936649</v>
      </c>
      <c r="W16" s="53">
        <f>INDEX(TRA_Fuels!$59:$59,MATCH(W$2,TRA_Fuels!$2:$2,0))+INDEX(TRA_Fuels!$67:$67,MATCH(W$2,TRA_Fuels!$2:$2,0))</f>
        <v>1199.513642821983</v>
      </c>
      <c r="X16" s="53">
        <f>INDEX(TRA_Fuels!$59:$59,MATCH(X$2,TRA_Fuels!$2:$2,0))+INDEX(TRA_Fuels!$67:$67,MATCH(X$2,TRA_Fuels!$2:$2,0))</f>
        <v>5032.5510811420399</v>
      </c>
      <c r="Y16" s="53">
        <f>INDEX(TRA_Fuels!$59:$59,MATCH(Y$2,TRA_Fuels!$2:$2,0))+INDEX(TRA_Fuels!$67:$67,MATCH(Y$2,TRA_Fuels!$2:$2,0))</f>
        <v>521.81017021387197</v>
      </c>
      <c r="Z16" s="53">
        <f>INDEX(TRA_Fuels!$59:$59,MATCH(Z$2,TRA_Fuels!$2:$2,0))+INDEX(TRA_Fuels!$67:$67,MATCH(Z$2,TRA_Fuels!$2:$2,0))</f>
        <v>1336.2546984624653</v>
      </c>
      <c r="AA16" s="53">
        <f>INDEX(TRA_Fuels!$59:$59,MATCH(AA$2,TRA_Fuels!$2:$2,0))+INDEX(TRA_Fuels!$67:$67,MATCH(AA$2,TRA_Fuels!$2:$2,0))</f>
        <v>273.52974982149601</v>
      </c>
      <c r="AB16" s="53">
        <f>INDEX(TRA_Fuels!$59:$59,MATCH(AB$2,TRA_Fuels!$2:$2,0))+INDEX(TRA_Fuels!$67:$67,MATCH(AB$2,TRA_Fuels!$2:$2,0))</f>
        <v>2847.9857801180578</v>
      </c>
      <c r="AC16" s="53">
        <f>INDEX(TRA_Fuels!$59:$59,MATCH(AC$2,TRA_Fuels!$2:$2,0))+INDEX(TRA_Fuels!$67:$67,MATCH(AC$2,TRA_Fuels!$2:$2,0))</f>
        <v>6446.3885192091902</v>
      </c>
      <c r="AD16" s="53">
        <f>INDEX(TRA_Fuels!$59:$59,MATCH(AD$2,TRA_Fuels!$2:$2,0))+INDEX(TRA_Fuels!$67:$67,MATCH(AD$2,TRA_Fuels!$2:$2,0))</f>
        <v>994.06557562969806</v>
      </c>
      <c r="AE16" s="53">
        <f>INDEX(TRA_Fuels!$59:$59,MATCH(AE$2,TRA_Fuels!$2:$2,0))+INDEX(TRA_Fuels!$67:$67,MATCH(AE$2,TRA_Fuels!$2:$2,0))</f>
        <v>717.89280498566904</v>
      </c>
      <c r="AF16" s="53">
        <f>INDEX(TRA_Fuels!$59:$59,MATCH(AF$2,TRA_Fuels!$2:$2,0))+INDEX(TRA_Fuels!$67:$67,MATCH(AF$2,TRA_Fuels!$2:$2,0))</f>
        <v>1959.2316986752689</v>
      </c>
      <c r="AG16" s="53">
        <f>INDEX(TRA_Fuels!$59:$59,MATCH(AG$2,TRA_Fuels!$2:$2,0))+INDEX(TRA_Fuels!$67:$67,MATCH(AG$2,TRA_Fuels!$2:$2,0))</f>
        <v>672.74779493854203</v>
      </c>
      <c r="AH16" s="53">
        <f>INDEX(TRA_Fuels!$59:$59,MATCH(AH$2,TRA_Fuels!$2:$2,0))+INDEX(TRA_Fuels!$67:$67,MATCH(AH$2,TRA_Fuels!$2:$2,0))</f>
        <v>961.99402770645906</v>
      </c>
      <c r="AI16" s="53">
        <f>INDEX(TRA_Fuels!$59:$59,MATCH(AI$2,TRA_Fuels!$2:$2,0))+INDEX(TRA_Fuels!$67:$67,MATCH(AI$2,TRA_Fuels!$2:$2,0))</f>
        <v>14.550490663013086</v>
      </c>
      <c r="AJ16" s="53">
        <f>INDEX(TRA_Fuels!$59:$59,MATCH(AJ$2,TRA_Fuels!$2:$2,0))+INDEX(TRA_Fuels!$67:$67,MATCH(AJ$2,TRA_Fuels!$2:$2,0))</f>
        <v>79275.957865008677</v>
      </c>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60" t="s">
        <v>283</v>
      </c>
      <c r="BP16" s="62">
        <f t="shared" ref="BP16:CR16" si="20">H16/SUMIFS(AL:AL,$A:$A,"Road transport",$B:$B,"3. Application split",$C:$C,"Diesel",$D:$D,"Total")</f>
        <v>0.30370355534553883</v>
      </c>
      <c r="BQ16" s="62">
        <f t="shared" si="20"/>
        <v>0.21812300888487091</v>
      </c>
      <c r="BR16" s="62">
        <f t="shared" si="20"/>
        <v>0.20321739283766377</v>
      </c>
      <c r="BS16" s="62">
        <f t="shared" si="20"/>
        <v>5.8098943789293922E-2</v>
      </c>
      <c r="BT16" s="62">
        <f t="shared" si="20"/>
        <v>0.29355329162652744</v>
      </c>
      <c r="BU16" s="62">
        <f t="shared" si="20"/>
        <v>0.28507767451487542</v>
      </c>
      <c r="BV16" s="62">
        <f t="shared" si="20"/>
        <v>0.22115014582263168</v>
      </c>
      <c r="BW16" s="62">
        <f t="shared" si="20"/>
        <v>0.16558920350715531</v>
      </c>
      <c r="BX16" s="62">
        <f t="shared" si="20"/>
        <v>0.23108202011120402</v>
      </c>
      <c r="BY16" s="62">
        <f t="shared" si="20"/>
        <v>0.21311269095433699</v>
      </c>
      <c r="BZ16" s="62">
        <f t="shared" si="20"/>
        <v>0.17489853222264068</v>
      </c>
      <c r="CA16" s="62">
        <f t="shared" si="20"/>
        <v>0.22374473449525711</v>
      </c>
      <c r="CB16" s="62">
        <f t="shared" si="20"/>
        <v>0.27828927208859217</v>
      </c>
      <c r="CC16" s="62">
        <f t="shared" si="20"/>
        <v>0.18978276193953306</v>
      </c>
      <c r="CD16" s="62">
        <f t="shared" si="20"/>
        <v>0.26517513109106394</v>
      </c>
      <c r="CE16" s="62">
        <f t="shared" si="20"/>
        <v>0.23585690799513259</v>
      </c>
      <c r="CF16" s="62">
        <f t="shared" si="20"/>
        <v>0.15144769346414916</v>
      </c>
      <c r="CG16" s="62">
        <f t="shared" si="20"/>
        <v>0.25771571029489693</v>
      </c>
      <c r="CH16" s="62">
        <f t="shared" si="20"/>
        <v>0.40109065427731599</v>
      </c>
      <c r="CI16" s="62">
        <f t="shared" si="20"/>
        <v>0.24818738146603614</v>
      </c>
      <c r="CJ16" s="62">
        <f t="shared" si="20"/>
        <v>0.2715208000556153</v>
      </c>
      <c r="CK16" s="62">
        <f t="shared" si="20"/>
        <v>0.26958664421079964</v>
      </c>
      <c r="CL16" s="62">
        <f t="shared" si="20"/>
        <v>0.15713501946743233</v>
      </c>
      <c r="CM16" s="62">
        <f t="shared" si="20"/>
        <v>0.10471282786523423</v>
      </c>
      <c r="CN16" s="62">
        <f t="shared" si="20"/>
        <v>0.24252365396451539</v>
      </c>
      <c r="CO16" s="62">
        <f t="shared" si="20"/>
        <v>0.29696696019623881</v>
      </c>
      <c r="CP16" s="62">
        <f t="shared" si="20"/>
        <v>0.32912078981991583</v>
      </c>
      <c r="CQ16" s="62">
        <f t="shared" si="20"/>
        <v>8.4295457792828044E-2</v>
      </c>
      <c r="CR16" s="62">
        <f t="shared" si="20"/>
        <v>0.22888526961217853</v>
      </c>
      <c r="CS16" s="63" t="s">
        <v>283</v>
      </c>
      <c r="CT16" s="69">
        <f>IFERROR(IFERROR(BP16,INDEX(input_dummy_data!$B:$B,MATCH($E16,input_dummy_data!$A:$A,0))),0)</f>
        <v>0.30370355534553883</v>
      </c>
      <c r="CU16" s="69">
        <f>IFERROR(IFERROR(BQ16,INDEX(input_dummy_data!$B:$B,MATCH($E16,input_dummy_data!$A:$A,0))),0)</f>
        <v>0.21812300888487091</v>
      </c>
      <c r="CV16" s="69">
        <f>IFERROR(IFERROR(BR16,INDEX(input_dummy_data!$B:$B,MATCH($E16,input_dummy_data!$A:$A,0))),0)</f>
        <v>0.20321739283766377</v>
      </c>
      <c r="CW16" s="69">
        <f>IFERROR(IFERROR(BS16,INDEX(input_dummy_data!$B:$B,MATCH($E16,input_dummy_data!$A:$A,0))),0)</f>
        <v>5.8098943789293922E-2</v>
      </c>
      <c r="CX16" s="69">
        <f>IFERROR(IFERROR(BT16,INDEX(input_dummy_data!$B:$B,MATCH($E16,input_dummy_data!$A:$A,0))),0)</f>
        <v>0.29355329162652744</v>
      </c>
      <c r="CY16" s="69">
        <f>IFERROR(IFERROR(BU16,INDEX(input_dummy_data!$B:$B,MATCH($E16,input_dummy_data!$A:$A,0))),0)</f>
        <v>0.28507767451487542</v>
      </c>
      <c r="CZ16" s="69">
        <f>IFERROR(IFERROR(BV16,INDEX(input_dummy_data!$B:$B,MATCH($E16,input_dummy_data!$A:$A,0))),0)</f>
        <v>0.22115014582263168</v>
      </c>
      <c r="DA16" s="69">
        <f>IFERROR(IFERROR(BW16,INDEX(input_dummy_data!$B:$B,MATCH($E16,input_dummy_data!$A:$A,0))),0)</f>
        <v>0.16558920350715531</v>
      </c>
      <c r="DB16" s="69">
        <f>IFERROR(IFERROR(BX16,INDEX(input_dummy_data!$B:$B,MATCH($E16,input_dummy_data!$A:$A,0))),0)</f>
        <v>0.23108202011120402</v>
      </c>
      <c r="DC16" s="69">
        <f>IFERROR(IFERROR(BY16,INDEX(input_dummy_data!$B:$B,MATCH($E16,input_dummy_data!$A:$A,0))),0)</f>
        <v>0.21311269095433699</v>
      </c>
      <c r="DD16" s="69">
        <f>IFERROR(IFERROR(BZ16,INDEX(input_dummy_data!$B:$B,MATCH($E16,input_dummy_data!$A:$A,0))),0)</f>
        <v>0.17489853222264068</v>
      </c>
      <c r="DE16" s="69">
        <f>IFERROR(IFERROR(CA16,INDEX(input_dummy_data!$B:$B,MATCH($E16,input_dummy_data!$A:$A,0))),0)</f>
        <v>0.22374473449525711</v>
      </c>
      <c r="DF16" s="69">
        <f>IFERROR(IFERROR(CB16,INDEX(input_dummy_data!$B:$B,MATCH($E16,input_dummy_data!$A:$A,0))),0)</f>
        <v>0.27828927208859217</v>
      </c>
      <c r="DG16" s="69">
        <f>IFERROR(IFERROR(CC16,INDEX(input_dummy_data!$B:$B,MATCH($E16,input_dummy_data!$A:$A,0))),0)</f>
        <v>0.18978276193953306</v>
      </c>
      <c r="DH16" s="69">
        <f>IFERROR(IFERROR(CD16,INDEX(input_dummy_data!$B:$B,MATCH($E16,input_dummy_data!$A:$A,0))),0)</f>
        <v>0.26517513109106394</v>
      </c>
      <c r="DI16" s="69">
        <f>IFERROR(IFERROR(CE16,INDEX(input_dummy_data!$B:$B,MATCH($E16,input_dummy_data!$A:$A,0))),0)</f>
        <v>0.23585690799513259</v>
      </c>
      <c r="DJ16" s="69">
        <f>IFERROR(IFERROR(CF16,INDEX(input_dummy_data!$B:$B,MATCH($E16,input_dummy_data!$A:$A,0))),0)</f>
        <v>0.15144769346414916</v>
      </c>
      <c r="DK16" s="69">
        <f>IFERROR(IFERROR(CG16,INDEX(input_dummy_data!$B:$B,MATCH($E16,input_dummy_data!$A:$A,0))),0)</f>
        <v>0.25771571029489693</v>
      </c>
      <c r="DL16" s="69">
        <f>IFERROR(IFERROR(CH16,INDEX(input_dummy_data!$B:$B,MATCH($E16,input_dummy_data!$A:$A,0))),0)</f>
        <v>0.40109065427731599</v>
      </c>
      <c r="DM16" s="69">
        <f>IFERROR(IFERROR(CI16,INDEX(input_dummy_data!$B:$B,MATCH($E16,input_dummy_data!$A:$A,0))),0)</f>
        <v>0.24818738146603614</v>
      </c>
      <c r="DN16" s="69">
        <f>IFERROR(IFERROR(CJ16,INDEX(input_dummy_data!$B:$B,MATCH($E16,input_dummy_data!$A:$A,0))),0)</f>
        <v>0.2715208000556153</v>
      </c>
      <c r="DO16" s="69">
        <f>IFERROR(IFERROR(CK16,INDEX(input_dummy_data!$B:$B,MATCH($E16,input_dummy_data!$A:$A,0))),0)</f>
        <v>0.26958664421079964</v>
      </c>
      <c r="DP16" s="69">
        <f>IFERROR(IFERROR(CL16,INDEX(input_dummy_data!$B:$B,MATCH($E16,input_dummy_data!$A:$A,0))),0)</f>
        <v>0.15713501946743233</v>
      </c>
      <c r="DQ16" s="69">
        <f>IFERROR(IFERROR(CM16,INDEX(input_dummy_data!$B:$B,MATCH($E16,input_dummy_data!$A:$A,0))),0)</f>
        <v>0.10471282786523423</v>
      </c>
      <c r="DR16" s="69">
        <f>IFERROR(IFERROR(CN16,INDEX(input_dummy_data!$B:$B,MATCH($E16,input_dummy_data!$A:$A,0))),0)</f>
        <v>0.24252365396451539</v>
      </c>
      <c r="DS16" s="69">
        <f>IFERROR(IFERROR(CO16,INDEX(input_dummy_data!$B:$B,MATCH($E16,input_dummy_data!$A:$A,0))),0)</f>
        <v>0.29696696019623881</v>
      </c>
      <c r="DT16" s="69">
        <f>IFERROR(IFERROR(CP16,INDEX(input_dummy_data!$B:$B,MATCH($E16,input_dummy_data!$A:$A,0))),0)</f>
        <v>0.32912078981991583</v>
      </c>
      <c r="DU16" s="69">
        <f>IFERROR(IFERROR(CQ16,INDEX(input_dummy_data!$B:$B,MATCH($E16,input_dummy_data!$A:$A,0))),0)</f>
        <v>8.4295457792828044E-2</v>
      </c>
      <c r="DV16" s="69">
        <f>IFERROR(IFERROR(CR16,INDEX(input_dummy_data!$B:$B,MATCH($E16,input_dummy_data!$A:$A,0))),0)</f>
        <v>0.22888526961217853</v>
      </c>
      <c r="DW16" t="s">
        <v>663</v>
      </c>
      <c r="DX16" t="s">
        <v>663</v>
      </c>
      <c r="DY16" t="s">
        <v>663</v>
      </c>
      <c r="DZ16" t="s">
        <v>663</v>
      </c>
      <c r="EA16" t="s">
        <v>663</v>
      </c>
      <c r="EB16" t="s">
        <v>663</v>
      </c>
      <c r="EC16" t="s">
        <v>663</v>
      </c>
      <c r="ED16" t="s">
        <v>663</v>
      </c>
      <c r="EE16" t="s">
        <v>663</v>
      </c>
      <c r="EF16" t="s">
        <v>663</v>
      </c>
      <c r="EG16" t="s">
        <v>663</v>
      </c>
      <c r="EH16" t="s">
        <v>663</v>
      </c>
      <c r="EI16" t="s">
        <v>663</v>
      </c>
      <c r="EJ16" t="s">
        <v>663</v>
      </c>
      <c r="EK16" t="s">
        <v>663</v>
      </c>
      <c r="EL16" t="s">
        <v>663</v>
      </c>
      <c r="EM16" t="s">
        <v>663</v>
      </c>
      <c r="EN16" t="s">
        <v>663</v>
      </c>
      <c r="EO16" t="s">
        <v>663</v>
      </c>
      <c r="EP16" t="s">
        <v>663</v>
      </c>
      <c r="EQ16" t="s">
        <v>663</v>
      </c>
      <c r="ER16" t="s">
        <v>663</v>
      </c>
      <c r="ES16" t="s">
        <v>663</v>
      </c>
      <c r="ET16" t="s">
        <v>663</v>
      </c>
      <c r="EU16" t="s">
        <v>663</v>
      </c>
      <c r="EV16" t="s">
        <v>663</v>
      </c>
      <c r="EW16" t="s">
        <v>663</v>
      </c>
      <c r="EX16" t="s">
        <v>663</v>
      </c>
      <c r="EY16" t="s">
        <v>663</v>
      </c>
    </row>
    <row r="17" spans="1:155" hidden="1" x14ac:dyDescent="0.2">
      <c r="A17" t="s">
        <v>852</v>
      </c>
      <c r="B17" t="s">
        <v>257</v>
      </c>
      <c r="C17" t="s">
        <v>15</v>
      </c>
      <c r="D17" t="s">
        <v>261</v>
      </c>
      <c r="E17" s="44" t="s">
        <v>137</v>
      </c>
      <c r="F17" s="52" t="s">
        <v>279</v>
      </c>
      <c r="G17" s="52" t="s">
        <v>15</v>
      </c>
      <c r="H17" s="53">
        <f>INDEX(TRA_Fuels!$79:$79,MATCH(H$2,TRA_Fuels!$2:$2,0))+INDEX(TRA_Fuels!$80:$80,MATCH(H$2,TRA_Fuels!$2:$2,0))</f>
        <v>154.48136647643955</v>
      </c>
      <c r="I17" s="53">
        <f>INDEX(TRA_Fuels!$79:$79,MATCH(I$2,TRA_Fuels!$2:$2,0))+INDEX(TRA_Fuels!$80:$80,MATCH(I$2,TRA_Fuels!$2:$2,0))</f>
        <v>104.18831469720871</v>
      </c>
      <c r="J17" s="53">
        <f>INDEX(TRA_Fuels!$79:$79,MATCH(J$2,TRA_Fuels!$2:$2,0))+INDEX(TRA_Fuels!$80:$80,MATCH(J$2,TRA_Fuels!$2:$2,0))</f>
        <v>13.4745755662685</v>
      </c>
      <c r="K17" s="53">
        <f>INDEX(TRA_Fuels!$79:$79,MATCH(K$2,TRA_Fuels!$2:$2,0))+INDEX(TRA_Fuels!$80:$80,MATCH(K$2,TRA_Fuels!$2:$2,0))</f>
        <v>0</v>
      </c>
      <c r="L17" s="53">
        <f>INDEX(TRA_Fuels!$79:$79,MATCH(L$2,TRA_Fuels!$2:$2,0))+INDEX(TRA_Fuels!$80:$80,MATCH(L$2,TRA_Fuels!$2:$2,0))</f>
        <v>61.397028722463503</v>
      </c>
      <c r="M17" s="53">
        <f>INDEX(TRA_Fuels!$79:$79,MATCH(M$2,TRA_Fuels!$2:$2,0))+INDEX(TRA_Fuels!$80:$80,MATCH(M$2,TRA_Fuels!$2:$2,0))</f>
        <v>637.34670972998799</v>
      </c>
      <c r="N17" s="53">
        <f>INDEX(TRA_Fuels!$79:$79,MATCH(N$2,TRA_Fuels!$2:$2,0))+INDEX(TRA_Fuels!$80:$80,MATCH(N$2,TRA_Fuels!$2:$2,0))</f>
        <v>32.035457344266788</v>
      </c>
      <c r="O17" s="53">
        <f>INDEX(TRA_Fuels!$79:$79,MATCH(O$2,TRA_Fuels!$2:$2,0))+INDEX(TRA_Fuels!$80:$80,MATCH(O$2,TRA_Fuels!$2:$2,0))</f>
        <v>1.97039670709101</v>
      </c>
      <c r="P17" s="53">
        <f>INDEX(TRA_Fuels!$79:$79,MATCH(P$2,TRA_Fuels!$2:$2,0))+INDEX(TRA_Fuels!$80:$80,MATCH(P$2,TRA_Fuels!$2:$2,0))</f>
        <v>346.85541546402499</v>
      </c>
      <c r="Q17" s="53">
        <f>INDEX(TRA_Fuels!$79:$79,MATCH(Q$2,TRA_Fuels!$2:$2,0))+INDEX(TRA_Fuels!$80:$80,MATCH(Q$2,TRA_Fuels!$2:$2,0))</f>
        <v>41.08136781583287</v>
      </c>
      <c r="R17" s="53">
        <f>INDEX(TRA_Fuels!$79:$79,MATCH(R$2,TRA_Fuels!$2:$2,0))+INDEX(TRA_Fuels!$80:$80,MATCH(R$2,TRA_Fuels!$2:$2,0))</f>
        <v>661.27506007608395</v>
      </c>
      <c r="S17" s="53">
        <f>INDEX(TRA_Fuels!$79:$79,MATCH(S$2,TRA_Fuels!$2:$2,0))+INDEX(TRA_Fuels!$80:$80,MATCH(S$2,TRA_Fuels!$2:$2,0))</f>
        <v>277.27414365613458</v>
      </c>
      <c r="T17" s="53">
        <f>INDEX(TRA_Fuels!$79:$79,MATCH(T$2,TRA_Fuels!$2:$2,0))+INDEX(TRA_Fuels!$80:$80,MATCH(T$2,TRA_Fuels!$2:$2,0))</f>
        <v>19.892559488835122</v>
      </c>
      <c r="U17" s="53">
        <f>INDEX(TRA_Fuels!$79:$79,MATCH(U$2,TRA_Fuels!$2:$2,0))+INDEX(TRA_Fuels!$80:$80,MATCH(U$2,TRA_Fuels!$2:$2,0))</f>
        <v>9.2035653820326093</v>
      </c>
      <c r="V17" s="53">
        <f>INDEX(TRA_Fuels!$79:$79,MATCH(V$2,TRA_Fuels!$2:$2,0))+INDEX(TRA_Fuels!$80:$80,MATCH(V$2,TRA_Fuels!$2:$2,0))</f>
        <v>74.441298844563406</v>
      </c>
      <c r="W17" s="53">
        <f>INDEX(TRA_Fuels!$79:$79,MATCH(W$2,TRA_Fuels!$2:$2,0))+INDEX(TRA_Fuels!$80:$80,MATCH(W$2,TRA_Fuels!$2:$2,0))</f>
        <v>3.2130134172320699</v>
      </c>
      <c r="X17" s="53">
        <f>INDEX(TRA_Fuels!$79:$79,MATCH(X$2,TRA_Fuels!$2:$2,0))+INDEX(TRA_Fuels!$80:$80,MATCH(X$2,TRA_Fuels!$2:$2,0))</f>
        <v>736.390780141557</v>
      </c>
      <c r="Y17" s="53">
        <f>INDEX(TRA_Fuels!$79:$79,MATCH(Y$2,TRA_Fuels!$2:$2,0))+INDEX(TRA_Fuels!$80:$80,MATCH(Y$2,TRA_Fuels!$2:$2,0))</f>
        <v>1.46044717017596</v>
      </c>
      <c r="Z17" s="53">
        <f>INDEX(TRA_Fuels!$79:$79,MATCH(Z$2,TRA_Fuels!$2:$2,0))+INDEX(TRA_Fuels!$80:$80,MATCH(Z$2,TRA_Fuels!$2:$2,0))</f>
        <v>9.6798661793737093</v>
      </c>
      <c r="AA17" s="53">
        <f>INDEX(TRA_Fuels!$79:$79,MATCH(AA$2,TRA_Fuels!$2:$2,0))+INDEX(TRA_Fuels!$80:$80,MATCH(AA$2,TRA_Fuels!$2:$2,0))</f>
        <v>3.68663482837399</v>
      </c>
      <c r="AB17" s="53">
        <f>INDEX(TRA_Fuels!$79:$79,MATCH(AB$2,TRA_Fuels!$2:$2,0))+INDEX(TRA_Fuels!$80:$80,MATCH(AB$2,TRA_Fuels!$2:$2,0))</f>
        <v>142.10185718742943</v>
      </c>
      <c r="AC17" s="53">
        <f>INDEX(TRA_Fuels!$79:$79,MATCH(AC$2,TRA_Fuels!$2:$2,0))+INDEX(TRA_Fuels!$80:$80,MATCH(AC$2,TRA_Fuels!$2:$2,0))</f>
        <v>192.29432803358358</v>
      </c>
      <c r="AD17" s="53">
        <f>INDEX(TRA_Fuels!$79:$79,MATCH(AD$2,TRA_Fuels!$2:$2,0))+INDEX(TRA_Fuels!$80:$80,MATCH(AD$2,TRA_Fuels!$2:$2,0))</f>
        <v>23.209238760854412</v>
      </c>
      <c r="AE17" s="53">
        <f>INDEX(TRA_Fuels!$79:$79,MATCH(AE$2,TRA_Fuels!$2:$2,0))+INDEX(TRA_Fuels!$80:$80,MATCH(AE$2,TRA_Fuels!$2:$2,0))</f>
        <v>30.588094906831099</v>
      </c>
      <c r="AF17" s="53">
        <f>INDEX(TRA_Fuels!$79:$79,MATCH(AF$2,TRA_Fuels!$2:$2,0))+INDEX(TRA_Fuels!$80:$80,MATCH(AF$2,TRA_Fuels!$2:$2,0))</f>
        <v>155.33824785927951</v>
      </c>
      <c r="AG17" s="53">
        <f>INDEX(TRA_Fuels!$79:$79,MATCH(AG$2,TRA_Fuels!$2:$2,0))+INDEX(TRA_Fuels!$80:$80,MATCH(AG$2,TRA_Fuels!$2:$2,0))</f>
        <v>6.0107592578522029</v>
      </c>
      <c r="AH17" s="53">
        <f>INDEX(TRA_Fuels!$79:$79,MATCH(AH$2,TRA_Fuels!$2:$2,0))+INDEX(TRA_Fuels!$80:$80,MATCH(AH$2,TRA_Fuels!$2:$2,0))</f>
        <v>34.492210816017902</v>
      </c>
      <c r="AI17" s="53">
        <f>INDEX(TRA_Fuels!$79:$79,MATCH(AI$2,TRA_Fuels!$2:$2,0))+INDEX(TRA_Fuels!$80:$80,MATCH(AI$2,TRA_Fuels!$2:$2,0))</f>
        <v>0</v>
      </c>
      <c r="AJ17" s="53">
        <f>INDEX(TRA_Fuels!$79:$79,MATCH(AJ$2,TRA_Fuels!$2:$2,0))+INDEX(TRA_Fuels!$80:$80,MATCH(AJ$2,TRA_Fuels!$2:$2,0))</f>
        <v>3773.3827385298009</v>
      </c>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60" t="s">
        <v>283</v>
      </c>
      <c r="BP17" s="62">
        <f t="shared" ref="BP17:BY18" si="21">H17/SUMIFS(AL:AL,$A:$A,"Rail transport",$B:$B,"3. Application split",$C:$C,"Electricity",$D:$D,"Total")</f>
        <v>0.5516483177094873</v>
      </c>
      <c r="BQ17" s="62">
        <f t="shared" si="21"/>
        <v>0.75500074186687993</v>
      </c>
      <c r="BR17" s="62">
        <f t="shared" si="21"/>
        <v>0.53985398412845809</v>
      </c>
      <c r="BS17" s="62" t="e">
        <f t="shared" si="21"/>
        <v>#DIV/0!</v>
      </c>
      <c r="BT17" s="62">
        <f t="shared" si="21"/>
        <v>0.38258115858403435</v>
      </c>
      <c r="BU17" s="62">
        <f t="shared" si="21"/>
        <v>0.62789917653684113</v>
      </c>
      <c r="BV17" s="62">
        <f t="shared" si="21"/>
        <v>0.87032348661741843</v>
      </c>
      <c r="BW17" s="62">
        <f t="shared" si="21"/>
        <v>0.62612046881557915</v>
      </c>
      <c r="BX17" s="62">
        <f t="shared" si="21"/>
        <v>0.77554407357763333</v>
      </c>
      <c r="BY17" s="62">
        <f t="shared" si="21"/>
        <v>0.63566564659171199</v>
      </c>
      <c r="BZ17" s="62">
        <f t="shared" ref="BZ17:CI18" si="22">R17/SUMIFS(AV:AV,$A:$A,"Rail transport",$B:$B,"3. Application split",$C:$C,"Electricity",$D:$D,"Total")</f>
        <v>0.74128399030214098</v>
      </c>
      <c r="CA17" s="62">
        <f t="shared" si="22"/>
        <v>0.70851697976028805</v>
      </c>
      <c r="CB17" s="62">
        <f t="shared" si="22"/>
        <v>0.65954832385050777</v>
      </c>
      <c r="CC17" s="62">
        <f t="shared" si="22"/>
        <v>0.47439238327777344</v>
      </c>
      <c r="CD17" s="62">
        <f t="shared" si="22"/>
        <v>0.66185530559540384</v>
      </c>
      <c r="CE17" s="62">
        <f t="shared" si="22"/>
        <v>0.74853076813185604</v>
      </c>
      <c r="CF17" s="62">
        <f t="shared" si="22"/>
        <v>0.79329790669487299</v>
      </c>
      <c r="CG17" s="62">
        <f t="shared" si="22"/>
        <v>0.41951226898168081</v>
      </c>
      <c r="CH17" s="62">
        <f t="shared" si="22"/>
        <v>0.90781039918106854</v>
      </c>
      <c r="CI17" s="62">
        <f t="shared" si="22"/>
        <v>0.65274104725358295</v>
      </c>
      <c r="CJ17" s="62">
        <f t="shared" ref="CJ17:CR18" si="23">AB17/SUMIFS(BF:BF,$A:$A,"Rail transport",$B:$B,"3. Application split",$C:$C,"Electricity",$D:$D,"Total")</f>
        <v>0.90410014701527941</v>
      </c>
      <c r="CK17" s="62">
        <f t="shared" si="23"/>
        <v>0.64168651996822901</v>
      </c>
      <c r="CL17" s="62">
        <f t="shared" si="23"/>
        <v>0.72613015094198874</v>
      </c>
      <c r="CM17" s="62">
        <f t="shared" si="23"/>
        <v>0.29342981452578482</v>
      </c>
      <c r="CN17" s="62">
        <f t="shared" si="23"/>
        <v>0.67296335318420564</v>
      </c>
      <c r="CO17" s="62">
        <f t="shared" si="23"/>
        <v>0.40931885212688529</v>
      </c>
      <c r="CP17" s="62">
        <f t="shared" si="23"/>
        <v>0.66699084366724193</v>
      </c>
      <c r="CQ17" s="62" t="e">
        <f t="shared" si="23"/>
        <v>#DIV/0!</v>
      </c>
      <c r="CR17" s="62">
        <f t="shared" si="23"/>
        <v>0.69129605116572634</v>
      </c>
      <c r="CS17" s="63" t="s">
        <v>283</v>
      </c>
      <c r="CT17" s="69">
        <f>IFERROR(IFERROR(BP17,INDEX(input_dummy_data!$B:$B,MATCH($E17,input_dummy_data!$A:$A,0))),0)</f>
        <v>0.5516483177094873</v>
      </c>
      <c r="CU17" s="69">
        <f>IFERROR(IFERROR(BQ17,INDEX(input_dummy_data!$B:$B,MATCH($E17,input_dummy_data!$A:$A,0))),0)</f>
        <v>0.75500074186687993</v>
      </c>
      <c r="CV17" s="69">
        <f>IFERROR(IFERROR(BR17,INDEX(input_dummy_data!$B:$B,MATCH($E17,input_dummy_data!$A:$A,0))),0)</f>
        <v>0.53985398412845809</v>
      </c>
      <c r="CW17" s="69">
        <f>IFERROR(IFERROR(BS17,INDEX(input_dummy_data!$B:$B,MATCH($E17,input_dummy_data!$A:$A,0))),0)</f>
        <v>0.75799491380044703</v>
      </c>
      <c r="CX17" s="69">
        <f>IFERROR(IFERROR(BT17,INDEX(input_dummy_data!$B:$B,MATCH($E17,input_dummy_data!$A:$A,0))),0)</f>
        <v>0.38258115858403435</v>
      </c>
      <c r="CY17" s="69">
        <f>IFERROR(IFERROR(BU17,INDEX(input_dummy_data!$B:$B,MATCH($E17,input_dummy_data!$A:$A,0))),0)</f>
        <v>0.62789917653684113</v>
      </c>
      <c r="CZ17" s="69">
        <f>IFERROR(IFERROR(BV17,INDEX(input_dummy_data!$B:$B,MATCH($E17,input_dummy_data!$A:$A,0))),0)</f>
        <v>0.87032348661741843</v>
      </c>
      <c r="DA17" s="69">
        <f>IFERROR(IFERROR(BW17,INDEX(input_dummy_data!$B:$B,MATCH($E17,input_dummy_data!$A:$A,0))),0)</f>
        <v>0.62612046881557915</v>
      </c>
      <c r="DB17" s="69">
        <f>IFERROR(IFERROR(BX17,INDEX(input_dummy_data!$B:$B,MATCH($E17,input_dummy_data!$A:$A,0))),0)</f>
        <v>0.77554407357763333</v>
      </c>
      <c r="DC17" s="69">
        <f>IFERROR(IFERROR(BY17,INDEX(input_dummy_data!$B:$B,MATCH($E17,input_dummy_data!$A:$A,0))),0)</f>
        <v>0.63566564659171199</v>
      </c>
      <c r="DD17" s="69">
        <f>IFERROR(IFERROR(BZ17,INDEX(input_dummy_data!$B:$B,MATCH($E17,input_dummy_data!$A:$A,0))),0)</f>
        <v>0.74128399030214098</v>
      </c>
      <c r="DE17" s="69">
        <f>IFERROR(IFERROR(CA17,INDEX(input_dummy_data!$B:$B,MATCH($E17,input_dummy_data!$A:$A,0))),0)</f>
        <v>0.70851697976028805</v>
      </c>
      <c r="DF17" s="69">
        <f>IFERROR(IFERROR(CB17,INDEX(input_dummy_data!$B:$B,MATCH($E17,input_dummy_data!$A:$A,0))),0)</f>
        <v>0.65954832385050777</v>
      </c>
      <c r="DG17" s="69">
        <f>IFERROR(IFERROR(CC17,INDEX(input_dummy_data!$B:$B,MATCH($E17,input_dummy_data!$A:$A,0))),0)</f>
        <v>0.47439238327777344</v>
      </c>
      <c r="DH17" s="69">
        <f>IFERROR(IFERROR(CD17,INDEX(input_dummy_data!$B:$B,MATCH($E17,input_dummy_data!$A:$A,0))),0)</f>
        <v>0.66185530559540384</v>
      </c>
      <c r="DI17" s="69">
        <f>IFERROR(IFERROR(CE17,INDEX(input_dummy_data!$B:$B,MATCH($E17,input_dummy_data!$A:$A,0))),0)</f>
        <v>0.74853076813185604</v>
      </c>
      <c r="DJ17" s="69">
        <f>IFERROR(IFERROR(CF17,INDEX(input_dummy_data!$B:$B,MATCH($E17,input_dummy_data!$A:$A,0))),0)</f>
        <v>0.79329790669487299</v>
      </c>
      <c r="DK17" s="69">
        <f>IFERROR(IFERROR(CG17,INDEX(input_dummy_data!$B:$B,MATCH($E17,input_dummy_data!$A:$A,0))),0)</f>
        <v>0.41951226898168081</v>
      </c>
      <c r="DL17" s="69">
        <f>IFERROR(IFERROR(CH17,INDEX(input_dummy_data!$B:$B,MATCH($E17,input_dummy_data!$A:$A,0))),0)</f>
        <v>0.90781039918106854</v>
      </c>
      <c r="DM17" s="69">
        <f>IFERROR(IFERROR(CI17,INDEX(input_dummy_data!$B:$B,MATCH($E17,input_dummy_data!$A:$A,0))),0)</f>
        <v>0.65274104725358295</v>
      </c>
      <c r="DN17" s="69">
        <f>IFERROR(IFERROR(CJ17,INDEX(input_dummy_data!$B:$B,MATCH($E17,input_dummy_data!$A:$A,0))),0)</f>
        <v>0.90410014701527941</v>
      </c>
      <c r="DO17" s="69">
        <f>IFERROR(IFERROR(CK17,INDEX(input_dummy_data!$B:$B,MATCH($E17,input_dummy_data!$A:$A,0))),0)</f>
        <v>0.64168651996822901</v>
      </c>
      <c r="DP17" s="69">
        <f>IFERROR(IFERROR(CL17,INDEX(input_dummy_data!$B:$B,MATCH($E17,input_dummy_data!$A:$A,0))),0)</f>
        <v>0.72613015094198874</v>
      </c>
      <c r="DQ17" s="69">
        <f>IFERROR(IFERROR(CM17,INDEX(input_dummy_data!$B:$B,MATCH($E17,input_dummy_data!$A:$A,0))),0)</f>
        <v>0.29342981452578482</v>
      </c>
      <c r="DR17" s="69">
        <f>IFERROR(IFERROR(CN17,INDEX(input_dummy_data!$B:$B,MATCH($E17,input_dummy_data!$A:$A,0))),0)</f>
        <v>0.67296335318420564</v>
      </c>
      <c r="DS17" s="69">
        <f>IFERROR(IFERROR(CO17,INDEX(input_dummy_data!$B:$B,MATCH($E17,input_dummy_data!$A:$A,0))),0)</f>
        <v>0.40931885212688529</v>
      </c>
      <c r="DT17" s="69">
        <f>IFERROR(IFERROR(CP17,INDEX(input_dummy_data!$B:$B,MATCH($E17,input_dummy_data!$A:$A,0))),0)</f>
        <v>0.66699084366724193</v>
      </c>
      <c r="DU17" s="69">
        <f>IFERROR(IFERROR(CQ17,INDEX(input_dummy_data!$B:$B,MATCH($E17,input_dummy_data!$A:$A,0))),0)</f>
        <v>0.75799491380044703</v>
      </c>
      <c r="DV17" s="69">
        <f>IFERROR(IFERROR(CR17,INDEX(input_dummy_data!$B:$B,MATCH($E17,input_dummy_data!$A:$A,0))),0)</f>
        <v>0.69129605116572634</v>
      </c>
      <c r="DW17" t="s">
        <v>663</v>
      </c>
      <c r="DX17" t="s">
        <v>663</v>
      </c>
      <c r="DY17" t="s">
        <v>663</v>
      </c>
      <c r="DZ17" t="s">
        <v>803</v>
      </c>
      <c r="EA17" t="s">
        <v>663</v>
      </c>
      <c r="EB17" t="s">
        <v>663</v>
      </c>
      <c r="EC17" t="s">
        <v>663</v>
      </c>
      <c r="ED17" t="s">
        <v>663</v>
      </c>
      <c r="EE17" t="s">
        <v>663</v>
      </c>
      <c r="EF17" t="s">
        <v>663</v>
      </c>
      <c r="EG17" t="s">
        <v>663</v>
      </c>
      <c r="EH17" t="s">
        <v>663</v>
      </c>
      <c r="EI17" t="s">
        <v>663</v>
      </c>
      <c r="EJ17" t="s">
        <v>663</v>
      </c>
      <c r="EK17" t="s">
        <v>663</v>
      </c>
      <c r="EL17" t="s">
        <v>663</v>
      </c>
      <c r="EM17" t="s">
        <v>663</v>
      </c>
      <c r="EN17" t="s">
        <v>663</v>
      </c>
      <c r="EO17" t="s">
        <v>663</v>
      </c>
      <c r="EP17" t="s">
        <v>663</v>
      </c>
      <c r="EQ17" t="s">
        <v>663</v>
      </c>
      <c r="ER17" t="s">
        <v>663</v>
      </c>
      <c r="ES17" t="s">
        <v>663</v>
      </c>
      <c r="ET17" t="s">
        <v>663</v>
      </c>
      <c r="EU17" t="s">
        <v>663</v>
      </c>
      <c r="EV17" t="s">
        <v>663</v>
      </c>
      <c r="EW17" t="s">
        <v>663</v>
      </c>
      <c r="EX17" t="s">
        <v>803</v>
      </c>
      <c r="EY17" t="s">
        <v>663</v>
      </c>
    </row>
    <row r="18" spans="1:155" hidden="1" x14ac:dyDescent="0.2">
      <c r="A18" t="s">
        <v>852</v>
      </c>
      <c r="B18" t="s">
        <v>257</v>
      </c>
      <c r="C18" t="s">
        <v>15</v>
      </c>
      <c r="D18" t="s">
        <v>262</v>
      </c>
      <c r="E18" s="44" t="s">
        <v>138</v>
      </c>
      <c r="F18" s="52" t="s">
        <v>279</v>
      </c>
      <c r="G18" s="52" t="s">
        <v>134</v>
      </c>
      <c r="H18" s="53">
        <f>INDEX(TRA_Fuels!$81:$81,MATCH(H$2,TRA_Fuels!$2:$2,0))</f>
        <v>36.375545567987203</v>
      </c>
      <c r="I18" s="53">
        <f>INDEX(TRA_Fuels!$81:$81,MATCH(I$2,TRA_Fuels!$2:$2,0))</f>
        <v>6.6244995025851603</v>
      </c>
      <c r="J18" s="53">
        <f>INDEX(TRA_Fuels!$81:$81,MATCH(J$2,TRA_Fuels!$2:$2,0))</f>
        <v>3.9604565383842001</v>
      </c>
      <c r="K18" s="53">
        <f>INDEX(TRA_Fuels!$81:$81,MATCH(K$2,TRA_Fuels!$2:$2,0))</f>
        <v>0</v>
      </c>
      <c r="L18" s="53">
        <f>INDEX(TRA_Fuels!$81:$81,MATCH(L$2,TRA_Fuels!$2:$2,0))</f>
        <v>67.393827042573506</v>
      </c>
      <c r="M18" s="53">
        <f>INDEX(TRA_Fuels!$81:$81,MATCH(M$2,TRA_Fuels!$2:$2,0))</f>
        <v>71.470241496099007</v>
      </c>
      <c r="N18" s="53">
        <f>INDEX(TRA_Fuels!$81:$81,MATCH(N$2,TRA_Fuels!$2:$2,0))</f>
        <v>2.1191130650474999</v>
      </c>
      <c r="O18" s="53">
        <f>INDEX(TRA_Fuels!$81:$81,MATCH(O$2,TRA_Fuels!$2:$2,0))</f>
        <v>0.83633361829334996</v>
      </c>
      <c r="P18" s="53">
        <f>INDEX(TRA_Fuels!$81:$81,MATCH(P$2,TRA_Fuels!$2:$2,0))</f>
        <v>50.101975362506501</v>
      </c>
      <c r="Q18" s="53">
        <f>INDEX(TRA_Fuels!$81:$81,MATCH(Q$2,TRA_Fuels!$2:$2,0))</f>
        <v>2.5058397550484499</v>
      </c>
      <c r="R18" s="53">
        <f>INDEX(TRA_Fuels!$81:$81,MATCH(R$2,TRA_Fuels!$2:$2,0))</f>
        <v>105.15835960013899</v>
      </c>
      <c r="S18" s="53">
        <f>INDEX(TRA_Fuels!$81:$81,MATCH(S$2,TRA_Fuels!$2:$2,0))</f>
        <v>90.464777140148897</v>
      </c>
      <c r="T18" s="53">
        <f>INDEX(TRA_Fuels!$81:$81,MATCH(T$2,TRA_Fuels!$2:$2,0))</f>
        <v>9.3838248125028905</v>
      </c>
      <c r="U18" s="53">
        <f>INDEX(TRA_Fuels!$81:$81,MATCH(U$2,TRA_Fuels!$2:$2,0))</f>
        <v>3.77644593609228</v>
      </c>
      <c r="V18" s="53">
        <f>INDEX(TRA_Fuels!$81:$81,MATCH(V$2,TRA_Fuels!$2:$2,0))</f>
        <v>19.478238068659898</v>
      </c>
      <c r="W18" s="53">
        <f>INDEX(TRA_Fuels!$81:$81,MATCH(W$2,TRA_Fuels!$2:$2,0))</f>
        <v>1.05078219562231</v>
      </c>
      <c r="X18" s="53">
        <f>INDEX(TRA_Fuels!$81:$81,MATCH(X$2,TRA_Fuels!$2:$2,0))</f>
        <v>46.912588036518599</v>
      </c>
      <c r="Y18" s="53">
        <f>INDEX(TRA_Fuels!$81:$81,MATCH(Y$2,TRA_Fuels!$2:$2,0))</f>
        <v>0</v>
      </c>
      <c r="Z18" s="53">
        <f>INDEX(TRA_Fuels!$81:$81,MATCH(Z$2,TRA_Fuels!$2:$2,0))</f>
        <v>0</v>
      </c>
      <c r="AA18" s="53">
        <f>INDEX(TRA_Fuels!$81:$81,MATCH(AA$2,TRA_Fuels!$2:$2,0))</f>
        <v>0.62279574120141901</v>
      </c>
      <c r="AB18" s="53">
        <f>INDEX(TRA_Fuels!$81:$81,MATCH(AB$2,TRA_Fuels!$2:$2,0))</f>
        <v>3.7795088400552301</v>
      </c>
      <c r="AC18" s="53">
        <f>INDEX(TRA_Fuels!$81:$81,MATCH(AC$2,TRA_Fuels!$2:$2,0))</f>
        <v>21.071043188400001</v>
      </c>
      <c r="AD18" s="53">
        <f>INDEX(TRA_Fuels!$81:$81,MATCH(AD$2,TRA_Fuels!$2:$2,0))</f>
        <v>4.7356885620388303</v>
      </c>
      <c r="AE18" s="53">
        <f>INDEX(TRA_Fuels!$81:$81,MATCH(AE$2,TRA_Fuels!$2:$2,0))</f>
        <v>48.394493015843999</v>
      </c>
      <c r="AF18" s="53">
        <f>INDEX(TRA_Fuels!$81:$81,MATCH(AF$2,TRA_Fuels!$2:$2,0))</f>
        <v>14.182071612879501</v>
      </c>
      <c r="AG18" s="53">
        <f>INDEX(TRA_Fuels!$81:$81,MATCH(AG$2,TRA_Fuels!$2:$2,0))</f>
        <v>0</v>
      </c>
      <c r="AH18" s="53">
        <f>INDEX(TRA_Fuels!$81:$81,MATCH(AH$2,TRA_Fuels!$2:$2,0))</f>
        <v>1.47310492775455</v>
      </c>
      <c r="AI18" s="53">
        <f>INDEX(TRA_Fuels!$81:$81,MATCH(AI$2,TRA_Fuels!$2:$2,0))</f>
        <v>0</v>
      </c>
      <c r="AJ18" s="53">
        <f>INDEX(TRA_Fuels!$81:$81,MATCH(AJ$2,TRA_Fuels!$2:$2,0))</f>
        <v>611.87155362638339</v>
      </c>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60" t="s">
        <v>283</v>
      </c>
      <c r="BP18" s="62">
        <f t="shared" si="21"/>
        <v>0.12989598018221404</v>
      </c>
      <c r="BQ18" s="62">
        <f t="shared" si="21"/>
        <v>4.8004443238033941E-2</v>
      </c>
      <c r="BR18" s="62">
        <f t="shared" si="21"/>
        <v>0.15867425513324757</v>
      </c>
      <c r="BS18" s="62" t="e">
        <f t="shared" si="21"/>
        <v>#DIV/0!</v>
      </c>
      <c r="BT18" s="62">
        <f t="shared" si="21"/>
        <v>0.41994879830277965</v>
      </c>
      <c r="BU18" s="62">
        <f t="shared" si="21"/>
        <v>7.0410822080342272E-2</v>
      </c>
      <c r="BV18" s="62">
        <f t="shared" si="21"/>
        <v>5.7571017372684122E-2</v>
      </c>
      <c r="BW18" s="62">
        <f t="shared" si="21"/>
        <v>0.26575643132551957</v>
      </c>
      <c r="BX18" s="62">
        <f t="shared" si="21"/>
        <v>0.11202445841862485</v>
      </c>
      <c r="BY18" s="62">
        <f t="shared" si="21"/>
        <v>3.8773690673809341E-2</v>
      </c>
      <c r="BZ18" s="62">
        <f t="shared" si="22"/>
        <v>0.11788167001043345</v>
      </c>
      <c r="CA18" s="62">
        <f t="shared" si="22"/>
        <v>0.23116411010727053</v>
      </c>
      <c r="CB18" s="62">
        <f t="shared" si="22"/>
        <v>0.31112567137812341</v>
      </c>
      <c r="CC18" s="62">
        <f t="shared" si="22"/>
        <v>0.19465469234780641</v>
      </c>
      <c r="CD18" s="62">
        <f t="shared" si="22"/>
        <v>0.17318041744961357</v>
      </c>
      <c r="CE18" s="62">
        <f t="shared" si="22"/>
        <v>0.24479910348648118</v>
      </c>
      <c r="CF18" s="62">
        <f t="shared" si="22"/>
        <v>5.0537919390917889E-2</v>
      </c>
      <c r="CG18" s="62">
        <f t="shared" si="22"/>
        <v>0</v>
      </c>
      <c r="CH18" s="62">
        <f t="shared" si="22"/>
        <v>0</v>
      </c>
      <c r="CI18" s="62">
        <f t="shared" si="22"/>
        <v>0.11026976179145614</v>
      </c>
      <c r="CJ18" s="62">
        <f t="shared" si="23"/>
        <v>2.4046515405020057E-2</v>
      </c>
      <c r="CK18" s="62">
        <f t="shared" si="23"/>
        <v>7.0314109178005776E-2</v>
      </c>
      <c r="CL18" s="62">
        <f t="shared" si="23"/>
        <v>0.14816195764970078</v>
      </c>
      <c r="CM18" s="62">
        <f t="shared" si="23"/>
        <v>0.46424555543461404</v>
      </c>
      <c r="CN18" s="62">
        <f t="shared" si="23"/>
        <v>6.1440209344628509E-2</v>
      </c>
      <c r="CO18" s="62">
        <f t="shared" si="23"/>
        <v>0</v>
      </c>
      <c r="CP18" s="62">
        <f t="shared" si="23"/>
        <v>2.8486069037856269E-2</v>
      </c>
      <c r="CQ18" s="62" t="e">
        <f t="shared" si="23"/>
        <v>#DIV/0!</v>
      </c>
      <c r="CR18" s="62">
        <f t="shared" si="23"/>
        <v>0.112096868553377</v>
      </c>
      <c r="CS18" s="63" t="s">
        <v>283</v>
      </c>
      <c r="CT18" s="69">
        <f>IFERROR(IFERROR(BP18,INDEX(input_dummy_data!$B:$B,MATCH($E18,input_dummy_data!$A:$A,0))),0)</f>
        <v>0.12989598018221404</v>
      </c>
      <c r="CU18" s="69">
        <f>IFERROR(IFERROR(BQ18,INDEX(input_dummy_data!$B:$B,MATCH($E18,input_dummy_data!$A:$A,0))),0)</f>
        <v>4.8004443238033941E-2</v>
      </c>
      <c r="CV18" s="69">
        <f>IFERROR(IFERROR(BR18,INDEX(input_dummy_data!$B:$B,MATCH($E18,input_dummy_data!$A:$A,0))),0)</f>
        <v>0.15867425513324757</v>
      </c>
      <c r="CW18" s="69">
        <f>IFERROR(IFERROR(BS18,INDEX(input_dummy_data!$B:$B,MATCH($E18,input_dummy_data!$A:$A,0))),0)</f>
        <v>0.104901171247854</v>
      </c>
      <c r="CX18" s="69">
        <f>IFERROR(IFERROR(BT18,INDEX(input_dummy_data!$B:$B,MATCH($E18,input_dummy_data!$A:$A,0))),0)</f>
        <v>0.41994879830277965</v>
      </c>
      <c r="CY18" s="69">
        <f>IFERROR(IFERROR(BU18,INDEX(input_dummy_data!$B:$B,MATCH($E18,input_dummy_data!$A:$A,0))),0)</f>
        <v>7.0410822080342272E-2</v>
      </c>
      <c r="CZ18" s="69">
        <f>IFERROR(IFERROR(BV18,INDEX(input_dummy_data!$B:$B,MATCH($E18,input_dummy_data!$A:$A,0))),0)</f>
        <v>5.7571017372684122E-2</v>
      </c>
      <c r="DA18" s="69">
        <f>IFERROR(IFERROR(BW18,INDEX(input_dummy_data!$B:$B,MATCH($E18,input_dummy_data!$A:$A,0))),0)</f>
        <v>0.26575643132551957</v>
      </c>
      <c r="DB18" s="69">
        <f>IFERROR(IFERROR(BX18,INDEX(input_dummy_data!$B:$B,MATCH($E18,input_dummy_data!$A:$A,0))),0)</f>
        <v>0.11202445841862485</v>
      </c>
      <c r="DC18" s="69">
        <f>IFERROR(IFERROR(BY18,INDEX(input_dummy_data!$B:$B,MATCH($E18,input_dummy_data!$A:$A,0))),0)</f>
        <v>3.8773690673809341E-2</v>
      </c>
      <c r="DD18" s="69">
        <f>IFERROR(IFERROR(BZ18,INDEX(input_dummy_data!$B:$B,MATCH($E18,input_dummy_data!$A:$A,0))),0)</f>
        <v>0.11788167001043345</v>
      </c>
      <c r="DE18" s="69">
        <f>IFERROR(IFERROR(CA18,INDEX(input_dummy_data!$B:$B,MATCH($E18,input_dummy_data!$A:$A,0))),0)</f>
        <v>0.23116411010727053</v>
      </c>
      <c r="DF18" s="69">
        <f>IFERROR(IFERROR(CB18,INDEX(input_dummy_data!$B:$B,MATCH($E18,input_dummy_data!$A:$A,0))),0)</f>
        <v>0.31112567137812341</v>
      </c>
      <c r="DG18" s="69">
        <f>IFERROR(IFERROR(CC18,INDEX(input_dummy_data!$B:$B,MATCH($E18,input_dummy_data!$A:$A,0))),0)</f>
        <v>0.19465469234780641</v>
      </c>
      <c r="DH18" s="69">
        <f>IFERROR(IFERROR(CD18,INDEX(input_dummy_data!$B:$B,MATCH($E18,input_dummy_data!$A:$A,0))),0)</f>
        <v>0.17318041744961357</v>
      </c>
      <c r="DI18" s="69">
        <f>IFERROR(IFERROR(CE18,INDEX(input_dummy_data!$B:$B,MATCH($E18,input_dummy_data!$A:$A,0))),0)</f>
        <v>0.24479910348648118</v>
      </c>
      <c r="DJ18" s="69">
        <f>IFERROR(IFERROR(CF18,INDEX(input_dummy_data!$B:$B,MATCH($E18,input_dummy_data!$A:$A,0))),0)</f>
        <v>5.0537919390917889E-2</v>
      </c>
      <c r="DK18" s="69">
        <f>IFERROR(IFERROR(CG18,INDEX(input_dummy_data!$B:$B,MATCH($E18,input_dummy_data!$A:$A,0))),0)</f>
        <v>0</v>
      </c>
      <c r="DL18" s="69">
        <f>IFERROR(IFERROR(CH18,INDEX(input_dummy_data!$B:$B,MATCH($E18,input_dummy_data!$A:$A,0))),0)</f>
        <v>0</v>
      </c>
      <c r="DM18" s="69">
        <f>IFERROR(IFERROR(CI18,INDEX(input_dummy_data!$B:$B,MATCH($E18,input_dummy_data!$A:$A,0))),0)</f>
        <v>0.11026976179145614</v>
      </c>
      <c r="DN18" s="69">
        <f>IFERROR(IFERROR(CJ18,INDEX(input_dummy_data!$B:$B,MATCH($E18,input_dummy_data!$A:$A,0))),0)</f>
        <v>2.4046515405020057E-2</v>
      </c>
      <c r="DO18" s="69">
        <f>IFERROR(IFERROR(CK18,INDEX(input_dummy_data!$B:$B,MATCH($E18,input_dummy_data!$A:$A,0))),0)</f>
        <v>7.0314109178005776E-2</v>
      </c>
      <c r="DP18" s="69">
        <f>IFERROR(IFERROR(CL18,INDEX(input_dummy_data!$B:$B,MATCH($E18,input_dummy_data!$A:$A,0))),0)</f>
        <v>0.14816195764970078</v>
      </c>
      <c r="DQ18" s="69">
        <f>IFERROR(IFERROR(CM18,INDEX(input_dummy_data!$B:$B,MATCH($E18,input_dummy_data!$A:$A,0))),0)</f>
        <v>0.46424555543461404</v>
      </c>
      <c r="DR18" s="69">
        <f>IFERROR(IFERROR(CN18,INDEX(input_dummy_data!$B:$B,MATCH($E18,input_dummy_data!$A:$A,0))),0)</f>
        <v>6.1440209344628509E-2</v>
      </c>
      <c r="DS18" s="69">
        <f>IFERROR(IFERROR(CO18,INDEX(input_dummy_data!$B:$B,MATCH($E18,input_dummy_data!$A:$A,0))),0)</f>
        <v>0</v>
      </c>
      <c r="DT18" s="69">
        <f>IFERROR(IFERROR(CP18,INDEX(input_dummy_data!$B:$B,MATCH($E18,input_dummy_data!$A:$A,0))),0)</f>
        <v>2.8486069037856269E-2</v>
      </c>
      <c r="DU18" s="69">
        <f>IFERROR(IFERROR(CQ18,INDEX(input_dummy_data!$B:$B,MATCH($E18,input_dummy_data!$A:$A,0))),0)</f>
        <v>0.104901171247854</v>
      </c>
      <c r="DV18" s="69">
        <f>IFERROR(IFERROR(CR18,INDEX(input_dummy_data!$B:$B,MATCH($E18,input_dummy_data!$A:$A,0))),0)</f>
        <v>0.112096868553377</v>
      </c>
      <c r="DW18" t="s">
        <v>663</v>
      </c>
      <c r="DX18" t="s">
        <v>663</v>
      </c>
      <c r="DY18" t="s">
        <v>663</v>
      </c>
      <c r="DZ18" t="s">
        <v>802</v>
      </c>
      <c r="EA18" t="s">
        <v>663</v>
      </c>
      <c r="EB18" t="s">
        <v>663</v>
      </c>
      <c r="EC18" t="s">
        <v>663</v>
      </c>
      <c r="ED18" t="s">
        <v>663</v>
      </c>
      <c r="EE18" t="s">
        <v>663</v>
      </c>
      <c r="EF18" t="s">
        <v>663</v>
      </c>
      <c r="EG18" t="s">
        <v>663</v>
      </c>
      <c r="EH18" t="s">
        <v>663</v>
      </c>
      <c r="EI18" t="s">
        <v>663</v>
      </c>
      <c r="EJ18" t="s">
        <v>663</v>
      </c>
      <c r="EK18" t="s">
        <v>663</v>
      </c>
      <c r="EL18" t="s">
        <v>663</v>
      </c>
      <c r="EM18" t="s">
        <v>663</v>
      </c>
      <c r="EN18" t="s">
        <v>663</v>
      </c>
      <c r="EO18" t="s">
        <v>663</v>
      </c>
      <c r="EP18" t="s">
        <v>663</v>
      </c>
      <c r="EQ18" t="s">
        <v>663</v>
      </c>
      <c r="ER18" t="s">
        <v>663</v>
      </c>
      <c r="ES18" t="s">
        <v>663</v>
      </c>
      <c r="ET18" t="s">
        <v>663</v>
      </c>
      <c r="EU18" t="s">
        <v>663</v>
      </c>
      <c r="EV18" t="s">
        <v>663</v>
      </c>
      <c r="EW18" t="s">
        <v>663</v>
      </c>
      <c r="EX18" t="s">
        <v>802</v>
      </c>
      <c r="EY18" t="s">
        <v>663</v>
      </c>
    </row>
    <row r="19" spans="1:155" hidden="1" x14ac:dyDescent="0.2">
      <c r="A19" t="s">
        <v>851</v>
      </c>
      <c r="B19" t="s">
        <v>257</v>
      </c>
      <c r="C19" t="s">
        <v>15</v>
      </c>
      <c r="D19" t="s">
        <v>263</v>
      </c>
      <c r="E19" s="44" t="s">
        <v>139</v>
      </c>
      <c r="F19" s="52" t="s">
        <v>279</v>
      </c>
      <c r="G19" s="52" t="s">
        <v>281</v>
      </c>
      <c r="H19" s="53" t="s">
        <v>280</v>
      </c>
      <c r="I19" s="53" t="s">
        <v>280</v>
      </c>
      <c r="J19" s="53" t="s">
        <v>280</v>
      </c>
      <c r="K19" s="53" t="s">
        <v>280</v>
      </c>
      <c r="L19" s="53" t="s">
        <v>280</v>
      </c>
      <c r="M19" s="53" t="s">
        <v>280</v>
      </c>
      <c r="N19" s="53" t="s">
        <v>280</v>
      </c>
      <c r="O19" s="53" t="s">
        <v>280</v>
      </c>
      <c r="P19" s="53" t="s">
        <v>280</v>
      </c>
      <c r="Q19" s="53" t="s">
        <v>280</v>
      </c>
      <c r="R19" s="53" t="s">
        <v>280</v>
      </c>
      <c r="S19" s="53" t="s">
        <v>280</v>
      </c>
      <c r="T19" s="53" t="s">
        <v>280</v>
      </c>
      <c r="U19" s="53" t="s">
        <v>280</v>
      </c>
      <c r="V19" s="53" t="s">
        <v>280</v>
      </c>
      <c r="W19" s="53" t="s">
        <v>280</v>
      </c>
      <c r="X19" s="53" t="s">
        <v>280</v>
      </c>
      <c r="Y19" s="53" t="s">
        <v>280</v>
      </c>
      <c r="Z19" s="53" t="s">
        <v>280</v>
      </c>
      <c r="AA19" s="53" t="s">
        <v>280</v>
      </c>
      <c r="AB19" s="53" t="s">
        <v>280</v>
      </c>
      <c r="AC19" s="53" t="s">
        <v>280</v>
      </c>
      <c r="AD19" s="53" t="s">
        <v>280</v>
      </c>
      <c r="AE19" s="53" t="s">
        <v>280</v>
      </c>
      <c r="AF19" s="53" t="s">
        <v>280</v>
      </c>
      <c r="AG19" s="53" t="s">
        <v>280</v>
      </c>
      <c r="AH19" s="53" t="s">
        <v>280</v>
      </c>
      <c r="AI19" s="53" t="s">
        <v>280</v>
      </c>
      <c r="AJ19" s="53" t="s">
        <v>280</v>
      </c>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60" t="s">
        <v>283</v>
      </c>
      <c r="BP19" s="62" t="e">
        <f t="shared" ref="BP19:BY22" si="24">H19/SUMIFS(AL:AL,$A:$A,"Road transport",$B:$B,"3. Application split",$C:$C,"Electricity",$D:$D,"Total")</f>
        <v>#VALUE!</v>
      </c>
      <c r="BQ19" s="62" t="e">
        <f t="shared" si="24"/>
        <v>#VALUE!</v>
      </c>
      <c r="BR19" s="62" t="e">
        <f t="shared" si="24"/>
        <v>#VALUE!</v>
      </c>
      <c r="BS19" s="62" t="e">
        <f t="shared" si="24"/>
        <v>#VALUE!</v>
      </c>
      <c r="BT19" s="62" t="e">
        <f t="shared" si="24"/>
        <v>#VALUE!</v>
      </c>
      <c r="BU19" s="62" t="e">
        <f t="shared" si="24"/>
        <v>#VALUE!</v>
      </c>
      <c r="BV19" s="62" t="e">
        <f t="shared" si="24"/>
        <v>#VALUE!</v>
      </c>
      <c r="BW19" s="62" t="e">
        <f t="shared" si="24"/>
        <v>#VALUE!</v>
      </c>
      <c r="BX19" s="62" t="e">
        <f t="shared" si="24"/>
        <v>#VALUE!</v>
      </c>
      <c r="BY19" s="62" t="e">
        <f t="shared" si="24"/>
        <v>#VALUE!</v>
      </c>
      <c r="BZ19" s="62" t="e">
        <f t="shared" ref="BZ19:CI22" si="25">R19/SUMIFS(AV:AV,$A:$A,"Road transport",$B:$B,"3. Application split",$C:$C,"Electricity",$D:$D,"Total")</f>
        <v>#VALUE!</v>
      </c>
      <c r="CA19" s="62" t="e">
        <f t="shared" si="25"/>
        <v>#VALUE!</v>
      </c>
      <c r="CB19" s="62" t="e">
        <f t="shared" si="25"/>
        <v>#VALUE!</v>
      </c>
      <c r="CC19" s="62" t="e">
        <f t="shared" si="25"/>
        <v>#VALUE!</v>
      </c>
      <c r="CD19" s="62" t="e">
        <f t="shared" si="25"/>
        <v>#VALUE!</v>
      </c>
      <c r="CE19" s="62" t="e">
        <f t="shared" si="25"/>
        <v>#VALUE!</v>
      </c>
      <c r="CF19" s="62" t="e">
        <f t="shared" si="25"/>
        <v>#VALUE!</v>
      </c>
      <c r="CG19" s="62" t="e">
        <f t="shared" si="25"/>
        <v>#VALUE!</v>
      </c>
      <c r="CH19" s="62" t="e">
        <f t="shared" si="25"/>
        <v>#VALUE!</v>
      </c>
      <c r="CI19" s="62" t="e">
        <f t="shared" si="25"/>
        <v>#VALUE!</v>
      </c>
      <c r="CJ19" s="62" t="e">
        <f t="shared" ref="CJ19:CR22" si="26">AB19/SUMIFS(BF:BF,$A:$A,"Road transport",$B:$B,"3. Application split",$C:$C,"Electricity",$D:$D,"Total")</f>
        <v>#VALUE!</v>
      </c>
      <c r="CK19" s="62" t="e">
        <f t="shared" si="26"/>
        <v>#VALUE!</v>
      </c>
      <c r="CL19" s="62" t="e">
        <f t="shared" si="26"/>
        <v>#VALUE!</v>
      </c>
      <c r="CM19" s="62" t="e">
        <f t="shared" si="26"/>
        <v>#VALUE!</v>
      </c>
      <c r="CN19" s="62" t="e">
        <f t="shared" si="26"/>
        <v>#VALUE!</v>
      </c>
      <c r="CO19" s="62" t="e">
        <f t="shared" si="26"/>
        <v>#VALUE!</v>
      </c>
      <c r="CP19" s="62" t="e">
        <f t="shared" si="26"/>
        <v>#VALUE!</v>
      </c>
      <c r="CQ19" s="62" t="e">
        <f t="shared" si="26"/>
        <v>#VALUE!</v>
      </c>
      <c r="CR19" s="62" t="e">
        <f t="shared" si="26"/>
        <v>#VALUE!</v>
      </c>
      <c r="CS19" s="63" t="s">
        <v>283</v>
      </c>
      <c r="CT19" s="69">
        <f>IFERROR(IFERROR(BP19,INDEX(input_dummy_data!$B:$B,MATCH($E19,input_dummy_data!$A:$A,0))),0)</f>
        <v>0</v>
      </c>
      <c r="CU19" s="69">
        <f>IFERROR(IFERROR(BQ19,INDEX(input_dummy_data!$B:$B,MATCH($E19,input_dummy_data!$A:$A,0))),0)</f>
        <v>0</v>
      </c>
      <c r="CV19" s="69">
        <f>IFERROR(IFERROR(BR19,INDEX(input_dummy_data!$B:$B,MATCH($E19,input_dummy_data!$A:$A,0))),0)</f>
        <v>0</v>
      </c>
      <c r="CW19" s="69">
        <f>IFERROR(IFERROR(BS19,INDEX(input_dummy_data!$B:$B,MATCH($E19,input_dummy_data!$A:$A,0))),0)</f>
        <v>0</v>
      </c>
      <c r="CX19" s="69">
        <f>IFERROR(IFERROR(BT19,INDEX(input_dummy_data!$B:$B,MATCH($E19,input_dummy_data!$A:$A,0))),0)</f>
        <v>0</v>
      </c>
      <c r="CY19" s="69">
        <f>IFERROR(IFERROR(BU19,INDEX(input_dummy_data!$B:$B,MATCH($E19,input_dummy_data!$A:$A,0))),0)</f>
        <v>0</v>
      </c>
      <c r="CZ19" s="69">
        <f>IFERROR(IFERROR(BV19,INDEX(input_dummy_data!$B:$B,MATCH($E19,input_dummy_data!$A:$A,0))),0)</f>
        <v>0</v>
      </c>
      <c r="DA19" s="69">
        <f>IFERROR(IFERROR(BW19,INDEX(input_dummy_data!$B:$B,MATCH($E19,input_dummy_data!$A:$A,0))),0)</f>
        <v>0</v>
      </c>
      <c r="DB19" s="69">
        <f>IFERROR(IFERROR(BX19,INDEX(input_dummy_data!$B:$B,MATCH($E19,input_dummy_data!$A:$A,0))),0)</f>
        <v>0</v>
      </c>
      <c r="DC19" s="69">
        <f>IFERROR(IFERROR(BY19,INDEX(input_dummy_data!$B:$B,MATCH($E19,input_dummy_data!$A:$A,0))),0)</f>
        <v>0</v>
      </c>
      <c r="DD19" s="69">
        <f>IFERROR(IFERROR(BZ19,INDEX(input_dummy_data!$B:$B,MATCH($E19,input_dummy_data!$A:$A,0))),0)</f>
        <v>0</v>
      </c>
      <c r="DE19" s="69">
        <f>IFERROR(IFERROR(CA19,INDEX(input_dummy_data!$B:$B,MATCH($E19,input_dummy_data!$A:$A,0))),0)</f>
        <v>0</v>
      </c>
      <c r="DF19" s="69">
        <f>IFERROR(IFERROR(CB19,INDEX(input_dummy_data!$B:$B,MATCH($E19,input_dummy_data!$A:$A,0))),0)</f>
        <v>0</v>
      </c>
      <c r="DG19" s="69">
        <f>IFERROR(IFERROR(CC19,INDEX(input_dummy_data!$B:$B,MATCH($E19,input_dummy_data!$A:$A,0))),0)</f>
        <v>0</v>
      </c>
      <c r="DH19" s="69">
        <f>IFERROR(IFERROR(CD19,INDEX(input_dummy_data!$B:$B,MATCH($E19,input_dummy_data!$A:$A,0))),0)</f>
        <v>0</v>
      </c>
      <c r="DI19" s="69">
        <f>IFERROR(IFERROR(CE19,INDEX(input_dummy_data!$B:$B,MATCH($E19,input_dummy_data!$A:$A,0))),0)</f>
        <v>0</v>
      </c>
      <c r="DJ19" s="69">
        <f>IFERROR(IFERROR(CF19,INDEX(input_dummy_data!$B:$B,MATCH($E19,input_dummy_data!$A:$A,0))),0)</f>
        <v>0</v>
      </c>
      <c r="DK19" s="69">
        <f>IFERROR(IFERROR(CG19,INDEX(input_dummy_data!$B:$B,MATCH($E19,input_dummy_data!$A:$A,0))),0)</f>
        <v>0</v>
      </c>
      <c r="DL19" s="69">
        <f>IFERROR(IFERROR(CH19,INDEX(input_dummy_data!$B:$B,MATCH($E19,input_dummy_data!$A:$A,0))),0)</f>
        <v>0</v>
      </c>
      <c r="DM19" s="69">
        <f>IFERROR(IFERROR(CI19,INDEX(input_dummy_data!$B:$B,MATCH($E19,input_dummy_data!$A:$A,0))),0)</f>
        <v>0</v>
      </c>
      <c r="DN19" s="69">
        <f>IFERROR(IFERROR(CJ19,INDEX(input_dummy_data!$B:$B,MATCH($E19,input_dummy_data!$A:$A,0))),0)</f>
        <v>0</v>
      </c>
      <c r="DO19" s="69">
        <f>IFERROR(IFERROR(CK19,INDEX(input_dummy_data!$B:$B,MATCH($E19,input_dummy_data!$A:$A,0))),0)</f>
        <v>0</v>
      </c>
      <c r="DP19" s="69">
        <f>IFERROR(IFERROR(CL19,INDEX(input_dummy_data!$B:$B,MATCH($E19,input_dummy_data!$A:$A,0))),0)</f>
        <v>0</v>
      </c>
      <c r="DQ19" s="69">
        <f>IFERROR(IFERROR(CM19,INDEX(input_dummy_data!$B:$B,MATCH($E19,input_dummy_data!$A:$A,0))),0)</f>
        <v>0</v>
      </c>
      <c r="DR19" s="69">
        <f>IFERROR(IFERROR(CN19,INDEX(input_dummy_data!$B:$B,MATCH($E19,input_dummy_data!$A:$A,0))),0)</f>
        <v>0</v>
      </c>
      <c r="DS19" s="69">
        <f>IFERROR(IFERROR(CO19,INDEX(input_dummy_data!$B:$B,MATCH($E19,input_dummy_data!$A:$A,0))),0)</f>
        <v>0</v>
      </c>
      <c r="DT19" s="69">
        <f>IFERROR(IFERROR(CP19,INDEX(input_dummy_data!$B:$B,MATCH($E19,input_dummy_data!$A:$A,0))),0)</f>
        <v>0</v>
      </c>
      <c r="DU19" s="69">
        <f>IFERROR(IFERROR(CQ19,INDEX(input_dummy_data!$B:$B,MATCH($E19,input_dummy_data!$A:$A,0))),0)</f>
        <v>0</v>
      </c>
      <c r="DV19" s="69">
        <f>IFERROR(IFERROR(CR19,INDEX(input_dummy_data!$B:$B,MATCH($E19,input_dummy_data!$A:$A,0))),0)</f>
        <v>0</v>
      </c>
      <c r="DW19" t="s">
        <v>849</v>
      </c>
      <c r="DX19" t="s">
        <v>849</v>
      </c>
      <c r="DY19" t="s">
        <v>849</v>
      </c>
      <c r="DZ19" t="s">
        <v>849</v>
      </c>
      <c r="EA19" t="s">
        <v>849</v>
      </c>
      <c r="EB19" t="s">
        <v>849</v>
      </c>
      <c r="EC19" t="s">
        <v>849</v>
      </c>
      <c r="ED19" t="s">
        <v>849</v>
      </c>
      <c r="EE19" t="s">
        <v>849</v>
      </c>
      <c r="EF19" t="s">
        <v>849</v>
      </c>
      <c r="EG19" t="s">
        <v>849</v>
      </c>
      <c r="EH19" t="s">
        <v>849</v>
      </c>
      <c r="EI19" t="s">
        <v>849</v>
      </c>
      <c r="EJ19" t="s">
        <v>849</v>
      </c>
      <c r="EK19" t="s">
        <v>849</v>
      </c>
      <c r="EL19" t="s">
        <v>849</v>
      </c>
      <c r="EM19" t="s">
        <v>849</v>
      </c>
      <c r="EN19" t="s">
        <v>849</v>
      </c>
      <c r="EO19" t="s">
        <v>849</v>
      </c>
      <c r="EP19" t="s">
        <v>849</v>
      </c>
      <c r="EQ19" t="s">
        <v>849</v>
      </c>
      <c r="ER19" t="s">
        <v>849</v>
      </c>
      <c r="ES19" t="s">
        <v>849</v>
      </c>
      <c r="ET19" t="s">
        <v>849</v>
      </c>
      <c r="EU19" t="s">
        <v>849</v>
      </c>
      <c r="EV19" t="s">
        <v>849</v>
      </c>
      <c r="EW19" t="s">
        <v>849</v>
      </c>
      <c r="EX19" t="s">
        <v>856</v>
      </c>
      <c r="EY19" t="s">
        <v>849</v>
      </c>
    </row>
    <row r="20" spans="1:155" hidden="1" x14ac:dyDescent="0.2">
      <c r="A20" t="s">
        <v>851</v>
      </c>
      <c r="B20" t="s">
        <v>257</v>
      </c>
      <c r="C20" t="s">
        <v>15</v>
      </c>
      <c r="D20" t="s">
        <v>259</v>
      </c>
      <c r="E20" s="44" t="s">
        <v>140</v>
      </c>
      <c r="F20" s="52" t="s">
        <v>279</v>
      </c>
      <c r="G20" s="52" t="s">
        <v>15</v>
      </c>
      <c r="H20" s="53">
        <f>INDEX(TRA_Fuels!$46:$46,MATCH(H$2,TRA_Fuels!$2:$2,0))</f>
        <v>1.98339616853401</v>
      </c>
      <c r="I20" s="53">
        <f>INDEX(TRA_Fuels!$46:$46,MATCH(I$2,TRA_Fuels!$2:$2,0))</f>
        <v>1.1190006801691399</v>
      </c>
      <c r="J20" s="53">
        <f>INDEX(TRA_Fuels!$46:$46,MATCH(J$2,TRA_Fuels!$2:$2,0))</f>
        <v>7.55747028875843</v>
      </c>
      <c r="K20" s="53">
        <f>INDEX(TRA_Fuels!$46:$46,MATCH(K$2,TRA_Fuels!$2:$2,0))</f>
        <v>0.42691451022559501</v>
      </c>
      <c r="L20" s="53">
        <f>INDEX(TRA_Fuels!$46:$46,MATCH(L$2,TRA_Fuels!$2:$2,0))</f>
        <v>1.7573873937457101</v>
      </c>
      <c r="M20" s="53">
        <f>INDEX(TRA_Fuels!$46:$46,MATCH(M$2,TRA_Fuels!$2:$2,0))</f>
        <v>7.1195478604179998</v>
      </c>
      <c r="N20" s="53">
        <f>INDEX(TRA_Fuels!$46:$46,MATCH(N$2,TRA_Fuels!$2:$2,0))</f>
        <v>0.95923496989951895</v>
      </c>
      <c r="O20" s="53">
        <f>INDEX(TRA_Fuels!$46:$46,MATCH(O$2,TRA_Fuels!$2:$2,0))</f>
        <v>1.3272265098643099</v>
      </c>
      <c r="P20" s="53">
        <f>INDEX(TRA_Fuels!$46:$46,MATCH(P$2,TRA_Fuels!$2:$2,0))</f>
        <v>4.56786441077608</v>
      </c>
      <c r="Q20" s="53">
        <f>INDEX(TRA_Fuels!$46:$46,MATCH(Q$2,TRA_Fuels!$2:$2,0))</f>
        <v>0.541301829104187</v>
      </c>
      <c r="R20" s="53">
        <f>INDEX(TRA_Fuels!$46:$46,MATCH(R$2,TRA_Fuels!$2:$2,0))</f>
        <v>11.472818426750299</v>
      </c>
      <c r="S20" s="53">
        <f>INDEX(TRA_Fuels!$46:$46,MATCH(S$2,TRA_Fuels!$2:$2,0))</f>
        <v>12.928337667101101</v>
      </c>
      <c r="T20" s="53">
        <f>INDEX(TRA_Fuels!$46:$46,MATCH(T$2,TRA_Fuels!$2:$2,0))</f>
        <v>0.68996102124491199</v>
      </c>
      <c r="U20" s="53">
        <f>INDEX(TRA_Fuels!$46:$46,MATCH(U$2,TRA_Fuels!$2:$2,0))</f>
        <v>0.49835510803129601</v>
      </c>
      <c r="V20" s="53">
        <f>INDEX(TRA_Fuels!$46:$46,MATCH(V$2,TRA_Fuels!$2:$2,0))</f>
        <v>1.86583470449012</v>
      </c>
      <c r="W20" s="53">
        <f>INDEX(TRA_Fuels!$46:$46,MATCH(W$2,TRA_Fuels!$2:$2,0))</f>
        <v>2.6200530454823001</v>
      </c>
      <c r="X20" s="53">
        <f>INDEX(TRA_Fuels!$46:$46,MATCH(X$2,TRA_Fuels!$2:$2,0))</f>
        <v>11.3206914006209</v>
      </c>
      <c r="Y20" s="53">
        <f>INDEX(TRA_Fuels!$46:$46,MATCH(Y$2,TRA_Fuels!$2:$2,0))</f>
        <v>4.5393550657881496</v>
      </c>
      <c r="Z20" s="53">
        <f>INDEX(TRA_Fuels!$46:$46,MATCH(Z$2,TRA_Fuels!$2:$2,0))</f>
        <v>0.333131970209191</v>
      </c>
      <c r="AA20" s="53">
        <f>INDEX(TRA_Fuels!$46:$46,MATCH(AA$2,TRA_Fuels!$2:$2,0))</f>
        <v>4.5272031522977603</v>
      </c>
      <c r="AB20" s="53">
        <f>INDEX(TRA_Fuels!$46:$46,MATCH(AB$2,TRA_Fuels!$2:$2,0))</f>
        <v>2.2194408179507001</v>
      </c>
      <c r="AC20" s="53">
        <f>INDEX(TRA_Fuels!$46:$46,MATCH(AC$2,TRA_Fuels!$2:$2,0))</f>
        <v>5.4490544703496901</v>
      </c>
      <c r="AD20" s="53">
        <f>INDEX(TRA_Fuels!$46:$46,MATCH(AD$2,TRA_Fuels!$2:$2,0))</f>
        <v>2.3033916074514802</v>
      </c>
      <c r="AE20" s="53">
        <f>INDEX(TRA_Fuels!$46:$46,MATCH(AE$2,TRA_Fuels!$2:$2,0))</f>
        <v>0.71811950834096605</v>
      </c>
      <c r="AF20" s="53">
        <f>INDEX(TRA_Fuels!$46:$46,MATCH(AF$2,TRA_Fuels!$2:$2,0))</f>
        <v>2.0023758613740701</v>
      </c>
      <c r="AG20" s="53">
        <f>INDEX(TRA_Fuels!$46:$46,MATCH(AG$2,TRA_Fuels!$2:$2,0))</f>
        <v>0.26437678447723001</v>
      </c>
      <c r="AH20" s="53">
        <f>INDEX(TRA_Fuels!$46:$46,MATCH(AH$2,TRA_Fuels!$2:$2,0))</f>
        <v>14.995348226999001</v>
      </c>
      <c r="AI20" s="53">
        <f>INDEX(TRA_Fuels!$46:$46,MATCH(AI$2,TRA_Fuels!$2:$2,0))</f>
        <v>6.3236951377952114E-2</v>
      </c>
      <c r="AJ20" s="53">
        <f>INDEX(TRA_Fuels!$46:$46,MATCH(AJ$2,TRA_Fuels!$2:$2,0))</f>
        <v>106.17043041183233</v>
      </c>
      <c r="AK20" s="112"/>
      <c r="AL20" s="112"/>
      <c r="AM20" s="112"/>
      <c r="AN20" s="112"/>
      <c r="AO20" s="112"/>
      <c r="AP20" s="112"/>
      <c r="AQ20" s="112"/>
      <c r="AR20" s="112"/>
      <c r="AS20" s="112"/>
      <c r="AT20" s="112"/>
      <c r="AU20" s="112"/>
      <c r="AV20" s="112"/>
      <c r="AW20" s="112"/>
      <c r="AX20" s="112"/>
      <c r="AY20" s="112"/>
      <c r="AZ20" s="112"/>
      <c r="BA20" s="112"/>
      <c r="BB20" s="112"/>
      <c r="BC20" s="112"/>
      <c r="BD20" s="112"/>
      <c r="BE20" s="112"/>
      <c r="BF20" s="112"/>
      <c r="BG20" s="112"/>
      <c r="BH20" s="112"/>
      <c r="BI20" s="112"/>
      <c r="BJ20" s="112"/>
      <c r="BK20" s="112"/>
      <c r="BL20" s="112"/>
      <c r="BM20" s="112"/>
      <c r="BN20" s="112"/>
      <c r="BO20" s="60" t="s">
        <v>283</v>
      </c>
      <c r="BP20" s="62">
        <f t="shared" si="24"/>
        <v>0.13499472711214389</v>
      </c>
      <c r="BQ20" s="62">
        <f t="shared" si="24"/>
        <v>0.103469546371564</v>
      </c>
      <c r="BR20" s="62">
        <f t="shared" si="24"/>
        <v>0.80406549222367629</v>
      </c>
      <c r="BS20" s="62">
        <f t="shared" si="24"/>
        <v>0.46350464175958345</v>
      </c>
      <c r="BT20" s="62">
        <f t="shared" si="24"/>
        <v>0.52162439402021676</v>
      </c>
      <c r="BU20" s="62">
        <f t="shared" si="24"/>
        <v>6.9297766924337381E-2</v>
      </c>
      <c r="BV20" s="62">
        <f t="shared" si="24"/>
        <v>3.8823885063157662E-2</v>
      </c>
      <c r="BW20" s="62">
        <f t="shared" si="24"/>
        <v>0.66350035234904925</v>
      </c>
      <c r="BX20" s="62">
        <f t="shared" si="24"/>
        <v>0.16486009599034043</v>
      </c>
      <c r="BY20" s="62">
        <f t="shared" si="24"/>
        <v>0.18011603484781841</v>
      </c>
      <c r="BZ20" s="62">
        <f t="shared" si="25"/>
        <v>8.440498104791333E-2</v>
      </c>
      <c r="CA20" s="62">
        <f t="shared" si="25"/>
        <v>0.17564742961356722</v>
      </c>
      <c r="CB20" s="62">
        <f t="shared" si="25"/>
        <v>0.17571892055019778</v>
      </c>
      <c r="CC20" s="62">
        <f t="shared" si="25"/>
        <v>0.42855641426182361</v>
      </c>
      <c r="CD20" s="62">
        <f t="shared" si="25"/>
        <v>0.62205753464617797</v>
      </c>
      <c r="CE20" s="62">
        <f t="shared" si="25"/>
        <v>0.3937391716905414</v>
      </c>
      <c r="CF20" s="62">
        <f t="shared" si="25"/>
        <v>0.26342381821084199</v>
      </c>
      <c r="CG20" s="62">
        <f t="shared" si="25"/>
        <v>0.76122315662494067</v>
      </c>
      <c r="CH20" s="62">
        <f t="shared" si="25"/>
        <v>0.29094730287198628</v>
      </c>
      <c r="CI20" s="62">
        <f t="shared" si="25"/>
        <v>0.95363764701474285</v>
      </c>
      <c r="CJ20" s="62">
        <f t="shared" si="26"/>
        <v>3.4889888486697759E-2</v>
      </c>
      <c r="CK20" s="62">
        <f t="shared" si="26"/>
        <v>0.53805807423621277</v>
      </c>
      <c r="CL20" s="62">
        <f t="shared" si="26"/>
        <v>0.28321478673363409</v>
      </c>
      <c r="CM20" s="62">
        <f t="shared" si="26"/>
        <v>0.26274548718800056</v>
      </c>
      <c r="CN20" s="62">
        <f t="shared" si="26"/>
        <v>8.0190741581936509E-2</v>
      </c>
      <c r="CO20" s="62">
        <f t="shared" si="26"/>
        <v>0.2593890557396466</v>
      </c>
      <c r="CP20" s="62">
        <f t="shared" si="26"/>
        <v>0.97291475831573693</v>
      </c>
      <c r="CQ20" s="62">
        <f t="shared" si="26"/>
        <v>8.7852032971123428E-2</v>
      </c>
      <c r="CR20" s="62">
        <f t="shared" si="26"/>
        <v>0.17543405581578514</v>
      </c>
      <c r="CS20" s="63" t="s">
        <v>283</v>
      </c>
      <c r="CT20" s="69">
        <f>IFERROR(IFERROR(BP20,INDEX(input_dummy_data!$B:$B,MATCH($E20,input_dummy_data!$A:$A,0))),0)</f>
        <v>0.13499472711214389</v>
      </c>
      <c r="CU20" s="69">
        <f>IFERROR(IFERROR(BQ20,INDEX(input_dummy_data!$B:$B,MATCH($E20,input_dummy_data!$A:$A,0))),0)</f>
        <v>0.103469546371564</v>
      </c>
      <c r="CV20" s="69">
        <f>IFERROR(IFERROR(BR20,INDEX(input_dummy_data!$B:$B,MATCH($E20,input_dummy_data!$A:$A,0))),0)</f>
        <v>0.80406549222367629</v>
      </c>
      <c r="CW20" s="69">
        <f>IFERROR(IFERROR(BS20,INDEX(input_dummy_data!$B:$B,MATCH($E20,input_dummy_data!$A:$A,0))),0)</f>
        <v>0.46350464175958345</v>
      </c>
      <c r="CX20" s="69">
        <f>IFERROR(IFERROR(BT20,INDEX(input_dummy_data!$B:$B,MATCH($E20,input_dummy_data!$A:$A,0))),0)</f>
        <v>0.52162439402021676</v>
      </c>
      <c r="CY20" s="69">
        <f>IFERROR(IFERROR(BU20,INDEX(input_dummy_data!$B:$B,MATCH($E20,input_dummy_data!$A:$A,0))),0)</f>
        <v>6.9297766924337381E-2</v>
      </c>
      <c r="CZ20" s="69">
        <f>IFERROR(IFERROR(BV20,INDEX(input_dummy_data!$B:$B,MATCH($E20,input_dummy_data!$A:$A,0))),0)</f>
        <v>3.8823885063157662E-2</v>
      </c>
      <c r="DA20" s="69">
        <f>IFERROR(IFERROR(BW20,INDEX(input_dummy_data!$B:$B,MATCH($E20,input_dummy_data!$A:$A,0))),0)</f>
        <v>0.66350035234904925</v>
      </c>
      <c r="DB20" s="69">
        <f>IFERROR(IFERROR(BX20,INDEX(input_dummy_data!$B:$B,MATCH($E20,input_dummy_data!$A:$A,0))),0)</f>
        <v>0.16486009599034043</v>
      </c>
      <c r="DC20" s="69">
        <f>IFERROR(IFERROR(BY20,INDEX(input_dummy_data!$B:$B,MATCH($E20,input_dummy_data!$A:$A,0))),0)</f>
        <v>0.18011603484781841</v>
      </c>
      <c r="DD20" s="69">
        <f>IFERROR(IFERROR(BZ20,INDEX(input_dummy_data!$B:$B,MATCH($E20,input_dummy_data!$A:$A,0))),0)</f>
        <v>8.440498104791333E-2</v>
      </c>
      <c r="DE20" s="69">
        <f>IFERROR(IFERROR(CA20,INDEX(input_dummy_data!$B:$B,MATCH($E20,input_dummy_data!$A:$A,0))),0)</f>
        <v>0.17564742961356722</v>
      </c>
      <c r="DF20" s="69">
        <f>IFERROR(IFERROR(CB20,INDEX(input_dummy_data!$B:$B,MATCH($E20,input_dummy_data!$A:$A,0))),0)</f>
        <v>0.17571892055019778</v>
      </c>
      <c r="DG20" s="69">
        <f>IFERROR(IFERROR(CC20,INDEX(input_dummy_data!$B:$B,MATCH($E20,input_dummy_data!$A:$A,0))),0)</f>
        <v>0.42855641426182361</v>
      </c>
      <c r="DH20" s="69">
        <f>IFERROR(IFERROR(CD20,INDEX(input_dummy_data!$B:$B,MATCH($E20,input_dummy_data!$A:$A,0))),0)</f>
        <v>0.62205753464617797</v>
      </c>
      <c r="DI20" s="69">
        <f>IFERROR(IFERROR(CE20,INDEX(input_dummy_data!$B:$B,MATCH($E20,input_dummy_data!$A:$A,0))),0)</f>
        <v>0.3937391716905414</v>
      </c>
      <c r="DJ20" s="69">
        <f>IFERROR(IFERROR(CF20,INDEX(input_dummy_data!$B:$B,MATCH($E20,input_dummy_data!$A:$A,0))),0)</f>
        <v>0.26342381821084199</v>
      </c>
      <c r="DK20" s="69">
        <f>IFERROR(IFERROR(CG20,INDEX(input_dummy_data!$B:$B,MATCH($E20,input_dummy_data!$A:$A,0))),0)</f>
        <v>0.76122315662494067</v>
      </c>
      <c r="DL20" s="69">
        <f>IFERROR(IFERROR(CH20,INDEX(input_dummy_data!$B:$B,MATCH($E20,input_dummy_data!$A:$A,0))),0)</f>
        <v>0.29094730287198628</v>
      </c>
      <c r="DM20" s="69">
        <f>IFERROR(IFERROR(CI20,INDEX(input_dummy_data!$B:$B,MATCH($E20,input_dummy_data!$A:$A,0))),0)</f>
        <v>0.95363764701474285</v>
      </c>
      <c r="DN20" s="69">
        <f>IFERROR(IFERROR(CJ20,INDEX(input_dummy_data!$B:$B,MATCH($E20,input_dummy_data!$A:$A,0))),0)</f>
        <v>3.4889888486697759E-2</v>
      </c>
      <c r="DO20" s="69">
        <f>IFERROR(IFERROR(CK20,INDEX(input_dummy_data!$B:$B,MATCH($E20,input_dummy_data!$A:$A,0))),0)</f>
        <v>0.53805807423621277</v>
      </c>
      <c r="DP20" s="69">
        <f>IFERROR(IFERROR(CL20,INDEX(input_dummy_data!$B:$B,MATCH($E20,input_dummy_data!$A:$A,0))),0)</f>
        <v>0.28321478673363409</v>
      </c>
      <c r="DQ20" s="69">
        <f>IFERROR(IFERROR(CM20,INDEX(input_dummy_data!$B:$B,MATCH($E20,input_dummy_data!$A:$A,0))),0)</f>
        <v>0.26274548718800056</v>
      </c>
      <c r="DR20" s="69">
        <f>IFERROR(IFERROR(CN20,INDEX(input_dummy_data!$B:$B,MATCH($E20,input_dummy_data!$A:$A,0))),0)</f>
        <v>8.0190741581936509E-2</v>
      </c>
      <c r="DS20" s="69">
        <f>IFERROR(IFERROR(CO20,INDEX(input_dummy_data!$B:$B,MATCH($E20,input_dummy_data!$A:$A,0))),0)</f>
        <v>0.2593890557396466</v>
      </c>
      <c r="DT20" s="69">
        <f>IFERROR(IFERROR(CP20,INDEX(input_dummy_data!$B:$B,MATCH($E20,input_dummy_data!$A:$A,0))),0)</f>
        <v>0.97291475831573693</v>
      </c>
      <c r="DU20" s="69">
        <f>IFERROR(IFERROR(CQ20,INDEX(input_dummy_data!$B:$B,MATCH($E20,input_dummy_data!$A:$A,0))),0)</f>
        <v>8.7852032971123428E-2</v>
      </c>
      <c r="DV20" s="69">
        <f>IFERROR(IFERROR(CR20,INDEX(input_dummy_data!$B:$B,MATCH($E20,input_dummy_data!$A:$A,0))),0)</f>
        <v>0.17543405581578514</v>
      </c>
      <c r="DW20" t="s">
        <v>663</v>
      </c>
      <c r="DX20" t="s">
        <v>663</v>
      </c>
      <c r="DY20" t="s">
        <v>663</v>
      </c>
      <c r="DZ20" t="s">
        <v>663</v>
      </c>
      <c r="EA20" t="s">
        <v>663</v>
      </c>
      <c r="EB20" t="s">
        <v>663</v>
      </c>
      <c r="EC20" t="s">
        <v>663</v>
      </c>
      <c r="ED20" t="s">
        <v>663</v>
      </c>
      <c r="EE20" t="s">
        <v>663</v>
      </c>
      <c r="EF20" t="s">
        <v>663</v>
      </c>
      <c r="EG20" t="s">
        <v>663</v>
      </c>
      <c r="EH20" t="s">
        <v>663</v>
      </c>
      <c r="EI20" t="s">
        <v>663</v>
      </c>
      <c r="EJ20" t="s">
        <v>663</v>
      </c>
      <c r="EK20" t="s">
        <v>663</v>
      </c>
      <c r="EL20" t="s">
        <v>663</v>
      </c>
      <c r="EM20" t="s">
        <v>663</v>
      </c>
      <c r="EN20" t="s">
        <v>663</v>
      </c>
      <c r="EO20" t="s">
        <v>663</v>
      </c>
      <c r="EP20" t="s">
        <v>663</v>
      </c>
      <c r="EQ20" t="s">
        <v>663</v>
      </c>
      <c r="ER20" t="s">
        <v>663</v>
      </c>
      <c r="ES20" t="s">
        <v>663</v>
      </c>
      <c r="ET20" t="s">
        <v>663</v>
      </c>
      <c r="EU20" t="s">
        <v>663</v>
      </c>
      <c r="EV20" t="s">
        <v>663</v>
      </c>
      <c r="EW20" t="s">
        <v>663</v>
      </c>
      <c r="EX20" t="s">
        <v>663</v>
      </c>
      <c r="EY20" t="s">
        <v>663</v>
      </c>
    </row>
    <row r="21" spans="1:155" hidden="1" x14ac:dyDescent="0.2">
      <c r="A21" t="s">
        <v>851</v>
      </c>
      <c r="B21" t="s">
        <v>257</v>
      </c>
      <c r="C21" t="s">
        <v>15</v>
      </c>
      <c r="D21" t="s">
        <v>260</v>
      </c>
      <c r="E21" s="44" t="s">
        <v>141</v>
      </c>
      <c r="F21" s="52" t="s">
        <v>279</v>
      </c>
      <c r="G21" s="52" t="s">
        <v>15</v>
      </c>
      <c r="H21" s="53">
        <f>INDEX(TRA_Fuels!$37:$37,MATCH(H$2,TRA_Fuels!$2:$2,0))</f>
        <v>10.377278436066799</v>
      </c>
      <c r="I21" s="53">
        <f>INDEX(TRA_Fuels!$37:$37,MATCH(I$2,TRA_Fuels!$2:$2,0))</f>
        <v>7.9512571966735504</v>
      </c>
      <c r="J21" s="53">
        <f>INDEX(TRA_Fuels!$37:$37,MATCH(J$2,TRA_Fuels!$2:$2,0))</f>
        <v>1.45353202290598</v>
      </c>
      <c r="K21" s="53">
        <f>INDEX(TRA_Fuels!$37:$37,MATCH(K$2,TRA_Fuels!$2:$2,0))</f>
        <v>0.247256838092413</v>
      </c>
      <c r="L21" s="53">
        <f>INDEX(TRA_Fuels!$37:$37,MATCH(L$2,TRA_Fuels!$2:$2,0))</f>
        <v>0.74944712542653302</v>
      </c>
      <c r="M21" s="53">
        <f>INDEX(TRA_Fuels!$37:$37,MATCH(M$2,TRA_Fuels!$2:$2,0))</f>
        <v>83.6101998866977</v>
      </c>
      <c r="N21" s="53">
        <f>INDEX(TRA_Fuels!$37:$37,MATCH(N$2,TRA_Fuels!$2:$2,0))</f>
        <v>22.547181369931099</v>
      </c>
      <c r="O21" s="53">
        <f>INDEX(TRA_Fuels!$37:$37,MATCH(O$2,TRA_Fuels!$2:$2,0))</f>
        <v>0.605094711370184</v>
      </c>
      <c r="P21" s="53">
        <f>INDEX(TRA_Fuels!$37:$37,MATCH(P$2,TRA_Fuels!$2:$2,0))</f>
        <v>12.854731600074899</v>
      </c>
      <c r="Q21" s="53">
        <f>INDEX(TRA_Fuels!$37:$37,MATCH(Q$2,TRA_Fuels!$2:$2,0))</f>
        <v>1.6110061442447301</v>
      </c>
      <c r="R21" s="53">
        <f>INDEX(TRA_Fuels!$37:$37,MATCH(R$2,TRA_Fuels!$2:$2,0))</f>
        <v>91.794932447288303</v>
      </c>
      <c r="S21" s="53">
        <f>INDEX(TRA_Fuels!$37:$37,MATCH(S$2,TRA_Fuels!$2:$2,0))</f>
        <v>46.378727555621602</v>
      </c>
      <c r="T21" s="53">
        <f>INDEX(TRA_Fuels!$37:$37,MATCH(T$2,TRA_Fuels!$2:$2,0))</f>
        <v>0.198430251773378</v>
      </c>
      <c r="U21" s="53">
        <f>INDEX(TRA_Fuels!$37:$37,MATCH(U$2,TRA_Fuels!$2:$2,0))</f>
        <v>0.384067591760756</v>
      </c>
      <c r="V21" s="53">
        <f>INDEX(TRA_Fuels!$37:$37,MATCH(V$2,TRA_Fuels!$2:$2,0))</f>
        <v>0.53132852155784605</v>
      </c>
      <c r="W21" s="53">
        <f>INDEX(TRA_Fuels!$37:$37,MATCH(W$2,TRA_Fuels!$2:$2,0))</f>
        <v>3.36027394644753</v>
      </c>
      <c r="X21" s="53">
        <f>INDEX(TRA_Fuels!$37:$37,MATCH(X$2,TRA_Fuels!$2:$2,0))</f>
        <v>15.532981359143101</v>
      </c>
      <c r="Y21" s="53">
        <f>INDEX(TRA_Fuels!$37:$37,MATCH(Y$2,TRA_Fuels!$2:$2,0))</f>
        <v>1.3067536286652499</v>
      </c>
      <c r="Z21" s="53">
        <f>INDEX(TRA_Fuels!$37:$37,MATCH(Z$2,TRA_Fuels!$2:$2,0))</f>
        <v>0.67893295172466595</v>
      </c>
      <c r="AA21" s="53">
        <f>INDEX(TRA_Fuels!$37:$37,MATCH(AA$2,TRA_Fuels!$2:$2,0))</f>
        <v>0.14018324361300899</v>
      </c>
      <c r="AB21" s="53">
        <f>INDEX(TRA_Fuels!$37:$37,MATCH(AB$2,TRA_Fuels!$2:$2,0))</f>
        <v>56.254402096654303</v>
      </c>
      <c r="AC21" s="53">
        <f>INDEX(TRA_Fuels!$37:$37,MATCH(AC$2,TRA_Fuels!$2:$2,0))</f>
        <v>0.756859415038031</v>
      </c>
      <c r="AD21" s="53">
        <f>INDEX(TRA_Fuels!$37:$37,MATCH(AD$2,TRA_Fuels!$2:$2,0))</f>
        <v>4.1510927823606503</v>
      </c>
      <c r="AE21" s="53">
        <f>INDEX(TRA_Fuels!$37:$37,MATCH(AE$2,TRA_Fuels!$2:$2,0))</f>
        <v>0.62245915767091498</v>
      </c>
      <c r="AF21" s="53">
        <f>INDEX(TRA_Fuels!$37:$37,MATCH(AF$2,TRA_Fuels!$2:$2,0))</f>
        <v>20.9939634936527</v>
      </c>
      <c r="AG21" s="53">
        <f>INDEX(TRA_Fuels!$37:$37,MATCH(AG$2,TRA_Fuels!$2:$2,0))</f>
        <v>0.41288395681845103</v>
      </c>
      <c r="AH21" s="53">
        <f>INDEX(TRA_Fuels!$37:$37,MATCH(AH$2,TRA_Fuels!$2:$2,0))</f>
        <v>0.135606319727401</v>
      </c>
      <c r="AI21" s="53">
        <f>INDEX(TRA_Fuels!$37:$37,MATCH(AI$2,TRA_Fuels!$2:$2,0))</f>
        <v>0.56841767671508847</v>
      </c>
      <c r="AJ21" s="53">
        <f>INDEX(TRA_Fuels!$37:$37,MATCH(AJ$2,TRA_Fuels!$2:$2,0))</f>
        <v>386.20928172771733</v>
      </c>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60" t="s">
        <v>283</v>
      </c>
      <c r="BP21" s="62">
        <f t="shared" si="24"/>
        <v>0.70630259998888933</v>
      </c>
      <c r="BQ21" s="62">
        <f t="shared" si="24"/>
        <v>0.73522115741617833</v>
      </c>
      <c r="BR21" s="62">
        <f t="shared" si="24"/>
        <v>0.15464631640024309</v>
      </c>
      <c r="BS21" s="62">
        <f t="shared" si="24"/>
        <v>0.26844880981457037</v>
      </c>
      <c r="BT21" s="62">
        <f t="shared" si="24"/>
        <v>0.22244947473850799</v>
      </c>
      <c r="BU21" s="62">
        <f t="shared" si="24"/>
        <v>0.81381574474105189</v>
      </c>
      <c r="BV21" s="62">
        <f t="shared" si="24"/>
        <v>0.91257012668759419</v>
      </c>
      <c r="BW21" s="62">
        <f t="shared" si="24"/>
        <v>0.30249588236427633</v>
      </c>
      <c r="BX21" s="62">
        <f t="shared" si="24"/>
        <v>0.46394378093161326</v>
      </c>
      <c r="BY21" s="62">
        <f t="shared" si="24"/>
        <v>0.53605589934369746</v>
      </c>
      <c r="BZ21" s="62">
        <f t="shared" si="25"/>
        <v>0.67533096448581009</v>
      </c>
      <c r="CA21" s="62">
        <f t="shared" si="25"/>
        <v>0.63011227689564886</v>
      </c>
      <c r="CB21" s="62">
        <f t="shared" si="25"/>
        <v>5.053611518982469E-2</v>
      </c>
      <c r="CC21" s="62">
        <f t="shared" si="25"/>
        <v>0.33027579592668121</v>
      </c>
      <c r="CD21" s="62">
        <f t="shared" si="25"/>
        <v>0.17714158141237557</v>
      </c>
      <c r="CE21" s="62">
        <f t="shared" si="25"/>
        <v>0.50497889064074497</v>
      </c>
      <c r="CF21" s="62">
        <f t="shared" si="25"/>
        <v>0.36144057929172868</v>
      </c>
      <c r="CG21" s="62">
        <f t="shared" si="25"/>
        <v>0.21913490082339396</v>
      </c>
      <c r="CH21" s="62">
        <f t="shared" si="25"/>
        <v>0.59295933383747668</v>
      </c>
      <c r="CI21" s="62">
        <f t="shared" si="25"/>
        <v>2.9529052285218012E-2</v>
      </c>
      <c r="CJ21" s="62">
        <f t="shared" si="26"/>
        <v>0.88432626820406723</v>
      </c>
      <c r="CK21" s="62">
        <f t="shared" si="26"/>
        <v>7.4734859329966541E-2</v>
      </c>
      <c r="CL21" s="62">
        <f t="shared" si="26"/>
        <v>0.51039990475981789</v>
      </c>
      <c r="CM21" s="62">
        <f t="shared" si="26"/>
        <v>0.22774528854495849</v>
      </c>
      <c r="CN21" s="62">
        <f t="shared" si="26"/>
        <v>0.84076198368913957</v>
      </c>
      <c r="CO21" s="62">
        <f t="shared" si="26"/>
        <v>0.40509449383370888</v>
      </c>
      <c r="CP21" s="62">
        <f t="shared" si="26"/>
        <v>8.7982878280963104E-3</v>
      </c>
      <c r="CQ21" s="62">
        <f t="shared" si="26"/>
        <v>0.78967514068924582</v>
      </c>
      <c r="CR21" s="62">
        <f t="shared" si="26"/>
        <v>0.63816507500607889</v>
      </c>
      <c r="CS21" s="63" t="s">
        <v>283</v>
      </c>
      <c r="CT21" s="69">
        <f>IFERROR(IFERROR(BP21,INDEX(input_dummy_data!$B:$B,MATCH($E21,input_dummy_data!$A:$A,0))),0)</f>
        <v>0.70630259998888933</v>
      </c>
      <c r="CU21" s="69">
        <f>IFERROR(IFERROR(BQ21,INDEX(input_dummy_data!$B:$B,MATCH($E21,input_dummy_data!$A:$A,0))),0)</f>
        <v>0.73522115741617833</v>
      </c>
      <c r="CV21" s="69">
        <f>IFERROR(IFERROR(BR21,INDEX(input_dummy_data!$B:$B,MATCH($E21,input_dummy_data!$A:$A,0))),0)</f>
        <v>0.15464631640024309</v>
      </c>
      <c r="CW21" s="69">
        <f>IFERROR(IFERROR(BS21,INDEX(input_dummy_data!$B:$B,MATCH($E21,input_dummy_data!$A:$A,0))),0)</f>
        <v>0.26844880981457037</v>
      </c>
      <c r="CX21" s="69">
        <f>IFERROR(IFERROR(BT21,INDEX(input_dummy_data!$B:$B,MATCH($E21,input_dummy_data!$A:$A,0))),0)</f>
        <v>0.22244947473850799</v>
      </c>
      <c r="CY21" s="69">
        <f>IFERROR(IFERROR(BU21,INDEX(input_dummy_data!$B:$B,MATCH($E21,input_dummy_data!$A:$A,0))),0)</f>
        <v>0.81381574474105189</v>
      </c>
      <c r="CZ21" s="69">
        <f>IFERROR(IFERROR(BV21,INDEX(input_dummy_data!$B:$B,MATCH($E21,input_dummy_data!$A:$A,0))),0)</f>
        <v>0.91257012668759419</v>
      </c>
      <c r="DA21" s="69">
        <f>IFERROR(IFERROR(BW21,INDEX(input_dummy_data!$B:$B,MATCH($E21,input_dummy_data!$A:$A,0))),0)</f>
        <v>0.30249588236427633</v>
      </c>
      <c r="DB21" s="69">
        <f>IFERROR(IFERROR(BX21,INDEX(input_dummy_data!$B:$B,MATCH($E21,input_dummy_data!$A:$A,0))),0)</f>
        <v>0.46394378093161326</v>
      </c>
      <c r="DC21" s="69">
        <f>IFERROR(IFERROR(BY21,INDEX(input_dummy_data!$B:$B,MATCH($E21,input_dummy_data!$A:$A,0))),0)</f>
        <v>0.53605589934369746</v>
      </c>
      <c r="DD21" s="69">
        <f>IFERROR(IFERROR(BZ21,INDEX(input_dummy_data!$B:$B,MATCH($E21,input_dummy_data!$A:$A,0))),0)</f>
        <v>0.67533096448581009</v>
      </c>
      <c r="DE21" s="69">
        <f>IFERROR(IFERROR(CA21,INDEX(input_dummy_data!$B:$B,MATCH($E21,input_dummy_data!$A:$A,0))),0)</f>
        <v>0.63011227689564886</v>
      </c>
      <c r="DF21" s="69">
        <f>IFERROR(IFERROR(CB21,INDEX(input_dummy_data!$B:$B,MATCH($E21,input_dummy_data!$A:$A,0))),0)</f>
        <v>5.053611518982469E-2</v>
      </c>
      <c r="DG21" s="69">
        <f>IFERROR(IFERROR(CC21,INDEX(input_dummy_data!$B:$B,MATCH($E21,input_dummy_data!$A:$A,0))),0)</f>
        <v>0.33027579592668121</v>
      </c>
      <c r="DH21" s="69">
        <f>IFERROR(IFERROR(CD21,INDEX(input_dummy_data!$B:$B,MATCH($E21,input_dummy_data!$A:$A,0))),0)</f>
        <v>0.17714158141237557</v>
      </c>
      <c r="DI21" s="69">
        <f>IFERROR(IFERROR(CE21,INDEX(input_dummy_data!$B:$B,MATCH($E21,input_dummy_data!$A:$A,0))),0)</f>
        <v>0.50497889064074497</v>
      </c>
      <c r="DJ21" s="69">
        <f>IFERROR(IFERROR(CF21,INDEX(input_dummy_data!$B:$B,MATCH($E21,input_dummy_data!$A:$A,0))),0)</f>
        <v>0.36144057929172868</v>
      </c>
      <c r="DK21" s="69">
        <f>IFERROR(IFERROR(CG21,INDEX(input_dummy_data!$B:$B,MATCH($E21,input_dummy_data!$A:$A,0))),0)</f>
        <v>0.21913490082339396</v>
      </c>
      <c r="DL21" s="69">
        <f>IFERROR(IFERROR(CH21,INDEX(input_dummy_data!$B:$B,MATCH($E21,input_dummy_data!$A:$A,0))),0)</f>
        <v>0.59295933383747668</v>
      </c>
      <c r="DM21" s="69">
        <f>IFERROR(IFERROR(CI21,INDEX(input_dummy_data!$B:$B,MATCH($E21,input_dummy_data!$A:$A,0))),0)</f>
        <v>2.9529052285218012E-2</v>
      </c>
      <c r="DN21" s="69">
        <f>IFERROR(IFERROR(CJ21,INDEX(input_dummy_data!$B:$B,MATCH($E21,input_dummy_data!$A:$A,0))),0)</f>
        <v>0.88432626820406723</v>
      </c>
      <c r="DO21" s="69">
        <f>IFERROR(IFERROR(CK21,INDEX(input_dummy_data!$B:$B,MATCH($E21,input_dummy_data!$A:$A,0))),0)</f>
        <v>7.4734859329966541E-2</v>
      </c>
      <c r="DP21" s="69">
        <f>IFERROR(IFERROR(CL21,INDEX(input_dummy_data!$B:$B,MATCH($E21,input_dummy_data!$A:$A,0))),0)</f>
        <v>0.51039990475981789</v>
      </c>
      <c r="DQ21" s="69">
        <f>IFERROR(IFERROR(CM21,INDEX(input_dummy_data!$B:$B,MATCH($E21,input_dummy_data!$A:$A,0))),0)</f>
        <v>0.22774528854495849</v>
      </c>
      <c r="DR21" s="69">
        <f>IFERROR(IFERROR(CN21,INDEX(input_dummy_data!$B:$B,MATCH($E21,input_dummy_data!$A:$A,0))),0)</f>
        <v>0.84076198368913957</v>
      </c>
      <c r="DS21" s="69">
        <f>IFERROR(IFERROR(CO21,INDEX(input_dummy_data!$B:$B,MATCH($E21,input_dummy_data!$A:$A,0))),0)</f>
        <v>0.40509449383370888</v>
      </c>
      <c r="DT21" s="69">
        <f>IFERROR(IFERROR(CP21,INDEX(input_dummy_data!$B:$B,MATCH($E21,input_dummy_data!$A:$A,0))),0)</f>
        <v>8.7982878280963104E-3</v>
      </c>
      <c r="DU21" s="69">
        <f>IFERROR(IFERROR(CQ21,INDEX(input_dummy_data!$B:$B,MATCH($E21,input_dummy_data!$A:$A,0))),0)</f>
        <v>0.78967514068924582</v>
      </c>
      <c r="DV21" s="69">
        <f>IFERROR(IFERROR(CR21,INDEX(input_dummy_data!$B:$B,MATCH($E21,input_dummy_data!$A:$A,0))),0)</f>
        <v>0.63816507500607889</v>
      </c>
      <c r="DW21" t="s">
        <v>663</v>
      </c>
      <c r="DX21" t="s">
        <v>663</v>
      </c>
      <c r="DY21" t="s">
        <v>663</v>
      </c>
      <c r="DZ21" t="s">
        <v>663</v>
      </c>
      <c r="EA21" t="s">
        <v>663</v>
      </c>
      <c r="EB21" t="s">
        <v>663</v>
      </c>
      <c r="EC21" t="s">
        <v>663</v>
      </c>
      <c r="ED21" t="s">
        <v>663</v>
      </c>
      <c r="EE21" t="s">
        <v>663</v>
      </c>
      <c r="EF21" t="s">
        <v>663</v>
      </c>
      <c r="EG21" t="s">
        <v>663</v>
      </c>
      <c r="EH21" t="s">
        <v>663</v>
      </c>
      <c r="EI21" t="s">
        <v>663</v>
      </c>
      <c r="EJ21" t="s">
        <v>663</v>
      </c>
      <c r="EK21" t="s">
        <v>663</v>
      </c>
      <c r="EL21" t="s">
        <v>663</v>
      </c>
      <c r="EM21" t="s">
        <v>663</v>
      </c>
      <c r="EN21" t="s">
        <v>663</v>
      </c>
      <c r="EO21" t="s">
        <v>663</v>
      </c>
      <c r="EP21" t="s">
        <v>663</v>
      </c>
      <c r="EQ21" t="s">
        <v>663</v>
      </c>
      <c r="ER21" t="s">
        <v>663</v>
      </c>
      <c r="ES21" t="s">
        <v>663</v>
      </c>
      <c r="ET21" t="s">
        <v>663</v>
      </c>
      <c r="EU21" t="s">
        <v>663</v>
      </c>
      <c r="EV21" t="s">
        <v>663</v>
      </c>
      <c r="EW21" t="s">
        <v>663</v>
      </c>
      <c r="EX21" t="s">
        <v>663</v>
      </c>
      <c r="EY21" t="s">
        <v>663</v>
      </c>
    </row>
    <row r="22" spans="1:155" hidden="1" x14ac:dyDescent="0.2">
      <c r="A22" t="s">
        <v>851</v>
      </c>
      <c r="B22" t="s">
        <v>257</v>
      </c>
      <c r="C22" t="s">
        <v>15</v>
      </c>
      <c r="D22" t="s">
        <v>264</v>
      </c>
      <c r="E22" s="44" t="s">
        <v>142</v>
      </c>
      <c r="F22" s="52" t="s">
        <v>279</v>
      </c>
      <c r="G22" s="52" t="s">
        <v>15</v>
      </c>
      <c r="H22" s="53">
        <f>INDEX(TRA_Fuels!$27:$27,MATCH(H$2,TRA_Fuels!$2:$2,0))</f>
        <v>0.78027449537632299</v>
      </c>
      <c r="I22" s="53">
        <f>INDEX(TRA_Fuels!$27:$27,MATCH(I$2,TRA_Fuels!$2:$2,0))</f>
        <v>0.90955649656322501</v>
      </c>
      <c r="J22" s="53">
        <f>INDEX(TRA_Fuels!$27:$27,MATCH(J$2,TRA_Fuels!$2:$2,0))</f>
        <v>0.27423210992138403</v>
      </c>
      <c r="K22" s="53">
        <f>INDEX(TRA_Fuels!$27:$27,MATCH(K$2,TRA_Fuels!$2:$2,0))</f>
        <v>7.91903966100065E-2</v>
      </c>
      <c r="L22" s="53">
        <f>INDEX(TRA_Fuels!$27:$27,MATCH(L$2,TRA_Fuels!$2:$2,0))</f>
        <v>0.65506715908040303</v>
      </c>
      <c r="M22" s="53">
        <f>INDEX(TRA_Fuels!$27:$27,MATCH(M$2,TRA_Fuels!$2:$2,0))</f>
        <v>6.7357616201345598</v>
      </c>
      <c r="N22" s="53">
        <f>INDEX(TRA_Fuels!$27:$27,MATCH(N$2,TRA_Fuels!$2:$2,0))</f>
        <v>0.44089185853753698</v>
      </c>
      <c r="O22" s="53">
        <f>INDEX(TRA_Fuels!$27:$27,MATCH(O$2,TRA_Fuels!$2:$2,0))</f>
        <v>3.53499016434086E-2</v>
      </c>
      <c r="P22" s="53">
        <f>INDEX(TRA_Fuels!$27:$27,MATCH(P$2,TRA_Fuels!$2:$2,0))</f>
        <v>8.1124269937666096</v>
      </c>
      <c r="Q22" s="53">
        <f>INDEX(TRA_Fuels!$27:$27,MATCH(Q$2,TRA_Fuels!$2:$2,0))</f>
        <v>0.47427471006473398</v>
      </c>
      <c r="R22" s="53">
        <f>INDEX(TRA_Fuels!$27:$27,MATCH(R$2,TRA_Fuels!$2:$2,0))</f>
        <v>11.557752665456601</v>
      </c>
      <c r="S22" s="53">
        <f>INDEX(TRA_Fuels!$27:$27,MATCH(S$2,TRA_Fuels!$2:$2,0))</f>
        <v>3.8881722380227499</v>
      </c>
      <c r="T22" s="53">
        <f>INDEX(TRA_Fuels!$27:$27,MATCH(T$2,TRA_Fuels!$2:$2,0))</f>
        <v>2.7863049426687301</v>
      </c>
      <c r="U22" s="53">
        <f>INDEX(TRA_Fuels!$27:$27,MATCH(U$2,TRA_Fuels!$2:$2,0))</f>
        <v>0.20987435090217699</v>
      </c>
      <c r="V22" s="53">
        <f>INDEX(TRA_Fuels!$27:$27,MATCH(V$2,TRA_Fuels!$2:$2,0))</f>
        <v>0.37452923378823699</v>
      </c>
      <c r="W22" s="53">
        <f>INDEX(TRA_Fuels!$27:$27,MATCH(W$2,TRA_Fuels!$2:$2,0))</f>
        <v>0.13930238252416199</v>
      </c>
      <c r="X22" s="53">
        <f>INDEX(TRA_Fuels!$27:$27,MATCH(X$2,TRA_Fuels!$2:$2,0))</f>
        <v>13.401906815007299</v>
      </c>
      <c r="Y22" s="53">
        <f>INDEX(TRA_Fuels!$27:$27,MATCH(Y$2,TRA_Fuels!$2:$2,0))</f>
        <v>8.5332412662264795E-2</v>
      </c>
      <c r="Z22" s="53">
        <f>INDEX(TRA_Fuels!$27:$27,MATCH(Z$2,TRA_Fuels!$2:$2,0))</f>
        <v>3.6389209167088703E-2</v>
      </c>
      <c r="AA22" s="53">
        <f>INDEX(TRA_Fuels!$27:$27,MATCH(AA$2,TRA_Fuels!$2:$2,0))</f>
        <v>4.2529035527562702E-2</v>
      </c>
      <c r="AB22" s="53">
        <f>INDEX(TRA_Fuels!$27:$27,MATCH(AB$2,TRA_Fuels!$2:$2,0))</f>
        <v>2.37697597657889</v>
      </c>
      <c r="AC22" s="53">
        <f>INDEX(TRA_Fuels!$27:$27,MATCH(AC$2,TRA_Fuels!$2:$2,0))</f>
        <v>2.7335709706746698</v>
      </c>
      <c r="AD22" s="53">
        <f>INDEX(TRA_Fuels!$27:$27,MATCH(AD$2,TRA_Fuels!$2:$2,0))</f>
        <v>1.0260770073007299</v>
      </c>
      <c r="AE22" s="53">
        <f>INDEX(TRA_Fuels!$27:$27,MATCH(AE$2,TRA_Fuels!$2:$2,0))</f>
        <v>0.58420047759660698</v>
      </c>
      <c r="AF22" s="53">
        <f>INDEX(TRA_Fuels!$27:$27,MATCH(AF$2,TRA_Fuels!$2:$2,0))</f>
        <v>0.53542555444699402</v>
      </c>
      <c r="AG22" s="53">
        <f>INDEX(TRA_Fuels!$27:$27,MATCH(AG$2,TRA_Fuels!$2:$2,0))</f>
        <v>0.181999339379563</v>
      </c>
      <c r="AH22" s="53">
        <f>INDEX(TRA_Fuels!$27:$27,MATCH(AH$2,TRA_Fuels!$2:$2,0))</f>
        <v>0.20243689204519699</v>
      </c>
      <c r="AI22" s="53">
        <f>INDEX(TRA_Fuels!$27:$27,MATCH(AI$2,TRA_Fuels!$2:$2,0))</f>
        <v>3.4884480419050269E-2</v>
      </c>
      <c r="AJ22" s="53">
        <f>INDEX(TRA_Fuels!$27:$27,MATCH(AJ$2,TRA_Fuels!$2:$2,0))</f>
        <v>58.694689725866944</v>
      </c>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c r="BK22" s="112"/>
      <c r="BL22" s="112"/>
      <c r="BM22" s="112"/>
      <c r="BN22" s="112"/>
      <c r="BO22" s="60" t="s">
        <v>283</v>
      </c>
      <c r="BP22" s="62">
        <f t="shared" si="24"/>
        <v>5.3107364149920365E-2</v>
      </c>
      <c r="BQ22" s="62">
        <f t="shared" si="24"/>
        <v>8.4103074972644978E-2</v>
      </c>
      <c r="BR22" s="62">
        <f t="shared" si="24"/>
        <v>2.9176505897147181E-2</v>
      </c>
      <c r="BS22" s="62">
        <f t="shared" si="24"/>
        <v>8.5977673591193376E-2</v>
      </c>
      <c r="BT22" s="62">
        <f t="shared" si="24"/>
        <v>0.19443579208199513</v>
      </c>
      <c r="BU22" s="62">
        <f t="shared" si="24"/>
        <v>6.5562202538881023E-2</v>
      </c>
      <c r="BV22" s="62">
        <f t="shared" si="24"/>
        <v>1.7844569243484047E-2</v>
      </c>
      <c r="BW22" s="62">
        <f t="shared" si="24"/>
        <v>1.7671943727452934E-2</v>
      </c>
      <c r="BX22" s="62">
        <f t="shared" si="24"/>
        <v>0.29278791414033356</v>
      </c>
      <c r="BY22" s="62">
        <f t="shared" si="24"/>
        <v>0.15781302706260861</v>
      </c>
      <c r="BZ22" s="62">
        <f t="shared" si="25"/>
        <v>8.5029838213926637E-2</v>
      </c>
      <c r="CA22" s="62">
        <f t="shared" si="25"/>
        <v>5.2825620515886733E-2</v>
      </c>
      <c r="CB22" s="62">
        <f t="shared" si="25"/>
        <v>0.70961471992435476</v>
      </c>
      <c r="CC22" s="62">
        <f t="shared" si="25"/>
        <v>0.18047973787903143</v>
      </c>
      <c r="CD22" s="62">
        <f t="shared" si="25"/>
        <v>0.12486568679560456</v>
      </c>
      <c r="CE22" s="62">
        <f t="shared" si="25"/>
        <v>2.09342344439007E-2</v>
      </c>
      <c r="CF22" s="62">
        <f t="shared" si="25"/>
        <v>0.31185210687056608</v>
      </c>
      <c r="CG22" s="62">
        <f t="shared" si="25"/>
        <v>1.4309743914670629E-2</v>
      </c>
      <c r="CH22" s="62">
        <f t="shared" si="25"/>
        <v>3.1781225482984024E-2</v>
      </c>
      <c r="CI22" s="62">
        <f t="shared" si="25"/>
        <v>8.9585750861934793E-3</v>
      </c>
      <c r="CJ22" s="62">
        <f t="shared" si="26"/>
        <v>3.7366360971486434E-2</v>
      </c>
      <c r="CK22" s="62">
        <f t="shared" si="26"/>
        <v>0.26992204615910886</v>
      </c>
      <c r="CL22" s="62">
        <f t="shared" si="26"/>
        <v>0.12616186490168196</v>
      </c>
      <c r="CM22" s="62">
        <f t="shared" si="26"/>
        <v>0.21374720686282009</v>
      </c>
      <c r="CN22" s="62">
        <f t="shared" si="26"/>
        <v>2.1442613797571609E-2</v>
      </c>
      <c r="CO22" s="62">
        <f t="shared" si="26"/>
        <v>0.1785657423750468</v>
      </c>
      <c r="CP22" s="62">
        <f t="shared" si="26"/>
        <v>1.3134329187749571E-2</v>
      </c>
      <c r="CQ22" s="62">
        <f t="shared" si="26"/>
        <v>4.8463318632141199E-2</v>
      </c>
      <c r="CR22" s="62">
        <f t="shared" si="26"/>
        <v>9.6986019869336068E-2</v>
      </c>
      <c r="CS22" s="63" t="s">
        <v>283</v>
      </c>
      <c r="CT22" s="69">
        <f>IFERROR(IFERROR(BP22,INDEX(input_dummy_data!$B:$B,MATCH($E22,input_dummy_data!$A:$A,0))),0)</f>
        <v>5.3107364149920365E-2</v>
      </c>
      <c r="CU22" s="69">
        <f>IFERROR(IFERROR(BQ22,INDEX(input_dummy_data!$B:$B,MATCH($E22,input_dummy_data!$A:$A,0))),0)</f>
        <v>8.4103074972644978E-2</v>
      </c>
      <c r="CV22" s="69">
        <f>IFERROR(IFERROR(BR22,INDEX(input_dummy_data!$B:$B,MATCH($E22,input_dummy_data!$A:$A,0))),0)</f>
        <v>2.9176505897147181E-2</v>
      </c>
      <c r="CW22" s="69">
        <f>IFERROR(IFERROR(BS22,INDEX(input_dummy_data!$B:$B,MATCH($E22,input_dummy_data!$A:$A,0))),0)</f>
        <v>8.5977673591193376E-2</v>
      </c>
      <c r="CX22" s="69">
        <f>IFERROR(IFERROR(BT22,INDEX(input_dummy_data!$B:$B,MATCH($E22,input_dummy_data!$A:$A,0))),0)</f>
        <v>0.19443579208199513</v>
      </c>
      <c r="CY22" s="69">
        <f>IFERROR(IFERROR(BU22,INDEX(input_dummy_data!$B:$B,MATCH($E22,input_dummy_data!$A:$A,0))),0)</f>
        <v>6.5562202538881023E-2</v>
      </c>
      <c r="CZ22" s="69">
        <f>IFERROR(IFERROR(BV22,INDEX(input_dummy_data!$B:$B,MATCH($E22,input_dummy_data!$A:$A,0))),0)</f>
        <v>1.7844569243484047E-2</v>
      </c>
      <c r="DA22" s="69">
        <f>IFERROR(IFERROR(BW22,INDEX(input_dummy_data!$B:$B,MATCH($E22,input_dummy_data!$A:$A,0))),0)</f>
        <v>1.7671943727452934E-2</v>
      </c>
      <c r="DB22" s="69">
        <f>IFERROR(IFERROR(BX22,INDEX(input_dummy_data!$B:$B,MATCH($E22,input_dummy_data!$A:$A,0))),0)</f>
        <v>0.29278791414033356</v>
      </c>
      <c r="DC22" s="69">
        <f>IFERROR(IFERROR(BY22,INDEX(input_dummy_data!$B:$B,MATCH($E22,input_dummy_data!$A:$A,0))),0)</f>
        <v>0.15781302706260861</v>
      </c>
      <c r="DD22" s="69">
        <f>IFERROR(IFERROR(BZ22,INDEX(input_dummy_data!$B:$B,MATCH($E22,input_dummy_data!$A:$A,0))),0)</f>
        <v>8.5029838213926637E-2</v>
      </c>
      <c r="DE22" s="69">
        <f>IFERROR(IFERROR(CA22,INDEX(input_dummy_data!$B:$B,MATCH($E22,input_dummy_data!$A:$A,0))),0)</f>
        <v>5.2825620515886733E-2</v>
      </c>
      <c r="DF22" s="69">
        <f>IFERROR(IFERROR(CB22,INDEX(input_dummy_data!$B:$B,MATCH($E22,input_dummy_data!$A:$A,0))),0)</f>
        <v>0.70961471992435476</v>
      </c>
      <c r="DG22" s="69">
        <f>IFERROR(IFERROR(CC22,INDEX(input_dummy_data!$B:$B,MATCH($E22,input_dummy_data!$A:$A,0))),0)</f>
        <v>0.18047973787903143</v>
      </c>
      <c r="DH22" s="69">
        <f>IFERROR(IFERROR(CD22,INDEX(input_dummy_data!$B:$B,MATCH($E22,input_dummy_data!$A:$A,0))),0)</f>
        <v>0.12486568679560456</v>
      </c>
      <c r="DI22" s="69">
        <f>IFERROR(IFERROR(CE22,INDEX(input_dummy_data!$B:$B,MATCH($E22,input_dummy_data!$A:$A,0))),0)</f>
        <v>2.09342344439007E-2</v>
      </c>
      <c r="DJ22" s="69">
        <f>IFERROR(IFERROR(CF22,INDEX(input_dummy_data!$B:$B,MATCH($E22,input_dummy_data!$A:$A,0))),0)</f>
        <v>0.31185210687056608</v>
      </c>
      <c r="DK22" s="69">
        <f>IFERROR(IFERROR(CG22,INDEX(input_dummy_data!$B:$B,MATCH($E22,input_dummy_data!$A:$A,0))),0)</f>
        <v>1.4309743914670629E-2</v>
      </c>
      <c r="DL22" s="69">
        <f>IFERROR(IFERROR(CH22,INDEX(input_dummy_data!$B:$B,MATCH($E22,input_dummy_data!$A:$A,0))),0)</f>
        <v>3.1781225482984024E-2</v>
      </c>
      <c r="DM22" s="69">
        <f>IFERROR(IFERROR(CI22,INDEX(input_dummy_data!$B:$B,MATCH($E22,input_dummy_data!$A:$A,0))),0)</f>
        <v>8.9585750861934793E-3</v>
      </c>
      <c r="DN22" s="69">
        <f>IFERROR(IFERROR(CJ22,INDEX(input_dummy_data!$B:$B,MATCH($E22,input_dummy_data!$A:$A,0))),0)</f>
        <v>3.7366360971486434E-2</v>
      </c>
      <c r="DO22" s="69">
        <f>IFERROR(IFERROR(CK22,INDEX(input_dummy_data!$B:$B,MATCH($E22,input_dummy_data!$A:$A,0))),0)</f>
        <v>0.26992204615910886</v>
      </c>
      <c r="DP22" s="69">
        <f>IFERROR(IFERROR(CL22,INDEX(input_dummy_data!$B:$B,MATCH($E22,input_dummy_data!$A:$A,0))),0)</f>
        <v>0.12616186490168196</v>
      </c>
      <c r="DQ22" s="69">
        <f>IFERROR(IFERROR(CM22,INDEX(input_dummy_data!$B:$B,MATCH($E22,input_dummy_data!$A:$A,0))),0)</f>
        <v>0.21374720686282009</v>
      </c>
      <c r="DR22" s="69">
        <f>IFERROR(IFERROR(CN22,INDEX(input_dummy_data!$B:$B,MATCH($E22,input_dummy_data!$A:$A,0))),0)</f>
        <v>2.1442613797571609E-2</v>
      </c>
      <c r="DS22" s="69">
        <f>IFERROR(IFERROR(CO22,INDEX(input_dummy_data!$B:$B,MATCH($E22,input_dummy_data!$A:$A,0))),0)</f>
        <v>0.1785657423750468</v>
      </c>
      <c r="DT22" s="69">
        <f>IFERROR(IFERROR(CP22,INDEX(input_dummy_data!$B:$B,MATCH($E22,input_dummy_data!$A:$A,0))),0)</f>
        <v>1.3134329187749571E-2</v>
      </c>
      <c r="DU22" s="69">
        <f>IFERROR(IFERROR(CQ22,INDEX(input_dummy_data!$B:$B,MATCH($E22,input_dummy_data!$A:$A,0))),0)</f>
        <v>4.8463318632141199E-2</v>
      </c>
      <c r="DV22" s="69">
        <f>IFERROR(IFERROR(CR22,INDEX(input_dummy_data!$B:$B,MATCH($E22,input_dummy_data!$A:$A,0))),0)</f>
        <v>9.6986019869336068E-2</v>
      </c>
      <c r="DW22" t="s">
        <v>663</v>
      </c>
      <c r="DX22" t="s">
        <v>663</v>
      </c>
      <c r="DY22" t="s">
        <v>663</v>
      </c>
      <c r="DZ22" t="s">
        <v>663</v>
      </c>
      <c r="EA22" t="s">
        <v>663</v>
      </c>
      <c r="EB22" t="s">
        <v>663</v>
      </c>
      <c r="EC22" t="s">
        <v>663</v>
      </c>
      <c r="ED22" t="s">
        <v>663</v>
      </c>
      <c r="EE22" t="s">
        <v>663</v>
      </c>
      <c r="EF22" t="s">
        <v>663</v>
      </c>
      <c r="EG22" t="s">
        <v>663</v>
      </c>
      <c r="EH22" t="s">
        <v>663</v>
      </c>
      <c r="EI22" t="s">
        <v>663</v>
      </c>
      <c r="EJ22" t="s">
        <v>663</v>
      </c>
      <c r="EK22" t="s">
        <v>663</v>
      </c>
      <c r="EL22" t="s">
        <v>663</v>
      </c>
      <c r="EM22" t="s">
        <v>663</v>
      </c>
      <c r="EN22" t="s">
        <v>663</v>
      </c>
      <c r="EO22" t="s">
        <v>663</v>
      </c>
      <c r="EP22" t="s">
        <v>663</v>
      </c>
      <c r="EQ22" t="s">
        <v>663</v>
      </c>
      <c r="ER22" t="s">
        <v>663</v>
      </c>
      <c r="ES22" t="s">
        <v>663</v>
      </c>
      <c r="ET22" t="s">
        <v>663</v>
      </c>
      <c r="EU22" t="s">
        <v>663</v>
      </c>
      <c r="EV22" t="s">
        <v>663</v>
      </c>
      <c r="EW22" t="s">
        <v>663</v>
      </c>
      <c r="EX22" t="s">
        <v>663</v>
      </c>
      <c r="EY22" t="s">
        <v>663</v>
      </c>
    </row>
    <row r="23" spans="1:155" hidden="1" x14ac:dyDescent="0.2">
      <c r="A23" t="s">
        <v>266</v>
      </c>
      <c r="B23" t="s">
        <v>257</v>
      </c>
      <c r="C23" t="s">
        <v>15</v>
      </c>
      <c r="D23" t="s">
        <v>268</v>
      </c>
      <c r="E23" t="s">
        <v>153</v>
      </c>
      <c r="F23" s="51" t="s">
        <v>279</v>
      </c>
      <c r="G23" s="52" t="s">
        <v>15</v>
      </c>
      <c r="H23" s="53">
        <f>INDEX('SER_se-appl'!$4:$4,MATCH(H$2,'SER_se-appl'!$2:$2,0))+INDEX('SER_se-appl'!$7:$7,MATCH(H$2,'SER_se-appl'!$2:$2,0))+INDEX('SER_se-appl'!$8:$8,MATCH(H$2,'SER_se-appl'!$2:$2,0))+INDEX('SER_se-appl'!$9:$9,MATCH(H$2,'SER_se-appl'!$2:$2,0))</f>
        <v>448.28327918001452</v>
      </c>
      <c r="I23" s="53">
        <f>INDEX('SER_se-appl'!$4:$4,MATCH(I$2,'SER_se-appl'!$2:$2,0))+INDEX('SER_se-appl'!$7:$7,MATCH(I$2,'SER_se-appl'!$2:$2,0))+INDEX('SER_se-appl'!$8:$8,MATCH(I$2,'SER_se-appl'!$2:$2,0))+INDEX('SER_se-appl'!$9:$9,MATCH(I$2,'SER_se-appl'!$2:$2,0))</f>
        <v>592.04456451857413</v>
      </c>
      <c r="J23" s="53">
        <f>INDEX('SER_se-appl'!$4:$4,MATCH(J$2,'SER_se-appl'!$2:$2,0))+INDEX('SER_se-appl'!$7:$7,MATCH(J$2,'SER_se-appl'!$2:$2,0))+INDEX('SER_se-appl'!$8:$8,MATCH(J$2,'SER_se-appl'!$2:$2,0))+INDEX('SER_se-appl'!$9:$9,MATCH(J$2,'SER_se-appl'!$2:$2,0))</f>
        <v>207.23026871642298</v>
      </c>
      <c r="K23" s="53">
        <f>INDEX('SER_se-appl'!$4:$4,MATCH(K$2,'SER_se-appl'!$2:$2,0))+INDEX('SER_se-appl'!$7:$7,MATCH(K$2,'SER_se-appl'!$2:$2,0))+INDEX('SER_se-appl'!$8:$8,MATCH(K$2,'SER_se-appl'!$2:$2,0))+INDEX('SER_se-appl'!$9:$9,MATCH(K$2,'SER_se-appl'!$2:$2,0))</f>
        <v>44.844539628651027</v>
      </c>
      <c r="L23" s="53">
        <f>INDEX('SER_se-appl'!$4:$4,MATCH(L$2,'SER_se-appl'!$2:$2,0))+INDEX('SER_se-appl'!$7:$7,MATCH(L$2,'SER_se-appl'!$2:$2,0))+INDEX('SER_se-appl'!$8:$8,MATCH(L$2,'SER_se-appl'!$2:$2,0))+INDEX('SER_se-appl'!$9:$9,MATCH(L$2,'SER_se-appl'!$2:$2,0))</f>
        <v>378.662799483458</v>
      </c>
      <c r="M23" s="53">
        <f>INDEX('SER_se-appl'!$4:$4,MATCH(M$2,'SER_se-appl'!$2:$2,0))+INDEX('SER_se-appl'!$7:$7,MATCH(M$2,'SER_se-appl'!$2:$2,0))+INDEX('SER_se-appl'!$8:$8,MATCH(M$2,'SER_se-appl'!$2:$2,0))+INDEX('SER_se-appl'!$9:$9,MATCH(M$2,'SER_se-appl'!$2:$2,0))</f>
        <v>4682.8260316810502</v>
      </c>
      <c r="N23" s="53">
        <f>INDEX('SER_se-appl'!$4:$4,MATCH(N$2,'SER_se-appl'!$2:$2,0))+INDEX('SER_se-appl'!$7:$7,MATCH(N$2,'SER_se-appl'!$2:$2,0))+INDEX('SER_se-appl'!$8:$8,MATCH(N$2,'SER_se-appl'!$2:$2,0))+INDEX('SER_se-appl'!$9:$9,MATCH(N$2,'SER_se-appl'!$2:$2,0))</f>
        <v>355.47282497882259</v>
      </c>
      <c r="O23" s="53">
        <f>INDEX('SER_se-appl'!$4:$4,MATCH(O$2,'SER_se-appl'!$2:$2,0))+INDEX('SER_se-appl'!$7:$7,MATCH(O$2,'SER_se-appl'!$2:$2,0))+INDEX('SER_se-appl'!$8:$8,MATCH(O$2,'SER_se-appl'!$2:$2,0))+INDEX('SER_se-appl'!$9:$9,MATCH(O$2,'SER_se-appl'!$2:$2,0))</f>
        <v>61.9707946963604</v>
      </c>
      <c r="P23" s="53">
        <f>INDEX('SER_se-appl'!$4:$4,MATCH(P$2,'SER_se-appl'!$2:$2,0))+INDEX('SER_se-appl'!$7:$7,MATCH(P$2,'SER_se-appl'!$2:$2,0))+INDEX('SER_se-appl'!$8:$8,MATCH(P$2,'SER_se-appl'!$2:$2,0))+INDEX('SER_se-appl'!$9:$9,MATCH(P$2,'SER_se-appl'!$2:$2,0))</f>
        <v>2034.2623965512562</v>
      </c>
      <c r="Q23" s="53">
        <f>INDEX('SER_se-appl'!$4:$4,MATCH(Q$2,'SER_se-appl'!$2:$2,0))+INDEX('SER_se-appl'!$7:$7,MATCH(Q$2,'SER_se-appl'!$2:$2,0))+INDEX('SER_se-appl'!$8:$8,MATCH(Q$2,'SER_se-appl'!$2:$2,0))+INDEX('SER_se-appl'!$9:$9,MATCH(Q$2,'SER_se-appl'!$2:$2,0))</f>
        <v>351.0707595959978</v>
      </c>
      <c r="R23" s="53">
        <f>INDEX('SER_se-appl'!$4:$4,MATCH(R$2,'SER_se-appl'!$2:$2,0))+INDEX('SER_se-appl'!$7:$7,MATCH(R$2,'SER_se-appl'!$2:$2,0))+INDEX('SER_se-appl'!$8:$8,MATCH(R$2,'SER_se-appl'!$2:$2,0))+INDEX('SER_se-appl'!$9:$9,MATCH(R$2,'SER_se-appl'!$2:$2,0))</f>
        <v>3521.4029326226419</v>
      </c>
      <c r="S23" s="53">
        <f>INDEX('SER_se-appl'!$4:$4,MATCH(S$2,'SER_se-appl'!$2:$2,0))+INDEX('SER_se-appl'!$7:$7,MATCH(S$2,'SER_se-appl'!$2:$2,0))+INDEX('SER_se-appl'!$8:$8,MATCH(S$2,'SER_se-appl'!$2:$2,0))+INDEX('SER_se-appl'!$9:$9,MATCH(S$2,'SER_se-appl'!$2:$2,0))</f>
        <v>2814.1859950864919</v>
      </c>
      <c r="T23" s="53">
        <f>INDEX('SER_se-appl'!$4:$4,MATCH(T$2,'SER_se-appl'!$2:$2,0))+INDEX('SER_se-appl'!$7:$7,MATCH(T$2,'SER_se-appl'!$2:$2,0))+INDEX('SER_se-appl'!$8:$8,MATCH(T$2,'SER_se-appl'!$2:$2,0))+INDEX('SER_se-appl'!$9:$9,MATCH(T$2,'SER_se-appl'!$2:$2,0))</f>
        <v>406.8043069568098</v>
      </c>
      <c r="U23" s="53">
        <f>INDEX('SER_se-appl'!$4:$4,MATCH(U$2,'SER_se-appl'!$2:$2,0))+INDEX('SER_se-appl'!$7:$7,MATCH(U$2,'SER_se-appl'!$2:$2,0))+INDEX('SER_se-appl'!$8:$8,MATCH(U$2,'SER_se-appl'!$2:$2,0))+INDEX('SER_se-appl'!$9:$9,MATCH(U$2,'SER_se-appl'!$2:$2,0))</f>
        <v>132.93229735203198</v>
      </c>
      <c r="V23" s="53">
        <f>INDEX('SER_se-appl'!$4:$4,MATCH(V$2,'SER_se-appl'!$2:$2,0))+INDEX('SER_se-appl'!$7:$7,MATCH(V$2,'SER_se-appl'!$2:$2,0))+INDEX('SER_se-appl'!$8:$8,MATCH(V$2,'SER_se-appl'!$2:$2,0))+INDEX('SER_se-appl'!$9:$9,MATCH(V$2,'SER_se-appl'!$2:$2,0))</f>
        <v>313.57209104637923</v>
      </c>
      <c r="W23" s="53">
        <f>INDEX('SER_se-appl'!$4:$4,MATCH(W$2,'SER_se-appl'!$2:$2,0))+INDEX('SER_se-appl'!$7:$7,MATCH(W$2,'SER_se-appl'!$2:$2,0))+INDEX('SER_se-appl'!$8:$8,MATCH(W$2,'SER_se-appl'!$2:$2,0))+INDEX('SER_se-appl'!$9:$9,MATCH(W$2,'SER_se-appl'!$2:$2,0))</f>
        <v>259.36802463623127</v>
      </c>
      <c r="X23" s="53">
        <f>INDEX('SER_se-appl'!$4:$4,MATCH(X$2,'SER_se-appl'!$2:$2,0))+INDEX('SER_se-appl'!$7:$7,MATCH(X$2,'SER_se-appl'!$2:$2,0))+INDEX('SER_se-appl'!$8:$8,MATCH(X$2,'SER_se-appl'!$2:$2,0))+INDEX('SER_se-appl'!$9:$9,MATCH(X$2,'SER_se-appl'!$2:$2,0))</f>
        <v>2672.1513449556414</v>
      </c>
      <c r="Y23" s="53">
        <f>INDEX('SER_se-appl'!$4:$4,MATCH(Y$2,'SER_se-appl'!$2:$2,0))+INDEX('SER_se-appl'!$7:$7,MATCH(Y$2,'SER_se-appl'!$2:$2,0))+INDEX('SER_se-appl'!$8:$8,MATCH(Y$2,'SER_se-appl'!$2:$2,0))+INDEX('SER_se-appl'!$9:$9,MATCH(Y$2,'SER_se-appl'!$2:$2,0))</f>
        <v>90.324526713306597</v>
      </c>
      <c r="Z23" s="53">
        <f>INDEX('SER_se-appl'!$4:$4,MATCH(Z$2,'SER_se-appl'!$2:$2,0))+INDEX('SER_se-appl'!$7:$7,MATCH(Z$2,'SER_se-appl'!$2:$2,0))+INDEX('SER_se-appl'!$8:$8,MATCH(Z$2,'SER_se-appl'!$2:$2,0))+INDEX('SER_se-appl'!$9:$9,MATCH(Z$2,'SER_se-appl'!$2:$2,0))</f>
        <v>53.686652224384602</v>
      </c>
      <c r="AA23" s="53">
        <f>INDEX('SER_se-appl'!$4:$4,MATCH(AA$2,'SER_se-appl'!$2:$2,0))+INDEX('SER_se-appl'!$7:$7,MATCH(AA$2,'SER_se-appl'!$2:$2,0))+INDEX('SER_se-appl'!$8:$8,MATCH(AA$2,'SER_se-appl'!$2:$2,0))+INDEX('SER_se-appl'!$9:$9,MATCH(AA$2,'SER_se-appl'!$2:$2,0))</f>
        <v>75.538584590161094</v>
      </c>
      <c r="AB23" s="53">
        <f>INDEX('SER_se-appl'!$4:$4,MATCH(AB$2,'SER_se-appl'!$2:$2,0))+INDEX('SER_se-appl'!$7:$7,MATCH(AB$2,'SER_se-appl'!$2:$2,0))+INDEX('SER_se-appl'!$8:$8,MATCH(AB$2,'SER_se-appl'!$2:$2,0))+INDEX('SER_se-appl'!$9:$9,MATCH(AB$2,'SER_se-appl'!$2:$2,0))</f>
        <v>1215.6221498321549</v>
      </c>
      <c r="AC23" s="53">
        <f>INDEX('SER_se-appl'!$4:$4,MATCH(AC$2,'SER_se-appl'!$2:$2,0))+INDEX('SER_se-appl'!$7:$7,MATCH(AC$2,'SER_se-appl'!$2:$2,0))+INDEX('SER_se-appl'!$8:$8,MATCH(AC$2,'SER_se-appl'!$2:$2,0))+INDEX('SER_se-appl'!$9:$9,MATCH(AC$2,'SER_se-appl'!$2:$2,0))</f>
        <v>1248.6285098197509</v>
      </c>
      <c r="AD23" s="53">
        <f>INDEX('SER_se-appl'!$4:$4,MATCH(AD$2,'SER_se-appl'!$2:$2,0))+INDEX('SER_se-appl'!$7:$7,MATCH(AD$2,'SER_se-appl'!$2:$2,0))+INDEX('SER_se-appl'!$8:$8,MATCH(AD$2,'SER_se-appl'!$2:$2,0))+INDEX('SER_se-appl'!$9:$9,MATCH(AD$2,'SER_se-appl'!$2:$2,0))</f>
        <v>446.49494054443471</v>
      </c>
      <c r="AE23" s="53">
        <f>INDEX('SER_se-appl'!$4:$4,MATCH(AE$2,'SER_se-appl'!$2:$2,0))+INDEX('SER_se-appl'!$7:$7,MATCH(AE$2,'SER_se-appl'!$2:$2,0))+INDEX('SER_se-appl'!$8:$8,MATCH(AE$2,'SER_se-appl'!$2:$2,0))+INDEX('SER_se-appl'!$9:$9,MATCH(AE$2,'SER_se-appl'!$2:$2,0))</f>
        <v>316.46448696656444</v>
      </c>
      <c r="AF23" s="53">
        <f>INDEX('SER_se-appl'!$4:$4,MATCH(AF$2,'SER_se-appl'!$2:$2,0))+INDEX('SER_se-appl'!$7:$7,MATCH(AF$2,'SER_se-appl'!$2:$2,0))+INDEX('SER_se-appl'!$8:$8,MATCH(AF$2,'SER_se-appl'!$2:$2,0))+INDEX('SER_se-appl'!$9:$9,MATCH(AF$2,'SER_se-appl'!$2:$2,0))</f>
        <v>671.95510326525425</v>
      </c>
      <c r="AG23" s="53">
        <f>INDEX('SER_se-appl'!$4:$4,MATCH(AG$2,'SER_se-appl'!$2:$2,0))+INDEX('SER_se-appl'!$7:$7,MATCH(AG$2,'SER_se-appl'!$2:$2,0))+INDEX('SER_se-appl'!$8:$8,MATCH(AG$2,'SER_se-appl'!$2:$2,0))+INDEX('SER_se-appl'!$9:$9,MATCH(AG$2,'SER_se-appl'!$2:$2,0))</f>
        <v>91.757395233199091</v>
      </c>
      <c r="AH23" s="53">
        <f>INDEX('SER_se-appl'!$4:$4,MATCH(AH$2,'SER_se-appl'!$2:$2,0))+INDEX('SER_se-appl'!$7:$7,MATCH(AH$2,'SER_se-appl'!$2:$2,0))+INDEX('SER_se-appl'!$8:$8,MATCH(AH$2,'SER_se-appl'!$2:$2,0))+INDEX('SER_se-appl'!$9:$9,MATCH(AH$2,'SER_se-appl'!$2:$2,0))</f>
        <v>207.07125922948171</v>
      </c>
      <c r="AI23" s="53">
        <f>INDEX('SER_se-appl'!$4:$4,MATCH(AI$2,'SER_se-appl'!$2:$2,0))+INDEX('SER_se-appl'!$7:$7,MATCH(AI$2,'SER_se-appl'!$2:$2,0))+INDEX('SER_se-appl'!$8:$8,MATCH(AI$2,'SER_se-appl'!$2:$2,0))+INDEX('SER_se-appl'!$9:$9,MATCH(AI$2,'SER_se-appl'!$2:$2,0))</f>
        <v>18.195034806135563</v>
      </c>
      <c r="AJ23" s="53">
        <f>INDEX('SER_se-appl'!$4:$4,MATCH(AJ$2,'SER_se-appl'!$2:$2,0))+INDEX('SER_se-appl'!$7:$7,MATCH(AJ$2,'SER_se-appl'!$2:$2,0))+INDEX('SER_se-appl'!$8:$8,MATCH(AJ$2,'SER_se-appl'!$2:$2,0))+INDEX('SER_se-appl'!$9:$9,MATCH(AJ$2,'SER_se-appl'!$2:$2,0))</f>
        <v>23712.823894911708</v>
      </c>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60" t="s">
        <v>283</v>
      </c>
      <c r="BP23" s="62">
        <f t="shared" ref="BP23:BY25" si="27">H23/SUMIFS(AL:AL,$A:$A,"Non-residential buildings",$B:$B,"3. Application split",$C:$C,"Electricity",$D:$D,"Total")</f>
        <v>0.54252001336508027</v>
      </c>
      <c r="BQ23" s="62">
        <f t="shared" si="27"/>
        <v>0.35521727579738643</v>
      </c>
      <c r="BR23" s="62">
        <f t="shared" si="27"/>
        <v>0.39864469859313123</v>
      </c>
      <c r="BS23" s="62">
        <f t="shared" si="27"/>
        <v>0.31778868023483892</v>
      </c>
      <c r="BT23" s="62">
        <f t="shared" si="27"/>
        <v>0.36412630609056934</v>
      </c>
      <c r="BU23" s="62">
        <f t="shared" si="27"/>
        <v>0.50129716457787077</v>
      </c>
      <c r="BV23" s="62">
        <f t="shared" si="27"/>
        <v>0.52976032499356451</v>
      </c>
      <c r="BW23" s="62">
        <f t="shared" si="27"/>
        <v>0.33620582243366648</v>
      </c>
      <c r="BX23" s="62">
        <f t="shared" si="27"/>
        <v>0.41987858994172367</v>
      </c>
      <c r="BY23" s="62">
        <f t="shared" si="27"/>
        <v>0.29807686298999192</v>
      </c>
      <c r="BZ23" s="62">
        <f t="shared" ref="BZ23:CI25" si="28">R23/SUMIFS(AV:AV,$A:$A,"Non-residential buildings",$B:$B,"3. Application split",$C:$C,"Electricity",$D:$D,"Total")</f>
        <v>0.36802700063809779</v>
      </c>
      <c r="CA23" s="62">
        <f t="shared" si="28"/>
        <v>0.45850073554837945</v>
      </c>
      <c r="CB23" s="62">
        <f t="shared" si="28"/>
        <v>0.37272762947169086</v>
      </c>
      <c r="CC23" s="62">
        <f t="shared" si="28"/>
        <v>0.39488887966634278</v>
      </c>
      <c r="CD23" s="62">
        <f t="shared" si="28"/>
        <v>0.51537564399676716</v>
      </c>
      <c r="CE23" s="62">
        <f t="shared" si="28"/>
        <v>0.48423378646467885</v>
      </c>
      <c r="CF23" s="62">
        <f t="shared" si="28"/>
        <v>0.38375153586006883</v>
      </c>
      <c r="CG23" s="62">
        <f t="shared" si="28"/>
        <v>0.47100030965918704</v>
      </c>
      <c r="CH23" s="62">
        <f t="shared" si="28"/>
        <v>0.39407605873362839</v>
      </c>
      <c r="CI23" s="62">
        <f t="shared" si="28"/>
        <v>0.42593907974259471</v>
      </c>
      <c r="CJ23" s="62">
        <f t="shared" ref="CJ23:CR25" si="29">AB23/SUMIFS(BF:BF,$A:$A,"Non-residential buildings",$B:$B,"3. Application split",$C:$C,"Electricity",$D:$D,"Total")</f>
        <v>0.50730143741316736</v>
      </c>
      <c r="CK23" s="62">
        <f t="shared" si="29"/>
        <v>0.40575644222159435</v>
      </c>
      <c r="CL23" s="62">
        <f t="shared" si="29"/>
        <v>0.38404021779080333</v>
      </c>
      <c r="CM23" s="62">
        <f t="shared" si="29"/>
        <v>0.48718749976350323</v>
      </c>
      <c r="CN23" s="62">
        <f t="shared" si="29"/>
        <v>0.36522949590904819</v>
      </c>
      <c r="CO23" s="62">
        <f t="shared" si="29"/>
        <v>0.44143396854379136</v>
      </c>
      <c r="CP23" s="62">
        <f t="shared" si="29"/>
        <v>0.45096754762498598</v>
      </c>
      <c r="CQ23" s="62">
        <f t="shared" si="29"/>
        <v>0.25603760529134056</v>
      </c>
      <c r="CR23" s="62">
        <f t="shared" si="29"/>
        <v>0.42326355142613131</v>
      </c>
      <c r="CS23" s="63" t="s">
        <v>283</v>
      </c>
      <c r="CT23" s="69">
        <f>IFERROR(IFERROR(BP23,INDEX(input_dummy_data!$B:$B,MATCH($E23,input_dummy_data!$A:$A,0))),0)</f>
        <v>0.54252001336508027</v>
      </c>
      <c r="CU23" s="69">
        <f>IFERROR(IFERROR(BQ23,INDEX(input_dummy_data!$B:$B,MATCH($E23,input_dummy_data!$A:$A,0))),0)</f>
        <v>0.35521727579738643</v>
      </c>
      <c r="CV23" s="69">
        <f>IFERROR(IFERROR(BR23,INDEX(input_dummy_data!$B:$B,MATCH($E23,input_dummy_data!$A:$A,0))),0)</f>
        <v>0.39864469859313123</v>
      </c>
      <c r="CW23" s="69">
        <f>IFERROR(IFERROR(BS23,INDEX(input_dummy_data!$B:$B,MATCH($E23,input_dummy_data!$A:$A,0))),0)</f>
        <v>0.31778868023483892</v>
      </c>
      <c r="CX23" s="69">
        <f>IFERROR(IFERROR(BT23,INDEX(input_dummy_data!$B:$B,MATCH($E23,input_dummy_data!$A:$A,0))),0)</f>
        <v>0.36412630609056934</v>
      </c>
      <c r="CY23" s="69">
        <f>IFERROR(IFERROR(BU23,INDEX(input_dummy_data!$B:$B,MATCH($E23,input_dummy_data!$A:$A,0))),0)</f>
        <v>0.50129716457787077</v>
      </c>
      <c r="CZ23" s="69">
        <f>IFERROR(IFERROR(BV23,INDEX(input_dummy_data!$B:$B,MATCH($E23,input_dummy_data!$A:$A,0))),0)</f>
        <v>0.52976032499356451</v>
      </c>
      <c r="DA23" s="69">
        <f>IFERROR(IFERROR(BW23,INDEX(input_dummy_data!$B:$B,MATCH($E23,input_dummy_data!$A:$A,0))),0)</f>
        <v>0.33620582243366648</v>
      </c>
      <c r="DB23" s="69">
        <f>IFERROR(IFERROR(BX23,INDEX(input_dummy_data!$B:$B,MATCH($E23,input_dummy_data!$A:$A,0))),0)</f>
        <v>0.41987858994172367</v>
      </c>
      <c r="DC23" s="69">
        <f>IFERROR(IFERROR(BY23,INDEX(input_dummy_data!$B:$B,MATCH($E23,input_dummy_data!$A:$A,0))),0)</f>
        <v>0.29807686298999192</v>
      </c>
      <c r="DD23" s="69">
        <f>IFERROR(IFERROR(BZ23,INDEX(input_dummy_data!$B:$B,MATCH($E23,input_dummy_data!$A:$A,0))),0)</f>
        <v>0.36802700063809779</v>
      </c>
      <c r="DE23" s="69">
        <f>IFERROR(IFERROR(CA23,INDEX(input_dummy_data!$B:$B,MATCH($E23,input_dummy_data!$A:$A,0))),0)</f>
        <v>0.45850073554837945</v>
      </c>
      <c r="DF23" s="69">
        <f>IFERROR(IFERROR(CB23,INDEX(input_dummy_data!$B:$B,MATCH($E23,input_dummy_data!$A:$A,0))),0)</f>
        <v>0.37272762947169086</v>
      </c>
      <c r="DG23" s="69">
        <f>IFERROR(IFERROR(CC23,INDEX(input_dummy_data!$B:$B,MATCH($E23,input_dummy_data!$A:$A,0))),0)</f>
        <v>0.39488887966634278</v>
      </c>
      <c r="DH23" s="69">
        <f>IFERROR(IFERROR(CD23,INDEX(input_dummy_data!$B:$B,MATCH($E23,input_dummy_data!$A:$A,0))),0)</f>
        <v>0.51537564399676716</v>
      </c>
      <c r="DI23" s="69">
        <f>IFERROR(IFERROR(CE23,INDEX(input_dummy_data!$B:$B,MATCH($E23,input_dummy_data!$A:$A,0))),0)</f>
        <v>0.48423378646467885</v>
      </c>
      <c r="DJ23" s="69">
        <f>IFERROR(IFERROR(CF23,INDEX(input_dummy_data!$B:$B,MATCH($E23,input_dummy_data!$A:$A,0))),0)</f>
        <v>0.38375153586006883</v>
      </c>
      <c r="DK23" s="69">
        <f>IFERROR(IFERROR(CG23,INDEX(input_dummy_data!$B:$B,MATCH($E23,input_dummy_data!$A:$A,0))),0)</f>
        <v>0.47100030965918704</v>
      </c>
      <c r="DL23" s="69">
        <f>IFERROR(IFERROR(CH23,INDEX(input_dummy_data!$B:$B,MATCH($E23,input_dummy_data!$A:$A,0))),0)</f>
        <v>0.39407605873362839</v>
      </c>
      <c r="DM23" s="69">
        <f>IFERROR(IFERROR(CI23,INDEX(input_dummy_data!$B:$B,MATCH($E23,input_dummy_data!$A:$A,0))),0)</f>
        <v>0.42593907974259471</v>
      </c>
      <c r="DN23" s="69">
        <f>IFERROR(IFERROR(CJ23,INDEX(input_dummy_data!$B:$B,MATCH($E23,input_dummy_data!$A:$A,0))),0)</f>
        <v>0.50730143741316736</v>
      </c>
      <c r="DO23" s="69">
        <f>IFERROR(IFERROR(CK23,INDEX(input_dummy_data!$B:$B,MATCH($E23,input_dummy_data!$A:$A,0))),0)</f>
        <v>0.40575644222159435</v>
      </c>
      <c r="DP23" s="69">
        <f>IFERROR(IFERROR(CL23,INDEX(input_dummy_data!$B:$B,MATCH($E23,input_dummy_data!$A:$A,0))),0)</f>
        <v>0.38404021779080333</v>
      </c>
      <c r="DQ23" s="69">
        <f>IFERROR(IFERROR(CM23,INDEX(input_dummy_data!$B:$B,MATCH($E23,input_dummy_data!$A:$A,0))),0)</f>
        <v>0.48718749976350323</v>
      </c>
      <c r="DR23" s="69">
        <f>IFERROR(IFERROR(CN23,INDEX(input_dummy_data!$B:$B,MATCH($E23,input_dummy_data!$A:$A,0))),0)</f>
        <v>0.36522949590904819</v>
      </c>
      <c r="DS23" s="69">
        <f>IFERROR(IFERROR(CO23,INDEX(input_dummy_data!$B:$B,MATCH($E23,input_dummy_data!$A:$A,0))),0)</f>
        <v>0.44143396854379136</v>
      </c>
      <c r="DT23" s="69">
        <f>IFERROR(IFERROR(CP23,INDEX(input_dummy_data!$B:$B,MATCH($E23,input_dummy_data!$A:$A,0))),0)</f>
        <v>0.45096754762498598</v>
      </c>
      <c r="DU23" s="69">
        <f>IFERROR(IFERROR(CQ23,INDEX(input_dummy_data!$B:$B,MATCH($E23,input_dummy_data!$A:$A,0))),0)</f>
        <v>0.25603760529134056</v>
      </c>
      <c r="DV23" s="69">
        <f>IFERROR(IFERROR(CR23,INDEX(input_dummy_data!$B:$B,MATCH($E23,input_dummy_data!$A:$A,0))),0)</f>
        <v>0.42326355142613131</v>
      </c>
      <c r="DW23" t="s">
        <v>663</v>
      </c>
      <c r="DX23" t="s">
        <v>663</v>
      </c>
      <c r="DY23" t="s">
        <v>663</v>
      </c>
      <c r="DZ23" t="s">
        <v>663</v>
      </c>
      <c r="EA23" t="s">
        <v>663</v>
      </c>
      <c r="EB23" t="s">
        <v>663</v>
      </c>
      <c r="EC23" t="s">
        <v>663</v>
      </c>
      <c r="ED23" t="s">
        <v>663</v>
      </c>
      <c r="EE23" t="s">
        <v>663</v>
      </c>
      <c r="EF23" t="s">
        <v>663</v>
      </c>
      <c r="EG23" t="s">
        <v>663</v>
      </c>
      <c r="EH23" t="s">
        <v>663</v>
      </c>
      <c r="EI23" t="s">
        <v>663</v>
      </c>
      <c r="EJ23" t="s">
        <v>663</v>
      </c>
      <c r="EK23" t="s">
        <v>663</v>
      </c>
      <c r="EL23" t="s">
        <v>663</v>
      </c>
      <c r="EM23" t="s">
        <v>663</v>
      </c>
      <c r="EN23" t="s">
        <v>663</v>
      </c>
      <c r="EO23" t="s">
        <v>663</v>
      </c>
      <c r="EP23" t="s">
        <v>663</v>
      </c>
      <c r="EQ23" t="s">
        <v>663</v>
      </c>
      <c r="ER23" t="s">
        <v>663</v>
      </c>
      <c r="ES23" t="s">
        <v>663</v>
      </c>
      <c r="ET23" t="s">
        <v>663</v>
      </c>
      <c r="EU23" t="s">
        <v>663</v>
      </c>
      <c r="EV23" t="s">
        <v>663</v>
      </c>
      <c r="EW23" t="s">
        <v>663</v>
      </c>
      <c r="EX23" t="s">
        <v>663</v>
      </c>
      <c r="EY23" t="s">
        <v>663</v>
      </c>
    </row>
    <row r="24" spans="1:155" hidden="1" x14ac:dyDescent="0.2">
      <c r="A24" t="s">
        <v>266</v>
      </c>
      <c r="B24" t="s">
        <v>257</v>
      </c>
      <c r="C24" t="s">
        <v>15</v>
      </c>
      <c r="D24" t="s">
        <v>273</v>
      </c>
      <c r="E24" t="s">
        <v>158</v>
      </c>
      <c r="F24" s="51" t="s">
        <v>279</v>
      </c>
      <c r="G24" s="52" t="s">
        <v>15</v>
      </c>
      <c r="H24" s="53">
        <f>INDEX('SER_se-appl'!$5:$5,MATCH(H$2,'SER_se-appl'!$2:$2,0))+INDEX('SER_se-appl'!$6:$6,MATCH(H$2,'SER_se-appl'!$2:$2,0))</f>
        <v>289.86504347594234</v>
      </c>
      <c r="I24" s="53">
        <f>INDEX('SER_se-appl'!$5:$5,MATCH(I$2,'SER_se-appl'!$2:$2,0))+INDEX('SER_se-appl'!$6:$6,MATCH(I$2,'SER_se-appl'!$2:$2,0))</f>
        <v>333.8530418587543</v>
      </c>
      <c r="J24" s="53">
        <f>INDEX('SER_se-appl'!$5:$5,MATCH(J$2,'SER_se-appl'!$2:$2,0))+INDEX('SER_se-appl'!$6:$6,MATCH(J$2,'SER_se-appl'!$2:$2,0))</f>
        <v>141.5000763656918</v>
      </c>
      <c r="K24" s="53">
        <f>INDEX('SER_se-appl'!$5:$5,MATCH(K$2,'SER_se-appl'!$2:$2,0))+INDEX('SER_se-appl'!$6:$6,MATCH(K$2,'SER_se-appl'!$2:$2,0))</f>
        <v>32.654180915857594</v>
      </c>
      <c r="L24" s="53">
        <f>INDEX('SER_se-appl'!$5:$5,MATCH(L$2,'SER_se-appl'!$2:$2,0))+INDEX('SER_se-appl'!$6:$6,MATCH(L$2,'SER_se-appl'!$2:$2,0))</f>
        <v>244.1955356688791</v>
      </c>
      <c r="M24" s="53">
        <f>INDEX('SER_se-appl'!$5:$5,MATCH(M$2,'SER_se-appl'!$2:$2,0))+INDEX('SER_se-appl'!$6:$6,MATCH(M$2,'SER_se-appl'!$2:$2,0))</f>
        <v>3065.5464209104912</v>
      </c>
      <c r="N24" s="53">
        <f>INDEX('SER_se-appl'!$5:$5,MATCH(N$2,'SER_se-appl'!$2:$2,0))+INDEX('SER_se-appl'!$6:$6,MATCH(N$2,'SER_se-appl'!$2:$2,0))</f>
        <v>229.80969599872239</v>
      </c>
      <c r="O24" s="53">
        <f>INDEX('SER_se-appl'!$5:$5,MATCH(O$2,'SER_se-appl'!$2:$2,0))+INDEX('SER_se-appl'!$6:$6,MATCH(O$2,'SER_se-appl'!$2:$2,0))</f>
        <v>39.256430365081599</v>
      </c>
      <c r="P24" s="53">
        <f>INDEX('SER_se-appl'!$5:$5,MATCH(P$2,'SER_se-appl'!$2:$2,0))+INDEX('SER_se-appl'!$6:$6,MATCH(P$2,'SER_se-appl'!$2:$2,0))</f>
        <v>1269.6985281275749</v>
      </c>
      <c r="Q24" s="53">
        <f>INDEX('SER_se-appl'!$5:$5,MATCH(Q$2,'SER_se-appl'!$2:$2,0))+INDEX('SER_se-appl'!$6:$6,MATCH(Q$2,'SER_se-appl'!$2:$2,0))</f>
        <v>234.86116913945989</v>
      </c>
      <c r="R24" s="53">
        <f>INDEX('SER_se-appl'!$5:$5,MATCH(R$2,'SER_se-appl'!$2:$2,0))+INDEX('SER_se-appl'!$6:$6,MATCH(R$2,'SER_se-appl'!$2:$2,0))</f>
        <v>2002.9987754931699</v>
      </c>
      <c r="S24" s="53">
        <f>INDEX('SER_se-appl'!$5:$5,MATCH(S$2,'SER_se-appl'!$2:$2,0))+INDEX('SER_se-appl'!$6:$6,MATCH(S$2,'SER_se-appl'!$2:$2,0))</f>
        <v>1631.49126916157</v>
      </c>
      <c r="T24" s="53">
        <f>INDEX('SER_se-appl'!$5:$5,MATCH(T$2,'SER_se-appl'!$2:$2,0))+INDEX('SER_se-appl'!$6:$6,MATCH(T$2,'SER_se-appl'!$2:$2,0))</f>
        <v>258.63410969417339</v>
      </c>
      <c r="U24" s="53">
        <f>INDEX('SER_se-appl'!$5:$5,MATCH(U$2,'SER_se-appl'!$2:$2,0))+INDEX('SER_se-appl'!$6:$6,MATCH(U$2,'SER_se-appl'!$2:$2,0))</f>
        <v>89.6668192582583</v>
      </c>
      <c r="V24" s="53">
        <f>INDEX('SER_se-appl'!$5:$5,MATCH(V$2,'SER_se-appl'!$2:$2,0))+INDEX('SER_se-appl'!$6:$6,MATCH(V$2,'SER_se-appl'!$2:$2,0))</f>
        <v>195.18253381058841</v>
      </c>
      <c r="W24" s="53">
        <f>INDEX('SER_se-appl'!$5:$5,MATCH(W$2,'SER_se-appl'!$2:$2,0))+INDEX('SER_se-appl'!$6:$6,MATCH(W$2,'SER_se-appl'!$2:$2,0))</f>
        <v>162.3365524966845</v>
      </c>
      <c r="X24" s="53">
        <f>INDEX('SER_se-appl'!$5:$5,MATCH(X$2,'SER_se-appl'!$2:$2,0))+INDEX('SER_se-appl'!$6:$6,MATCH(X$2,'SER_se-appl'!$2:$2,0))</f>
        <v>1728.02785440607</v>
      </c>
      <c r="Y24" s="53">
        <f>INDEX('SER_se-appl'!$5:$5,MATCH(Y$2,'SER_se-appl'!$2:$2,0))+INDEX('SER_se-appl'!$6:$6,MATCH(Y$2,'SER_se-appl'!$2:$2,0))</f>
        <v>70.257134539459599</v>
      </c>
      <c r="Z24" s="53">
        <f>INDEX('SER_se-appl'!$5:$5,MATCH(Z$2,'SER_se-appl'!$2:$2,0))+INDEX('SER_se-appl'!$6:$6,MATCH(Z$2,'SER_se-appl'!$2:$2,0))</f>
        <v>31.451256284949061</v>
      </c>
      <c r="AA24" s="53">
        <f>INDEX('SER_se-appl'!$5:$5,MATCH(AA$2,'SER_se-appl'!$2:$2,0))+INDEX('SER_se-appl'!$6:$6,MATCH(AA$2,'SER_se-appl'!$2:$2,0))</f>
        <v>53.548579439630998</v>
      </c>
      <c r="AB24" s="53">
        <f>INDEX('SER_se-appl'!$5:$5,MATCH(AB$2,'SER_se-appl'!$2:$2,0))+INDEX('SER_se-appl'!$6:$6,MATCH(AB$2,'SER_se-appl'!$2:$2,0))</f>
        <v>696.00823638202053</v>
      </c>
      <c r="AC24" s="53">
        <f>INDEX('SER_se-appl'!$5:$5,MATCH(AC$2,'SER_se-appl'!$2:$2,0))+INDEX('SER_se-appl'!$6:$6,MATCH(AC$2,'SER_se-appl'!$2:$2,0))</f>
        <v>793.23796377008</v>
      </c>
      <c r="AD24" s="53">
        <f>INDEX('SER_se-appl'!$5:$5,MATCH(AD$2,'SER_se-appl'!$2:$2,0))+INDEX('SER_se-appl'!$6:$6,MATCH(AD$2,'SER_se-appl'!$2:$2,0))</f>
        <v>267.51158684298662</v>
      </c>
      <c r="AE24" s="53">
        <f>INDEX('SER_se-appl'!$5:$5,MATCH(AE$2,'SER_se-appl'!$2:$2,0))+INDEX('SER_se-appl'!$6:$6,MATCH(AE$2,'SER_se-appl'!$2:$2,0))</f>
        <v>288.87249744388009</v>
      </c>
      <c r="AF24" s="53">
        <f>INDEX('SER_se-appl'!$5:$5,MATCH(AF$2,'SER_se-appl'!$2:$2,0))+INDEX('SER_se-appl'!$6:$6,MATCH(AF$2,'SER_se-appl'!$2:$2,0))</f>
        <v>472.73436136457502</v>
      </c>
      <c r="AG24" s="53">
        <f>INDEX('SER_se-appl'!$5:$5,MATCH(AG$2,'SER_se-appl'!$2:$2,0))+INDEX('SER_se-appl'!$6:$6,MATCH(AG$2,'SER_se-appl'!$2:$2,0))</f>
        <v>55.581893336047102</v>
      </c>
      <c r="AH24" s="53">
        <f>INDEX('SER_se-appl'!$5:$5,MATCH(AH$2,'SER_se-appl'!$2:$2,0))+INDEX('SER_se-appl'!$6:$6,MATCH(AH$2,'SER_se-appl'!$2:$2,0))</f>
        <v>142.9293629039025</v>
      </c>
      <c r="AI24" s="53">
        <f>INDEX('SER_se-appl'!$5:$5,MATCH(AI$2,'SER_se-appl'!$2:$2,0))+INDEX('SER_se-appl'!$6:$6,MATCH(AI$2,'SER_se-appl'!$2:$2,0))</f>
        <v>9.6078966645434303</v>
      </c>
      <c r="AJ24" s="53">
        <f>INDEX('SER_se-appl'!$5:$5,MATCH(AJ$2,'SER_se-appl'!$2:$2,0))+INDEX('SER_se-appl'!$6:$6,MATCH(AJ$2,'SER_se-appl'!$2:$2,0))</f>
        <v>14831.318806119074</v>
      </c>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60" t="s">
        <v>283</v>
      </c>
      <c r="BP24" s="62">
        <f t="shared" si="27"/>
        <v>0.35079958268416433</v>
      </c>
      <c r="BQ24" s="62">
        <f t="shared" si="27"/>
        <v>0.20030648899237891</v>
      </c>
      <c r="BR24" s="62">
        <f t="shared" si="27"/>
        <v>0.27220085001625011</v>
      </c>
      <c r="BS24" s="62">
        <f t="shared" si="27"/>
        <v>0.23140228762143733</v>
      </c>
      <c r="BT24" s="62">
        <f t="shared" si="27"/>
        <v>0.23482110861751346</v>
      </c>
      <c r="BU24" s="62">
        <f t="shared" si="27"/>
        <v>0.32816716194186779</v>
      </c>
      <c r="BV24" s="62">
        <f t="shared" si="27"/>
        <v>0.34248485589920519</v>
      </c>
      <c r="BW24" s="62">
        <f t="shared" si="27"/>
        <v>0.21297516872859082</v>
      </c>
      <c r="BX24" s="62">
        <f t="shared" si="27"/>
        <v>0.26207004000324663</v>
      </c>
      <c r="BY24" s="62">
        <f t="shared" si="27"/>
        <v>0.19940903257170658</v>
      </c>
      <c r="BZ24" s="62">
        <f t="shared" si="28"/>
        <v>0.20933634853240712</v>
      </c>
      <c r="CA24" s="62">
        <f t="shared" si="28"/>
        <v>0.2658104148970255</v>
      </c>
      <c r="CB24" s="62">
        <f t="shared" si="28"/>
        <v>0.23696916910239416</v>
      </c>
      <c r="CC24" s="62">
        <f t="shared" si="28"/>
        <v>0.26636438627378334</v>
      </c>
      <c r="CD24" s="62">
        <f t="shared" si="28"/>
        <v>0.32079488874114931</v>
      </c>
      <c r="CE24" s="62">
        <f t="shared" si="28"/>
        <v>0.30307839066647513</v>
      </c>
      <c r="CF24" s="62">
        <f t="shared" si="28"/>
        <v>0.24816459007426353</v>
      </c>
      <c r="CG24" s="62">
        <f t="shared" si="28"/>
        <v>0.36635821219285342</v>
      </c>
      <c r="CH24" s="62">
        <f t="shared" si="28"/>
        <v>0.23086161281191819</v>
      </c>
      <c r="CI24" s="62">
        <f t="shared" si="28"/>
        <v>0.30194413585835783</v>
      </c>
      <c r="CJ24" s="62">
        <f t="shared" si="29"/>
        <v>0.29045701315721695</v>
      </c>
      <c r="CK24" s="62">
        <f t="shared" si="29"/>
        <v>0.25777195657731122</v>
      </c>
      <c r="CL24" s="62">
        <f t="shared" si="29"/>
        <v>0.23009265893914396</v>
      </c>
      <c r="CM24" s="62">
        <f t="shared" si="29"/>
        <v>0.44471046697568961</v>
      </c>
      <c r="CN24" s="62">
        <f t="shared" si="29"/>
        <v>0.2569465305956809</v>
      </c>
      <c r="CO24" s="62">
        <f t="shared" si="29"/>
        <v>0.26739791045890127</v>
      </c>
      <c r="CP24" s="62">
        <f t="shared" si="29"/>
        <v>0.31127692231273002</v>
      </c>
      <c r="CQ24" s="62">
        <f t="shared" si="29"/>
        <v>0.13520077757954194</v>
      </c>
      <c r="CR24" s="62">
        <f t="shared" si="29"/>
        <v>0.26473256403503109</v>
      </c>
      <c r="CS24" s="63" t="s">
        <v>283</v>
      </c>
      <c r="CT24" s="69">
        <f>IFERROR(IFERROR(BP24,INDEX(input_dummy_data!$B:$B,MATCH($E24,input_dummy_data!$A:$A,0))),0)</f>
        <v>0.35079958268416433</v>
      </c>
      <c r="CU24" s="69">
        <f>IFERROR(IFERROR(BQ24,INDEX(input_dummy_data!$B:$B,MATCH($E24,input_dummy_data!$A:$A,0))),0)</f>
        <v>0.20030648899237891</v>
      </c>
      <c r="CV24" s="69">
        <f>IFERROR(IFERROR(BR24,INDEX(input_dummy_data!$B:$B,MATCH($E24,input_dummy_data!$A:$A,0))),0)</f>
        <v>0.27220085001625011</v>
      </c>
      <c r="CW24" s="69">
        <f>IFERROR(IFERROR(BS24,INDEX(input_dummy_data!$B:$B,MATCH($E24,input_dummy_data!$A:$A,0))),0)</f>
        <v>0.23140228762143733</v>
      </c>
      <c r="CX24" s="69">
        <f>IFERROR(IFERROR(BT24,INDEX(input_dummy_data!$B:$B,MATCH($E24,input_dummy_data!$A:$A,0))),0)</f>
        <v>0.23482110861751346</v>
      </c>
      <c r="CY24" s="69">
        <f>IFERROR(IFERROR(BU24,INDEX(input_dummy_data!$B:$B,MATCH($E24,input_dummy_data!$A:$A,0))),0)</f>
        <v>0.32816716194186779</v>
      </c>
      <c r="CZ24" s="69">
        <f>IFERROR(IFERROR(BV24,INDEX(input_dummy_data!$B:$B,MATCH($E24,input_dummy_data!$A:$A,0))),0)</f>
        <v>0.34248485589920519</v>
      </c>
      <c r="DA24" s="69">
        <f>IFERROR(IFERROR(BW24,INDEX(input_dummy_data!$B:$B,MATCH($E24,input_dummy_data!$A:$A,0))),0)</f>
        <v>0.21297516872859082</v>
      </c>
      <c r="DB24" s="69">
        <f>IFERROR(IFERROR(BX24,INDEX(input_dummy_data!$B:$B,MATCH($E24,input_dummy_data!$A:$A,0))),0)</f>
        <v>0.26207004000324663</v>
      </c>
      <c r="DC24" s="69">
        <f>IFERROR(IFERROR(BY24,INDEX(input_dummy_data!$B:$B,MATCH($E24,input_dummy_data!$A:$A,0))),0)</f>
        <v>0.19940903257170658</v>
      </c>
      <c r="DD24" s="69">
        <f>IFERROR(IFERROR(BZ24,INDEX(input_dummy_data!$B:$B,MATCH($E24,input_dummy_data!$A:$A,0))),0)</f>
        <v>0.20933634853240712</v>
      </c>
      <c r="DE24" s="69">
        <f>IFERROR(IFERROR(CA24,INDEX(input_dummy_data!$B:$B,MATCH($E24,input_dummy_data!$A:$A,0))),0)</f>
        <v>0.2658104148970255</v>
      </c>
      <c r="DF24" s="69">
        <f>IFERROR(IFERROR(CB24,INDEX(input_dummy_data!$B:$B,MATCH($E24,input_dummy_data!$A:$A,0))),0)</f>
        <v>0.23696916910239416</v>
      </c>
      <c r="DG24" s="69">
        <f>IFERROR(IFERROR(CC24,INDEX(input_dummy_data!$B:$B,MATCH($E24,input_dummy_data!$A:$A,0))),0)</f>
        <v>0.26636438627378334</v>
      </c>
      <c r="DH24" s="69">
        <f>IFERROR(IFERROR(CD24,INDEX(input_dummy_data!$B:$B,MATCH($E24,input_dummy_data!$A:$A,0))),0)</f>
        <v>0.32079488874114931</v>
      </c>
      <c r="DI24" s="69">
        <f>IFERROR(IFERROR(CE24,INDEX(input_dummy_data!$B:$B,MATCH($E24,input_dummy_data!$A:$A,0))),0)</f>
        <v>0.30307839066647513</v>
      </c>
      <c r="DJ24" s="69">
        <f>IFERROR(IFERROR(CF24,INDEX(input_dummy_data!$B:$B,MATCH($E24,input_dummy_data!$A:$A,0))),0)</f>
        <v>0.24816459007426353</v>
      </c>
      <c r="DK24" s="69">
        <f>IFERROR(IFERROR(CG24,INDEX(input_dummy_data!$B:$B,MATCH($E24,input_dummy_data!$A:$A,0))),0)</f>
        <v>0.36635821219285342</v>
      </c>
      <c r="DL24" s="69">
        <f>IFERROR(IFERROR(CH24,INDEX(input_dummy_data!$B:$B,MATCH($E24,input_dummy_data!$A:$A,0))),0)</f>
        <v>0.23086161281191819</v>
      </c>
      <c r="DM24" s="69">
        <f>IFERROR(IFERROR(CI24,INDEX(input_dummy_data!$B:$B,MATCH($E24,input_dummy_data!$A:$A,0))),0)</f>
        <v>0.30194413585835783</v>
      </c>
      <c r="DN24" s="69">
        <f>IFERROR(IFERROR(CJ24,INDEX(input_dummy_data!$B:$B,MATCH($E24,input_dummy_data!$A:$A,0))),0)</f>
        <v>0.29045701315721695</v>
      </c>
      <c r="DO24" s="69">
        <f>IFERROR(IFERROR(CK24,INDEX(input_dummy_data!$B:$B,MATCH($E24,input_dummy_data!$A:$A,0))),0)</f>
        <v>0.25777195657731122</v>
      </c>
      <c r="DP24" s="69">
        <f>IFERROR(IFERROR(CL24,INDEX(input_dummy_data!$B:$B,MATCH($E24,input_dummy_data!$A:$A,0))),0)</f>
        <v>0.23009265893914396</v>
      </c>
      <c r="DQ24" s="69">
        <f>IFERROR(IFERROR(CM24,INDEX(input_dummy_data!$B:$B,MATCH($E24,input_dummy_data!$A:$A,0))),0)</f>
        <v>0.44471046697568961</v>
      </c>
      <c r="DR24" s="69">
        <f>IFERROR(IFERROR(CN24,INDEX(input_dummy_data!$B:$B,MATCH($E24,input_dummy_data!$A:$A,0))),0)</f>
        <v>0.2569465305956809</v>
      </c>
      <c r="DS24" s="69">
        <f>IFERROR(IFERROR(CO24,INDEX(input_dummy_data!$B:$B,MATCH($E24,input_dummy_data!$A:$A,0))),0)</f>
        <v>0.26739791045890127</v>
      </c>
      <c r="DT24" s="69">
        <f>IFERROR(IFERROR(CP24,INDEX(input_dummy_data!$B:$B,MATCH($E24,input_dummy_data!$A:$A,0))),0)</f>
        <v>0.31127692231273002</v>
      </c>
      <c r="DU24" s="69">
        <f>IFERROR(IFERROR(CQ24,INDEX(input_dummy_data!$B:$B,MATCH($E24,input_dummy_data!$A:$A,0))),0)</f>
        <v>0.13520077757954194</v>
      </c>
      <c r="DV24" s="69">
        <f>IFERROR(IFERROR(CR24,INDEX(input_dummy_data!$B:$B,MATCH($E24,input_dummy_data!$A:$A,0))),0)</f>
        <v>0.26473256403503109</v>
      </c>
      <c r="DW24" t="s">
        <v>663</v>
      </c>
      <c r="DX24" t="s">
        <v>663</v>
      </c>
      <c r="DY24" t="s">
        <v>663</v>
      </c>
      <c r="DZ24" t="s">
        <v>663</v>
      </c>
      <c r="EA24" t="s">
        <v>663</v>
      </c>
      <c r="EB24" t="s">
        <v>663</v>
      </c>
      <c r="EC24" t="s">
        <v>663</v>
      </c>
      <c r="ED24" t="s">
        <v>663</v>
      </c>
      <c r="EE24" t="s">
        <v>663</v>
      </c>
      <c r="EF24" t="s">
        <v>663</v>
      </c>
      <c r="EG24" t="s">
        <v>663</v>
      </c>
      <c r="EH24" t="s">
        <v>663</v>
      </c>
      <c r="EI24" t="s">
        <v>663</v>
      </c>
      <c r="EJ24" t="s">
        <v>663</v>
      </c>
      <c r="EK24" t="s">
        <v>663</v>
      </c>
      <c r="EL24" t="s">
        <v>663</v>
      </c>
      <c r="EM24" t="s">
        <v>663</v>
      </c>
      <c r="EN24" t="s">
        <v>663</v>
      </c>
      <c r="EO24" t="s">
        <v>663</v>
      </c>
      <c r="EP24" t="s">
        <v>663</v>
      </c>
      <c r="EQ24" t="s">
        <v>663</v>
      </c>
      <c r="ER24" t="s">
        <v>663</v>
      </c>
      <c r="ES24" t="s">
        <v>663</v>
      </c>
      <c r="ET24" t="s">
        <v>663</v>
      </c>
      <c r="EU24" t="s">
        <v>663</v>
      </c>
      <c r="EV24" t="s">
        <v>663</v>
      </c>
      <c r="EW24" t="s">
        <v>663</v>
      </c>
      <c r="EX24" t="s">
        <v>663</v>
      </c>
      <c r="EY24" t="s">
        <v>663</v>
      </c>
    </row>
    <row r="25" spans="1:155" hidden="1" x14ac:dyDescent="0.2">
      <c r="A25" t="s">
        <v>266</v>
      </c>
      <c r="B25" t="s">
        <v>257</v>
      </c>
      <c r="C25" t="s">
        <v>15</v>
      </c>
      <c r="D25" t="s">
        <v>1</v>
      </c>
      <c r="E25" t="s">
        <v>161</v>
      </c>
      <c r="F25" s="51" t="s">
        <v>279</v>
      </c>
      <c r="G25" s="52" t="s">
        <v>15</v>
      </c>
      <c r="H25" s="53">
        <f>INDEX(SER_hh_fec!$13:$13,MATCH(H$2,SER_hh_fec!$2:$2,0))+INDEX(SER_hh_fec!$14:$14,MATCH(H$2,SER_hh_fec!$2:$2,0))+INDEX(SER_hh_fec!$15:$15,MATCH(H$2,SER_hh_fec!$2:$2,0))</f>
        <v>48.975836508635595</v>
      </c>
      <c r="I25" s="53">
        <f>INDEX(SER_hh_fec!$13:$13,MATCH(I$2,SER_hh_fec!$2:$2,0))+INDEX(SER_hh_fec!$14:$14,MATCH(I$2,SER_hh_fec!$2:$2,0))+INDEX(SER_hh_fec!$15:$15,MATCH(I$2,SER_hh_fec!$2:$2,0))</f>
        <v>652.56257861473728</v>
      </c>
      <c r="J25" s="53">
        <f>INDEX(SER_hh_fec!$13:$13,MATCH(J$2,SER_hh_fec!$2:$2,0))+INDEX(SER_hh_fec!$14:$14,MATCH(J$2,SER_hh_fec!$2:$2,0))+INDEX(SER_hh_fec!$15:$15,MATCH(J$2,SER_hh_fec!$2:$2,0))</f>
        <v>140.21610776194578</v>
      </c>
      <c r="K25" s="53">
        <f>INDEX(SER_hh_fec!$13:$13,MATCH(K$2,SER_hh_fec!$2:$2,0))+INDEX(SER_hh_fec!$14:$14,MATCH(K$2,SER_hh_fec!$2:$2,0))+INDEX(SER_hh_fec!$15:$15,MATCH(K$2,SER_hh_fec!$2:$2,0))</f>
        <v>33.745653487079728</v>
      </c>
      <c r="L25" s="53">
        <f>INDEX(SER_hh_fec!$13:$13,MATCH(L$2,SER_hh_fec!$2:$2,0))+INDEX(SER_hh_fec!$14:$14,MATCH(L$2,SER_hh_fec!$2:$2,0))+INDEX(SER_hh_fec!$15:$15,MATCH(L$2,SER_hh_fec!$2:$2,0))</f>
        <v>389.88464281290902</v>
      </c>
      <c r="M25" s="53">
        <f>INDEX(SER_hh_fec!$13:$13,MATCH(M$2,SER_hh_fec!$2:$2,0))+INDEX(SER_hh_fec!$14:$14,MATCH(M$2,SER_hh_fec!$2:$2,0))+INDEX(SER_hh_fec!$15:$15,MATCH(M$2,SER_hh_fec!$2:$2,0))</f>
        <v>1153.1266499762889</v>
      </c>
      <c r="N25" s="53">
        <f>INDEX(SER_hh_fec!$13:$13,MATCH(N$2,SER_hh_fec!$2:$2,0))+INDEX(SER_hh_fec!$14:$14,MATCH(N$2,SER_hh_fec!$2:$2,0))+INDEX(SER_hh_fec!$15:$15,MATCH(N$2,SER_hh_fec!$2:$2,0))</f>
        <v>49.074122271570999</v>
      </c>
      <c r="O25" s="53">
        <f>INDEX(SER_hh_fec!$13:$13,MATCH(O$2,SER_hh_fec!$2:$2,0))+INDEX(SER_hh_fec!$14:$14,MATCH(O$2,SER_hh_fec!$2:$2,0))+INDEX(SER_hh_fec!$15:$15,MATCH(O$2,SER_hh_fec!$2:$2,0))</f>
        <v>82.060615360625846</v>
      </c>
      <c r="P25" s="53">
        <f>INDEX(SER_hh_fec!$13:$13,MATCH(P$2,SER_hh_fec!$2:$2,0))+INDEX(SER_hh_fec!$14:$14,MATCH(P$2,SER_hh_fec!$2:$2,0))+INDEX(SER_hh_fec!$15:$15,MATCH(P$2,SER_hh_fec!$2:$2,0))</f>
        <v>692.67579197817804</v>
      </c>
      <c r="Q25" s="53">
        <f>INDEX(SER_hh_fec!$13:$13,MATCH(Q$2,SER_hh_fec!$2:$2,0))+INDEX(SER_hh_fec!$14:$14,MATCH(Q$2,SER_hh_fec!$2:$2,0))+INDEX(SER_hh_fec!$15:$15,MATCH(Q$2,SER_hh_fec!$2:$2,0))</f>
        <v>561.99158318313437</v>
      </c>
      <c r="R25" s="53">
        <f>INDEX(SER_hh_fec!$13:$13,MATCH(R$2,SER_hh_fec!$2:$2,0))+INDEX(SER_hh_fec!$14:$14,MATCH(R$2,SER_hh_fec!$2:$2,0))+INDEX(SER_hh_fec!$15:$15,MATCH(R$2,SER_hh_fec!$2:$2,0))</f>
        <v>2840.3722510680791</v>
      </c>
      <c r="S25" s="53">
        <f>INDEX(SER_hh_fec!$13:$13,MATCH(S$2,SER_hh_fec!$2:$2,0))+INDEX(SER_hh_fec!$14:$14,MATCH(S$2,SER_hh_fec!$2:$2,0))+INDEX(SER_hh_fec!$15:$15,MATCH(S$2,SER_hh_fec!$2:$2,0))</f>
        <v>1302.3962987843827</v>
      </c>
      <c r="T25" s="53">
        <f>INDEX(SER_hh_fec!$13:$13,MATCH(T$2,SER_hh_fec!$2:$2,0))+INDEX(SER_hh_fec!$14:$14,MATCH(T$2,SER_hh_fec!$2:$2,0))+INDEX(SER_hh_fec!$15:$15,MATCH(T$2,SER_hh_fec!$2:$2,0))</f>
        <v>287.11267142132931</v>
      </c>
      <c r="U25" s="53">
        <f>INDEX(SER_hh_fec!$13:$13,MATCH(U$2,SER_hh_fec!$2:$2,0))+INDEX(SER_hh_fec!$14:$14,MATCH(U$2,SER_hh_fec!$2:$2,0))+INDEX(SER_hh_fec!$15:$15,MATCH(U$2,SER_hh_fec!$2:$2,0))</f>
        <v>72.24537845126585</v>
      </c>
      <c r="V25" s="53">
        <f>INDEX(SER_hh_fec!$13:$13,MATCH(V$2,SER_hh_fec!$2:$2,0))+INDEX(SER_hh_fec!$14:$14,MATCH(V$2,SER_hh_fec!$2:$2,0))+INDEX(SER_hh_fec!$15:$15,MATCH(V$2,SER_hh_fec!$2:$2,0))</f>
        <v>65.482867616626208</v>
      </c>
      <c r="W25" s="53">
        <f>INDEX(SER_hh_fec!$13:$13,MATCH(W$2,SER_hh_fec!$2:$2,0))+INDEX(SER_hh_fec!$14:$14,MATCH(W$2,SER_hh_fec!$2:$2,0))+INDEX(SER_hh_fec!$15:$15,MATCH(W$2,SER_hh_fec!$2:$2,0))</f>
        <v>86.573505479297992</v>
      </c>
      <c r="X25" s="53">
        <f>INDEX(SER_hh_fec!$13:$13,MATCH(X$2,SER_hh_fec!$2:$2,0))+INDEX(SER_hh_fec!$14:$14,MATCH(X$2,SER_hh_fec!$2:$2,0))+INDEX(SER_hh_fec!$15:$15,MATCH(X$2,SER_hh_fec!$2:$2,0))</f>
        <v>1680.5095392546987</v>
      </c>
      <c r="Y25" s="53">
        <f>INDEX(SER_hh_fec!$13:$13,MATCH(Y$2,SER_hh_fec!$2:$2,0))+INDEX(SER_hh_fec!$14:$14,MATCH(Y$2,SER_hh_fec!$2:$2,0))+INDEX(SER_hh_fec!$15:$15,MATCH(Y$2,SER_hh_fec!$2:$2,0))</f>
        <v>28.575660789835549</v>
      </c>
      <c r="Z25" s="53">
        <f>INDEX(SER_hh_fec!$13:$13,MATCH(Z$2,SER_hh_fec!$2:$2,0))+INDEX(SER_hh_fec!$14:$14,MATCH(Z$2,SER_hh_fec!$2:$2,0))+INDEX(SER_hh_fec!$15:$15,MATCH(Z$2,SER_hh_fec!$2:$2,0))</f>
        <v>35.555981074356666</v>
      </c>
      <c r="AA25" s="53">
        <f>INDEX(SER_hh_fec!$13:$13,MATCH(AA$2,SER_hh_fec!$2:$2,0))+INDEX(SER_hh_fec!$14:$14,MATCH(AA$2,SER_hh_fec!$2:$2,0))+INDEX(SER_hh_fec!$15:$15,MATCH(AA$2,SER_hh_fec!$2:$2,0))</f>
        <v>45.759510641172071</v>
      </c>
      <c r="AB25" s="53">
        <f>INDEX(SER_hh_fec!$13:$13,MATCH(AB$2,SER_hh_fec!$2:$2,0))+INDEX(SER_hh_fec!$14:$14,MATCH(AB$2,SER_hh_fec!$2:$2,0))+INDEX(SER_hh_fec!$15:$15,MATCH(AB$2,SER_hh_fec!$2:$2,0))</f>
        <v>282.1713944456115</v>
      </c>
      <c r="AC25" s="53">
        <f>INDEX(SER_hh_fec!$13:$13,MATCH(AC$2,SER_hh_fec!$2:$2,0))+INDEX(SER_hh_fec!$14:$14,MATCH(AC$2,SER_hh_fec!$2:$2,0))+INDEX(SER_hh_fec!$15:$15,MATCH(AC$2,SER_hh_fec!$2:$2,0))</f>
        <v>955.26495799790825</v>
      </c>
      <c r="AD25" s="53">
        <f>INDEX(SER_hh_fec!$13:$13,MATCH(AD$2,SER_hh_fec!$2:$2,0))+INDEX(SER_hh_fec!$14:$14,MATCH(AD$2,SER_hh_fec!$2:$2,0))+INDEX(SER_hh_fec!$15:$15,MATCH(AD$2,SER_hh_fec!$2:$2,0))</f>
        <v>301.35966709861987</v>
      </c>
      <c r="AE25" s="53">
        <f>INDEX(SER_hh_fec!$13:$13,MATCH(AE$2,SER_hh_fec!$2:$2,0))+INDEX(SER_hh_fec!$14:$14,MATCH(AE$2,SER_hh_fec!$2:$2,0))+INDEX(SER_hh_fec!$15:$15,MATCH(AE$2,SER_hh_fec!$2:$2,0))</f>
        <v>27.008545017521499</v>
      </c>
      <c r="AF25" s="53">
        <f>INDEX(SER_hh_fec!$13:$13,MATCH(AF$2,SER_hh_fec!$2:$2,0))+INDEX(SER_hh_fec!$14:$14,MATCH(AF$2,SER_hh_fec!$2:$2,0))+INDEX(SER_hh_fec!$15:$15,MATCH(AF$2,SER_hh_fec!$2:$2,0))</f>
        <v>616.87843139897473</v>
      </c>
      <c r="AG25" s="53">
        <f>INDEX(SER_hh_fec!$13:$13,MATCH(AG$2,SER_hh_fec!$2:$2,0))+INDEX(SER_hh_fec!$14:$14,MATCH(AG$2,SER_hh_fec!$2:$2,0))+INDEX(SER_hh_fec!$15:$15,MATCH(AG$2,SER_hh_fec!$2:$2,0))</f>
        <v>46.002777557104373</v>
      </c>
      <c r="AH25" s="53">
        <f>INDEX(SER_hh_fec!$13:$13,MATCH(AH$2,SER_hh_fec!$2:$2,0))+INDEX(SER_hh_fec!$14:$14,MATCH(AH$2,SER_hh_fec!$2:$2,0))+INDEX(SER_hh_fec!$15:$15,MATCH(AH$2,SER_hh_fec!$2:$2,0))</f>
        <v>87.124079412952668</v>
      </c>
      <c r="AI25" s="53">
        <f>INDEX(SER_hh_fec!$13:$13,MATCH(AI$2,SER_hh_fec!$2:$2,0))+INDEX(SER_hh_fec!$14:$14,MATCH(AI$2,SER_hh_fec!$2:$2,0))+INDEX(SER_hh_fec!$15:$15,MATCH(AI$2,SER_hh_fec!$2:$2,0))</f>
        <v>28.174828281537835</v>
      </c>
      <c r="AJ25" s="53">
        <f>INDEX(SER_hh_fec!$13:$13,MATCH(AJ$2,SER_hh_fec!$2:$2,0))+INDEX(SER_hh_fec!$14:$14,MATCH(AJ$2,SER_hh_fec!$2:$2,0))+INDEX(SER_hh_fec!$15:$15,MATCH(AJ$2,SER_hh_fec!$2:$2,0))</f>
        <v>12592.881927746401</v>
      </c>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2"/>
      <c r="BO25" s="60" t="s">
        <v>283</v>
      </c>
      <c r="BP25" s="62">
        <f t="shared" si="27"/>
        <v>5.9271386445268824E-2</v>
      </c>
      <c r="BQ25" s="62">
        <f t="shared" si="27"/>
        <v>0.39152711696852771</v>
      </c>
      <c r="BR25" s="62">
        <f t="shared" si="27"/>
        <v>0.26973090544582734</v>
      </c>
      <c r="BS25" s="62">
        <f t="shared" si="27"/>
        <v>0.23913695567229634</v>
      </c>
      <c r="BT25" s="62">
        <f t="shared" si="27"/>
        <v>0.37491735386355923</v>
      </c>
      <c r="BU25" s="62">
        <f t="shared" si="27"/>
        <v>0.12344236495686767</v>
      </c>
      <c r="BV25" s="62">
        <f t="shared" si="27"/>
        <v>7.3135050379477498E-2</v>
      </c>
      <c r="BW25" s="62">
        <f t="shared" si="27"/>
        <v>0.4451977227645964</v>
      </c>
      <c r="BX25" s="62">
        <f t="shared" si="27"/>
        <v>0.14297060955146842</v>
      </c>
      <c r="BY25" s="62">
        <f t="shared" si="27"/>
        <v>0.47715932917563741</v>
      </c>
      <c r="BZ25" s="62">
        <f t="shared" si="28"/>
        <v>0.29685148228059549</v>
      </c>
      <c r="CA25" s="62">
        <f t="shared" si="28"/>
        <v>0.2121926773890343</v>
      </c>
      <c r="CB25" s="62">
        <f t="shared" si="28"/>
        <v>0.26306217407260213</v>
      </c>
      <c r="CC25" s="62">
        <f t="shared" si="28"/>
        <v>0.21461222837472632</v>
      </c>
      <c r="CD25" s="62">
        <f t="shared" si="28"/>
        <v>0.10762525120158797</v>
      </c>
      <c r="CE25" s="62">
        <f t="shared" si="28"/>
        <v>0.16163062669177228</v>
      </c>
      <c r="CF25" s="62">
        <f t="shared" si="28"/>
        <v>0.24134041581660215</v>
      </c>
      <c r="CG25" s="62">
        <f t="shared" si="28"/>
        <v>0.1490087528877761</v>
      </c>
      <c r="CH25" s="62">
        <f t="shared" si="28"/>
        <v>0.26099151848074786</v>
      </c>
      <c r="CI25" s="62">
        <f t="shared" si="28"/>
        <v>0.25802394839300413</v>
      </c>
      <c r="CJ25" s="62">
        <f t="shared" si="29"/>
        <v>0.11775530251641202</v>
      </c>
      <c r="CK25" s="62">
        <f t="shared" si="29"/>
        <v>0.3104245239379852</v>
      </c>
      <c r="CL25" s="62">
        <f t="shared" si="29"/>
        <v>0.2592061447433136</v>
      </c>
      <c r="CM25" s="62">
        <f t="shared" si="29"/>
        <v>4.1578837630291618E-2</v>
      </c>
      <c r="CN25" s="62">
        <f t="shared" si="29"/>
        <v>0.33529352994298767</v>
      </c>
      <c r="CO25" s="62">
        <f t="shared" si="29"/>
        <v>0.22131391818021467</v>
      </c>
      <c r="CP25" s="62">
        <f t="shared" si="29"/>
        <v>0.18974208481729207</v>
      </c>
      <c r="CQ25" s="62">
        <f t="shared" si="29"/>
        <v>0.39647165501805504</v>
      </c>
      <c r="CR25" s="62">
        <f t="shared" si="29"/>
        <v>0.22477744325388516</v>
      </c>
      <c r="CS25" s="63" t="s">
        <v>283</v>
      </c>
      <c r="CT25" s="69">
        <f>IFERROR(IFERROR(BP25,INDEX(input_dummy_data!$B:$B,MATCH($E25,input_dummy_data!$A:$A,0))),0)</f>
        <v>5.9271386445268824E-2</v>
      </c>
      <c r="CU25" s="69">
        <f>IFERROR(IFERROR(BQ25,INDEX(input_dummy_data!$B:$B,MATCH($E25,input_dummy_data!$A:$A,0))),0)</f>
        <v>0.39152711696852771</v>
      </c>
      <c r="CV25" s="69">
        <f>IFERROR(IFERROR(BR25,INDEX(input_dummy_data!$B:$B,MATCH($E25,input_dummy_data!$A:$A,0))),0)</f>
        <v>0.26973090544582734</v>
      </c>
      <c r="CW25" s="69">
        <f>IFERROR(IFERROR(BS25,INDEX(input_dummy_data!$B:$B,MATCH($E25,input_dummy_data!$A:$A,0))),0)</f>
        <v>0.23913695567229634</v>
      </c>
      <c r="CX25" s="69">
        <f>IFERROR(IFERROR(BT25,INDEX(input_dummy_data!$B:$B,MATCH($E25,input_dummy_data!$A:$A,0))),0)</f>
        <v>0.37491735386355923</v>
      </c>
      <c r="CY25" s="69">
        <f>IFERROR(IFERROR(BU25,INDEX(input_dummy_data!$B:$B,MATCH($E25,input_dummy_data!$A:$A,0))),0)</f>
        <v>0.12344236495686767</v>
      </c>
      <c r="CZ25" s="69">
        <f>IFERROR(IFERROR(BV25,INDEX(input_dummy_data!$B:$B,MATCH($E25,input_dummy_data!$A:$A,0))),0)</f>
        <v>7.3135050379477498E-2</v>
      </c>
      <c r="DA25" s="69">
        <f>IFERROR(IFERROR(BW25,INDEX(input_dummy_data!$B:$B,MATCH($E25,input_dummy_data!$A:$A,0))),0)</f>
        <v>0.4451977227645964</v>
      </c>
      <c r="DB25" s="69">
        <f>IFERROR(IFERROR(BX25,INDEX(input_dummy_data!$B:$B,MATCH($E25,input_dummy_data!$A:$A,0))),0)</f>
        <v>0.14297060955146842</v>
      </c>
      <c r="DC25" s="69">
        <f>IFERROR(IFERROR(BY25,INDEX(input_dummy_data!$B:$B,MATCH($E25,input_dummy_data!$A:$A,0))),0)</f>
        <v>0.47715932917563741</v>
      </c>
      <c r="DD25" s="69">
        <f>IFERROR(IFERROR(BZ25,INDEX(input_dummy_data!$B:$B,MATCH($E25,input_dummy_data!$A:$A,0))),0)</f>
        <v>0.29685148228059549</v>
      </c>
      <c r="DE25" s="69">
        <f>IFERROR(IFERROR(CA25,INDEX(input_dummy_data!$B:$B,MATCH($E25,input_dummy_data!$A:$A,0))),0)</f>
        <v>0.2121926773890343</v>
      </c>
      <c r="DF25" s="69">
        <f>IFERROR(IFERROR(CB25,INDEX(input_dummy_data!$B:$B,MATCH($E25,input_dummy_data!$A:$A,0))),0)</f>
        <v>0.26306217407260213</v>
      </c>
      <c r="DG25" s="69">
        <f>IFERROR(IFERROR(CC25,INDEX(input_dummy_data!$B:$B,MATCH($E25,input_dummy_data!$A:$A,0))),0)</f>
        <v>0.21461222837472632</v>
      </c>
      <c r="DH25" s="69">
        <f>IFERROR(IFERROR(CD25,INDEX(input_dummy_data!$B:$B,MATCH($E25,input_dummy_data!$A:$A,0))),0)</f>
        <v>0.10762525120158797</v>
      </c>
      <c r="DI25" s="69">
        <f>IFERROR(IFERROR(CE25,INDEX(input_dummy_data!$B:$B,MATCH($E25,input_dummy_data!$A:$A,0))),0)</f>
        <v>0.16163062669177228</v>
      </c>
      <c r="DJ25" s="69">
        <f>IFERROR(IFERROR(CF25,INDEX(input_dummy_data!$B:$B,MATCH($E25,input_dummy_data!$A:$A,0))),0)</f>
        <v>0.24134041581660215</v>
      </c>
      <c r="DK25" s="69">
        <f>IFERROR(IFERROR(CG25,INDEX(input_dummy_data!$B:$B,MATCH($E25,input_dummy_data!$A:$A,0))),0)</f>
        <v>0.1490087528877761</v>
      </c>
      <c r="DL25" s="69">
        <f>IFERROR(IFERROR(CH25,INDEX(input_dummy_data!$B:$B,MATCH($E25,input_dummy_data!$A:$A,0))),0)</f>
        <v>0.26099151848074786</v>
      </c>
      <c r="DM25" s="69">
        <f>IFERROR(IFERROR(CI25,INDEX(input_dummy_data!$B:$B,MATCH($E25,input_dummy_data!$A:$A,0))),0)</f>
        <v>0.25802394839300413</v>
      </c>
      <c r="DN25" s="69">
        <f>IFERROR(IFERROR(CJ25,INDEX(input_dummy_data!$B:$B,MATCH($E25,input_dummy_data!$A:$A,0))),0)</f>
        <v>0.11775530251641202</v>
      </c>
      <c r="DO25" s="69">
        <f>IFERROR(IFERROR(CK25,INDEX(input_dummy_data!$B:$B,MATCH($E25,input_dummy_data!$A:$A,0))),0)</f>
        <v>0.3104245239379852</v>
      </c>
      <c r="DP25" s="69">
        <f>IFERROR(IFERROR(CL25,INDEX(input_dummy_data!$B:$B,MATCH($E25,input_dummy_data!$A:$A,0))),0)</f>
        <v>0.2592061447433136</v>
      </c>
      <c r="DQ25" s="69">
        <f>IFERROR(IFERROR(CM25,INDEX(input_dummy_data!$B:$B,MATCH($E25,input_dummy_data!$A:$A,0))),0)</f>
        <v>4.1578837630291618E-2</v>
      </c>
      <c r="DR25" s="69">
        <f>IFERROR(IFERROR(CN25,INDEX(input_dummy_data!$B:$B,MATCH($E25,input_dummy_data!$A:$A,0))),0)</f>
        <v>0.33529352994298767</v>
      </c>
      <c r="DS25" s="69">
        <f>IFERROR(IFERROR(CO25,INDEX(input_dummy_data!$B:$B,MATCH($E25,input_dummy_data!$A:$A,0))),0)</f>
        <v>0.22131391818021467</v>
      </c>
      <c r="DT25" s="69">
        <f>IFERROR(IFERROR(CP25,INDEX(input_dummy_data!$B:$B,MATCH($E25,input_dummy_data!$A:$A,0))),0)</f>
        <v>0.18974208481729207</v>
      </c>
      <c r="DU25" s="69">
        <f>IFERROR(IFERROR(CQ25,INDEX(input_dummy_data!$B:$B,MATCH($E25,input_dummy_data!$A:$A,0))),0)</f>
        <v>0.39647165501805504</v>
      </c>
      <c r="DV25" s="69">
        <f>IFERROR(IFERROR(CR25,INDEX(input_dummy_data!$B:$B,MATCH($E25,input_dummy_data!$A:$A,0))),0)</f>
        <v>0.22477744325388516</v>
      </c>
      <c r="DW25" t="s">
        <v>663</v>
      </c>
      <c r="DX25" t="s">
        <v>663</v>
      </c>
      <c r="DY25" t="s">
        <v>663</v>
      </c>
      <c r="DZ25" t="s">
        <v>663</v>
      </c>
      <c r="EA25" t="s">
        <v>663</v>
      </c>
      <c r="EB25" t="s">
        <v>663</v>
      </c>
      <c r="EC25" t="s">
        <v>663</v>
      </c>
      <c r="ED25" t="s">
        <v>663</v>
      </c>
      <c r="EE25" t="s">
        <v>663</v>
      </c>
      <c r="EF25" t="s">
        <v>663</v>
      </c>
      <c r="EG25" t="s">
        <v>663</v>
      </c>
      <c r="EH25" t="s">
        <v>663</v>
      </c>
      <c r="EI25" t="s">
        <v>663</v>
      </c>
      <c r="EJ25" t="s">
        <v>663</v>
      </c>
      <c r="EK25" t="s">
        <v>663</v>
      </c>
      <c r="EL25" t="s">
        <v>663</v>
      </c>
      <c r="EM25" t="s">
        <v>663</v>
      </c>
      <c r="EN25" t="s">
        <v>663</v>
      </c>
      <c r="EO25" t="s">
        <v>663</v>
      </c>
      <c r="EP25" t="s">
        <v>663</v>
      </c>
      <c r="EQ25" t="s">
        <v>663</v>
      </c>
      <c r="ER25" t="s">
        <v>663</v>
      </c>
      <c r="ES25" t="s">
        <v>663</v>
      </c>
      <c r="ET25" t="s">
        <v>663</v>
      </c>
      <c r="EU25" t="s">
        <v>663</v>
      </c>
      <c r="EV25" t="s">
        <v>663</v>
      </c>
      <c r="EW25" t="s">
        <v>663</v>
      </c>
      <c r="EX25" t="s">
        <v>663</v>
      </c>
      <c r="EY25" t="s">
        <v>663</v>
      </c>
    </row>
    <row r="26" spans="1:155" hidden="1" x14ac:dyDescent="0.2">
      <c r="A26" t="s">
        <v>852</v>
      </c>
      <c r="B26" t="s">
        <v>257</v>
      </c>
      <c r="C26" t="s">
        <v>15</v>
      </c>
      <c r="D26" t="s">
        <v>275</v>
      </c>
      <c r="E26" s="44" t="s">
        <v>165</v>
      </c>
      <c r="F26" s="52" t="s">
        <v>279</v>
      </c>
      <c r="G26" s="52" t="s">
        <v>15</v>
      </c>
      <c r="H26" s="53">
        <f>INDEX(TRA_Fuels!$84:$84,MATCH(H$2,TRA_Fuels!$2:$2,0))</f>
        <v>89.179048398388503</v>
      </c>
      <c r="I26" s="53">
        <f>INDEX(TRA_Fuels!$84:$84,MATCH(I$2,TRA_Fuels!$2:$2,0))</f>
        <v>27.184818013895999</v>
      </c>
      <c r="J26" s="53">
        <f>INDEX(TRA_Fuels!$84:$84,MATCH(J$2,TRA_Fuels!$2:$2,0))</f>
        <v>7.5246346986254098</v>
      </c>
      <c r="K26" s="53">
        <f>INDEX(TRA_Fuels!$84:$84,MATCH(K$2,TRA_Fuels!$2:$2,0))</f>
        <v>0</v>
      </c>
      <c r="L26" s="53">
        <f>INDEX(TRA_Fuels!$84:$84,MATCH(L$2,TRA_Fuels!$2:$2,0))</f>
        <v>31.690201247020699</v>
      </c>
      <c r="M26" s="53">
        <f>INDEX(TRA_Fuels!$84:$84,MATCH(M$2,TRA_Fuels!$2:$2,0))</f>
        <v>306.22930706852401</v>
      </c>
      <c r="N26" s="53">
        <f>INDEX(TRA_Fuels!$84:$84,MATCH(N$2,TRA_Fuels!$2:$2,0))</f>
        <v>2.6541080152737302</v>
      </c>
      <c r="O26" s="53">
        <f>INDEX(TRA_Fuels!$84:$84,MATCH(O$2,TRA_Fuels!$2:$2,0))</f>
        <v>0.34026263400311102</v>
      </c>
      <c r="P26" s="53">
        <f>INDEX(TRA_Fuels!$84:$84,MATCH(P$2,TRA_Fuels!$2:$2,0))</f>
        <v>50.2840068982416</v>
      </c>
      <c r="Q26" s="53">
        <f>INDEX(TRA_Fuels!$84:$84,MATCH(Q$2,TRA_Fuels!$2:$2,0))</f>
        <v>21.0401134682552</v>
      </c>
      <c r="R26" s="53">
        <f>INDEX(TRA_Fuels!$84:$84,MATCH(R$2,TRA_Fuels!$2:$2,0))</f>
        <v>125.633681093826</v>
      </c>
      <c r="S26" s="53">
        <f>INDEX(TRA_Fuels!$84:$84,MATCH(S$2,TRA_Fuels!$2:$2,0))</f>
        <v>23.605466955643799</v>
      </c>
      <c r="T26" s="53">
        <f>INDEX(TRA_Fuels!$84:$84,MATCH(T$2,TRA_Fuels!$2:$2,0))</f>
        <v>0.88449818366385702</v>
      </c>
      <c r="U26" s="53">
        <f>INDEX(TRA_Fuels!$84:$84,MATCH(U$2,TRA_Fuels!$2:$2,0))</f>
        <v>6.4207331003275403</v>
      </c>
      <c r="V26" s="53">
        <f>INDEX(TRA_Fuels!$84:$84,MATCH(V$2,TRA_Fuels!$2:$2,0))</f>
        <v>18.554138549113802</v>
      </c>
      <c r="W26" s="53">
        <f>INDEX(TRA_Fuels!$84:$84,MATCH(W$2,TRA_Fuels!$2:$2,0))</f>
        <v>2.8631036822213601E-2</v>
      </c>
      <c r="X26" s="53">
        <f>INDEX(TRA_Fuels!$84:$84,MATCH(X$2,TRA_Fuels!$2:$2,0))</f>
        <v>144.96175634442699</v>
      </c>
      <c r="Y26" s="53">
        <f>INDEX(TRA_Fuels!$84:$84,MATCH(Y$2,TRA_Fuels!$2:$2,0))</f>
        <v>2.0208507039506598</v>
      </c>
      <c r="Z26" s="53">
        <f>INDEX(TRA_Fuels!$84:$84,MATCH(Z$2,TRA_Fuels!$2:$2,0))</f>
        <v>0.983005922670805</v>
      </c>
      <c r="AA26" s="53">
        <f>INDEX(TRA_Fuels!$84:$84,MATCH(AA$2,TRA_Fuels!$2:$2,0))</f>
        <v>1.3384980291936699</v>
      </c>
      <c r="AB26" s="53">
        <f>INDEX(TRA_Fuels!$84:$84,MATCH(AB$2,TRA_Fuels!$2:$2,0))</f>
        <v>11.293541704311</v>
      </c>
      <c r="AC26" s="53">
        <f>INDEX(TRA_Fuels!$84:$84,MATCH(AC$2,TRA_Fuels!$2:$2,0))</f>
        <v>86.304829179147504</v>
      </c>
      <c r="AD26" s="53">
        <f>INDEX(TRA_Fuels!$84:$84,MATCH(AD$2,TRA_Fuels!$2:$2,0))</f>
        <v>4.0179910750629704</v>
      </c>
      <c r="AE26" s="53">
        <f>INDEX(TRA_Fuels!$84:$84,MATCH(AE$2,TRA_Fuels!$2:$2,0))</f>
        <v>25.260721354757599</v>
      </c>
      <c r="AF26" s="53">
        <f>INDEX(TRA_Fuels!$84:$84,MATCH(AF$2,TRA_Fuels!$2:$2,0))</f>
        <v>61.306882520755202</v>
      </c>
      <c r="AG26" s="53">
        <f>INDEX(TRA_Fuels!$84:$84,MATCH(AG$2,TRA_Fuels!$2:$2,0))</f>
        <v>8.6740255416246601</v>
      </c>
      <c r="AH26" s="53">
        <f>INDEX(TRA_Fuels!$84:$84,MATCH(AH$2,TRA_Fuels!$2:$2,0))</f>
        <v>15.7478541497949</v>
      </c>
      <c r="AI26" s="53">
        <f>INDEX(TRA_Fuels!$84:$84,MATCH(AI$2,TRA_Fuels!$2:$2,0))</f>
        <v>0</v>
      </c>
      <c r="AJ26" s="53">
        <f>INDEX(TRA_Fuels!$84:$84,MATCH(AJ$2,TRA_Fuels!$2:$2,0))</f>
        <v>1073.1636058873228</v>
      </c>
      <c r="AK26" s="112"/>
      <c r="AL26" s="112"/>
      <c r="AM26" s="112"/>
      <c r="AN26" s="112"/>
      <c r="AO26" s="112"/>
      <c r="AP26" s="112"/>
      <c r="AQ26" s="112"/>
      <c r="AR26" s="112"/>
      <c r="AS26" s="112"/>
      <c r="AT26" s="112"/>
      <c r="AU26" s="112"/>
      <c r="AV26" s="112"/>
      <c r="AW26" s="112"/>
      <c r="AX26" s="112"/>
      <c r="AY26" s="112"/>
      <c r="AZ26" s="112"/>
      <c r="BA26" s="112"/>
      <c r="BB26" s="112"/>
      <c r="BC26" s="112"/>
      <c r="BD26" s="112"/>
      <c r="BE26" s="112"/>
      <c r="BF26" s="112"/>
      <c r="BG26" s="112"/>
      <c r="BH26" s="112"/>
      <c r="BI26" s="112"/>
      <c r="BJ26" s="112"/>
      <c r="BK26" s="112"/>
      <c r="BL26" s="112"/>
      <c r="BM26" s="112"/>
      <c r="BN26" s="112"/>
      <c r="BO26" s="60" t="s">
        <v>283</v>
      </c>
      <c r="BP26" s="62">
        <f t="shared" ref="BP26:CR26" si="30">H26/SUMIFS(AL:AL,$A:$A,"Rail transport",$B:$B,"3. Application split",$C:$C,"Electricity",$D:$D,"Total")</f>
        <v>0.31845570210829877</v>
      </c>
      <c r="BQ26" s="62">
        <f t="shared" si="30"/>
        <v>0.19699481489508602</v>
      </c>
      <c r="BR26" s="62">
        <f t="shared" si="30"/>
        <v>0.30147176073829451</v>
      </c>
      <c r="BS26" s="62" t="e">
        <f t="shared" si="30"/>
        <v>#DIV/0!</v>
      </c>
      <c r="BT26" s="62">
        <f t="shared" si="30"/>
        <v>0.19747004311318603</v>
      </c>
      <c r="BU26" s="62">
        <f t="shared" si="30"/>
        <v>0.3016900013828166</v>
      </c>
      <c r="BV26" s="62">
        <f t="shared" si="30"/>
        <v>7.2105496009897463E-2</v>
      </c>
      <c r="BW26" s="62">
        <f t="shared" si="30"/>
        <v>0.10812309985890137</v>
      </c>
      <c r="BX26" s="62">
        <f t="shared" si="30"/>
        <v>0.11243146800374183</v>
      </c>
      <c r="BY26" s="62">
        <f t="shared" si="30"/>
        <v>0.32556066273447865</v>
      </c>
      <c r="BZ26" s="62">
        <f t="shared" si="30"/>
        <v>0.14083433968742562</v>
      </c>
      <c r="CA26" s="62">
        <f t="shared" si="30"/>
        <v>6.0318910132441388E-2</v>
      </c>
      <c r="CB26" s="62">
        <f t="shared" si="30"/>
        <v>2.9326004771368749E-2</v>
      </c>
      <c r="CC26" s="62">
        <f t="shared" si="30"/>
        <v>0.33095292437442014</v>
      </c>
      <c r="CD26" s="62">
        <f t="shared" si="30"/>
        <v>0.16496427695498253</v>
      </c>
      <c r="CE26" s="62">
        <f t="shared" si="30"/>
        <v>6.6701283816627977E-3</v>
      </c>
      <c r="CF26" s="62">
        <f t="shared" si="30"/>
        <v>0.156164173914209</v>
      </c>
      <c r="CG26" s="62">
        <f t="shared" si="30"/>
        <v>0.5804877310183193</v>
      </c>
      <c r="CH26" s="62">
        <f t="shared" si="30"/>
        <v>9.218960081893153E-2</v>
      </c>
      <c r="CI26" s="62">
        <f t="shared" si="30"/>
        <v>0.23698919095496088</v>
      </c>
      <c r="CJ26" s="62">
        <f t="shared" si="30"/>
        <v>7.1853337579700555E-2</v>
      </c>
      <c r="CK26" s="62">
        <f t="shared" si="30"/>
        <v>0.28799937085376526</v>
      </c>
      <c r="CL26" s="62">
        <f t="shared" si="30"/>
        <v>0.12570789140831054</v>
      </c>
      <c r="CM26" s="62">
        <f t="shared" si="30"/>
        <v>0.24232463003960114</v>
      </c>
      <c r="CN26" s="62">
        <f t="shared" si="30"/>
        <v>0.26559643747116585</v>
      </c>
      <c r="CO26" s="62">
        <f t="shared" si="30"/>
        <v>0.59068114787311476</v>
      </c>
      <c r="CP26" s="62">
        <f t="shared" si="30"/>
        <v>0.30452308729490185</v>
      </c>
      <c r="CQ26" s="62" t="e">
        <f t="shared" si="30"/>
        <v>#DIV/0!</v>
      </c>
      <c r="CR26" s="62">
        <f t="shared" si="30"/>
        <v>0.19660708028089663</v>
      </c>
      <c r="CS26" s="63" t="s">
        <v>283</v>
      </c>
      <c r="CT26" s="69">
        <f>IFERROR(IFERROR(BP26,INDEX(input_dummy_data!$B:$B,MATCH($E26,input_dummy_data!$A:$A,0))),0)</f>
        <v>0.31845570210829877</v>
      </c>
      <c r="CU26" s="69">
        <f>IFERROR(IFERROR(BQ26,INDEX(input_dummy_data!$B:$B,MATCH($E26,input_dummy_data!$A:$A,0))),0)</f>
        <v>0.19699481489508602</v>
      </c>
      <c r="CV26" s="69">
        <f>IFERROR(IFERROR(BR26,INDEX(input_dummy_data!$B:$B,MATCH($E26,input_dummy_data!$A:$A,0))),0)</f>
        <v>0.30147176073829451</v>
      </c>
      <c r="CW26" s="69">
        <f>IFERROR(IFERROR(BS26,INDEX(input_dummy_data!$B:$B,MATCH($E26,input_dummy_data!$A:$A,0))),0)</f>
        <v>0.13710391495169899</v>
      </c>
      <c r="CX26" s="69">
        <f>IFERROR(IFERROR(BT26,INDEX(input_dummy_data!$B:$B,MATCH($E26,input_dummy_data!$A:$A,0))),0)</f>
        <v>0.19747004311318603</v>
      </c>
      <c r="CY26" s="69">
        <f>IFERROR(IFERROR(BU26,INDEX(input_dummy_data!$B:$B,MATCH($E26,input_dummy_data!$A:$A,0))),0)</f>
        <v>0.3016900013828166</v>
      </c>
      <c r="CZ26" s="69">
        <f>IFERROR(IFERROR(BV26,INDEX(input_dummy_data!$B:$B,MATCH($E26,input_dummy_data!$A:$A,0))),0)</f>
        <v>7.2105496009897463E-2</v>
      </c>
      <c r="DA26" s="69">
        <f>IFERROR(IFERROR(BW26,INDEX(input_dummy_data!$B:$B,MATCH($E26,input_dummy_data!$A:$A,0))),0)</f>
        <v>0.10812309985890137</v>
      </c>
      <c r="DB26" s="69">
        <f>IFERROR(IFERROR(BX26,INDEX(input_dummy_data!$B:$B,MATCH($E26,input_dummy_data!$A:$A,0))),0)</f>
        <v>0.11243146800374183</v>
      </c>
      <c r="DC26" s="69">
        <f>IFERROR(IFERROR(BY26,INDEX(input_dummy_data!$B:$B,MATCH($E26,input_dummy_data!$A:$A,0))),0)</f>
        <v>0.32556066273447865</v>
      </c>
      <c r="DD26" s="69">
        <f>IFERROR(IFERROR(BZ26,INDEX(input_dummy_data!$B:$B,MATCH($E26,input_dummy_data!$A:$A,0))),0)</f>
        <v>0.14083433968742562</v>
      </c>
      <c r="DE26" s="69">
        <f>IFERROR(IFERROR(CA26,INDEX(input_dummy_data!$B:$B,MATCH($E26,input_dummy_data!$A:$A,0))),0)</f>
        <v>6.0318910132441388E-2</v>
      </c>
      <c r="DF26" s="69">
        <f>IFERROR(IFERROR(CB26,INDEX(input_dummy_data!$B:$B,MATCH($E26,input_dummy_data!$A:$A,0))),0)</f>
        <v>2.9326004771368749E-2</v>
      </c>
      <c r="DG26" s="69">
        <f>IFERROR(IFERROR(CC26,INDEX(input_dummy_data!$B:$B,MATCH($E26,input_dummy_data!$A:$A,0))),0)</f>
        <v>0.33095292437442014</v>
      </c>
      <c r="DH26" s="69">
        <f>IFERROR(IFERROR(CD26,INDEX(input_dummy_data!$B:$B,MATCH($E26,input_dummy_data!$A:$A,0))),0)</f>
        <v>0.16496427695498253</v>
      </c>
      <c r="DI26" s="69">
        <f>IFERROR(IFERROR(CE26,INDEX(input_dummy_data!$B:$B,MATCH($E26,input_dummy_data!$A:$A,0))),0)</f>
        <v>6.6701283816627977E-3</v>
      </c>
      <c r="DJ26" s="69">
        <f>IFERROR(IFERROR(CF26,INDEX(input_dummy_data!$B:$B,MATCH($E26,input_dummy_data!$A:$A,0))),0)</f>
        <v>0.156164173914209</v>
      </c>
      <c r="DK26" s="69">
        <f>IFERROR(IFERROR(CG26,INDEX(input_dummy_data!$B:$B,MATCH($E26,input_dummy_data!$A:$A,0))),0)</f>
        <v>0.5804877310183193</v>
      </c>
      <c r="DL26" s="69">
        <f>IFERROR(IFERROR(CH26,INDEX(input_dummy_data!$B:$B,MATCH($E26,input_dummy_data!$A:$A,0))),0)</f>
        <v>9.218960081893153E-2</v>
      </c>
      <c r="DM26" s="69">
        <f>IFERROR(IFERROR(CI26,INDEX(input_dummy_data!$B:$B,MATCH($E26,input_dummy_data!$A:$A,0))),0)</f>
        <v>0.23698919095496088</v>
      </c>
      <c r="DN26" s="69">
        <f>IFERROR(IFERROR(CJ26,INDEX(input_dummy_data!$B:$B,MATCH($E26,input_dummy_data!$A:$A,0))),0)</f>
        <v>7.1853337579700555E-2</v>
      </c>
      <c r="DO26" s="69">
        <f>IFERROR(IFERROR(CK26,INDEX(input_dummy_data!$B:$B,MATCH($E26,input_dummy_data!$A:$A,0))),0)</f>
        <v>0.28799937085376526</v>
      </c>
      <c r="DP26" s="69">
        <f>IFERROR(IFERROR(CL26,INDEX(input_dummy_data!$B:$B,MATCH($E26,input_dummy_data!$A:$A,0))),0)</f>
        <v>0.12570789140831054</v>
      </c>
      <c r="DQ26" s="69">
        <f>IFERROR(IFERROR(CM26,INDEX(input_dummy_data!$B:$B,MATCH($E26,input_dummy_data!$A:$A,0))),0)</f>
        <v>0.24232463003960114</v>
      </c>
      <c r="DR26" s="69">
        <f>IFERROR(IFERROR(CN26,INDEX(input_dummy_data!$B:$B,MATCH($E26,input_dummy_data!$A:$A,0))),0)</f>
        <v>0.26559643747116585</v>
      </c>
      <c r="DS26" s="69">
        <f>IFERROR(IFERROR(CO26,INDEX(input_dummy_data!$B:$B,MATCH($E26,input_dummy_data!$A:$A,0))),0)</f>
        <v>0.59068114787311476</v>
      </c>
      <c r="DT26" s="69">
        <f>IFERROR(IFERROR(CP26,INDEX(input_dummy_data!$B:$B,MATCH($E26,input_dummy_data!$A:$A,0))),0)</f>
        <v>0.30452308729490185</v>
      </c>
      <c r="DU26" s="69">
        <f>IFERROR(IFERROR(CQ26,INDEX(input_dummy_data!$B:$B,MATCH($E26,input_dummy_data!$A:$A,0))),0)</f>
        <v>0.13710391495169899</v>
      </c>
      <c r="DV26" s="69">
        <f>IFERROR(IFERROR(CR26,INDEX(input_dummy_data!$B:$B,MATCH($E26,input_dummy_data!$A:$A,0))),0)</f>
        <v>0.19660708028089663</v>
      </c>
      <c r="DW26" t="s">
        <v>663</v>
      </c>
      <c r="DX26" t="s">
        <v>663</v>
      </c>
      <c r="DY26" t="s">
        <v>663</v>
      </c>
      <c r="DZ26" t="s">
        <v>804</v>
      </c>
      <c r="EA26" t="s">
        <v>663</v>
      </c>
      <c r="EB26" t="s">
        <v>664</v>
      </c>
      <c r="EC26" t="s">
        <v>665</v>
      </c>
      <c r="ED26" t="s">
        <v>666</v>
      </c>
      <c r="EE26" t="s">
        <v>781</v>
      </c>
      <c r="EF26" t="s">
        <v>782</v>
      </c>
      <c r="EG26" t="s">
        <v>783</v>
      </c>
      <c r="EH26" t="s">
        <v>784</v>
      </c>
      <c r="EI26" t="s">
        <v>785</v>
      </c>
      <c r="EJ26" t="s">
        <v>786</v>
      </c>
      <c r="EK26" t="s">
        <v>787</v>
      </c>
      <c r="EL26" t="s">
        <v>788</v>
      </c>
      <c r="EM26" t="s">
        <v>789</v>
      </c>
      <c r="EN26" t="s">
        <v>790</v>
      </c>
      <c r="EO26" t="s">
        <v>791</v>
      </c>
      <c r="EP26" t="s">
        <v>792</v>
      </c>
      <c r="EQ26" t="s">
        <v>793</v>
      </c>
      <c r="ER26" t="s">
        <v>794</v>
      </c>
      <c r="ES26" t="s">
        <v>795</v>
      </c>
      <c r="ET26" t="s">
        <v>796</v>
      </c>
      <c r="EU26" t="s">
        <v>797</v>
      </c>
      <c r="EV26" t="s">
        <v>798</v>
      </c>
      <c r="EW26" t="s">
        <v>799</v>
      </c>
      <c r="EX26" t="s">
        <v>804</v>
      </c>
      <c r="EY26" t="s">
        <v>799</v>
      </c>
    </row>
    <row r="27" spans="1:155" hidden="1" x14ac:dyDescent="0.2">
      <c r="A27" t="s">
        <v>851</v>
      </c>
      <c r="B27" t="s">
        <v>257</v>
      </c>
      <c r="C27" t="s">
        <v>15</v>
      </c>
      <c r="D27" t="s">
        <v>274</v>
      </c>
      <c r="E27" s="44" t="s">
        <v>167</v>
      </c>
      <c r="F27" s="52" t="s">
        <v>279</v>
      </c>
      <c r="G27" s="52" t="s">
        <v>15</v>
      </c>
      <c r="H27" s="53">
        <f>INDEX(TRA_Fuels!$65:$65,MATCH(H$2,TRA_Fuels!$2:$2,0))+INDEX(TRA_Fuels!$73:$73,MATCH(H$2,TRA_Fuels!$2:$2,0))</f>
        <v>0</v>
      </c>
      <c r="I27" s="53">
        <f>INDEX(TRA_Fuels!$65:$65,MATCH(I$2,TRA_Fuels!$2:$2,0))+INDEX(TRA_Fuels!$73:$73,MATCH(I$2,TRA_Fuels!$2:$2,0))</f>
        <v>0</v>
      </c>
      <c r="J27" s="53">
        <f>INDEX(TRA_Fuels!$65:$65,MATCH(J$2,TRA_Fuels!$2:$2,0))+INDEX(TRA_Fuels!$73:$73,MATCH(J$2,TRA_Fuels!$2:$2,0))</f>
        <v>0</v>
      </c>
      <c r="K27" s="53">
        <f>INDEX(TRA_Fuels!$65:$65,MATCH(K$2,TRA_Fuels!$2:$2,0))+INDEX(TRA_Fuels!$73:$73,MATCH(K$2,TRA_Fuels!$2:$2,0))</f>
        <v>0</v>
      </c>
      <c r="L27" s="53">
        <f>INDEX(TRA_Fuels!$65:$65,MATCH(L$2,TRA_Fuels!$2:$2,0))+INDEX(TRA_Fuels!$73:$73,MATCH(L$2,TRA_Fuels!$2:$2,0))</f>
        <v>0</v>
      </c>
      <c r="M27" s="53">
        <f>INDEX(TRA_Fuels!$65:$65,MATCH(M$2,TRA_Fuels!$2:$2,0))+INDEX(TRA_Fuels!$73:$73,MATCH(M$2,TRA_Fuels!$2:$2,0))</f>
        <v>3.6969162704068399E-3</v>
      </c>
      <c r="N27" s="53">
        <f>INDEX(TRA_Fuels!$65:$65,MATCH(N$2,TRA_Fuels!$2:$2,0))+INDEX(TRA_Fuels!$73:$73,MATCH(N$2,TRA_Fuels!$2:$2,0))</f>
        <v>0</v>
      </c>
      <c r="O27" s="53">
        <f>INDEX(TRA_Fuels!$65:$65,MATCH(O$2,TRA_Fuels!$2:$2,0))+INDEX(TRA_Fuels!$73:$73,MATCH(O$2,TRA_Fuels!$2:$2,0))</f>
        <v>0</v>
      </c>
      <c r="P27" s="53">
        <f>INDEX(TRA_Fuels!$65:$65,MATCH(P$2,TRA_Fuels!$2:$2,0))+INDEX(TRA_Fuels!$73:$73,MATCH(P$2,TRA_Fuels!$2:$2,0))</f>
        <v>0</v>
      </c>
      <c r="Q27" s="53">
        <f>INDEX(TRA_Fuels!$65:$65,MATCH(Q$2,TRA_Fuels!$2:$2,0))+INDEX(TRA_Fuels!$73:$73,MATCH(Q$2,TRA_Fuels!$2:$2,0))</f>
        <v>0</v>
      </c>
      <c r="R27" s="53">
        <f>INDEX(TRA_Fuels!$65:$65,MATCH(R$2,TRA_Fuels!$2:$2,0))+INDEX(TRA_Fuels!$73:$73,MATCH(R$2,TRA_Fuels!$2:$2,0))</f>
        <v>1.01554739094527E-3</v>
      </c>
      <c r="S27" s="53">
        <f>INDEX(TRA_Fuels!$65:$65,MATCH(S$2,TRA_Fuels!$2:$2,0))+INDEX(TRA_Fuels!$73:$73,MATCH(S$2,TRA_Fuels!$2:$2,0))</f>
        <v>0</v>
      </c>
      <c r="T27" s="53">
        <f>INDEX(TRA_Fuels!$65:$65,MATCH(T$2,TRA_Fuels!$2:$2,0))+INDEX(TRA_Fuels!$73:$73,MATCH(T$2,TRA_Fuels!$2:$2,0))</f>
        <v>0</v>
      </c>
      <c r="U27" s="53">
        <f>INDEX(TRA_Fuels!$65:$65,MATCH(U$2,TRA_Fuels!$2:$2,0))+INDEX(TRA_Fuels!$73:$73,MATCH(U$2,TRA_Fuels!$2:$2,0))</f>
        <v>0</v>
      </c>
      <c r="V27" s="53">
        <f>INDEX(TRA_Fuels!$65:$65,MATCH(V$2,TRA_Fuels!$2:$2,0))+INDEX(TRA_Fuels!$73:$73,MATCH(V$2,TRA_Fuels!$2:$2,0))</f>
        <v>0</v>
      </c>
      <c r="W27" s="53">
        <f>INDEX(TRA_Fuels!$65:$65,MATCH(W$2,TRA_Fuels!$2:$2,0))+INDEX(TRA_Fuels!$73:$73,MATCH(W$2,TRA_Fuels!$2:$2,0))</f>
        <v>0</v>
      </c>
      <c r="X27" s="53">
        <f>INDEX(TRA_Fuels!$65:$65,MATCH(X$2,TRA_Fuels!$2:$2,0))+INDEX(TRA_Fuels!$73:$73,MATCH(X$2,TRA_Fuels!$2:$2,0))</f>
        <v>0</v>
      </c>
      <c r="Y27" s="53">
        <f>INDEX(TRA_Fuels!$65:$65,MATCH(Y$2,TRA_Fuels!$2:$2,0))+INDEX(TRA_Fuels!$73:$73,MATCH(Y$2,TRA_Fuels!$2:$2,0))</f>
        <v>0</v>
      </c>
      <c r="Z27" s="53">
        <f>INDEX(TRA_Fuels!$65:$65,MATCH(Z$2,TRA_Fuels!$2:$2,0))+INDEX(TRA_Fuels!$73:$73,MATCH(Z$2,TRA_Fuels!$2:$2,0))</f>
        <v>0</v>
      </c>
      <c r="AA27" s="53">
        <f>INDEX(TRA_Fuels!$65:$65,MATCH(AA$2,TRA_Fuels!$2:$2,0))+INDEX(TRA_Fuels!$73:$73,MATCH(AA$2,TRA_Fuels!$2:$2,0))</f>
        <v>0</v>
      </c>
      <c r="AB27" s="53">
        <f>INDEX(TRA_Fuels!$65:$65,MATCH(AB$2,TRA_Fuels!$2:$2,0))+INDEX(TRA_Fuels!$73:$73,MATCH(AB$2,TRA_Fuels!$2:$2,0))</f>
        <v>0</v>
      </c>
      <c r="AC27" s="53">
        <f>INDEX(TRA_Fuels!$65:$65,MATCH(AC$2,TRA_Fuels!$2:$2,0))+INDEX(TRA_Fuels!$73:$73,MATCH(AC$2,TRA_Fuels!$2:$2,0))</f>
        <v>6.2198554127875796E-4</v>
      </c>
      <c r="AD27" s="53">
        <f>INDEX(TRA_Fuels!$65:$65,MATCH(AD$2,TRA_Fuels!$2:$2,0))+INDEX(TRA_Fuels!$73:$73,MATCH(AD$2,TRA_Fuels!$2:$2,0))</f>
        <v>0</v>
      </c>
      <c r="AE27" s="53">
        <f>INDEX(TRA_Fuels!$65:$65,MATCH(AE$2,TRA_Fuels!$2:$2,0))+INDEX(TRA_Fuels!$73:$73,MATCH(AE$2,TRA_Fuels!$2:$2,0))</f>
        <v>0</v>
      </c>
      <c r="AF27" s="53">
        <f>INDEX(TRA_Fuels!$65:$65,MATCH(AF$2,TRA_Fuels!$2:$2,0))+INDEX(TRA_Fuels!$73:$73,MATCH(AF$2,TRA_Fuels!$2:$2,0))</f>
        <v>0</v>
      </c>
      <c r="AG27" s="53">
        <f>INDEX(TRA_Fuels!$65:$65,MATCH(AG$2,TRA_Fuels!$2:$2,0))+INDEX(TRA_Fuels!$73:$73,MATCH(AG$2,TRA_Fuels!$2:$2,0))</f>
        <v>0</v>
      </c>
      <c r="AH27" s="53">
        <f>INDEX(TRA_Fuels!$65:$65,MATCH(AH$2,TRA_Fuels!$2:$2,0))+INDEX(TRA_Fuels!$73:$73,MATCH(AH$2,TRA_Fuels!$2:$2,0))</f>
        <v>0</v>
      </c>
      <c r="AI27" s="53">
        <f>INDEX(TRA_Fuels!$65:$65,MATCH(AI$2,TRA_Fuels!$2:$2,0))+INDEX(TRA_Fuels!$73:$73,MATCH(AI$2,TRA_Fuels!$2:$2,0))</f>
        <v>0</v>
      </c>
      <c r="AJ27" s="53">
        <f>INDEX(TRA_Fuels!$65:$65,MATCH(AJ$2,TRA_Fuels!$2:$2,0))+INDEX(TRA_Fuels!$73:$73,MATCH(AJ$2,TRA_Fuels!$2:$2,0))</f>
        <v>5.3344492026308763E-3</v>
      </c>
      <c r="AK27" s="112"/>
      <c r="AL27" s="112"/>
      <c r="AM27" s="112"/>
      <c r="AN27" s="112"/>
      <c r="AO27" s="112"/>
      <c r="AP27" s="112"/>
      <c r="AQ27" s="112"/>
      <c r="AR27" s="112"/>
      <c r="AS27" s="112"/>
      <c r="AT27" s="112"/>
      <c r="AU27" s="112"/>
      <c r="AV27" s="112"/>
      <c r="AW27" s="112"/>
      <c r="AX27" s="112"/>
      <c r="AY27" s="112"/>
      <c r="AZ27" s="112"/>
      <c r="BA27" s="112"/>
      <c r="BB27" s="112"/>
      <c r="BC27" s="112"/>
      <c r="BD27" s="112"/>
      <c r="BE27" s="112"/>
      <c r="BF27" s="112"/>
      <c r="BG27" s="112"/>
      <c r="BH27" s="112"/>
      <c r="BI27" s="112"/>
      <c r="BJ27" s="112"/>
      <c r="BK27" s="112"/>
      <c r="BL27" s="112"/>
      <c r="BM27" s="112"/>
      <c r="BN27" s="112"/>
      <c r="BO27" s="60" t="s">
        <v>283</v>
      </c>
      <c r="BP27" s="62">
        <f t="shared" ref="BP27:CR27" si="31">H27/SUMIFS(AL:AL,$A:$A,"Road transport",$B:$B,"3. Application split",$C:$C,"Electricity",$D:$D,"Total")</f>
        <v>0</v>
      </c>
      <c r="BQ27" s="62">
        <f t="shared" si="31"/>
        <v>0</v>
      </c>
      <c r="BR27" s="62">
        <f t="shared" si="31"/>
        <v>0</v>
      </c>
      <c r="BS27" s="62">
        <f t="shared" si="31"/>
        <v>0</v>
      </c>
      <c r="BT27" s="62">
        <f t="shared" si="31"/>
        <v>0</v>
      </c>
      <c r="BU27" s="62">
        <f t="shared" si="31"/>
        <v>3.5983751646611256E-5</v>
      </c>
      <c r="BV27" s="62">
        <f t="shared" si="31"/>
        <v>0</v>
      </c>
      <c r="BW27" s="62">
        <f t="shared" si="31"/>
        <v>0</v>
      </c>
      <c r="BX27" s="62">
        <f t="shared" si="31"/>
        <v>0</v>
      </c>
      <c r="BY27" s="62">
        <f t="shared" si="31"/>
        <v>0</v>
      </c>
      <c r="BZ27" s="62">
        <f t="shared" si="31"/>
        <v>7.4713339911431809E-6</v>
      </c>
      <c r="CA27" s="62">
        <f t="shared" si="31"/>
        <v>0</v>
      </c>
      <c r="CB27" s="62">
        <f t="shared" si="31"/>
        <v>0</v>
      </c>
      <c r="CC27" s="62">
        <f t="shared" si="31"/>
        <v>0</v>
      </c>
      <c r="CD27" s="62">
        <f t="shared" si="31"/>
        <v>0</v>
      </c>
      <c r="CE27" s="62">
        <f t="shared" si="31"/>
        <v>0</v>
      </c>
      <c r="CF27" s="62">
        <f t="shared" si="31"/>
        <v>0</v>
      </c>
      <c r="CG27" s="62">
        <f t="shared" si="31"/>
        <v>0</v>
      </c>
      <c r="CH27" s="62">
        <f t="shared" si="31"/>
        <v>0</v>
      </c>
      <c r="CI27" s="62">
        <f t="shared" si="31"/>
        <v>0</v>
      </c>
      <c r="CJ27" s="62">
        <f t="shared" si="31"/>
        <v>0</v>
      </c>
      <c r="CK27" s="62">
        <f t="shared" si="31"/>
        <v>6.1416956715013346E-5</v>
      </c>
      <c r="CL27" s="62">
        <f t="shared" si="31"/>
        <v>0</v>
      </c>
      <c r="CM27" s="62">
        <f t="shared" si="31"/>
        <v>0</v>
      </c>
      <c r="CN27" s="62">
        <f t="shared" si="31"/>
        <v>0</v>
      </c>
      <c r="CO27" s="62">
        <f t="shared" si="31"/>
        <v>0</v>
      </c>
      <c r="CP27" s="62">
        <f t="shared" si="31"/>
        <v>0</v>
      </c>
      <c r="CQ27" s="62">
        <f t="shared" si="31"/>
        <v>0</v>
      </c>
      <c r="CR27" s="62">
        <f t="shared" si="31"/>
        <v>8.814545213113491E-6</v>
      </c>
      <c r="CS27" s="63" t="s">
        <v>283</v>
      </c>
      <c r="CT27" s="69">
        <f>IFERROR(IFERROR(BP27,INDEX(input_dummy_data!$B:$B,MATCH($E27,input_dummy_data!$A:$A,0))),0)</f>
        <v>0</v>
      </c>
      <c r="CU27" s="69">
        <f>IFERROR(IFERROR(BQ27,INDEX(input_dummy_data!$B:$B,MATCH($E27,input_dummy_data!$A:$A,0))),0)</f>
        <v>0</v>
      </c>
      <c r="CV27" s="69">
        <f>IFERROR(IFERROR(BR27,INDEX(input_dummy_data!$B:$B,MATCH($E27,input_dummy_data!$A:$A,0))),0)</f>
        <v>0</v>
      </c>
      <c r="CW27" s="69">
        <f>IFERROR(IFERROR(BS27,INDEX(input_dummy_data!$B:$B,MATCH($E27,input_dummy_data!$A:$A,0))),0)</f>
        <v>0</v>
      </c>
      <c r="CX27" s="69">
        <f>IFERROR(IFERROR(BT27,INDEX(input_dummy_data!$B:$B,MATCH($E27,input_dummy_data!$A:$A,0))),0)</f>
        <v>0</v>
      </c>
      <c r="CY27" s="69">
        <f>IFERROR(IFERROR(BU27,INDEX(input_dummy_data!$B:$B,MATCH($E27,input_dummy_data!$A:$A,0))),0)</f>
        <v>3.5983751646611256E-5</v>
      </c>
      <c r="CZ27" s="69">
        <f>IFERROR(IFERROR(BV27,INDEX(input_dummy_data!$B:$B,MATCH($E27,input_dummy_data!$A:$A,0))),0)</f>
        <v>0</v>
      </c>
      <c r="DA27" s="69">
        <f>IFERROR(IFERROR(BW27,INDEX(input_dummy_data!$B:$B,MATCH($E27,input_dummy_data!$A:$A,0))),0)</f>
        <v>0</v>
      </c>
      <c r="DB27" s="69">
        <f>IFERROR(IFERROR(BX27,INDEX(input_dummy_data!$B:$B,MATCH($E27,input_dummy_data!$A:$A,0))),0)</f>
        <v>0</v>
      </c>
      <c r="DC27" s="69">
        <f>IFERROR(IFERROR(BY27,INDEX(input_dummy_data!$B:$B,MATCH($E27,input_dummy_data!$A:$A,0))),0)</f>
        <v>0</v>
      </c>
      <c r="DD27" s="69">
        <f>IFERROR(IFERROR(BZ27,INDEX(input_dummy_data!$B:$B,MATCH($E27,input_dummy_data!$A:$A,0))),0)</f>
        <v>7.4713339911431809E-6</v>
      </c>
      <c r="DE27" s="69">
        <f>IFERROR(IFERROR(CA27,INDEX(input_dummy_data!$B:$B,MATCH($E27,input_dummy_data!$A:$A,0))),0)</f>
        <v>0</v>
      </c>
      <c r="DF27" s="69">
        <f>IFERROR(IFERROR(CB27,INDEX(input_dummy_data!$B:$B,MATCH($E27,input_dummy_data!$A:$A,0))),0)</f>
        <v>0</v>
      </c>
      <c r="DG27" s="69">
        <f>IFERROR(IFERROR(CC27,INDEX(input_dummy_data!$B:$B,MATCH($E27,input_dummy_data!$A:$A,0))),0)</f>
        <v>0</v>
      </c>
      <c r="DH27" s="69">
        <f>IFERROR(IFERROR(CD27,INDEX(input_dummy_data!$B:$B,MATCH($E27,input_dummy_data!$A:$A,0))),0)</f>
        <v>0</v>
      </c>
      <c r="DI27" s="69">
        <f>IFERROR(IFERROR(CE27,INDEX(input_dummy_data!$B:$B,MATCH($E27,input_dummy_data!$A:$A,0))),0)</f>
        <v>0</v>
      </c>
      <c r="DJ27" s="69">
        <f>IFERROR(IFERROR(CF27,INDEX(input_dummy_data!$B:$B,MATCH($E27,input_dummy_data!$A:$A,0))),0)</f>
        <v>0</v>
      </c>
      <c r="DK27" s="69">
        <f>IFERROR(IFERROR(CG27,INDEX(input_dummy_data!$B:$B,MATCH($E27,input_dummy_data!$A:$A,0))),0)</f>
        <v>0</v>
      </c>
      <c r="DL27" s="69">
        <f>IFERROR(IFERROR(CH27,INDEX(input_dummy_data!$B:$B,MATCH($E27,input_dummy_data!$A:$A,0))),0)</f>
        <v>0</v>
      </c>
      <c r="DM27" s="69">
        <f>IFERROR(IFERROR(CI27,INDEX(input_dummy_data!$B:$B,MATCH($E27,input_dummy_data!$A:$A,0))),0)</f>
        <v>0</v>
      </c>
      <c r="DN27" s="69">
        <f>IFERROR(IFERROR(CJ27,INDEX(input_dummy_data!$B:$B,MATCH($E27,input_dummy_data!$A:$A,0))),0)</f>
        <v>0</v>
      </c>
      <c r="DO27" s="69">
        <f>IFERROR(IFERROR(CK27,INDEX(input_dummy_data!$B:$B,MATCH($E27,input_dummy_data!$A:$A,0))),0)</f>
        <v>6.1416956715013346E-5</v>
      </c>
      <c r="DP27" s="69">
        <f>IFERROR(IFERROR(CL27,INDEX(input_dummy_data!$B:$B,MATCH($E27,input_dummy_data!$A:$A,0))),0)</f>
        <v>0</v>
      </c>
      <c r="DQ27" s="69">
        <f>IFERROR(IFERROR(CM27,INDEX(input_dummy_data!$B:$B,MATCH($E27,input_dummy_data!$A:$A,0))),0)</f>
        <v>0</v>
      </c>
      <c r="DR27" s="69">
        <f>IFERROR(IFERROR(CN27,INDEX(input_dummy_data!$B:$B,MATCH($E27,input_dummy_data!$A:$A,0))),0)</f>
        <v>0</v>
      </c>
      <c r="DS27" s="69">
        <f>IFERROR(IFERROR(CO27,INDEX(input_dummy_data!$B:$B,MATCH($E27,input_dummy_data!$A:$A,0))),0)</f>
        <v>0</v>
      </c>
      <c r="DT27" s="69">
        <f>IFERROR(IFERROR(CP27,INDEX(input_dummy_data!$B:$B,MATCH($E27,input_dummy_data!$A:$A,0))),0)</f>
        <v>0</v>
      </c>
      <c r="DU27" s="69">
        <f>IFERROR(IFERROR(CQ27,INDEX(input_dummy_data!$B:$B,MATCH($E27,input_dummy_data!$A:$A,0))),0)</f>
        <v>0</v>
      </c>
      <c r="DV27" s="69">
        <f>IFERROR(IFERROR(CR27,INDEX(input_dummy_data!$B:$B,MATCH($E27,input_dummy_data!$A:$A,0))),0)</f>
        <v>8.814545213113491E-6</v>
      </c>
      <c r="DW27" t="s">
        <v>663</v>
      </c>
      <c r="DX27" t="s">
        <v>663</v>
      </c>
      <c r="DY27" t="s">
        <v>663</v>
      </c>
      <c r="DZ27" t="s">
        <v>663</v>
      </c>
      <c r="EA27" t="s">
        <v>663</v>
      </c>
      <c r="EB27" t="s">
        <v>663</v>
      </c>
      <c r="EC27" t="s">
        <v>663</v>
      </c>
      <c r="ED27" t="s">
        <v>663</v>
      </c>
      <c r="EE27" t="s">
        <v>663</v>
      </c>
      <c r="EF27" t="s">
        <v>663</v>
      </c>
      <c r="EG27" t="s">
        <v>663</v>
      </c>
      <c r="EH27" t="s">
        <v>663</v>
      </c>
      <c r="EI27" t="s">
        <v>663</v>
      </c>
      <c r="EJ27" t="s">
        <v>663</v>
      </c>
      <c r="EK27" t="s">
        <v>663</v>
      </c>
      <c r="EL27" t="s">
        <v>663</v>
      </c>
      <c r="EM27" t="s">
        <v>663</v>
      </c>
      <c r="EN27" t="s">
        <v>663</v>
      </c>
      <c r="EO27" t="s">
        <v>663</v>
      </c>
      <c r="EP27" t="s">
        <v>663</v>
      </c>
      <c r="EQ27" t="s">
        <v>663</v>
      </c>
      <c r="ER27" t="s">
        <v>663</v>
      </c>
      <c r="ES27" t="s">
        <v>663</v>
      </c>
      <c r="ET27" t="s">
        <v>663</v>
      </c>
      <c r="EU27" t="s">
        <v>663</v>
      </c>
      <c r="EV27" t="s">
        <v>663</v>
      </c>
      <c r="EW27" t="s">
        <v>663</v>
      </c>
      <c r="EX27" t="s">
        <v>663</v>
      </c>
      <c r="EY27" t="s">
        <v>663</v>
      </c>
    </row>
    <row r="28" spans="1:155" hidden="1" x14ac:dyDescent="0.2">
      <c r="A28" t="s">
        <v>276</v>
      </c>
      <c r="B28" t="s">
        <v>257</v>
      </c>
      <c r="C28" t="s">
        <v>15</v>
      </c>
      <c r="D28" t="s">
        <v>1</v>
      </c>
      <c r="E28" t="s">
        <v>174</v>
      </c>
      <c r="F28" s="51" t="s">
        <v>279</v>
      </c>
      <c r="G28" s="52" t="s">
        <v>15</v>
      </c>
      <c r="H28" s="53">
        <f>INDEX(RES_hh_fec!$12:$12,MATCH(H$2,RES_hh_fec!$2:$2,0))+INDEX(RES_hh_fec!$13:$13,MATCH(H$2,RES_hh_fec!$2:$2,0))+INDEX(RES_hh_fec!14:14,MATCH(H$2,RES_hh_fec!$2:$2,0))</f>
        <v>321.3083342984371</v>
      </c>
      <c r="I28" s="53">
        <f>INDEX(RES_hh_fec!$12:$12,MATCH(I$2,RES_hh_fec!$2:$2,0))+INDEX(RES_hh_fec!$13:$13,MATCH(I$2,RES_hh_fec!$2:$2,0))+INDEX(RES_hh_fec!14:14,MATCH(I$2,RES_hh_fec!$2:$2,0))</f>
        <v>291.36114965125739</v>
      </c>
      <c r="J28" s="53">
        <f>INDEX(RES_hh_fec!$12:$12,MATCH(J$2,RES_hh_fec!$2:$2,0))+INDEX(RES_hh_fec!$13:$13,MATCH(J$2,RES_hh_fec!$2:$2,0))+INDEX(RES_hh_fec!14:14,MATCH(J$2,RES_hh_fec!$2:$2,0))</f>
        <v>117.13806608702816</v>
      </c>
      <c r="K28" s="53">
        <f>INDEX(RES_hh_fec!$12:$12,MATCH(K$2,RES_hh_fec!$2:$2,0))+INDEX(RES_hh_fec!$13:$13,MATCH(K$2,RES_hh_fec!$2:$2,0))+INDEX(RES_hh_fec!14:14,MATCH(K$2,RES_hh_fec!$2:$2,0))</f>
        <v>24.709869689850617</v>
      </c>
      <c r="L28" s="53">
        <f>INDEX(RES_hh_fec!$12:$12,MATCH(L$2,RES_hh_fec!$2:$2,0))+INDEX(RES_hh_fec!$13:$13,MATCH(L$2,RES_hh_fec!$2:$2,0))+INDEX(RES_hh_fec!14:14,MATCH(L$2,RES_hh_fec!$2:$2,0))</f>
        <v>249.09691955854578</v>
      </c>
      <c r="M28" s="53">
        <f>INDEX(RES_hh_fec!$12:$12,MATCH(M$2,RES_hh_fec!$2:$2,0))+INDEX(RES_hh_fec!$13:$13,MATCH(M$2,RES_hh_fec!$2:$2,0))+INDEX(RES_hh_fec!14:14,MATCH(M$2,RES_hh_fec!$2:$2,0))</f>
        <v>2186.7465418447669</v>
      </c>
      <c r="N28" s="53">
        <f>INDEX(RES_hh_fec!$12:$12,MATCH(N$2,RES_hh_fec!$2:$2,0))+INDEX(RES_hh_fec!$13:$13,MATCH(N$2,RES_hh_fec!$2:$2,0))+INDEX(RES_hh_fec!14:14,MATCH(N$2,RES_hh_fec!$2:$2,0))</f>
        <v>123.85456388580201</v>
      </c>
      <c r="O28" s="53">
        <f>INDEX(RES_hh_fec!$12:$12,MATCH(O$2,RES_hh_fec!$2:$2,0))+INDEX(RES_hh_fec!$13:$13,MATCH(O$2,RES_hh_fec!$2:$2,0))+INDEX(RES_hh_fec!14:14,MATCH(O$2,RES_hh_fec!$2:$2,0))</f>
        <v>14.07481613774401</v>
      </c>
      <c r="P28" s="53">
        <f>INDEX(RES_hh_fec!$12:$12,MATCH(P$2,RES_hh_fec!$2:$2,0))+INDEX(RES_hh_fec!$13:$13,MATCH(P$2,RES_hh_fec!$2:$2,0))+INDEX(RES_hh_fec!14:14,MATCH(P$2,RES_hh_fec!$2:$2,0))</f>
        <v>886.86518796749863</v>
      </c>
      <c r="Q28" s="53">
        <f>INDEX(RES_hh_fec!$12:$12,MATCH(Q$2,RES_hh_fec!$2:$2,0))+INDEX(RES_hh_fec!$13:$13,MATCH(Q$2,RES_hh_fec!$2:$2,0))+INDEX(RES_hh_fec!14:14,MATCH(Q$2,RES_hh_fec!$2:$2,0))</f>
        <v>690.51716020954098</v>
      </c>
      <c r="R28" s="53">
        <f>INDEX(RES_hh_fec!$12:$12,MATCH(R$2,RES_hh_fec!$2:$2,0))+INDEX(RES_hh_fec!$13:$13,MATCH(R$2,RES_hh_fec!$2:$2,0))+INDEX(RES_hh_fec!14:14,MATCH(R$2,RES_hh_fec!$2:$2,0))</f>
        <v>2729.0943140322661</v>
      </c>
      <c r="S28" s="53">
        <f>INDEX(RES_hh_fec!$12:$12,MATCH(S$2,RES_hh_fec!$2:$2,0))+INDEX(RES_hh_fec!$13:$13,MATCH(S$2,RES_hh_fec!$2:$2,0))+INDEX(RES_hh_fec!14:14,MATCH(S$2,RES_hh_fec!$2:$2,0))</f>
        <v>2613.8664195947249</v>
      </c>
      <c r="T28" s="53">
        <f>INDEX(RES_hh_fec!$12:$12,MATCH(T$2,RES_hh_fec!$2:$2,0))+INDEX(RES_hh_fec!$13:$13,MATCH(T$2,RES_hh_fec!$2:$2,0))+INDEX(RES_hh_fec!14:14,MATCH(T$2,RES_hh_fec!$2:$2,0))</f>
        <v>123.14273531583112</v>
      </c>
      <c r="U28" s="53">
        <f>INDEX(RES_hh_fec!$12:$12,MATCH(U$2,RES_hh_fec!$2:$2,0))+INDEX(RES_hh_fec!$13:$13,MATCH(U$2,RES_hh_fec!$2:$2,0))+INDEX(RES_hh_fec!14:14,MATCH(U$2,RES_hh_fec!$2:$2,0))</f>
        <v>32.250527010913345</v>
      </c>
      <c r="V28" s="53">
        <f>INDEX(RES_hh_fec!$12:$12,MATCH(V$2,RES_hh_fec!$2:$2,0))+INDEX(RES_hh_fec!$13:$13,MATCH(V$2,RES_hh_fec!$2:$2,0))+INDEX(RES_hh_fec!14:14,MATCH(V$2,RES_hh_fec!$2:$2,0))</f>
        <v>87.584421176727034</v>
      </c>
      <c r="W28" s="53">
        <f>INDEX(RES_hh_fec!$12:$12,MATCH(W$2,RES_hh_fec!$2:$2,0))+INDEX(RES_hh_fec!$13:$13,MATCH(W$2,RES_hh_fec!$2:$2,0))+INDEX(RES_hh_fec!14:14,MATCH(W$2,RES_hh_fec!$2:$2,0))</f>
        <v>140.9871536763124</v>
      </c>
      <c r="X28" s="53">
        <f>INDEX(RES_hh_fec!$12:$12,MATCH(X$2,RES_hh_fec!$2:$2,0))+INDEX(RES_hh_fec!$13:$13,MATCH(X$2,RES_hh_fec!$2:$2,0))+INDEX(RES_hh_fec!14:14,MATCH(X$2,RES_hh_fec!$2:$2,0))</f>
        <v>373.52843333132131</v>
      </c>
      <c r="Y28" s="53">
        <f>INDEX(RES_hh_fec!$12:$12,MATCH(Y$2,RES_hh_fec!$2:$2,0))+INDEX(RES_hh_fec!$13:$13,MATCH(Y$2,RES_hh_fec!$2:$2,0))+INDEX(RES_hh_fec!14:14,MATCH(Y$2,RES_hh_fec!$2:$2,0))</f>
        <v>23.265645308038408</v>
      </c>
      <c r="Z28" s="53">
        <f>INDEX(RES_hh_fec!$12:$12,MATCH(Z$2,RES_hh_fec!$2:$2,0))+INDEX(RES_hh_fec!$13:$13,MATCH(Z$2,RES_hh_fec!$2:$2,0))+INDEX(RES_hh_fec!14:14,MATCH(Z$2,RES_hh_fec!$2:$2,0))</f>
        <v>16.52104774427249</v>
      </c>
      <c r="AA28" s="53">
        <f>INDEX(RES_hh_fec!$12:$12,MATCH(AA$2,RES_hh_fec!$2:$2,0))+INDEX(RES_hh_fec!$13:$13,MATCH(AA$2,RES_hh_fec!$2:$2,0))+INDEX(RES_hh_fec!14:14,MATCH(AA$2,RES_hh_fec!$2:$2,0))</f>
        <v>9.6121973804403709</v>
      </c>
      <c r="AB28" s="53">
        <f>INDEX(RES_hh_fec!$12:$12,MATCH(AB$2,RES_hh_fec!$2:$2,0))+INDEX(RES_hh_fec!$13:$13,MATCH(AB$2,RES_hh_fec!$2:$2,0))+INDEX(RES_hh_fec!14:14,MATCH(AB$2,RES_hh_fec!$2:$2,0))</f>
        <v>317.3568631449358</v>
      </c>
      <c r="AC28" s="53">
        <f>INDEX(RES_hh_fec!$12:$12,MATCH(AC$2,RES_hh_fec!$2:$2,0))+INDEX(RES_hh_fec!$13:$13,MATCH(AC$2,RES_hh_fec!$2:$2,0))+INDEX(RES_hh_fec!14:14,MATCH(AC$2,RES_hh_fec!$2:$2,0))</f>
        <v>226.34562186932749</v>
      </c>
      <c r="AD28" s="53">
        <f>INDEX(RES_hh_fec!$12:$12,MATCH(AD$2,RES_hh_fec!$2:$2,0))+INDEX(RES_hh_fec!$13:$13,MATCH(AD$2,RES_hh_fec!$2:$2,0))+INDEX(RES_hh_fec!14:14,MATCH(AD$2,RES_hh_fec!$2:$2,0))</f>
        <v>17.234047768510241</v>
      </c>
      <c r="AE28" s="53">
        <f>INDEX(RES_hh_fec!$12:$12,MATCH(AE$2,RES_hh_fec!$2:$2,0))+INDEX(RES_hh_fec!$13:$13,MATCH(AE$2,RES_hh_fec!$2:$2,0))+INDEX(RES_hh_fec!14:14,MATCH(AE$2,RES_hh_fec!$2:$2,0))</f>
        <v>162.79467543643247</v>
      </c>
      <c r="AF28" s="53">
        <f>INDEX(RES_hh_fec!$12:$12,MATCH(AF$2,RES_hh_fec!$2:$2,0))+INDEX(RES_hh_fec!$13:$13,MATCH(AF$2,RES_hh_fec!$2:$2,0))+INDEX(RES_hh_fec!14:14,MATCH(AF$2,RES_hh_fec!$2:$2,0))</f>
        <v>1490.2271823654423</v>
      </c>
      <c r="AG28" s="53">
        <f>INDEX(RES_hh_fec!$12:$12,MATCH(AG$2,RES_hh_fec!$2:$2,0))+INDEX(RES_hh_fec!$13:$13,MATCH(AG$2,RES_hh_fec!$2:$2,0))+INDEX(RES_hh_fec!14:14,MATCH(AG$2,RES_hh_fec!$2:$2,0))</f>
        <v>41.543820060942821</v>
      </c>
      <c r="AH28" s="53">
        <f>INDEX(RES_hh_fec!$12:$12,MATCH(AH$2,RES_hh_fec!$2:$2,0))+INDEX(RES_hh_fec!$13:$13,MATCH(AH$2,RES_hh_fec!$2:$2,0))+INDEX(RES_hh_fec!14:14,MATCH(AH$2,RES_hh_fec!$2:$2,0))</f>
        <v>102.9431089036928</v>
      </c>
      <c r="AI28" s="53">
        <f>INDEX(RES_hh_fec!$12:$12,MATCH(AI$2,RES_hh_fec!$2:$2,0))+INDEX(RES_hh_fec!$13:$13,MATCH(AI$2,RES_hh_fec!$2:$2,0))+INDEX(RES_hh_fec!14:14,MATCH(AI$2,RES_hh_fec!$2:$2,0))</f>
        <v>5.4144055537674163</v>
      </c>
      <c r="AJ28" s="53">
        <f>INDEX(RES_hh_fec!$12:$12,MATCH(AJ$2,RES_hh_fec!$2:$2,0))+INDEX(RES_hh_fec!$13:$13,MATCH(AJ$2,RES_hh_fec!$2:$2,0))+INDEX(RES_hh_fec!14:14,MATCH(AJ$2,RES_hh_fec!$2:$2,0))</f>
        <v>13419.385229004392</v>
      </c>
      <c r="AK28" s="112"/>
      <c r="AL28" s="112"/>
      <c r="AM28" s="112"/>
      <c r="AN28" s="112"/>
      <c r="AO28" s="112"/>
      <c r="AP28" s="112"/>
      <c r="AQ28" s="112"/>
      <c r="AR28" s="112"/>
      <c r="AS28" s="112"/>
      <c r="AT28" s="112"/>
      <c r="AU28" s="112"/>
      <c r="AV28" s="112"/>
      <c r="AW28" s="112"/>
      <c r="AX28" s="112"/>
      <c r="AY28" s="112"/>
      <c r="AZ28" s="112"/>
      <c r="BA28" s="112"/>
      <c r="BB28" s="112"/>
      <c r="BC28" s="112"/>
      <c r="BD28" s="112"/>
      <c r="BE28" s="112"/>
      <c r="BF28" s="112"/>
      <c r="BG28" s="112"/>
      <c r="BH28" s="112"/>
      <c r="BI28" s="112"/>
      <c r="BJ28" s="112"/>
      <c r="BK28" s="112"/>
      <c r="BL28" s="112"/>
      <c r="BM28" s="112"/>
      <c r="BN28" s="112"/>
      <c r="BO28" s="60" t="s">
        <v>283</v>
      </c>
      <c r="BP28" s="62">
        <f t="shared" ref="BP28:BY33" si="32">H28/SUMIFS(AL:AL,$A:$A,"Dwellings",$B:$B,"3. Application split",$C:$C,"Electricity",$D:$D,"Total")</f>
        <v>0.22264757792380793</v>
      </c>
      <c r="BQ28" s="62">
        <f t="shared" si="32"/>
        <v>0.17890494385313344</v>
      </c>
      <c r="BR28" s="62">
        <f t="shared" si="32"/>
        <v>0.12563935521661168</v>
      </c>
      <c r="BS28" s="62">
        <f t="shared" si="32"/>
        <v>0.17054052013411611</v>
      </c>
      <c r="BT28" s="62">
        <f t="shared" si="32"/>
        <v>0.18214584272718165</v>
      </c>
      <c r="BU28" s="62">
        <f t="shared" si="32"/>
        <v>0.19337516047022349</v>
      </c>
      <c r="BV28" s="62">
        <f t="shared" si="32"/>
        <v>0.13611557282848219</v>
      </c>
      <c r="BW28" s="62">
        <f t="shared" si="32"/>
        <v>9.1086591320807125E-2</v>
      </c>
      <c r="BX28" s="62">
        <f t="shared" si="32"/>
        <v>0.14581325621880353</v>
      </c>
      <c r="BY28" s="62">
        <f t="shared" si="32"/>
        <v>0.37839978126388096</v>
      </c>
      <c r="BZ28" s="62">
        <f t="shared" ref="BZ28:CI33" si="33">R28/SUMIFS(AV:AV,$A:$A,"Dwellings",$B:$B,"3. Application split",$C:$C,"Electricity",$D:$D,"Total")</f>
        <v>0.21652241029932223</v>
      </c>
      <c r="CA28" s="62">
        <f t="shared" si="33"/>
        <v>0.29166060817277045</v>
      </c>
      <c r="CB28" s="62">
        <f t="shared" si="33"/>
        <v>9.0813912142674369E-2</v>
      </c>
      <c r="CC28" s="62">
        <f t="shared" si="33"/>
        <v>6.3825876982190666E-2</v>
      </c>
      <c r="CD28" s="62">
        <f t="shared" si="33"/>
        <v>8.1836644759600813E-2</v>
      </c>
      <c r="CE28" s="62">
        <f t="shared" si="33"/>
        <v>0.2142767625173678</v>
      </c>
      <c r="CF28" s="62">
        <f t="shared" si="33"/>
        <v>6.1614733818535272E-2</v>
      </c>
      <c r="CG28" s="62">
        <f t="shared" si="33"/>
        <v>9.0393038052192523E-2</v>
      </c>
      <c r="CH28" s="62">
        <f t="shared" si="33"/>
        <v>0.2217416258619993</v>
      </c>
      <c r="CI28" s="62">
        <f t="shared" si="33"/>
        <v>6.2715676902230844E-2</v>
      </c>
      <c r="CJ28" s="62">
        <f t="shared" ref="CJ28:CR33" si="34">AB28/SUMIFS(BF:BF,$A:$A,"Dwellings",$B:$B,"3. Application split",$C:$C,"Electricity",$D:$D,"Total")</f>
        <v>0.15742518367899724</v>
      </c>
      <c r="CK28" s="62">
        <f t="shared" si="34"/>
        <v>8.135955924844393E-2</v>
      </c>
      <c r="CL28" s="62">
        <f t="shared" si="34"/>
        <v>1.7217813024718153E-2</v>
      </c>
      <c r="CM28" s="62">
        <f t="shared" si="34"/>
        <v>0.12861186404034883</v>
      </c>
      <c r="CN28" s="62">
        <f t="shared" si="34"/>
        <v>0.39441545192059829</v>
      </c>
      <c r="CO28" s="62">
        <f t="shared" si="34"/>
        <v>0.15312924762032051</v>
      </c>
      <c r="CP28" s="62">
        <f t="shared" si="34"/>
        <v>0.21541514468538692</v>
      </c>
      <c r="CQ28" s="62">
        <f t="shared" si="34"/>
        <v>8.3692068490354321E-2</v>
      </c>
      <c r="CR28" s="62">
        <f t="shared" si="34"/>
        <v>0.19404412790639164</v>
      </c>
      <c r="CS28" s="63" t="s">
        <v>283</v>
      </c>
      <c r="CT28" s="69">
        <f>IFERROR(IFERROR(BP28,INDEX(input_dummy_data!$B:$B,MATCH($E28,input_dummy_data!$A:$A,0))),0)</f>
        <v>0.22264757792380793</v>
      </c>
      <c r="CU28" s="69">
        <f>IFERROR(IFERROR(BQ28,INDEX(input_dummy_data!$B:$B,MATCH($E28,input_dummy_data!$A:$A,0))),0)</f>
        <v>0.17890494385313344</v>
      </c>
      <c r="CV28" s="69">
        <f>IFERROR(IFERROR(BR28,INDEX(input_dummy_data!$B:$B,MATCH($E28,input_dummy_data!$A:$A,0))),0)</f>
        <v>0.12563935521661168</v>
      </c>
      <c r="CW28" s="69">
        <f>IFERROR(IFERROR(BS28,INDEX(input_dummy_data!$B:$B,MATCH($E28,input_dummy_data!$A:$A,0))),0)</f>
        <v>0.17054052013411611</v>
      </c>
      <c r="CX28" s="69">
        <f>IFERROR(IFERROR(BT28,INDEX(input_dummy_data!$B:$B,MATCH($E28,input_dummy_data!$A:$A,0))),0)</f>
        <v>0.18214584272718165</v>
      </c>
      <c r="CY28" s="69">
        <f>IFERROR(IFERROR(BU28,INDEX(input_dummy_data!$B:$B,MATCH($E28,input_dummy_data!$A:$A,0))),0)</f>
        <v>0.19337516047022349</v>
      </c>
      <c r="CZ28" s="69">
        <f>IFERROR(IFERROR(BV28,INDEX(input_dummy_data!$B:$B,MATCH($E28,input_dummy_data!$A:$A,0))),0)</f>
        <v>0.13611557282848219</v>
      </c>
      <c r="DA28" s="69">
        <f>IFERROR(IFERROR(BW28,INDEX(input_dummy_data!$B:$B,MATCH($E28,input_dummy_data!$A:$A,0))),0)</f>
        <v>9.1086591320807125E-2</v>
      </c>
      <c r="DB28" s="69">
        <f>IFERROR(IFERROR(BX28,INDEX(input_dummy_data!$B:$B,MATCH($E28,input_dummy_data!$A:$A,0))),0)</f>
        <v>0.14581325621880353</v>
      </c>
      <c r="DC28" s="69">
        <f>IFERROR(IFERROR(BY28,INDEX(input_dummy_data!$B:$B,MATCH($E28,input_dummy_data!$A:$A,0))),0)</f>
        <v>0.37839978126388096</v>
      </c>
      <c r="DD28" s="69">
        <f>IFERROR(IFERROR(BZ28,INDEX(input_dummy_data!$B:$B,MATCH($E28,input_dummy_data!$A:$A,0))),0)</f>
        <v>0.21652241029932223</v>
      </c>
      <c r="DE28" s="69">
        <f>IFERROR(IFERROR(CA28,INDEX(input_dummy_data!$B:$B,MATCH($E28,input_dummy_data!$A:$A,0))),0)</f>
        <v>0.29166060817277045</v>
      </c>
      <c r="DF28" s="69">
        <f>IFERROR(IFERROR(CB28,INDEX(input_dummy_data!$B:$B,MATCH($E28,input_dummy_data!$A:$A,0))),0)</f>
        <v>9.0813912142674369E-2</v>
      </c>
      <c r="DG28" s="69">
        <f>IFERROR(IFERROR(CC28,INDEX(input_dummy_data!$B:$B,MATCH($E28,input_dummy_data!$A:$A,0))),0)</f>
        <v>6.3825876982190666E-2</v>
      </c>
      <c r="DH28" s="69">
        <f>IFERROR(IFERROR(CD28,INDEX(input_dummy_data!$B:$B,MATCH($E28,input_dummy_data!$A:$A,0))),0)</f>
        <v>8.1836644759600813E-2</v>
      </c>
      <c r="DI28" s="69">
        <f>IFERROR(IFERROR(CE28,INDEX(input_dummy_data!$B:$B,MATCH($E28,input_dummy_data!$A:$A,0))),0)</f>
        <v>0.2142767625173678</v>
      </c>
      <c r="DJ28" s="69">
        <f>IFERROR(IFERROR(CF28,INDEX(input_dummy_data!$B:$B,MATCH($E28,input_dummy_data!$A:$A,0))),0)</f>
        <v>6.1614733818535272E-2</v>
      </c>
      <c r="DK28" s="69">
        <f>IFERROR(IFERROR(CG28,INDEX(input_dummy_data!$B:$B,MATCH($E28,input_dummy_data!$A:$A,0))),0)</f>
        <v>9.0393038052192523E-2</v>
      </c>
      <c r="DL28" s="69">
        <f>IFERROR(IFERROR(CH28,INDEX(input_dummy_data!$B:$B,MATCH($E28,input_dummy_data!$A:$A,0))),0)</f>
        <v>0.2217416258619993</v>
      </c>
      <c r="DM28" s="69">
        <f>IFERROR(IFERROR(CI28,INDEX(input_dummy_data!$B:$B,MATCH($E28,input_dummy_data!$A:$A,0))),0)</f>
        <v>6.2715676902230844E-2</v>
      </c>
      <c r="DN28" s="69">
        <f>IFERROR(IFERROR(CJ28,INDEX(input_dummy_data!$B:$B,MATCH($E28,input_dummy_data!$A:$A,0))),0)</f>
        <v>0.15742518367899724</v>
      </c>
      <c r="DO28" s="69">
        <f>IFERROR(IFERROR(CK28,INDEX(input_dummy_data!$B:$B,MATCH($E28,input_dummy_data!$A:$A,0))),0)</f>
        <v>8.135955924844393E-2</v>
      </c>
      <c r="DP28" s="69">
        <f>IFERROR(IFERROR(CL28,INDEX(input_dummy_data!$B:$B,MATCH($E28,input_dummy_data!$A:$A,0))),0)</f>
        <v>1.7217813024718153E-2</v>
      </c>
      <c r="DQ28" s="69">
        <f>IFERROR(IFERROR(CM28,INDEX(input_dummy_data!$B:$B,MATCH($E28,input_dummy_data!$A:$A,0))),0)</f>
        <v>0.12861186404034883</v>
      </c>
      <c r="DR28" s="69">
        <f>IFERROR(IFERROR(CN28,INDEX(input_dummy_data!$B:$B,MATCH($E28,input_dummy_data!$A:$A,0))),0)</f>
        <v>0.39441545192059829</v>
      </c>
      <c r="DS28" s="69">
        <f>IFERROR(IFERROR(CO28,INDEX(input_dummy_data!$B:$B,MATCH($E28,input_dummy_data!$A:$A,0))),0)</f>
        <v>0.15312924762032051</v>
      </c>
      <c r="DT28" s="69">
        <f>IFERROR(IFERROR(CP28,INDEX(input_dummy_data!$B:$B,MATCH($E28,input_dummy_data!$A:$A,0))),0)</f>
        <v>0.21541514468538692</v>
      </c>
      <c r="DU28" s="69">
        <f>IFERROR(IFERROR(CQ28,INDEX(input_dummy_data!$B:$B,MATCH($E28,input_dummy_data!$A:$A,0))),0)</f>
        <v>8.3692068490354321E-2</v>
      </c>
      <c r="DV28" s="69">
        <f>IFERROR(IFERROR(CR28,INDEX(input_dummy_data!$B:$B,MATCH($E28,input_dummy_data!$A:$A,0))),0)</f>
        <v>0.19404412790639164</v>
      </c>
      <c r="DW28" t="s">
        <v>663</v>
      </c>
      <c r="DX28" t="s">
        <v>663</v>
      </c>
      <c r="DY28" t="s">
        <v>663</v>
      </c>
      <c r="DZ28" t="s">
        <v>663</v>
      </c>
      <c r="EA28" t="s">
        <v>663</v>
      </c>
      <c r="EB28" t="s">
        <v>663</v>
      </c>
      <c r="EC28" t="s">
        <v>663</v>
      </c>
      <c r="ED28" t="s">
        <v>663</v>
      </c>
      <c r="EE28" t="s">
        <v>663</v>
      </c>
      <c r="EF28" t="s">
        <v>663</v>
      </c>
      <c r="EG28" t="s">
        <v>663</v>
      </c>
      <c r="EH28" t="s">
        <v>663</v>
      </c>
      <c r="EI28" t="s">
        <v>663</v>
      </c>
      <c r="EJ28" t="s">
        <v>663</v>
      </c>
      <c r="EK28" t="s">
        <v>663</v>
      </c>
      <c r="EL28" t="s">
        <v>663</v>
      </c>
      <c r="EM28" t="s">
        <v>663</v>
      </c>
      <c r="EN28" t="s">
        <v>663</v>
      </c>
      <c r="EO28" t="s">
        <v>663</v>
      </c>
      <c r="EP28" t="s">
        <v>663</v>
      </c>
      <c r="EQ28" t="s">
        <v>663</v>
      </c>
      <c r="ER28" t="s">
        <v>663</v>
      </c>
      <c r="ES28" t="s">
        <v>663</v>
      </c>
      <c r="ET28" t="s">
        <v>663</v>
      </c>
      <c r="EU28" t="s">
        <v>663</v>
      </c>
      <c r="EV28" t="s">
        <v>663</v>
      </c>
      <c r="EW28" t="s">
        <v>663</v>
      </c>
      <c r="EX28" t="s">
        <v>663</v>
      </c>
      <c r="EY28" t="s">
        <v>663</v>
      </c>
    </row>
    <row r="29" spans="1:155" hidden="1" x14ac:dyDescent="0.2">
      <c r="A29" t="s">
        <v>276</v>
      </c>
      <c r="B29" t="s">
        <v>257</v>
      </c>
      <c r="C29" t="s">
        <v>15</v>
      </c>
      <c r="D29" t="s">
        <v>268</v>
      </c>
      <c r="E29" t="s">
        <v>176</v>
      </c>
      <c r="F29" s="51" t="s">
        <v>279</v>
      </c>
      <c r="G29" s="52" t="s">
        <v>15</v>
      </c>
      <c r="H29" s="53">
        <f>INDEX('RES_se-appl'!4:4,MATCH(H$2,'RES_se-appl'!$2:$2,0))+INDEX('RES_se-appl'!$9:$9,MATCH(H$2,'RES_se-appl'!$2:$2,0))+INDEX('RES_se-appl'!$14:$14,MATCH(H$2,'RES_se-appl'!$2:$2,0))</f>
        <v>685.92577511671652</v>
      </c>
      <c r="I29" s="53">
        <f>INDEX('RES_se-appl'!4:4,MATCH(I$2,'RES_se-appl'!$2:$2,0))+INDEX('RES_se-appl'!$9:$9,MATCH(I$2,'RES_se-appl'!$2:$2,0))+INDEX('RES_se-appl'!$14:$14,MATCH(I$2,'RES_se-appl'!$2:$2,0))</f>
        <v>843.11786820660177</v>
      </c>
      <c r="J29" s="53">
        <f>INDEX('RES_se-appl'!4:4,MATCH(J$2,'RES_se-appl'!$2:$2,0))+INDEX('RES_se-appl'!$9:$9,MATCH(J$2,'RES_se-appl'!$2:$2,0))+INDEX('RES_se-appl'!$14:$14,MATCH(J$2,'RES_se-appl'!$2:$2,0))</f>
        <v>333.89130379199793</v>
      </c>
      <c r="K29" s="53">
        <f>INDEX('RES_se-appl'!4:4,MATCH(K$2,'RES_se-appl'!$2:$2,0))+INDEX('RES_se-appl'!$9:$9,MATCH(K$2,'RES_se-appl'!$2:$2,0))+INDEX('RES_se-appl'!$14:$14,MATCH(K$2,'RES_se-appl'!$2:$2,0))</f>
        <v>66.779572056924607</v>
      </c>
      <c r="L29" s="53">
        <f>INDEX('RES_se-appl'!4:4,MATCH(L$2,'RES_se-appl'!$2:$2,0))+INDEX('RES_se-appl'!$9:$9,MATCH(L$2,'RES_se-appl'!$2:$2,0))+INDEX('RES_se-appl'!$14:$14,MATCH(L$2,'RES_se-appl'!$2:$2,0))</f>
        <v>494.17883329168484</v>
      </c>
      <c r="M29" s="53">
        <f>INDEX('RES_se-appl'!4:4,MATCH(M$2,'RES_se-appl'!$2:$2,0))+INDEX('RES_se-appl'!$9:$9,MATCH(M$2,'RES_se-appl'!$2:$2,0))+INDEX('RES_se-appl'!$14:$14,MATCH(M$2,'RES_se-appl'!$2:$2,0))</f>
        <v>6458.0783211997168</v>
      </c>
      <c r="N29" s="53">
        <f>INDEX('RES_se-appl'!4:4,MATCH(N$2,'RES_se-appl'!$2:$2,0))+INDEX('RES_se-appl'!$9:$9,MATCH(N$2,'RES_se-appl'!$2:$2,0))+INDEX('RES_se-appl'!$14:$14,MATCH(N$2,'RES_se-appl'!$2:$2,0))</f>
        <v>438.67475384530849</v>
      </c>
      <c r="O29" s="53">
        <f>INDEX('RES_se-appl'!4:4,MATCH(O$2,'RES_se-appl'!$2:$2,0))+INDEX('RES_se-appl'!$9:$9,MATCH(O$2,'RES_se-appl'!$2:$2,0))+INDEX('RES_se-appl'!$14:$14,MATCH(O$2,'RES_se-appl'!$2:$2,0))</f>
        <v>78.812370908409591</v>
      </c>
      <c r="P29" s="53">
        <f>INDEX('RES_se-appl'!4:4,MATCH(P$2,'RES_se-appl'!$2:$2,0))+INDEX('RES_se-appl'!$9:$9,MATCH(P$2,'RES_se-appl'!$2:$2,0))+INDEX('RES_se-appl'!$14:$14,MATCH(P$2,'RES_se-appl'!$2:$2,0))</f>
        <v>3289.1152631377977</v>
      </c>
      <c r="Q29" s="53">
        <f>INDEX('RES_se-appl'!4:4,MATCH(Q$2,'RES_se-appl'!$2:$2,0))+INDEX('RES_se-appl'!$9:$9,MATCH(Q$2,'RES_se-appl'!$2:$2,0))+INDEX('RES_se-appl'!$14:$14,MATCH(Q$2,'RES_se-appl'!$2:$2,0))</f>
        <v>490.29172926492981</v>
      </c>
      <c r="R29" s="53">
        <f>INDEX('RES_se-appl'!4:4,MATCH(R$2,'RES_se-appl'!$2:$2,0))+INDEX('RES_se-appl'!$9:$9,MATCH(R$2,'RES_se-appl'!$2:$2,0))+INDEX('RES_se-appl'!$14:$14,MATCH(R$2,'RES_se-appl'!$2:$2,0))</f>
        <v>5764.0312072239494</v>
      </c>
      <c r="S29" s="53">
        <f>INDEX('RES_se-appl'!4:4,MATCH(S$2,'RES_se-appl'!$2:$2,0))+INDEX('RES_se-appl'!$9:$9,MATCH(S$2,'RES_se-appl'!$2:$2,0))+INDEX('RES_se-appl'!$14:$14,MATCH(S$2,'RES_se-appl'!$2:$2,0))</f>
        <v>4510.9844634124956</v>
      </c>
      <c r="T29" s="53">
        <f>INDEX('RES_se-appl'!4:4,MATCH(T$2,'RES_se-appl'!$2:$2,0))+INDEX('RES_se-appl'!$9:$9,MATCH(T$2,'RES_se-appl'!$2:$2,0))+INDEX('RES_se-appl'!$14:$14,MATCH(T$2,'RES_se-appl'!$2:$2,0))</f>
        <v>480.35305518323582</v>
      </c>
      <c r="U29" s="53">
        <f>INDEX('RES_se-appl'!4:4,MATCH(U$2,'RES_se-appl'!$2:$2,0))+INDEX('RES_se-appl'!$9:$9,MATCH(U$2,'RES_se-appl'!$2:$2,0))+INDEX('RES_se-appl'!$14:$14,MATCH(U$2,'RES_se-appl'!$2:$2,0))</f>
        <v>215.96729208171919</v>
      </c>
      <c r="V29" s="53">
        <f>INDEX('RES_se-appl'!4:4,MATCH(V$2,'RES_se-appl'!$2:$2,0))+INDEX('RES_se-appl'!$9:$9,MATCH(V$2,'RES_se-appl'!$2:$2,0))+INDEX('RES_se-appl'!$14:$14,MATCH(V$2,'RES_se-appl'!$2:$2,0))</f>
        <v>491.12046523472441</v>
      </c>
      <c r="W29" s="53">
        <f>INDEX('RES_se-appl'!4:4,MATCH(W$2,'RES_se-appl'!$2:$2,0))+INDEX('RES_se-appl'!$9:$9,MATCH(W$2,'RES_se-appl'!$2:$2,0))+INDEX('RES_se-appl'!$14:$14,MATCH(W$2,'RES_se-appl'!$2:$2,0))</f>
        <v>325.13971444461498</v>
      </c>
      <c r="X29" s="53">
        <f>INDEX('RES_se-appl'!4:4,MATCH(X$2,'RES_se-appl'!$2:$2,0))+INDEX('RES_se-appl'!$9:$9,MATCH(X$2,'RES_se-appl'!$2:$2,0))+INDEX('RES_se-appl'!$14:$14,MATCH(X$2,'RES_se-appl'!$2:$2,0))</f>
        <v>3674.9625118672147</v>
      </c>
      <c r="Y29" s="53">
        <f>INDEX('RES_se-appl'!4:4,MATCH(Y$2,'RES_se-appl'!$2:$2,0))+INDEX('RES_se-appl'!$9:$9,MATCH(Y$2,'RES_se-appl'!$2:$2,0))+INDEX('RES_se-appl'!$14:$14,MATCH(Y$2,'RES_se-appl'!$2:$2,0))</f>
        <v>137.18287683032651</v>
      </c>
      <c r="Z29" s="53">
        <f>INDEX('RES_se-appl'!4:4,MATCH(Z$2,'RES_se-appl'!$2:$2,0))+INDEX('RES_se-appl'!$9:$9,MATCH(Z$2,'RES_se-appl'!$2:$2,0))+INDEX('RES_se-appl'!$14:$14,MATCH(Z$2,'RES_se-appl'!$2:$2,0))</f>
        <v>40.98147722584249</v>
      </c>
      <c r="AA29" s="53">
        <f>INDEX('RES_se-appl'!4:4,MATCH(AA$2,'RES_se-appl'!$2:$2,0))+INDEX('RES_se-appl'!$9:$9,MATCH(AA$2,'RES_se-appl'!$2:$2,0))+INDEX('RES_se-appl'!$14:$14,MATCH(AA$2,'RES_se-appl'!$2:$2,0))</f>
        <v>99.249479463572101</v>
      </c>
      <c r="AB29" s="53">
        <f>INDEX('RES_se-appl'!4:4,MATCH(AB$2,'RES_se-appl'!$2:$2,0))+INDEX('RES_se-appl'!$9:$9,MATCH(AB$2,'RES_se-appl'!$2:$2,0))+INDEX('RES_se-appl'!$14:$14,MATCH(AB$2,'RES_se-appl'!$2:$2,0))</f>
        <v>1156.7620629084522</v>
      </c>
      <c r="AC29" s="53">
        <f>INDEX('RES_se-appl'!4:4,MATCH(AC$2,'RES_se-appl'!$2:$2,0))+INDEX('RES_se-appl'!$9:$9,MATCH(AC$2,'RES_se-appl'!$2:$2,0))+INDEX('RES_se-appl'!$14:$14,MATCH(AC$2,'RES_se-appl'!$2:$2,0))</f>
        <v>1522.1577146755121</v>
      </c>
      <c r="AD29" s="53">
        <f>INDEX('RES_se-appl'!4:4,MATCH(AD$2,'RES_se-appl'!$2:$2,0))+INDEX('RES_se-appl'!$9:$9,MATCH(AD$2,'RES_se-appl'!$2:$2,0))+INDEX('RES_se-appl'!$14:$14,MATCH(AD$2,'RES_se-appl'!$2:$2,0))</f>
        <v>633.35533301651321</v>
      </c>
      <c r="AE29" s="53">
        <f>INDEX('RES_se-appl'!4:4,MATCH(AE$2,'RES_se-appl'!$2:$2,0))+INDEX('RES_se-appl'!$9:$9,MATCH(AE$2,'RES_se-appl'!$2:$2,0))+INDEX('RES_se-appl'!$14:$14,MATCH(AE$2,'RES_se-appl'!$2:$2,0))</f>
        <v>816.18666994139153</v>
      </c>
      <c r="AF29" s="53">
        <f>INDEX('RES_se-appl'!4:4,MATCH(AF$2,'RES_se-appl'!$2:$2,0))+INDEX('RES_se-appl'!$9:$9,MATCH(AF$2,'RES_se-appl'!$2:$2,0))+INDEX('RES_se-appl'!$14:$14,MATCH(AF$2,'RES_se-appl'!$2:$2,0))</f>
        <v>842.11291657822505</v>
      </c>
      <c r="AG29" s="53">
        <f>INDEX('RES_se-appl'!4:4,MATCH(AG$2,'RES_se-appl'!$2:$2,0))+INDEX('RES_se-appl'!$9:$9,MATCH(AG$2,'RES_se-appl'!$2:$2,0))+INDEX('RES_se-appl'!$14:$14,MATCH(AG$2,'RES_se-appl'!$2:$2,0))</f>
        <v>129.2242589207716</v>
      </c>
      <c r="AH29" s="53">
        <f>INDEX('RES_se-appl'!4:4,MATCH(AH$2,'RES_se-appl'!$2:$2,0))+INDEX('RES_se-appl'!$9:$9,MATCH(AH$2,'RES_se-appl'!$2:$2,0))+INDEX('RES_se-appl'!$14:$14,MATCH(AH$2,'RES_se-appl'!$2:$2,0))</f>
        <v>241.43520985068301</v>
      </c>
      <c r="AI29" s="53">
        <f>INDEX('RES_se-appl'!4:4,MATCH(AI$2,'RES_se-appl'!$2:$2,0))+INDEX('RES_se-appl'!$9:$9,MATCH(AI$2,'RES_se-appl'!$2:$2,0))+INDEX('RES_se-appl'!$14:$14,MATCH(AI$2,'RES_se-appl'!$2:$2,0))</f>
        <v>25.413972095277135</v>
      </c>
      <c r="AJ29" s="53">
        <f>INDEX('RES_se-appl'!4:4,MATCH(AJ$2,'RES_se-appl'!$2:$2,0))+INDEX('RES_se-appl'!$9:$9,MATCH(AJ$2,'RES_se-appl'!$2:$2,0))+INDEX('RES_se-appl'!$14:$14,MATCH(AJ$2,'RES_se-appl'!$2:$2,0))</f>
        <v>34285.486471774697</v>
      </c>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c r="BK29" s="112"/>
      <c r="BL29" s="112"/>
      <c r="BM29" s="112"/>
      <c r="BN29" s="112"/>
      <c r="BO29" s="60" t="s">
        <v>283</v>
      </c>
      <c r="BP29" s="62">
        <f t="shared" si="32"/>
        <v>0.47530579248342375</v>
      </c>
      <c r="BQ29" s="62">
        <f t="shared" si="32"/>
        <v>0.51770098742958714</v>
      </c>
      <c r="BR29" s="62">
        <f t="shared" si="32"/>
        <v>0.35812344801470092</v>
      </c>
      <c r="BS29" s="62">
        <f t="shared" si="32"/>
        <v>0.46089368725402036</v>
      </c>
      <c r="BT29" s="62">
        <f t="shared" si="32"/>
        <v>0.36135581366229419</v>
      </c>
      <c r="BU29" s="62">
        <f t="shared" si="32"/>
        <v>0.57109130289865984</v>
      </c>
      <c r="BV29" s="62">
        <f t="shared" si="32"/>
        <v>0.48210145457459774</v>
      </c>
      <c r="BW29" s="62">
        <f t="shared" si="32"/>
        <v>0.51004220230679498</v>
      </c>
      <c r="BX29" s="62">
        <f t="shared" si="32"/>
        <v>0.54077735049700149</v>
      </c>
      <c r="BY29" s="62">
        <f t="shared" si="32"/>
        <v>0.26867729551144026</v>
      </c>
      <c r="BZ29" s="62">
        <f t="shared" si="33"/>
        <v>0.45730993011547716</v>
      </c>
      <c r="CA29" s="62">
        <f t="shared" si="33"/>
        <v>0.50334495374128585</v>
      </c>
      <c r="CB29" s="62">
        <f t="shared" si="33"/>
        <v>0.35424534008436542</v>
      </c>
      <c r="CC29" s="62">
        <f t="shared" si="33"/>
        <v>0.42741322682634436</v>
      </c>
      <c r="CD29" s="62">
        <f t="shared" si="33"/>
        <v>0.45889041118951601</v>
      </c>
      <c r="CE29" s="62">
        <f t="shared" si="33"/>
        <v>0.49415768430197732</v>
      </c>
      <c r="CF29" s="62">
        <f t="shared" si="33"/>
        <v>0.60619705692109438</v>
      </c>
      <c r="CG29" s="62">
        <f t="shared" si="33"/>
        <v>0.53299089026980673</v>
      </c>
      <c r="CH29" s="62">
        <f t="shared" si="33"/>
        <v>0.5500437702829829</v>
      </c>
      <c r="CI29" s="62">
        <f t="shared" si="33"/>
        <v>0.64756247093074315</v>
      </c>
      <c r="CJ29" s="62">
        <f t="shared" si="34"/>
        <v>0.57381295750674477</v>
      </c>
      <c r="CK29" s="62">
        <f t="shared" si="34"/>
        <v>0.54713707183660087</v>
      </c>
      <c r="CL29" s="62">
        <f t="shared" si="34"/>
        <v>0.63275870234106257</v>
      </c>
      <c r="CM29" s="62">
        <f t="shared" si="34"/>
        <v>0.64480787682172169</v>
      </c>
      <c r="CN29" s="62">
        <f t="shared" si="34"/>
        <v>0.22288034367562881</v>
      </c>
      <c r="CO29" s="62">
        <f t="shared" si="34"/>
        <v>0.4763166582611606</v>
      </c>
      <c r="CP29" s="62">
        <f t="shared" si="34"/>
        <v>0.50521886521600823</v>
      </c>
      <c r="CQ29" s="62">
        <f t="shared" si="34"/>
        <v>0.39283128537165607</v>
      </c>
      <c r="CR29" s="62">
        <f t="shared" si="34"/>
        <v>0.4957676680957388</v>
      </c>
      <c r="CS29" s="63" t="s">
        <v>283</v>
      </c>
      <c r="CT29" s="69">
        <f>IFERROR(IFERROR(BP29,INDEX(input_dummy_data!$B:$B,MATCH($E29,input_dummy_data!$A:$A,0))),0)</f>
        <v>0.47530579248342375</v>
      </c>
      <c r="CU29" s="69">
        <f>IFERROR(IFERROR(BQ29,INDEX(input_dummy_data!$B:$B,MATCH($E29,input_dummy_data!$A:$A,0))),0)</f>
        <v>0.51770098742958714</v>
      </c>
      <c r="CV29" s="69">
        <f>IFERROR(IFERROR(BR29,INDEX(input_dummy_data!$B:$B,MATCH($E29,input_dummy_data!$A:$A,0))),0)</f>
        <v>0.35812344801470092</v>
      </c>
      <c r="CW29" s="69">
        <f>IFERROR(IFERROR(BS29,INDEX(input_dummy_data!$B:$B,MATCH($E29,input_dummy_data!$A:$A,0))),0)</f>
        <v>0.46089368725402036</v>
      </c>
      <c r="CX29" s="69">
        <f>IFERROR(IFERROR(BT29,INDEX(input_dummy_data!$B:$B,MATCH($E29,input_dummy_data!$A:$A,0))),0)</f>
        <v>0.36135581366229419</v>
      </c>
      <c r="CY29" s="69">
        <f>IFERROR(IFERROR(BU29,INDEX(input_dummy_data!$B:$B,MATCH($E29,input_dummy_data!$A:$A,0))),0)</f>
        <v>0.57109130289865984</v>
      </c>
      <c r="CZ29" s="69">
        <f>IFERROR(IFERROR(BV29,INDEX(input_dummy_data!$B:$B,MATCH($E29,input_dummy_data!$A:$A,0))),0)</f>
        <v>0.48210145457459774</v>
      </c>
      <c r="DA29" s="69">
        <f>IFERROR(IFERROR(BW29,INDEX(input_dummy_data!$B:$B,MATCH($E29,input_dummy_data!$A:$A,0))),0)</f>
        <v>0.51004220230679498</v>
      </c>
      <c r="DB29" s="69">
        <f>IFERROR(IFERROR(BX29,INDEX(input_dummy_data!$B:$B,MATCH($E29,input_dummy_data!$A:$A,0))),0)</f>
        <v>0.54077735049700149</v>
      </c>
      <c r="DC29" s="69">
        <f>IFERROR(IFERROR(BY29,INDEX(input_dummy_data!$B:$B,MATCH($E29,input_dummy_data!$A:$A,0))),0)</f>
        <v>0.26867729551144026</v>
      </c>
      <c r="DD29" s="69">
        <f>IFERROR(IFERROR(BZ29,INDEX(input_dummy_data!$B:$B,MATCH($E29,input_dummy_data!$A:$A,0))),0)</f>
        <v>0.45730993011547716</v>
      </c>
      <c r="DE29" s="69">
        <f>IFERROR(IFERROR(CA29,INDEX(input_dummy_data!$B:$B,MATCH($E29,input_dummy_data!$A:$A,0))),0)</f>
        <v>0.50334495374128585</v>
      </c>
      <c r="DF29" s="69">
        <f>IFERROR(IFERROR(CB29,INDEX(input_dummy_data!$B:$B,MATCH($E29,input_dummy_data!$A:$A,0))),0)</f>
        <v>0.35424534008436542</v>
      </c>
      <c r="DG29" s="69">
        <f>IFERROR(IFERROR(CC29,INDEX(input_dummy_data!$B:$B,MATCH($E29,input_dummy_data!$A:$A,0))),0)</f>
        <v>0.42741322682634436</v>
      </c>
      <c r="DH29" s="69">
        <f>IFERROR(IFERROR(CD29,INDEX(input_dummy_data!$B:$B,MATCH($E29,input_dummy_data!$A:$A,0))),0)</f>
        <v>0.45889041118951601</v>
      </c>
      <c r="DI29" s="69">
        <f>IFERROR(IFERROR(CE29,INDEX(input_dummy_data!$B:$B,MATCH($E29,input_dummy_data!$A:$A,0))),0)</f>
        <v>0.49415768430197732</v>
      </c>
      <c r="DJ29" s="69">
        <f>IFERROR(IFERROR(CF29,INDEX(input_dummy_data!$B:$B,MATCH($E29,input_dummy_data!$A:$A,0))),0)</f>
        <v>0.60619705692109438</v>
      </c>
      <c r="DK29" s="69">
        <f>IFERROR(IFERROR(CG29,INDEX(input_dummy_data!$B:$B,MATCH($E29,input_dummy_data!$A:$A,0))),0)</f>
        <v>0.53299089026980673</v>
      </c>
      <c r="DL29" s="69">
        <f>IFERROR(IFERROR(CH29,INDEX(input_dummy_data!$B:$B,MATCH($E29,input_dummy_data!$A:$A,0))),0)</f>
        <v>0.5500437702829829</v>
      </c>
      <c r="DM29" s="69">
        <f>IFERROR(IFERROR(CI29,INDEX(input_dummy_data!$B:$B,MATCH($E29,input_dummy_data!$A:$A,0))),0)</f>
        <v>0.64756247093074315</v>
      </c>
      <c r="DN29" s="69">
        <f>IFERROR(IFERROR(CJ29,INDEX(input_dummy_data!$B:$B,MATCH($E29,input_dummy_data!$A:$A,0))),0)</f>
        <v>0.57381295750674477</v>
      </c>
      <c r="DO29" s="69">
        <f>IFERROR(IFERROR(CK29,INDEX(input_dummy_data!$B:$B,MATCH($E29,input_dummy_data!$A:$A,0))),0)</f>
        <v>0.54713707183660087</v>
      </c>
      <c r="DP29" s="69">
        <f>IFERROR(IFERROR(CL29,INDEX(input_dummy_data!$B:$B,MATCH($E29,input_dummy_data!$A:$A,0))),0)</f>
        <v>0.63275870234106257</v>
      </c>
      <c r="DQ29" s="69">
        <f>IFERROR(IFERROR(CM29,INDEX(input_dummy_data!$B:$B,MATCH($E29,input_dummy_data!$A:$A,0))),0)</f>
        <v>0.64480787682172169</v>
      </c>
      <c r="DR29" s="69">
        <f>IFERROR(IFERROR(CN29,INDEX(input_dummy_data!$B:$B,MATCH($E29,input_dummy_data!$A:$A,0))),0)</f>
        <v>0.22288034367562881</v>
      </c>
      <c r="DS29" s="69">
        <f>IFERROR(IFERROR(CO29,INDEX(input_dummy_data!$B:$B,MATCH($E29,input_dummy_data!$A:$A,0))),0)</f>
        <v>0.4763166582611606</v>
      </c>
      <c r="DT29" s="69">
        <f>IFERROR(IFERROR(CP29,INDEX(input_dummy_data!$B:$B,MATCH($E29,input_dummy_data!$A:$A,0))),0)</f>
        <v>0.50521886521600823</v>
      </c>
      <c r="DU29" s="69">
        <f>IFERROR(IFERROR(CQ29,INDEX(input_dummy_data!$B:$B,MATCH($E29,input_dummy_data!$A:$A,0))),0)</f>
        <v>0.39283128537165607</v>
      </c>
      <c r="DV29" s="69">
        <f>IFERROR(IFERROR(CR29,INDEX(input_dummy_data!$B:$B,MATCH($E29,input_dummy_data!$A:$A,0))),0)</f>
        <v>0.4957676680957388</v>
      </c>
      <c r="DW29" t="s">
        <v>663</v>
      </c>
      <c r="DX29" t="s">
        <v>663</v>
      </c>
      <c r="DY29" t="s">
        <v>663</v>
      </c>
      <c r="DZ29" t="s">
        <v>663</v>
      </c>
      <c r="EA29" t="s">
        <v>663</v>
      </c>
      <c r="EB29" t="s">
        <v>663</v>
      </c>
      <c r="EC29" t="s">
        <v>663</v>
      </c>
      <c r="ED29" t="s">
        <v>663</v>
      </c>
      <c r="EE29" t="s">
        <v>663</v>
      </c>
      <c r="EF29" t="s">
        <v>663</v>
      </c>
      <c r="EG29" t="s">
        <v>663</v>
      </c>
      <c r="EH29" t="s">
        <v>663</v>
      </c>
      <c r="EI29" t="s">
        <v>663</v>
      </c>
      <c r="EJ29" t="s">
        <v>663</v>
      </c>
      <c r="EK29" t="s">
        <v>663</v>
      </c>
      <c r="EL29" t="s">
        <v>663</v>
      </c>
      <c r="EM29" t="s">
        <v>663</v>
      </c>
      <c r="EN29" t="s">
        <v>663</v>
      </c>
      <c r="EO29" t="s">
        <v>663</v>
      </c>
      <c r="EP29" t="s">
        <v>663</v>
      </c>
      <c r="EQ29" t="s">
        <v>663</v>
      </c>
      <c r="ER29" t="s">
        <v>663</v>
      </c>
      <c r="ES29" t="s">
        <v>663</v>
      </c>
      <c r="ET29" t="s">
        <v>663</v>
      </c>
      <c r="EU29" t="s">
        <v>663</v>
      </c>
      <c r="EV29" t="s">
        <v>663</v>
      </c>
      <c r="EW29" t="s">
        <v>663</v>
      </c>
      <c r="EX29" t="s">
        <v>663</v>
      </c>
      <c r="EY29" t="s">
        <v>663</v>
      </c>
    </row>
    <row r="30" spans="1:155" hidden="1" x14ac:dyDescent="0.2">
      <c r="A30" t="s">
        <v>276</v>
      </c>
      <c r="B30" t="s">
        <v>257</v>
      </c>
      <c r="C30" t="s">
        <v>15</v>
      </c>
      <c r="D30" t="s">
        <v>17</v>
      </c>
      <c r="E30" t="s">
        <v>177</v>
      </c>
      <c r="F30" s="51" t="s">
        <v>279</v>
      </c>
      <c r="G30" s="52" t="s">
        <v>15</v>
      </c>
      <c r="H30" s="53">
        <f>INDEX(RES_hh_fec!$32:$32,MATCH(H$2,RES_hh_fec!$2:$2,0))</f>
        <v>207.98495630798999</v>
      </c>
      <c r="I30" s="53">
        <f>INDEX(RES_hh_fec!$32:$32,MATCH(I$2,RES_hh_fec!$2:$2,0))</f>
        <v>226.30062418522701</v>
      </c>
      <c r="J30" s="53">
        <f>INDEX(RES_hh_fec!$32:$32,MATCH(J$2,RES_hh_fec!$2:$2,0))</f>
        <v>207.14781966298699</v>
      </c>
      <c r="K30" s="53">
        <f>INDEX(RES_hh_fec!$32:$32,MATCH(K$2,RES_hh_fec!$2:$2,0))</f>
        <v>19.429573920444899</v>
      </c>
      <c r="L30" s="53">
        <f>INDEX(RES_hh_fec!$32:$32,MATCH(L$2,RES_hh_fec!$2:$2,0))</f>
        <v>259.06357768466501</v>
      </c>
      <c r="M30" s="53">
        <f>INDEX(RES_hh_fec!$32:$32,MATCH(M$2,RES_hh_fec!$2:$2,0))</f>
        <v>1362.7744904650101</v>
      </c>
      <c r="N30" s="53">
        <f>INDEX(RES_hh_fec!$32:$32,MATCH(N$2,RES_hh_fec!$2:$2,0))</f>
        <v>215.14706617847099</v>
      </c>
      <c r="O30" s="53">
        <f>INDEX(RES_hh_fec!$32:$32,MATCH(O$2,RES_hh_fec!$2:$2,0))</f>
        <v>52.0560374914023</v>
      </c>
      <c r="P30" s="53">
        <f>INDEX(RES_hh_fec!$32:$32,MATCH(P$2,RES_hh_fec!$2:$2,0))</f>
        <v>819.85628930994596</v>
      </c>
      <c r="Q30" s="53">
        <f>INDEX(RES_hh_fec!$32:$32,MATCH(Q$2,RES_hh_fec!$2:$2,0))</f>
        <v>253.14424126456899</v>
      </c>
      <c r="R30" s="53">
        <f>INDEX(RES_hh_fec!$32:$32,MATCH(R$2,RES_hh_fec!$2:$2,0))</f>
        <v>1726.0938482965701</v>
      </c>
      <c r="S30" s="53">
        <f>INDEX(RES_hh_fec!$32:$32,MATCH(S$2,RES_hh_fec!$2:$2,0))</f>
        <v>375.35963894763597</v>
      </c>
      <c r="T30" s="53">
        <f>INDEX(RES_hh_fec!$32:$32,MATCH(T$2,RES_hh_fec!$2:$2,0))</f>
        <v>332.266950818135</v>
      </c>
      <c r="U30" s="53">
        <f>INDEX(RES_hh_fec!$32:$32,MATCH(U$2,RES_hh_fec!$2:$2,0))</f>
        <v>108.42842994200601</v>
      </c>
      <c r="V30" s="53">
        <f>INDEX(RES_hh_fec!$32:$32,MATCH(V$2,RES_hh_fec!$2:$2,0))</f>
        <v>211.80854268599401</v>
      </c>
      <c r="W30" s="53">
        <f>INDEX(RES_hh_fec!$32:$32,MATCH(W$2,RES_hh_fec!$2:$2,0))</f>
        <v>86.744376492040203</v>
      </c>
      <c r="X30" s="53">
        <f>INDEX(RES_hh_fec!$32:$32,MATCH(X$2,RES_hh_fec!$2:$2,0))</f>
        <v>582.91960811235106</v>
      </c>
      <c r="Y30" s="53">
        <f>INDEX(RES_hh_fec!$32:$32,MATCH(Y$2,RES_hh_fec!$2:$2,0))</f>
        <v>74.617291390241206</v>
      </c>
      <c r="Z30" s="53">
        <f>INDEX(RES_hh_fec!$32:$32,MATCH(Z$2,RES_hh_fec!$2:$2,0))</f>
        <v>8.3436041507014593</v>
      </c>
      <c r="AA30" s="53">
        <f>INDEX(RES_hh_fec!$32:$32,MATCH(AA$2,RES_hh_fec!$2:$2,0))</f>
        <v>34.2626119371877</v>
      </c>
      <c r="AB30" s="53">
        <f>INDEX(RES_hh_fec!$32:$32,MATCH(AB$2,RES_hh_fec!$2:$2,0))</f>
        <v>150.22521785251601</v>
      </c>
      <c r="AC30" s="53">
        <f>INDEX(RES_hh_fec!$32:$32,MATCH(AC$2,RES_hh_fec!$2:$2,0))</f>
        <v>636.09945445281198</v>
      </c>
      <c r="AD30" s="53">
        <f>INDEX(RES_hh_fec!$32:$32,MATCH(AD$2,RES_hh_fec!$2:$2,0))</f>
        <v>204.722810095802</v>
      </c>
      <c r="AE30" s="53">
        <f>INDEX(RES_hh_fec!$32:$32,MATCH(AE$2,RES_hh_fec!$2:$2,0))</f>
        <v>58.427093523329702</v>
      </c>
      <c r="AF30" s="53">
        <f>INDEX(RES_hh_fec!$32:$32,MATCH(AF$2,RES_hh_fec!$2:$2,0))</f>
        <v>538.44838108693295</v>
      </c>
      <c r="AG30" s="53">
        <f>INDEX(RES_hh_fec!$32:$32,MATCH(AG$2,RES_hh_fec!$2:$2,0))</f>
        <v>39.149122231740002</v>
      </c>
      <c r="AH30" s="53">
        <f>INDEX(RES_hh_fec!$32:$32,MATCH(AH$2,RES_hh_fec!$2:$2,0))</f>
        <v>59.510850536421501</v>
      </c>
      <c r="AI30" s="53">
        <f>INDEX(RES_hh_fec!$32:$32,MATCH(AI$2,RES_hh_fec!$2:$2,0))</f>
        <v>11.473857311236015</v>
      </c>
      <c r="AJ30" s="53">
        <f>INDEX(RES_hh_fec!$32:$32,MATCH(AJ$2,RES_hh_fec!$2:$2,0))</f>
        <v>8861.8063663343819</v>
      </c>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60" t="s">
        <v>283</v>
      </c>
      <c r="BP30" s="62">
        <f t="shared" si="32"/>
        <v>0.14412121262796709</v>
      </c>
      <c r="BQ30" s="62">
        <f t="shared" si="32"/>
        <v>0.13895572732413664</v>
      </c>
      <c r="BR30" s="62">
        <f t="shared" si="32"/>
        <v>0.22218156203508249</v>
      </c>
      <c r="BS30" s="62">
        <f t="shared" si="32"/>
        <v>0.13409741467547828</v>
      </c>
      <c r="BT30" s="62">
        <f t="shared" si="32"/>
        <v>0.18943371022378883</v>
      </c>
      <c r="BU30" s="62">
        <f t="shared" si="32"/>
        <v>0.12051087345316386</v>
      </c>
      <c r="BV30" s="62">
        <f t="shared" si="32"/>
        <v>0.23644559583812802</v>
      </c>
      <c r="BW30" s="62">
        <f t="shared" si="32"/>
        <v>0.33688589366681321</v>
      </c>
      <c r="BX30" s="62">
        <f t="shared" si="32"/>
        <v>0.13479603980140636</v>
      </c>
      <c r="BY30" s="62">
        <f t="shared" si="32"/>
        <v>0.13872171618972673</v>
      </c>
      <c r="BZ30" s="62">
        <f t="shared" si="33"/>
        <v>0.13694579865354822</v>
      </c>
      <c r="CA30" s="62">
        <f t="shared" si="33"/>
        <v>4.1883402976634648E-2</v>
      </c>
      <c r="CB30" s="62">
        <f t="shared" si="33"/>
        <v>0.24503647415434027</v>
      </c>
      <c r="CC30" s="62">
        <f t="shared" si="33"/>
        <v>0.21458686949545644</v>
      </c>
      <c r="CD30" s="62">
        <f t="shared" si="33"/>
        <v>0.19790848911208372</v>
      </c>
      <c r="CE30" s="62">
        <f t="shared" si="33"/>
        <v>0.13183686369026215</v>
      </c>
      <c r="CF30" s="62">
        <f t="shared" si="33"/>
        <v>9.6154491295685041E-2</v>
      </c>
      <c r="CG30" s="62">
        <f t="shared" si="33"/>
        <v>0.28990743951809567</v>
      </c>
      <c r="CH30" s="62">
        <f t="shared" si="33"/>
        <v>0.11198589693361717</v>
      </c>
      <c r="CI30" s="62">
        <f t="shared" si="33"/>
        <v>0.22354960213902061</v>
      </c>
      <c r="CJ30" s="62">
        <f t="shared" si="34"/>
        <v>7.4519366870755804E-2</v>
      </c>
      <c r="CK30" s="62">
        <f t="shared" si="34"/>
        <v>0.2286448963538337</v>
      </c>
      <c r="CL30" s="62">
        <f t="shared" si="34"/>
        <v>0.20452995799193502</v>
      </c>
      <c r="CM30" s="62">
        <f t="shared" si="34"/>
        <v>4.6158864768457555E-2</v>
      </c>
      <c r="CN30" s="62">
        <f t="shared" si="34"/>
        <v>0.14251005757740767</v>
      </c>
      <c r="CO30" s="62">
        <f t="shared" si="34"/>
        <v>0.14430246480819797</v>
      </c>
      <c r="CP30" s="62">
        <f t="shared" si="34"/>
        <v>0.12453032179790527</v>
      </c>
      <c r="CQ30" s="62">
        <f t="shared" si="34"/>
        <v>0.17735480698750908</v>
      </c>
      <c r="CR30" s="62">
        <f t="shared" si="34"/>
        <v>0.12814159953572204</v>
      </c>
      <c r="CS30" s="63" t="s">
        <v>283</v>
      </c>
      <c r="CT30" s="69">
        <f>IFERROR(IFERROR(BP30,INDEX(input_dummy_data!$B:$B,MATCH($E30,input_dummy_data!$A:$A,0))),0)</f>
        <v>0.14412121262796709</v>
      </c>
      <c r="CU30" s="69">
        <f>IFERROR(IFERROR(BQ30,INDEX(input_dummy_data!$B:$B,MATCH($E30,input_dummy_data!$A:$A,0))),0)</f>
        <v>0.13895572732413664</v>
      </c>
      <c r="CV30" s="69">
        <f>IFERROR(IFERROR(BR30,INDEX(input_dummy_data!$B:$B,MATCH($E30,input_dummy_data!$A:$A,0))),0)</f>
        <v>0.22218156203508249</v>
      </c>
      <c r="CW30" s="69">
        <f>IFERROR(IFERROR(BS30,INDEX(input_dummy_data!$B:$B,MATCH($E30,input_dummy_data!$A:$A,0))),0)</f>
        <v>0.13409741467547828</v>
      </c>
      <c r="CX30" s="69">
        <f>IFERROR(IFERROR(BT30,INDEX(input_dummy_data!$B:$B,MATCH($E30,input_dummy_data!$A:$A,0))),0)</f>
        <v>0.18943371022378883</v>
      </c>
      <c r="CY30" s="69">
        <f>IFERROR(IFERROR(BU30,INDEX(input_dummy_data!$B:$B,MATCH($E30,input_dummy_data!$A:$A,0))),0)</f>
        <v>0.12051087345316386</v>
      </c>
      <c r="CZ30" s="69">
        <f>IFERROR(IFERROR(BV30,INDEX(input_dummy_data!$B:$B,MATCH($E30,input_dummy_data!$A:$A,0))),0)</f>
        <v>0.23644559583812802</v>
      </c>
      <c r="DA30" s="69">
        <f>IFERROR(IFERROR(BW30,INDEX(input_dummy_data!$B:$B,MATCH($E30,input_dummy_data!$A:$A,0))),0)</f>
        <v>0.33688589366681321</v>
      </c>
      <c r="DB30" s="69">
        <f>IFERROR(IFERROR(BX30,INDEX(input_dummy_data!$B:$B,MATCH($E30,input_dummy_data!$A:$A,0))),0)</f>
        <v>0.13479603980140636</v>
      </c>
      <c r="DC30" s="69">
        <f>IFERROR(IFERROR(BY30,INDEX(input_dummy_data!$B:$B,MATCH($E30,input_dummy_data!$A:$A,0))),0)</f>
        <v>0.13872171618972673</v>
      </c>
      <c r="DD30" s="69">
        <f>IFERROR(IFERROR(BZ30,INDEX(input_dummy_data!$B:$B,MATCH($E30,input_dummy_data!$A:$A,0))),0)</f>
        <v>0.13694579865354822</v>
      </c>
      <c r="DE30" s="69">
        <f>IFERROR(IFERROR(CA30,INDEX(input_dummy_data!$B:$B,MATCH($E30,input_dummy_data!$A:$A,0))),0)</f>
        <v>4.1883402976634648E-2</v>
      </c>
      <c r="DF30" s="69">
        <f>IFERROR(IFERROR(CB30,INDEX(input_dummy_data!$B:$B,MATCH($E30,input_dummy_data!$A:$A,0))),0)</f>
        <v>0.24503647415434027</v>
      </c>
      <c r="DG30" s="69">
        <f>IFERROR(IFERROR(CC30,INDEX(input_dummy_data!$B:$B,MATCH($E30,input_dummy_data!$A:$A,0))),0)</f>
        <v>0.21458686949545644</v>
      </c>
      <c r="DH30" s="69">
        <f>IFERROR(IFERROR(CD30,INDEX(input_dummy_data!$B:$B,MATCH($E30,input_dummy_data!$A:$A,0))),0)</f>
        <v>0.19790848911208372</v>
      </c>
      <c r="DI30" s="69">
        <f>IFERROR(IFERROR(CE30,INDEX(input_dummy_data!$B:$B,MATCH($E30,input_dummy_data!$A:$A,0))),0)</f>
        <v>0.13183686369026215</v>
      </c>
      <c r="DJ30" s="69">
        <f>IFERROR(IFERROR(CF30,INDEX(input_dummy_data!$B:$B,MATCH($E30,input_dummy_data!$A:$A,0))),0)</f>
        <v>9.6154491295685041E-2</v>
      </c>
      <c r="DK30" s="69">
        <f>IFERROR(IFERROR(CG30,INDEX(input_dummy_data!$B:$B,MATCH($E30,input_dummy_data!$A:$A,0))),0)</f>
        <v>0.28990743951809567</v>
      </c>
      <c r="DL30" s="69">
        <f>IFERROR(IFERROR(CH30,INDEX(input_dummy_data!$B:$B,MATCH($E30,input_dummy_data!$A:$A,0))),0)</f>
        <v>0.11198589693361717</v>
      </c>
      <c r="DM30" s="69">
        <f>IFERROR(IFERROR(CI30,INDEX(input_dummy_data!$B:$B,MATCH($E30,input_dummy_data!$A:$A,0))),0)</f>
        <v>0.22354960213902061</v>
      </c>
      <c r="DN30" s="69">
        <f>IFERROR(IFERROR(CJ30,INDEX(input_dummy_data!$B:$B,MATCH($E30,input_dummy_data!$A:$A,0))),0)</f>
        <v>7.4519366870755804E-2</v>
      </c>
      <c r="DO30" s="69">
        <f>IFERROR(IFERROR(CK30,INDEX(input_dummy_data!$B:$B,MATCH($E30,input_dummy_data!$A:$A,0))),0)</f>
        <v>0.2286448963538337</v>
      </c>
      <c r="DP30" s="69">
        <f>IFERROR(IFERROR(CL30,INDEX(input_dummy_data!$B:$B,MATCH($E30,input_dummy_data!$A:$A,0))),0)</f>
        <v>0.20452995799193502</v>
      </c>
      <c r="DQ30" s="69">
        <f>IFERROR(IFERROR(CM30,INDEX(input_dummy_data!$B:$B,MATCH($E30,input_dummy_data!$A:$A,0))),0)</f>
        <v>4.6158864768457555E-2</v>
      </c>
      <c r="DR30" s="69">
        <f>IFERROR(IFERROR(CN30,INDEX(input_dummy_data!$B:$B,MATCH($E30,input_dummy_data!$A:$A,0))),0)</f>
        <v>0.14251005757740767</v>
      </c>
      <c r="DS30" s="69">
        <f>IFERROR(IFERROR(CO30,INDEX(input_dummy_data!$B:$B,MATCH($E30,input_dummy_data!$A:$A,0))),0)</f>
        <v>0.14430246480819797</v>
      </c>
      <c r="DT30" s="69">
        <f>IFERROR(IFERROR(CP30,INDEX(input_dummy_data!$B:$B,MATCH($E30,input_dummy_data!$A:$A,0))),0)</f>
        <v>0.12453032179790527</v>
      </c>
      <c r="DU30" s="69">
        <f>IFERROR(IFERROR(CQ30,INDEX(input_dummy_data!$B:$B,MATCH($E30,input_dummy_data!$A:$A,0))),0)</f>
        <v>0.17735480698750908</v>
      </c>
      <c r="DV30" s="69">
        <f>IFERROR(IFERROR(CR30,INDEX(input_dummy_data!$B:$B,MATCH($E30,input_dummy_data!$A:$A,0))),0)</f>
        <v>0.12814159953572204</v>
      </c>
      <c r="DW30" t="s">
        <v>663</v>
      </c>
      <c r="DX30" t="s">
        <v>663</v>
      </c>
      <c r="DY30" t="s">
        <v>663</v>
      </c>
      <c r="DZ30" t="s">
        <v>663</v>
      </c>
      <c r="EA30" t="s">
        <v>663</v>
      </c>
      <c r="EB30" t="s">
        <v>663</v>
      </c>
      <c r="EC30" t="s">
        <v>663</v>
      </c>
      <c r="ED30" t="s">
        <v>663</v>
      </c>
      <c r="EE30" t="s">
        <v>663</v>
      </c>
      <c r="EF30" t="s">
        <v>663</v>
      </c>
      <c r="EG30" t="s">
        <v>663</v>
      </c>
      <c r="EH30" t="s">
        <v>663</v>
      </c>
      <c r="EI30" t="s">
        <v>663</v>
      </c>
      <c r="EJ30" t="s">
        <v>663</v>
      </c>
      <c r="EK30" t="s">
        <v>663</v>
      </c>
      <c r="EL30" t="s">
        <v>663</v>
      </c>
      <c r="EM30" t="s">
        <v>663</v>
      </c>
      <c r="EN30" t="s">
        <v>663</v>
      </c>
      <c r="EO30" t="s">
        <v>663</v>
      </c>
      <c r="EP30" t="s">
        <v>663</v>
      </c>
      <c r="EQ30" t="s">
        <v>663</v>
      </c>
      <c r="ER30" t="s">
        <v>663</v>
      </c>
      <c r="ES30" t="s">
        <v>663</v>
      </c>
      <c r="ET30" t="s">
        <v>663</v>
      </c>
      <c r="EU30" t="s">
        <v>663</v>
      </c>
      <c r="EV30" t="s">
        <v>663</v>
      </c>
      <c r="EW30" t="s">
        <v>663</v>
      </c>
      <c r="EX30" t="s">
        <v>663</v>
      </c>
      <c r="EY30" t="s">
        <v>663</v>
      </c>
    </row>
    <row r="31" spans="1:155" x14ac:dyDescent="0.2">
      <c r="A31" t="s">
        <v>276</v>
      </c>
      <c r="B31" t="s">
        <v>257</v>
      </c>
      <c r="C31" t="s">
        <v>15</v>
      </c>
      <c r="D31" t="s">
        <v>272</v>
      </c>
      <c r="E31" t="s">
        <v>178</v>
      </c>
      <c r="F31" s="51" t="s">
        <v>279</v>
      </c>
      <c r="G31" s="52" t="s">
        <v>15</v>
      </c>
      <c r="H31" s="53">
        <f>INDEX(RES_hh_fec!$16:$16,MATCH(H$2,RES_hh_fec!$2:$2,0))</f>
        <v>8.1840951281658008</v>
      </c>
      <c r="I31" s="53">
        <f>INDEX(RES_hh_fec!$16:$16,MATCH(I$2,RES_hh_fec!$2:$2,0))</f>
        <v>10.1748522833543</v>
      </c>
      <c r="J31" s="53">
        <f>INDEX(RES_hh_fec!$16:$16,MATCH(J$2,RES_hh_fec!$2:$2,0))</f>
        <v>12.9171774943602</v>
      </c>
      <c r="K31" s="53">
        <f>INDEX(RES_hh_fec!$16:$16,MATCH(K$2,RES_hh_fec!$2:$2,0))</f>
        <v>17.039773769670798</v>
      </c>
      <c r="L31" s="53">
        <f>INDEX(RES_hh_fec!$16:$16,MATCH(L$2,RES_hh_fec!$2:$2,0))</f>
        <v>6.6270899120933802</v>
      </c>
      <c r="M31" s="53">
        <f>INDEX(RES_hh_fec!$16:$16,MATCH(M$2,RES_hh_fec!$2:$2,0))</f>
        <v>106.748445556981</v>
      </c>
      <c r="N31" s="53">
        <f>INDEX(RES_hh_fec!$16:$16,MATCH(N$2,RES_hh_fec!$2:$2,0))</f>
        <v>6.01177457619265</v>
      </c>
      <c r="O31" s="53">
        <f>INDEX(RES_hh_fec!$16:$16,MATCH(O$2,RES_hh_fec!$2:$2,0))</f>
        <v>3.3078321582179798E-2</v>
      </c>
      <c r="P31" s="53">
        <f>INDEX(RES_hh_fec!$16:$16,MATCH(P$2,RES_hh_fec!$2:$2,0))</f>
        <v>181.621103279848</v>
      </c>
      <c r="Q31" s="53">
        <f>INDEX(RES_hh_fec!$16:$16,MATCH(Q$2,RES_hh_fec!$2:$2,0))</f>
        <v>9.7595731520491196</v>
      </c>
      <c r="R31" s="53">
        <f>INDEX(RES_hh_fec!$16:$16,MATCH(R$2,RES_hh_fec!$2:$2,0))</f>
        <v>87.490507965703102</v>
      </c>
      <c r="S31" s="53">
        <f>INDEX(RES_hh_fec!$16:$16,MATCH(S$2,RES_hh_fec!$2:$2,0))</f>
        <v>44.956574748222003</v>
      </c>
      <c r="T31" s="53">
        <f>INDEX(RES_hh_fec!$16:$16,MATCH(T$2,RES_hh_fec!$2:$2,0))</f>
        <v>120.368617791305</v>
      </c>
      <c r="U31" s="53">
        <f>INDEX(RES_hh_fec!$16:$16,MATCH(U$2,RES_hh_fec!$2:$2,0))</f>
        <v>53.9949017396928</v>
      </c>
      <c r="V31" s="53">
        <f>INDEX(RES_hh_fec!$16:$16,MATCH(V$2,RES_hh_fec!$2:$2,0))</f>
        <v>8.8971608492588192</v>
      </c>
      <c r="W31" s="53">
        <f>INDEX(RES_hh_fec!$16:$16,MATCH(W$2,RES_hh_fec!$2:$2,0))</f>
        <v>2.2080097151986502</v>
      </c>
      <c r="X31" s="53">
        <f>INDEX(RES_hh_fec!$16:$16,MATCH(X$2,RES_hh_fec!$2:$2,0))</f>
        <v>738.07953526085896</v>
      </c>
      <c r="Y31" s="53">
        <f>INDEX(RES_hh_fec!$16:$16,MATCH(Y$2,RES_hh_fec!$2:$2,0))</f>
        <v>0.15906203297286101</v>
      </c>
      <c r="Z31" s="53">
        <f>INDEX(RES_hh_fec!$16:$16,MATCH(Z$2,RES_hh_fec!$2:$2,0))</f>
        <v>1.7779751242266599</v>
      </c>
      <c r="AA31" s="53">
        <f>INDEX(RES_hh_fec!$16:$16,MATCH(AA$2,RES_hh_fec!$2:$2,0))</f>
        <v>0.118458403600269</v>
      </c>
      <c r="AB31" s="53">
        <f>INDEX(RES_hh_fec!$16:$16,MATCH(AB$2,RES_hh_fec!$2:$2,0))</f>
        <v>23.1342309848615</v>
      </c>
      <c r="AC31" s="53">
        <f>INDEX(RES_hh_fec!$16:$16,MATCH(AC$2,RES_hh_fec!$2:$2,0))</f>
        <v>8.1103903279147893</v>
      </c>
      <c r="AD31" s="53">
        <f>INDEX(RES_hh_fec!$16:$16,MATCH(AD$2,RES_hh_fec!$2:$2,0))</f>
        <v>18.948674438547702</v>
      </c>
      <c r="AE31" s="53">
        <f>INDEX(RES_hh_fec!$16:$16,MATCH(AE$2,RES_hh_fec!$2:$2,0))</f>
        <v>29.952392896863799</v>
      </c>
      <c r="AF31" s="53">
        <f>INDEX(RES_hh_fec!$16:$16,MATCH(AF$2,RES_hh_fec!$2:$2,0))</f>
        <v>16.945400155682101</v>
      </c>
      <c r="AG31" s="53">
        <f>INDEX(RES_hh_fec!$16:$16,MATCH(AG$2,RES_hh_fec!$2:$2,0))</f>
        <v>8.9116312532535105</v>
      </c>
      <c r="AH31" s="53">
        <f>INDEX(RES_hh_fec!$16:$16,MATCH(AH$2,RES_hh_fec!$2:$2,0))</f>
        <v>1.9350222416263101</v>
      </c>
      <c r="AI31" s="53">
        <f>INDEX(RES_hh_fec!$16:$16,MATCH(AI$2,RES_hh_fec!$2:$2,0))</f>
        <v>5.7709044313927187</v>
      </c>
      <c r="AJ31" s="53">
        <f>INDEX(RES_hh_fec!$16:$16,MATCH(AJ$2,RES_hh_fec!$2:$2,0))</f>
        <v>1530.8764138354816</v>
      </c>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60" t="s">
        <v>283</v>
      </c>
      <c r="BP31" s="62">
        <f t="shared" si="32"/>
        <v>5.6710914821514954E-3</v>
      </c>
      <c r="BQ31" s="62">
        <f t="shared" si="32"/>
        <v>6.2476805114417625E-3</v>
      </c>
      <c r="BR31" s="62">
        <f t="shared" si="32"/>
        <v>1.3854640987535164E-2</v>
      </c>
      <c r="BS31" s="62">
        <f t="shared" si="32"/>
        <v>0.11760369108061024</v>
      </c>
      <c r="BT31" s="62">
        <f t="shared" si="32"/>
        <v>4.8458924301685163E-3</v>
      </c>
      <c r="BU31" s="62">
        <f t="shared" si="32"/>
        <v>9.4398218515593692E-3</v>
      </c>
      <c r="BV31" s="62">
        <f t="shared" si="32"/>
        <v>6.606911481345689E-3</v>
      </c>
      <c r="BW31" s="62">
        <f t="shared" si="32"/>
        <v>2.1406969228211775E-4</v>
      </c>
      <c r="BX31" s="62">
        <f t="shared" si="32"/>
        <v>2.9861093688860391E-2</v>
      </c>
      <c r="BY31" s="62">
        <f t="shared" si="32"/>
        <v>5.3481948875007913E-3</v>
      </c>
      <c r="BZ31" s="62">
        <f t="shared" si="33"/>
        <v>6.9413708297448445E-3</v>
      </c>
      <c r="CA31" s="62">
        <f t="shared" si="33"/>
        <v>5.0163473673088639E-3</v>
      </c>
      <c r="CB31" s="62">
        <f t="shared" si="33"/>
        <v>8.8768087315902133E-2</v>
      </c>
      <c r="CC31" s="62">
        <f t="shared" si="33"/>
        <v>0.10685939969095426</v>
      </c>
      <c r="CD31" s="62">
        <f t="shared" si="33"/>
        <v>8.3132797135308002E-3</v>
      </c>
      <c r="CE31" s="62">
        <f t="shared" si="33"/>
        <v>3.3558034263596387E-3</v>
      </c>
      <c r="CF31" s="62">
        <f t="shared" si="33"/>
        <v>0.12174862753130263</v>
      </c>
      <c r="CG31" s="62">
        <f t="shared" si="33"/>
        <v>6.1799705999159254E-4</v>
      </c>
      <c r="CH31" s="62">
        <f t="shared" si="33"/>
        <v>2.3863564883461374E-2</v>
      </c>
      <c r="CI31" s="62">
        <f t="shared" si="33"/>
        <v>7.7289288520708359E-4</v>
      </c>
      <c r="CJ31" s="62">
        <f t="shared" si="34"/>
        <v>1.1475758003068373E-2</v>
      </c>
      <c r="CK31" s="62">
        <f t="shared" si="34"/>
        <v>2.9152663831639521E-3</v>
      </c>
      <c r="CL31" s="62">
        <f t="shared" si="34"/>
        <v>1.8930824489490954E-2</v>
      </c>
      <c r="CM31" s="62">
        <f t="shared" si="34"/>
        <v>2.3663139304815679E-2</v>
      </c>
      <c r="CN31" s="62">
        <f t="shared" si="34"/>
        <v>4.4849052140962485E-3</v>
      </c>
      <c r="CO31" s="62">
        <f t="shared" si="34"/>
        <v>3.2847999699560475E-2</v>
      </c>
      <c r="CP31" s="62">
        <f t="shared" si="34"/>
        <v>4.049159779498563E-3</v>
      </c>
      <c r="CQ31" s="62">
        <f t="shared" si="34"/>
        <v>8.9202577111599152E-2</v>
      </c>
      <c r="CR31" s="62">
        <f t="shared" si="34"/>
        <v>2.2136452123985233E-2</v>
      </c>
      <c r="CS31" s="63" t="s">
        <v>283</v>
      </c>
      <c r="CT31" s="69">
        <f>IFERROR(IFERROR(BP31,INDEX(input_dummy_data!$B:$B,MATCH($E31,input_dummy_data!$A:$A,0))),0)</f>
        <v>5.6710914821514954E-3</v>
      </c>
      <c r="CU31" s="69">
        <f>IFERROR(IFERROR(BQ31,INDEX(input_dummy_data!$B:$B,MATCH($E31,input_dummy_data!$A:$A,0))),0)</f>
        <v>6.2476805114417625E-3</v>
      </c>
      <c r="CV31" s="69">
        <f>IFERROR(IFERROR(BR31,INDEX(input_dummy_data!$B:$B,MATCH($E31,input_dummy_data!$A:$A,0))),0)</f>
        <v>1.3854640987535164E-2</v>
      </c>
      <c r="CW31" s="69">
        <f>IFERROR(IFERROR(BS31,INDEX(input_dummy_data!$B:$B,MATCH($E31,input_dummy_data!$A:$A,0))),0)</f>
        <v>0.11760369108061024</v>
      </c>
      <c r="CX31" s="69">
        <f>IFERROR(IFERROR(BT31,INDEX(input_dummy_data!$B:$B,MATCH($E31,input_dummy_data!$A:$A,0))),0)</f>
        <v>4.8458924301685163E-3</v>
      </c>
      <c r="CY31" s="69">
        <f>IFERROR(IFERROR(BU31,INDEX(input_dummy_data!$B:$B,MATCH($E31,input_dummy_data!$A:$A,0))),0)</f>
        <v>9.4398218515593692E-3</v>
      </c>
      <c r="CZ31" s="69">
        <f>IFERROR(IFERROR(BV31,INDEX(input_dummy_data!$B:$B,MATCH($E31,input_dummy_data!$A:$A,0))),0)</f>
        <v>6.606911481345689E-3</v>
      </c>
      <c r="DA31" s="69">
        <f>IFERROR(IFERROR(BW31,INDEX(input_dummy_data!$B:$B,MATCH($E31,input_dummy_data!$A:$A,0))),0)</f>
        <v>2.1406969228211775E-4</v>
      </c>
      <c r="DB31" s="69">
        <f>IFERROR(IFERROR(BX31,INDEX(input_dummy_data!$B:$B,MATCH($E31,input_dummy_data!$A:$A,0))),0)</f>
        <v>2.9861093688860391E-2</v>
      </c>
      <c r="DC31" s="69">
        <f>IFERROR(IFERROR(BY31,INDEX(input_dummy_data!$B:$B,MATCH($E31,input_dummy_data!$A:$A,0))),0)</f>
        <v>5.3481948875007913E-3</v>
      </c>
      <c r="DD31" s="69">
        <f>IFERROR(IFERROR(BZ31,INDEX(input_dummy_data!$B:$B,MATCH($E31,input_dummy_data!$A:$A,0))),0)</f>
        <v>6.9413708297448445E-3</v>
      </c>
      <c r="DE31" s="69">
        <f>IFERROR(IFERROR(CA31,INDEX(input_dummy_data!$B:$B,MATCH($E31,input_dummy_data!$A:$A,0))),0)</f>
        <v>5.0163473673088639E-3</v>
      </c>
      <c r="DF31" s="69">
        <f>IFERROR(IFERROR(CB31,INDEX(input_dummy_data!$B:$B,MATCH($E31,input_dummy_data!$A:$A,0))),0)</f>
        <v>8.8768087315902133E-2</v>
      </c>
      <c r="DG31" s="69">
        <f>IFERROR(IFERROR(CC31,INDEX(input_dummy_data!$B:$B,MATCH($E31,input_dummy_data!$A:$A,0))),0)</f>
        <v>0.10685939969095426</v>
      </c>
      <c r="DH31" s="69">
        <f>IFERROR(IFERROR(CD31,INDEX(input_dummy_data!$B:$B,MATCH($E31,input_dummy_data!$A:$A,0))),0)</f>
        <v>8.3132797135308002E-3</v>
      </c>
      <c r="DI31" s="69">
        <f>IFERROR(IFERROR(CE31,INDEX(input_dummy_data!$B:$B,MATCH($E31,input_dummy_data!$A:$A,0))),0)</f>
        <v>3.3558034263596387E-3</v>
      </c>
      <c r="DJ31" s="69">
        <f>IFERROR(IFERROR(CF31,INDEX(input_dummy_data!$B:$B,MATCH($E31,input_dummy_data!$A:$A,0))),0)</f>
        <v>0.12174862753130263</v>
      </c>
      <c r="DK31" s="69">
        <f>IFERROR(IFERROR(CG31,INDEX(input_dummy_data!$B:$B,MATCH($E31,input_dummy_data!$A:$A,0))),0)</f>
        <v>6.1799705999159254E-4</v>
      </c>
      <c r="DL31" s="69">
        <f>IFERROR(IFERROR(CH31,INDEX(input_dummy_data!$B:$B,MATCH($E31,input_dummy_data!$A:$A,0))),0)</f>
        <v>2.3863564883461374E-2</v>
      </c>
      <c r="DM31" s="69">
        <f>IFERROR(IFERROR(CI31,INDEX(input_dummy_data!$B:$B,MATCH($E31,input_dummy_data!$A:$A,0))),0)</f>
        <v>7.7289288520708359E-4</v>
      </c>
      <c r="DN31" s="69">
        <f>IFERROR(IFERROR(CJ31,INDEX(input_dummy_data!$B:$B,MATCH($E31,input_dummy_data!$A:$A,0))),0)</f>
        <v>1.1475758003068373E-2</v>
      </c>
      <c r="DO31" s="69">
        <f>IFERROR(IFERROR(CK31,INDEX(input_dummy_data!$B:$B,MATCH($E31,input_dummy_data!$A:$A,0))),0)</f>
        <v>2.9152663831639521E-3</v>
      </c>
      <c r="DP31" s="69">
        <f>IFERROR(IFERROR(CL31,INDEX(input_dummy_data!$B:$B,MATCH($E31,input_dummy_data!$A:$A,0))),0)</f>
        <v>1.8930824489490954E-2</v>
      </c>
      <c r="DQ31" s="69">
        <f>IFERROR(IFERROR(CM31,INDEX(input_dummy_data!$B:$B,MATCH($E31,input_dummy_data!$A:$A,0))),0)</f>
        <v>2.3663139304815679E-2</v>
      </c>
      <c r="DR31" s="69">
        <f>IFERROR(IFERROR(CN31,INDEX(input_dummy_data!$B:$B,MATCH($E31,input_dummy_data!$A:$A,0))),0)</f>
        <v>4.4849052140962485E-3</v>
      </c>
      <c r="DS31" s="69">
        <f>IFERROR(IFERROR(CO31,INDEX(input_dummy_data!$B:$B,MATCH($E31,input_dummy_data!$A:$A,0))),0)</f>
        <v>3.2847999699560475E-2</v>
      </c>
      <c r="DT31" s="69">
        <f>IFERROR(IFERROR(CP31,INDEX(input_dummy_data!$B:$B,MATCH($E31,input_dummy_data!$A:$A,0))),0)</f>
        <v>4.049159779498563E-3</v>
      </c>
      <c r="DU31" s="69">
        <f>IFERROR(IFERROR(CQ31,INDEX(input_dummy_data!$B:$B,MATCH($E31,input_dummy_data!$A:$A,0))),0)</f>
        <v>8.9202577111599152E-2</v>
      </c>
      <c r="DV31" s="69">
        <f>IFERROR(IFERROR(CR31,INDEX(input_dummy_data!$B:$B,MATCH($E31,input_dummy_data!$A:$A,0))),0)</f>
        <v>2.2136452123985233E-2</v>
      </c>
      <c r="DW31" t="s">
        <v>663</v>
      </c>
      <c r="DX31" t="s">
        <v>663</v>
      </c>
      <c r="DY31" t="s">
        <v>663</v>
      </c>
      <c r="DZ31" t="s">
        <v>663</v>
      </c>
      <c r="EA31" t="s">
        <v>663</v>
      </c>
      <c r="EB31" t="s">
        <v>663</v>
      </c>
      <c r="EC31" t="s">
        <v>663</v>
      </c>
      <c r="ED31" t="s">
        <v>663</v>
      </c>
      <c r="EE31" t="s">
        <v>663</v>
      </c>
      <c r="EF31" t="s">
        <v>663</v>
      </c>
      <c r="EG31" t="s">
        <v>663</v>
      </c>
      <c r="EH31" t="s">
        <v>663</v>
      </c>
      <c r="EI31" t="s">
        <v>663</v>
      </c>
      <c r="EJ31" t="s">
        <v>663</v>
      </c>
      <c r="EK31" t="s">
        <v>663</v>
      </c>
      <c r="EL31" t="s">
        <v>663</v>
      </c>
      <c r="EM31" t="s">
        <v>663</v>
      </c>
      <c r="EN31" t="s">
        <v>663</v>
      </c>
      <c r="EO31" t="s">
        <v>663</v>
      </c>
      <c r="EP31" t="s">
        <v>663</v>
      </c>
      <c r="EQ31" t="s">
        <v>663</v>
      </c>
      <c r="ER31" t="s">
        <v>663</v>
      </c>
      <c r="ES31" t="s">
        <v>663</v>
      </c>
      <c r="ET31" t="s">
        <v>663</v>
      </c>
      <c r="EU31" t="s">
        <v>663</v>
      </c>
      <c r="EV31" t="s">
        <v>663</v>
      </c>
      <c r="EW31" t="s">
        <v>663</v>
      </c>
      <c r="EX31" t="s">
        <v>663</v>
      </c>
      <c r="EY31" t="s">
        <v>663</v>
      </c>
    </row>
    <row r="32" spans="1:155" hidden="1" x14ac:dyDescent="0.2">
      <c r="A32" t="s">
        <v>276</v>
      </c>
      <c r="B32" t="s">
        <v>257</v>
      </c>
      <c r="C32" t="s">
        <v>15</v>
      </c>
      <c r="D32" t="s">
        <v>273</v>
      </c>
      <c r="E32" t="s">
        <v>180</v>
      </c>
      <c r="F32" s="51" t="s">
        <v>279</v>
      </c>
      <c r="G32" s="52" t="s">
        <v>15</v>
      </c>
      <c r="H32" s="53">
        <f>INDEX('RES_se-appl'!$13:$13,MATCH(H$2,'RES_se-appl'!$2:$2,0))</f>
        <v>39.715287260997698</v>
      </c>
      <c r="I32" s="53">
        <f>INDEX('RES_se-appl'!$13:$13,MATCH(I$2,'RES_se-appl'!$2:$2,0))</f>
        <v>59.558893478044197</v>
      </c>
      <c r="J32" s="53">
        <f>INDEX('RES_se-appl'!$13:$13,MATCH(J$2,'RES_se-appl'!$2:$2,0))</f>
        <v>25.424232638442</v>
      </c>
      <c r="K32" s="53">
        <f>INDEX('RES_se-appl'!$13:$13,MATCH(K$2,'RES_se-appl'!$2:$2,0))</f>
        <v>3.4459039355787402</v>
      </c>
      <c r="L32" s="53">
        <f>INDEX('RES_se-appl'!$13:$13,MATCH(L$2,'RES_se-appl'!$2:$2,0))</f>
        <v>38.664978072784102</v>
      </c>
      <c r="M32" s="53">
        <f>INDEX('RES_se-appl'!$13:$13,MATCH(M$2,'RES_se-appl'!$2:$2,0))</f>
        <v>373.328853206975</v>
      </c>
      <c r="N32" s="53">
        <f>INDEX('RES_se-appl'!$13:$13,MATCH(N$2,'RES_se-appl'!$2:$2,0))</f>
        <v>31.810455669983</v>
      </c>
      <c r="O32" s="53">
        <f>INDEX('RES_se-appl'!$13:$13,MATCH(O$2,'RES_se-appl'!$2:$2,0))</f>
        <v>4.32554596101832</v>
      </c>
      <c r="P32" s="53">
        <f>INDEX('RES_se-appl'!$13:$13,MATCH(P$2,'RES_se-appl'!$2:$2,0))</f>
        <v>189.679229636912</v>
      </c>
      <c r="Q32" s="53">
        <f>INDEX('RES_se-appl'!$13:$13,MATCH(Q$2,'RES_se-appl'!$2:$2,0))</f>
        <v>30.547569960701299</v>
      </c>
      <c r="R32" s="53">
        <f>INDEX('RES_se-appl'!$13:$13,MATCH(R$2,'RES_se-appl'!$2:$2,0))</f>
        <v>310.38296835470101</v>
      </c>
      <c r="S32" s="53">
        <f>INDEX('RES_se-appl'!$13:$13,MATCH(S$2,'RES_se-appl'!$2:$2,0))</f>
        <v>276.58159976934098</v>
      </c>
      <c r="T32" s="53">
        <f>INDEX('RES_se-appl'!$13:$13,MATCH(T$2,'RES_se-appl'!$2:$2,0))</f>
        <v>31.158628033889698</v>
      </c>
      <c r="U32" s="53">
        <f>INDEX('RES_se-appl'!$13:$13,MATCH(U$2,'RES_se-appl'!$2:$2,0))</f>
        <v>11.5028360402075</v>
      </c>
      <c r="V32" s="53">
        <f>INDEX('RES_se-appl'!$13:$13,MATCH(V$2,'RES_se-appl'!$2:$2,0))</f>
        <v>31.476694425533001</v>
      </c>
      <c r="W32" s="53">
        <f>INDEX('RES_se-appl'!$13:$13,MATCH(W$2,'RES_se-appl'!$2:$2,0))</f>
        <v>15.8230588251848</v>
      </c>
      <c r="X32" s="53">
        <f>INDEX('RES_se-appl'!$13:$13,MATCH(X$2,'RES_se-appl'!$2:$2,0))</f>
        <v>226.441008851134</v>
      </c>
      <c r="Y32" s="53">
        <f>INDEX('RES_se-appl'!$13:$13,MATCH(Y$2,'RES_se-appl'!$2:$2,0))</f>
        <v>8.5804637068411598</v>
      </c>
      <c r="Z32" s="53">
        <f>INDEX('RES_se-appl'!$13:$13,MATCH(Z$2,'RES_se-appl'!$2:$2,0))</f>
        <v>3.2995370586249901</v>
      </c>
      <c r="AA32" s="53">
        <f>INDEX('RES_se-appl'!$13:$13,MATCH(AA$2,'RES_se-appl'!$2:$2,0))</f>
        <v>4.6662224186191903</v>
      </c>
      <c r="AB32" s="53">
        <f>INDEX('RES_se-appl'!$13:$13,MATCH(AB$2,'RES_se-appl'!$2:$2,0))</f>
        <v>83.636690869910893</v>
      </c>
      <c r="AC32" s="53">
        <f>INDEX('RES_se-appl'!$13:$13,MATCH(AC$2,'RES_se-appl'!$2:$2,0))</f>
        <v>99.115032098840899</v>
      </c>
      <c r="AD32" s="53">
        <f>INDEX('RES_se-appl'!$13:$13,MATCH(AD$2,'RES_se-appl'!$2:$2,0))</f>
        <v>38.433739728495603</v>
      </c>
      <c r="AE32" s="53">
        <f>INDEX('RES_se-appl'!$13:$13,MATCH(AE$2,'RES_se-appl'!$2:$2,0))</f>
        <v>39.121853015478202</v>
      </c>
      <c r="AF32" s="53">
        <f>INDEX('RES_se-appl'!$13:$13,MATCH(AF$2,'RES_se-appl'!$2:$2,0))</f>
        <v>51.943200280130597</v>
      </c>
      <c r="AG32" s="53">
        <f>INDEX('RES_se-appl'!$13:$13,MATCH(AG$2,'RES_se-appl'!$2:$2,0))</f>
        <v>7.1201355379433604</v>
      </c>
      <c r="AH32" s="53">
        <f>INDEX('RES_se-appl'!$13:$13,MATCH(AH$2,'RES_se-appl'!$2:$2,0))</f>
        <v>18.067338957080398</v>
      </c>
      <c r="AI32" s="53">
        <f>INDEX('RES_se-appl'!$13:$13,MATCH(AI$2,'RES_se-appl'!$2:$2,0))</f>
        <v>1.5959270519642097</v>
      </c>
      <c r="AJ32" s="53">
        <f>INDEX('RES_se-appl'!$13:$13,MATCH(AJ$2,'RES_se-appl'!$2:$2,0))</f>
        <v>2055.4478848453605</v>
      </c>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60" t="s">
        <v>283</v>
      </c>
      <c r="BP32" s="62">
        <f t="shared" si="32"/>
        <v>2.7520333496847026E-2</v>
      </c>
      <c r="BQ32" s="62">
        <f t="shared" si="32"/>
        <v>3.6571040807596114E-2</v>
      </c>
      <c r="BR32" s="62">
        <f t="shared" si="32"/>
        <v>2.7269395016286009E-2</v>
      </c>
      <c r="BS32" s="62">
        <f t="shared" si="32"/>
        <v>2.3782652716585362E-2</v>
      </c>
      <c r="BT32" s="62">
        <f t="shared" si="32"/>
        <v>2.8272790476800768E-2</v>
      </c>
      <c r="BU32" s="62">
        <f t="shared" si="32"/>
        <v>3.3013669172724872E-2</v>
      </c>
      <c r="BV32" s="62">
        <f t="shared" si="32"/>
        <v>3.4959538507172691E-2</v>
      </c>
      <c r="BW32" s="62">
        <f t="shared" si="32"/>
        <v>2.7993206684531226E-2</v>
      </c>
      <c r="BX32" s="62">
        <f t="shared" si="32"/>
        <v>3.1185964322060986E-2</v>
      </c>
      <c r="BY32" s="62">
        <f t="shared" si="32"/>
        <v>1.6739908082464998E-2</v>
      </c>
      <c r="BZ32" s="62">
        <f t="shared" si="33"/>
        <v>2.4625337452967029E-2</v>
      </c>
      <c r="CA32" s="62">
        <f t="shared" si="33"/>
        <v>3.0861545560783171E-2</v>
      </c>
      <c r="CB32" s="62">
        <f t="shared" si="33"/>
        <v>2.2978512711274442E-2</v>
      </c>
      <c r="CC32" s="62">
        <f t="shared" si="33"/>
        <v>2.2764855836314005E-2</v>
      </c>
      <c r="CD32" s="62">
        <f t="shared" si="33"/>
        <v>2.9411018823897107E-2</v>
      </c>
      <c r="CE32" s="62">
        <f t="shared" si="33"/>
        <v>2.4048388308956354E-2</v>
      </c>
      <c r="CF32" s="62">
        <f t="shared" si="33"/>
        <v>3.7352183236845152E-2</v>
      </c>
      <c r="CG32" s="62">
        <f t="shared" si="33"/>
        <v>3.3337316549305891E-2</v>
      </c>
      <c r="CH32" s="62">
        <f t="shared" si="33"/>
        <v>4.4285612105023457E-2</v>
      </c>
      <c r="CI32" s="62">
        <f t="shared" si="33"/>
        <v>3.0445202691692968E-2</v>
      </c>
      <c r="CJ32" s="62">
        <f t="shared" si="34"/>
        <v>4.1488062656096177E-2</v>
      </c>
      <c r="CK32" s="62">
        <f t="shared" si="34"/>
        <v>3.5626734282991797E-2</v>
      </c>
      <c r="CL32" s="62">
        <f t="shared" si="34"/>
        <v>3.8397534541771916E-2</v>
      </c>
      <c r="CM32" s="62">
        <f t="shared" si="34"/>
        <v>3.0907242067618423E-2</v>
      </c>
      <c r="CN32" s="62">
        <f t="shared" si="34"/>
        <v>1.3747703071803093E-2</v>
      </c>
      <c r="CO32" s="62">
        <f t="shared" si="34"/>
        <v>2.6244601393914976E-2</v>
      </c>
      <c r="CP32" s="62">
        <f t="shared" si="34"/>
        <v>3.7807080794116051E-2</v>
      </c>
      <c r="CQ32" s="62">
        <f t="shared" si="34"/>
        <v>2.4668716595427652E-2</v>
      </c>
      <c r="CR32" s="62">
        <f t="shared" si="34"/>
        <v>2.9721748460562414E-2</v>
      </c>
      <c r="CS32" s="63" t="s">
        <v>283</v>
      </c>
      <c r="CT32" s="69">
        <f>IFERROR(IFERROR(BP32,INDEX(input_dummy_data!$B:$B,MATCH($E32,input_dummy_data!$A:$A,0))),0)</f>
        <v>2.7520333496847026E-2</v>
      </c>
      <c r="CU32" s="69">
        <f>IFERROR(IFERROR(BQ32,INDEX(input_dummy_data!$B:$B,MATCH($E32,input_dummy_data!$A:$A,0))),0)</f>
        <v>3.6571040807596114E-2</v>
      </c>
      <c r="CV32" s="69">
        <f>IFERROR(IFERROR(BR32,INDEX(input_dummy_data!$B:$B,MATCH($E32,input_dummy_data!$A:$A,0))),0)</f>
        <v>2.7269395016286009E-2</v>
      </c>
      <c r="CW32" s="69">
        <f>IFERROR(IFERROR(BS32,INDEX(input_dummy_data!$B:$B,MATCH($E32,input_dummy_data!$A:$A,0))),0)</f>
        <v>2.3782652716585362E-2</v>
      </c>
      <c r="CX32" s="69">
        <f>IFERROR(IFERROR(BT32,INDEX(input_dummy_data!$B:$B,MATCH($E32,input_dummy_data!$A:$A,0))),0)</f>
        <v>2.8272790476800768E-2</v>
      </c>
      <c r="CY32" s="69">
        <f>IFERROR(IFERROR(BU32,INDEX(input_dummy_data!$B:$B,MATCH($E32,input_dummy_data!$A:$A,0))),0)</f>
        <v>3.3013669172724872E-2</v>
      </c>
      <c r="CZ32" s="69">
        <f>IFERROR(IFERROR(BV32,INDEX(input_dummy_data!$B:$B,MATCH($E32,input_dummy_data!$A:$A,0))),0)</f>
        <v>3.4959538507172691E-2</v>
      </c>
      <c r="DA32" s="69">
        <f>IFERROR(IFERROR(BW32,INDEX(input_dummy_data!$B:$B,MATCH($E32,input_dummy_data!$A:$A,0))),0)</f>
        <v>2.7993206684531226E-2</v>
      </c>
      <c r="DB32" s="69">
        <f>IFERROR(IFERROR(BX32,INDEX(input_dummy_data!$B:$B,MATCH($E32,input_dummy_data!$A:$A,0))),0)</f>
        <v>3.1185964322060986E-2</v>
      </c>
      <c r="DC32" s="69">
        <f>IFERROR(IFERROR(BY32,INDEX(input_dummy_data!$B:$B,MATCH($E32,input_dummy_data!$A:$A,0))),0)</f>
        <v>1.6739908082464998E-2</v>
      </c>
      <c r="DD32" s="69">
        <f>IFERROR(IFERROR(BZ32,INDEX(input_dummy_data!$B:$B,MATCH($E32,input_dummy_data!$A:$A,0))),0)</f>
        <v>2.4625337452967029E-2</v>
      </c>
      <c r="DE32" s="69">
        <f>IFERROR(IFERROR(CA32,INDEX(input_dummy_data!$B:$B,MATCH($E32,input_dummy_data!$A:$A,0))),0)</f>
        <v>3.0861545560783171E-2</v>
      </c>
      <c r="DF32" s="69">
        <f>IFERROR(IFERROR(CB32,INDEX(input_dummy_data!$B:$B,MATCH($E32,input_dummy_data!$A:$A,0))),0)</f>
        <v>2.2978512711274442E-2</v>
      </c>
      <c r="DG32" s="69">
        <f>IFERROR(IFERROR(CC32,INDEX(input_dummy_data!$B:$B,MATCH($E32,input_dummy_data!$A:$A,0))),0)</f>
        <v>2.2764855836314005E-2</v>
      </c>
      <c r="DH32" s="69">
        <f>IFERROR(IFERROR(CD32,INDEX(input_dummy_data!$B:$B,MATCH($E32,input_dummy_data!$A:$A,0))),0)</f>
        <v>2.9411018823897107E-2</v>
      </c>
      <c r="DI32" s="69">
        <f>IFERROR(IFERROR(CE32,INDEX(input_dummy_data!$B:$B,MATCH($E32,input_dummy_data!$A:$A,0))),0)</f>
        <v>2.4048388308956354E-2</v>
      </c>
      <c r="DJ32" s="69">
        <f>IFERROR(IFERROR(CF32,INDEX(input_dummy_data!$B:$B,MATCH($E32,input_dummy_data!$A:$A,0))),0)</f>
        <v>3.7352183236845152E-2</v>
      </c>
      <c r="DK32" s="69">
        <f>IFERROR(IFERROR(CG32,INDEX(input_dummy_data!$B:$B,MATCH($E32,input_dummy_data!$A:$A,0))),0)</f>
        <v>3.3337316549305891E-2</v>
      </c>
      <c r="DL32" s="69">
        <f>IFERROR(IFERROR(CH32,INDEX(input_dummy_data!$B:$B,MATCH($E32,input_dummy_data!$A:$A,0))),0)</f>
        <v>4.4285612105023457E-2</v>
      </c>
      <c r="DM32" s="69">
        <f>IFERROR(IFERROR(CI32,INDEX(input_dummy_data!$B:$B,MATCH($E32,input_dummy_data!$A:$A,0))),0)</f>
        <v>3.0445202691692968E-2</v>
      </c>
      <c r="DN32" s="69">
        <f>IFERROR(IFERROR(CJ32,INDEX(input_dummy_data!$B:$B,MATCH($E32,input_dummy_data!$A:$A,0))),0)</f>
        <v>4.1488062656096177E-2</v>
      </c>
      <c r="DO32" s="69">
        <f>IFERROR(IFERROR(CK32,INDEX(input_dummy_data!$B:$B,MATCH($E32,input_dummy_data!$A:$A,0))),0)</f>
        <v>3.5626734282991797E-2</v>
      </c>
      <c r="DP32" s="69">
        <f>IFERROR(IFERROR(CL32,INDEX(input_dummy_data!$B:$B,MATCH($E32,input_dummy_data!$A:$A,0))),0)</f>
        <v>3.8397534541771916E-2</v>
      </c>
      <c r="DQ32" s="69">
        <f>IFERROR(IFERROR(CM32,INDEX(input_dummy_data!$B:$B,MATCH($E32,input_dummy_data!$A:$A,0))),0)</f>
        <v>3.0907242067618423E-2</v>
      </c>
      <c r="DR32" s="69">
        <f>IFERROR(IFERROR(CN32,INDEX(input_dummy_data!$B:$B,MATCH($E32,input_dummy_data!$A:$A,0))),0)</f>
        <v>1.3747703071803093E-2</v>
      </c>
      <c r="DS32" s="69">
        <f>IFERROR(IFERROR(CO32,INDEX(input_dummy_data!$B:$B,MATCH($E32,input_dummy_data!$A:$A,0))),0)</f>
        <v>2.6244601393914976E-2</v>
      </c>
      <c r="DT32" s="69">
        <f>IFERROR(IFERROR(CP32,INDEX(input_dummy_data!$B:$B,MATCH($E32,input_dummy_data!$A:$A,0))),0)</f>
        <v>3.7807080794116051E-2</v>
      </c>
      <c r="DU32" s="69">
        <f>IFERROR(IFERROR(CQ32,INDEX(input_dummy_data!$B:$B,MATCH($E32,input_dummy_data!$A:$A,0))),0)</f>
        <v>2.4668716595427652E-2</v>
      </c>
      <c r="DV32" s="69">
        <f>IFERROR(IFERROR(CR32,INDEX(input_dummy_data!$B:$B,MATCH($E32,input_dummy_data!$A:$A,0))),0)</f>
        <v>2.9721748460562414E-2</v>
      </c>
      <c r="DW32" t="s">
        <v>663</v>
      </c>
      <c r="DX32" t="s">
        <v>663</v>
      </c>
      <c r="DY32" t="s">
        <v>663</v>
      </c>
      <c r="DZ32" t="s">
        <v>663</v>
      </c>
      <c r="EA32" t="s">
        <v>663</v>
      </c>
      <c r="EB32" t="s">
        <v>663</v>
      </c>
      <c r="EC32" t="s">
        <v>663</v>
      </c>
      <c r="ED32" t="s">
        <v>663</v>
      </c>
      <c r="EE32" t="s">
        <v>663</v>
      </c>
      <c r="EF32" t="s">
        <v>663</v>
      </c>
      <c r="EG32" t="s">
        <v>663</v>
      </c>
      <c r="EH32" t="s">
        <v>663</v>
      </c>
      <c r="EI32" t="s">
        <v>663</v>
      </c>
      <c r="EJ32" t="s">
        <v>663</v>
      </c>
      <c r="EK32" t="s">
        <v>663</v>
      </c>
      <c r="EL32" t="s">
        <v>663</v>
      </c>
      <c r="EM32" t="s">
        <v>663</v>
      </c>
      <c r="EN32" t="s">
        <v>663</v>
      </c>
      <c r="EO32" t="s">
        <v>663</v>
      </c>
      <c r="EP32" t="s">
        <v>663</v>
      </c>
      <c r="EQ32" t="s">
        <v>663</v>
      </c>
      <c r="ER32" t="s">
        <v>663</v>
      </c>
      <c r="ES32" t="s">
        <v>663</v>
      </c>
      <c r="ET32" t="s">
        <v>663</v>
      </c>
      <c r="EU32" t="s">
        <v>663</v>
      </c>
      <c r="EV32" t="s">
        <v>663</v>
      </c>
      <c r="EW32" t="s">
        <v>663</v>
      </c>
      <c r="EX32" t="s">
        <v>663</v>
      </c>
      <c r="EY32" t="s">
        <v>663</v>
      </c>
    </row>
    <row r="33" spans="1:155" hidden="1" x14ac:dyDescent="0.2">
      <c r="A33" t="s">
        <v>276</v>
      </c>
      <c r="B33" t="s">
        <v>257</v>
      </c>
      <c r="C33" t="s">
        <v>15</v>
      </c>
      <c r="D33" t="s">
        <v>83</v>
      </c>
      <c r="E33" t="s">
        <v>186</v>
      </c>
      <c r="F33" s="51" t="s">
        <v>279</v>
      </c>
      <c r="G33" s="52" t="s">
        <v>15</v>
      </c>
      <c r="H33" s="53">
        <f>INDEX(RES_hh_fec!$25:$25,MATCH(H$2,RES_hh_fec!$2:$2,0))</f>
        <v>180.00676930367499</v>
      </c>
      <c r="I33" s="53">
        <f>INDEX(RES_hh_fec!$25:$25,MATCH(I$2,RES_hh_fec!$2:$2,0))</f>
        <v>198.067373442904</v>
      </c>
      <c r="J33" s="53">
        <f>INDEX(RES_hh_fec!$25:$25,MATCH(J$2,RES_hh_fec!$2:$2,0))</f>
        <v>235.81717907121001</v>
      </c>
      <c r="K33" s="53">
        <f>INDEX(RES_hh_fec!$25:$25,MATCH(K$2,RES_hh_fec!$2:$2,0))</f>
        <v>13.4867944124763</v>
      </c>
      <c r="L33" s="53">
        <f>INDEX(RES_hh_fec!$25:$25,MATCH(L$2,RES_hh_fec!$2:$2,0))</f>
        <v>319.93711596805701</v>
      </c>
      <c r="M33" s="53">
        <f>INDEX(RES_hh_fec!$25:$25,MATCH(M$2,RES_hh_fec!$2:$2,0))</f>
        <v>820.63480059016194</v>
      </c>
      <c r="N33" s="53">
        <f>INDEX(RES_hh_fec!$25:$25,MATCH(N$2,RES_hh_fec!$2:$2,0))</f>
        <v>94.423456567699503</v>
      </c>
      <c r="O33" s="53">
        <f>INDEX(RES_hh_fec!$25:$25,MATCH(O$2,RES_hh_fec!$2:$2,0))</f>
        <v>5.2194252076803398</v>
      </c>
      <c r="P33" s="53">
        <f>INDEX(RES_hh_fec!$25:$25,MATCH(P$2,RES_hh_fec!$2:$2,0))</f>
        <v>715.06156186404598</v>
      </c>
      <c r="Q33" s="53">
        <f>INDEX(RES_hh_fec!$25:$25,MATCH(Q$2,RES_hh_fec!$2:$2,0))</f>
        <v>350.574713904193</v>
      </c>
      <c r="R33" s="53">
        <f>INDEX(RES_hh_fec!$25:$25,MATCH(R$2,RES_hh_fec!$2:$2,0))</f>
        <v>1987.118931834</v>
      </c>
      <c r="S33" s="53">
        <f>INDEX(RES_hh_fec!$25:$25,MATCH(S$2,RES_hh_fec!$2:$2,0))</f>
        <v>1140.26518661718</v>
      </c>
      <c r="T33" s="53">
        <f>INDEX(RES_hh_fec!$25:$25,MATCH(T$2,RES_hh_fec!$2:$2,0))</f>
        <v>268.699777095115</v>
      </c>
      <c r="U33" s="53">
        <f>INDEX(RES_hh_fec!$25:$25,MATCH(U$2,RES_hh_fec!$2:$2,0))</f>
        <v>83.145224016237606</v>
      </c>
      <c r="V33" s="53">
        <f>INDEX(RES_hh_fec!$25:$25,MATCH(V$2,RES_hh_fec!$2:$2,0))</f>
        <v>239.34746723580599</v>
      </c>
      <c r="W33" s="53">
        <f>INDEX(RES_hh_fec!$25:$25,MATCH(W$2,RES_hh_fec!$2:$2,0))</f>
        <v>87.065223876638299</v>
      </c>
      <c r="X33" s="53">
        <f>INDEX(RES_hh_fec!$25:$25,MATCH(X$2,RES_hh_fec!$2:$2,0))</f>
        <v>466.392151938533</v>
      </c>
      <c r="Y33" s="53">
        <f>INDEX(RES_hh_fec!$25:$25,MATCH(Y$2,RES_hh_fec!$2:$2,0))</f>
        <v>13.5778155560137</v>
      </c>
      <c r="Z33" s="53">
        <f>INDEX(RES_hh_fec!$25:$25,MATCH(Z$2,RES_hh_fec!$2:$2,0))</f>
        <v>3.58220612145338</v>
      </c>
      <c r="AA33" s="53">
        <f>INDEX(RES_hh_fec!$25:$25,MATCH(AA$2,RES_hh_fec!$2:$2,0))</f>
        <v>5.3572926012454998</v>
      </c>
      <c r="AB33" s="53">
        <f>INDEX(RES_hh_fec!$25:$25,MATCH(AB$2,RES_hh_fec!$2:$2,0))</f>
        <v>284.806756455852</v>
      </c>
      <c r="AC33" s="53">
        <f>INDEX(RES_hh_fec!$25:$25,MATCH(AC$2,RES_hh_fec!$2:$2,0))</f>
        <v>290.21269191219</v>
      </c>
      <c r="AD33" s="53">
        <f>INDEX(RES_hh_fec!$25:$25,MATCH(AD$2,RES_hh_fec!$2:$2,0))</f>
        <v>88.248298895203305</v>
      </c>
      <c r="AE33" s="53">
        <f>INDEX(RES_hh_fec!$25:$25,MATCH(AE$2,RES_hh_fec!$2:$2,0))</f>
        <v>159.30003788586299</v>
      </c>
      <c r="AF33" s="53">
        <f>INDEX(RES_hh_fec!$25:$25,MATCH(AF$2,RES_hh_fec!$2:$2,0))</f>
        <v>838.64137817614403</v>
      </c>
      <c r="AG33" s="53">
        <f>INDEX(RES_hh_fec!$25:$25,MATCH(AG$2,RES_hh_fec!$2:$2,0))</f>
        <v>45.350086268439</v>
      </c>
      <c r="AH33" s="53">
        <f>INDEX(RES_hh_fec!$25:$25,MATCH(AH$2,RES_hh_fec!$2:$2,0))</f>
        <v>53.990881418167902</v>
      </c>
      <c r="AI33" s="53">
        <f>INDEX(RES_hh_fec!$25:$25,MATCH(AI$2,RES_hh_fec!$2:$2,0))</f>
        <v>15.025302466499284</v>
      </c>
      <c r="AJ33" s="53">
        <f>INDEX(RES_hh_fec!$25:$25,MATCH(AJ$2,RES_hh_fec!$2:$2,0))</f>
        <v>9003.3559007026943</v>
      </c>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60" t="s">
        <v>283</v>
      </c>
      <c r="BP33" s="62">
        <f t="shared" si="32"/>
        <v>0.12473399198580278</v>
      </c>
      <c r="BQ33" s="62">
        <f t="shared" si="32"/>
        <v>0.12161962007410493</v>
      </c>
      <c r="BR33" s="62">
        <f t="shared" si="32"/>
        <v>0.2529315987297836</v>
      </c>
      <c r="BS33" s="62">
        <f t="shared" si="32"/>
        <v>9.3082034139189501E-2</v>
      </c>
      <c r="BT33" s="62">
        <f t="shared" si="32"/>
        <v>0.23394595047976594</v>
      </c>
      <c r="BU33" s="62">
        <f t="shared" si="32"/>
        <v>7.2569172153668621E-2</v>
      </c>
      <c r="BV33" s="62">
        <f t="shared" si="32"/>
        <v>0.10377092677027355</v>
      </c>
      <c r="BW33" s="62">
        <f t="shared" si="32"/>
        <v>3.3778036328771598E-2</v>
      </c>
      <c r="BX33" s="62">
        <f t="shared" si="32"/>
        <v>0.11756629547186719</v>
      </c>
      <c r="BY33" s="62">
        <f t="shared" si="32"/>
        <v>0.19211310406498619</v>
      </c>
      <c r="BZ33" s="62">
        <f t="shared" si="33"/>
        <v>0.15765515264894042</v>
      </c>
      <c r="CA33" s="62">
        <f t="shared" si="33"/>
        <v>0.12723314218121703</v>
      </c>
      <c r="CB33" s="62">
        <f t="shared" si="33"/>
        <v>0.19815767359144329</v>
      </c>
      <c r="CC33" s="62">
        <f t="shared" si="33"/>
        <v>0.16454977116874023</v>
      </c>
      <c r="CD33" s="62">
        <f t="shared" si="33"/>
        <v>0.22364015640137175</v>
      </c>
      <c r="CE33" s="62">
        <f t="shared" si="33"/>
        <v>0.13232449775507693</v>
      </c>
      <c r="CF33" s="62">
        <f t="shared" si="33"/>
        <v>7.6932907196537462E-2</v>
      </c>
      <c r="CG33" s="62">
        <f t="shared" si="33"/>
        <v>5.2753318550607546E-2</v>
      </c>
      <c r="CH33" s="62">
        <f t="shared" si="33"/>
        <v>4.8079529932915727E-2</v>
      </c>
      <c r="CI33" s="62">
        <f t="shared" si="33"/>
        <v>3.4954154451105515E-2</v>
      </c>
      <c r="CJ33" s="62">
        <f t="shared" si="34"/>
        <v>0.14127867128433771</v>
      </c>
      <c r="CK33" s="62">
        <f t="shared" si="34"/>
        <v>0.10431647189496566</v>
      </c>
      <c r="CL33" s="62">
        <f t="shared" si="34"/>
        <v>8.816516761102125E-2</v>
      </c>
      <c r="CM33" s="62">
        <f t="shared" si="34"/>
        <v>0.12585101299703788</v>
      </c>
      <c r="CN33" s="62">
        <f t="shared" si="34"/>
        <v>0.22196153854046605</v>
      </c>
      <c r="CO33" s="62">
        <f t="shared" si="34"/>
        <v>0.1671590282168455</v>
      </c>
      <c r="CP33" s="62">
        <f t="shared" si="34"/>
        <v>0.11297942772708504</v>
      </c>
      <c r="CQ33" s="62">
        <f t="shared" si="34"/>
        <v>0.23225054544345378</v>
      </c>
      <c r="CR33" s="62">
        <f t="shared" si="34"/>
        <v>0.1301884038775997</v>
      </c>
      <c r="CS33" s="63" t="s">
        <v>283</v>
      </c>
      <c r="CT33" s="69">
        <f>IFERROR(IFERROR(BP33,INDEX(input_dummy_data!$B:$B,MATCH($E33,input_dummy_data!$A:$A,0))),0)</f>
        <v>0.12473399198580278</v>
      </c>
      <c r="CU33" s="69">
        <f>IFERROR(IFERROR(BQ33,INDEX(input_dummy_data!$B:$B,MATCH($E33,input_dummy_data!$A:$A,0))),0)</f>
        <v>0.12161962007410493</v>
      </c>
      <c r="CV33" s="69">
        <f>IFERROR(IFERROR(BR33,INDEX(input_dummy_data!$B:$B,MATCH($E33,input_dummy_data!$A:$A,0))),0)</f>
        <v>0.2529315987297836</v>
      </c>
      <c r="CW33" s="69">
        <f>IFERROR(IFERROR(BS33,INDEX(input_dummy_data!$B:$B,MATCH($E33,input_dummy_data!$A:$A,0))),0)</f>
        <v>9.3082034139189501E-2</v>
      </c>
      <c r="CX33" s="69">
        <f>IFERROR(IFERROR(BT33,INDEX(input_dummy_data!$B:$B,MATCH($E33,input_dummy_data!$A:$A,0))),0)</f>
        <v>0.23394595047976594</v>
      </c>
      <c r="CY33" s="69">
        <f>IFERROR(IFERROR(BU33,INDEX(input_dummy_data!$B:$B,MATCH($E33,input_dummy_data!$A:$A,0))),0)</f>
        <v>7.2569172153668621E-2</v>
      </c>
      <c r="CZ33" s="69">
        <f>IFERROR(IFERROR(BV33,INDEX(input_dummy_data!$B:$B,MATCH($E33,input_dummy_data!$A:$A,0))),0)</f>
        <v>0.10377092677027355</v>
      </c>
      <c r="DA33" s="69">
        <f>IFERROR(IFERROR(BW33,INDEX(input_dummy_data!$B:$B,MATCH($E33,input_dummy_data!$A:$A,0))),0)</f>
        <v>3.3778036328771598E-2</v>
      </c>
      <c r="DB33" s="69">
        <f>IFERROR(IFERROR(BX33,INDEX(input_dummy_data!$B:$B,MATCH($E33,input_dummy_data!$A:$A,0))),0)</f>
        <v>0.11756629547186719</v>
      </c>
      <c r="DC33" s="69">
        <f>IFERROR(IFERROR(BY33,INDEX(input_dummy_data!$B:$B,MATCH($E33,input_dummy_data!$A:$A,0))),0)</f>
        <v>0.19211310406498619</v>
      </c>
      <c r="DD33" s="69">
        <f>IFERROR(IFERROR(BZ33,INDEX(input_dummy_data!$B:$B,MATCH($E33,input_dummy_data!$A:$A,0))),0)</f>
        <v>0.15765515264894042</v>
      </c>
      <c r="DE33" s="69">
        <f>IFERROR(IFERROR(CA33,INDEX(input_dummy_data!$B:$B,MATCH($E33,input_dummy_data!$A:$A,0))),0)</f>
        <v>0.12723314218121703</v>
      </c>
      <c r="DF33" s="69">
        <f>IFERROR(IFERROR(CB33,INDEX(input_dummy_data!$B:$B,MATCH($E33,input_dummy_data!$A:$A,0))),0)</f>
        <v>0.19815767359144329</v>
      </c>
      <c r="DG33" s="69">
        <f>IFERROR(IFERROR(CC33,INDEX(input_dummy_data!$B:$B,MATCH($E33,input_dummy_data!$A:$A,0))),0)</f>
        <v>0.16454977116874023</v>
      </c>
      <c r="DH33" s="69">
        <f>IFERROR(IFERROR(CD33,INDEX(input_dummy_data!$B:$B,MATCH($E33,input_dummy_data!$A:$A,0))),0)</f>
        <v>0.22364015640137175</v>
      </c>
      <c r="DI33" s="69">
        <f>IFERROR(IFERROR(CE33,INDEX(input_dummy_data!$B:$B,MATCH($E33,input_dummy_data!$A:$A,0))),0)</f>
        <v>0.13232449775507693</v>
      </c>
      <c r="DJ33" s="69">
        <f>IFERROR(IFERROR(CF33,INDEX(input_dummy_data!$B:$B,MATCH($E33,input_dummy_data!$A:$A,0))),0)</f>
        <v>7.6932907196537462E-2</v>
      </c>
      <c r="DK33" s="69">
        <f>IFERROR(IFERROR(CG33,INDEX(input_dummy_data!$B:$B,MATCH($E33,input_dummy_data!$A:$A,0))),0)</f>
        <v>5.2753318550607546E-2</v>
      </c>
      <c r="DL33" s="69">
        <f>IFERROR(IFERROR(CH33,INDEX(input_dummy_data!$B:$B,MATCH($E33,input_dummy_data!$A:$A,0))),0)</f>
        <v>4.8079529932915727E-2</v>
      </c>
      <c r="DM33" s="69">
        <f>IFERROR(IFERROR(CI33,INDEX(input_dummy_data!$B:$B,MATCH($E33,input_dummy_data!$A:$A,0))),0)</f>
        <v>3.4954154451105515E-2</v>
      </c>
      <c r="DN33" s="69">
        <f>IFERROR(IFERROR(CJ33,INDEX(input_dummy_data!$B:$B,MATCH($E33,input_dummy_data!$A:$A,0))),0)</f>
        <v>0.14127867128433771</v>
      </c>
      <c r="DO33" s="69">
        <f>IFERROR(IFERROR(CK33,INDEX(input_dummy_data!$B:$B,MATCH($E33,input_dummy_data!$A:$A,0))),0)</f>
        <v>0.10431647189496566</v>
      </c>
      <c r="DP33" s="69">
        <f>IFERROR(IFERROR(CL33,INDEX(input_dummy_data!$B:$B,MATCH($E33,input_dummy_data!$A:$A,0))),0)</f>
        <v>8.816516761102125E-2</v>
      </c>
      <c r="DQ33" s="69">
        <f>IFERROR(IFERROR(CM33,INDEX(input_dummy_data!$B:$B,MATCH($E33,input_dummy_data!$A:$A,0))),0)</f>
        <v>0.12585101299703788</v>
      </c>
      <c r="DR33" s="69">
        <f>IFERROR(IFERROR(CN33,INDEX(input_dummy_data!$B:$B,MATCH($E33,input_dummy_data!$A:$A,0))),0)</f>
        <v>0.22196153854046605</v>
      </c>
      <c r="DS33" s="69">
        <f>IFERROR(IFERROR(CO33,INDEX(input_dummy_data!$B:$B,MATCH($E33,input_dummy_data!$A:$A,0))),0)</f>
        <v>0.1671590282168455</v>
      </c>
      <c r="DT33" s="69">
        <f>IFERROR(IFERROR(CP33,INDEX(input_dummy_data!$B:$B,MATCH($E33,input_dummy_data!$A:$A,0))),0)</f>
        <v>0.11297942772708504</v>
      </c>
      <c r="DU33" s="69">
        <f>IFERROR(IFERROR(CQ33,INDEX(input_dummy_data!$B:$B,MATCH($E33,input_dummy_data!$A:$A,0))),0)</f>
        <v>0.23225054544345378</v>
      </c>
      <c r="DV33" s="69">
        <f>IFERROR(IFERROR(CR33,INDEX(input_dummy_data!$B:$B,MATCH($E33,input_dummy_data!$A:$A,0))),0)</f>
        <v>0.1301884038775997</v>
      </c>
      <c r="DW33" t="s">
        <v>663</v>
      </c>
      <c r="DX33" t="s">
        <v>663</v>
      </c>
      <c r="DY33" t="s">
        <v>663</v>
      </c>
      <c r="DZ33" t="s">
        <v>663</v>
      </c>
      <c r="EA33" t="s">
        <v>663</v>
      </c>
      <c r="EB33" t="s">
        <v>663</v>
      </c>
      <c r="EC33" t="s">
        <v>663</v>
      </c>
      <c r="ED33" t="s">
        <v>663</v>
      </c>
      <c r="EE33" t="s">
        <v>663</v>
      </c>
      <c r="EF33" t="s">
        <v>663</v>
      </c>
      <c r="EG33" t="s">
        <v>663</v>
      </c>
      <c r="EH33" t="s">
        <v>663</v>
      </c>
      <c r="EI33" t="s">
        <v>663</v>
      </c>
      <c r="EJ33" t="s">
        <v>663</v>
      </c>
      <c r="EK33" t="s">
        <v>663</v>
      </c>
      <c r="EL33" t="s">
        <v>663</v>
      </c>
      <c r="EM33" t="s">
        <v>663</v>
      </c>
      <c r="EN33" t="s">
        <v>663</v>
      </c>
      <c r="EO33" t="s">
        <v>663</v>
      </c>
      <c r="EP33" t="s">
        <v>663</v>
      </c>
      <c r="EQ33" t="s">
        <v>663</v>
      </c>
      <c r="ER33" t="s">
        <v>663</v>
      </c>
      <c r="ES33" t="s">
        <v>663</v>
      </c>
      <c r="ET33" t="s">
        <v>663</v>
      </c>
      <c r="EU33" t="s">
        <v>663</v>
      </c>
      <c r="EV33" t="s">
        <v>663</v>
      </c>
      <c r="EW33" t="s">
        <v>663</v>
      </c>
      <c r="EX33" t="s">
        <v>663</v>
      </c>
      <c r="EY33" t="s">
        <v>663</v>
      </c>
    </row>
    <row r="34" spans="1:155" hidden="1" x14ac:dyDescent="0.2">
      <c r="A34" t="s">
        <v>851</v>
      </c>
      <c r="B34" t="s">
        <v>257</v>
      </c>
      <c r="C34" t="s">
        <v>116</v>
      </c>
      <c r="D34" t="s">
        <v>259</v>
      </c>
      <c r="E34" s="44" t="s">
        <v>143</v>
      </c>
      <c r="F34" s="51" t="s">
        <v>279</v>
      </c>
      <c r="G34" s="52" t="s">
        <v>658</v>
      </c>
      <c r="H34" s="53">
        <f>INDEX(TRA_Fuels!$41:$41,MATCH(H$2,TRA_Fuels!$2:$2,0))+INDEX(TRA_Fuels!$43:$43,MATCH(H$2,TRA_Fuels!$2:$2,0))</f>
        <v>0.104143566378763</v>
      </c>
      <c r="I34" s="53">
        <f>INDEX(TRA_Fuels!$41:$41,MATCH(I$2,TRA_Fuels!$2:$2,0))+INDEX(TRA_Fuels!$43:$43,MATCH(I$2,TRA_Fuels!$2:$2,0))</f>
        <v>0.48042923594732301</v>
      </c>
      <c r="J34" s="53">
        <f>INDEX(TRA_Fuels!$41:$41,MATCH(J$2,TRA_Fuels!$2:$2,0))+INDEX(TRA_Fuels!$43:$43,MATCH(J$2,TRA_Fuels!$2:$2,0))</f>
        <v>4.94140154074433E-2</v>
      </c>
      <c r="K34" s="53">
        <f>INDEX(TRA_Fuels!$41:$41,MATCH(K$2,TRA_Fuels!$2:$2,0))+INDEX(TRA_Fuels!$43:$43,MATCH(K$2,TRA_Fuels!$2:$2,0))</f>
        <v>0.26603925533953698</v>
      </c>
      <c r="L34" s="53">
        <f>INDEX(TRA_Fuels!$41:$41,MATCH(L$2,TRA_Fuels!$2:$2,0))+INDEX(TRA_Fuels!$43:$43,MATCH(L$2,TRA_Fuels!$2:$2,0))</f>
        <v>2.9878695390030798</v>
      </c>
      <c r="M34" s="53">
        <f>INDEX(TRA_Fuels!$41:$41,MATCH(M$2,TRA_Fuels!$2:$2,0))+INDEX(TRA_Fuels!$43:$43,MATCH(M$2,TRA_Fuels!$2:$2,0))</f>
        <v>0.65559322752955795</v>
      </c>
      <c r="N34" s="53">
        <f>INDEX(TRA_Fuels!$41:$41,MATCH(N$2,TRA_Fuels!$2:$2,0))+INDEX(TRA_Fuels!$43:$43,MATCH(N$2,TRA_Fuels!$2:$2,0))</f>
        <v>0.15673425310814099</v>
      </c>
      <c r="O34" s="53">
        <f>INDEX(TRA_Fuels!$41:$41,MATCH(O$2,TRA_Fuels!$2:$2,0))+INDEX(TRA_Fuels!$43:$43,MATCH(O$2,TRA_Fuels!$2:$2,0))</f>
        <v>0.40447762778545099</v>
      </c>
      <c r="P34" s="53">
        <f>INDEX(TRA_Fuels!$41:$41,MATCH(P$2,TRA_Fuels!$2:$2,0))+INDEX(TRA_Fuels!$43:$43,MATCH(P$2,TRA_Fuels!$2:$2,0))</f>
        <v>1.6673539805904201</v>
      </c>
      <c r="Q34" s="53">
        <f>INDEX(TRA_Fuels!$41:$41,MATCH(Q$2,TRA_Fuels!$2:$2,0))+INDEX(TRA_Fuels!$43:$43,MATCH(Q$2,TRA_Fuels!$2:$2,0))</f>
        <v>0.201915300822432</v>
      </c>
      <c r="R34" s="53">
        <f>INDEX(TRA_Fuels!$41:$41,MATCH(R$2,TRA_Fuels!$2:$2,0))+INDEX(TRA_Fuels!$43:$43,MATCH(R$2,TRA_Fuels!$2:$2,0))</f>
        <v>1.0368403529869299</v>
      </c>
      <c r="S34" s="53">
        <f>INDEX(TRA_Fuels!$41:$41,MATCH(S$2,TRA_Fuels!$2:$2,0))+INDEX(TRA_Fuels!$43:$43,MATCH(S$2,TRA_Fuels!$2:$2,0))</f>
        <v>0.36419107015235003</v>
      </c>
      <c r="T34" s="53">
        <f>INDEX(TRA_Fuels!$41:$41,MATCH(T$2,TRA_Fuels!$2:$2,0))+INDEX(TRA_Fuels!$43:$43,MATCH(T$2,TRA_Fuels!$2:$2,0))</f>
        <v>0.124193692351337</v>
      </c>
      <c r="U34" s="53">
        <f>INDEX(TRA_Fuels!$41:$41,MATCH(U$2,TRA_Fuels!$2:$2,0))+INDEX(TRA_Fuels!$43:$43,MATCH(U$2,TRA_Fuels!$2:$2,0))</f>
        <v>0.21713521004352301</v>
      </c>
      <c r="V34" s="53">
        <f>INDEX(TRA_Fuels!$41:$41,MATCH(V$2,TRA_Fuels!$2:$2,0))+INDEX(TRA_Fuels!$43:$43,MATCH(V$2,TRA_Fuels!$2:$2,0))</f>
        <v>0.41040915285392499</v>
      </c>
      <c r="W34" s="53">
        <f>INDEX(TRA_Fuels!$41:$41,MATCH(W$2,TRA_Fuels!$2:$2,0))+INDEX(TRA_Fuels!$43:$43,MATCH(W$2,TRA_Fuels!$2:$2,0))</f>
        <v>0.168656353228994</v>
      </c>
      <c r="X34" s="53">
        <f>INDEX(TRA_Fuels!$41:$41,MATCH(X$2,TRA_Fuels!$2:$2,0))+INDEX(TRA_Fuels!$43:$43,MATCH(X$2,TRA_Fuels!$2:$2,0))</f>
        <v>1.55542435455804</v>
      </c>
      <c r="Y34" s="53">
        <f>INDEX(TRA_Fuels!$41:$41,MATCH(Y$2,TRA_Fuels!$2:$2,0))+INDEX(TRA_Fuels!$43:$43,MATCH(Y$2,TRA_Fuels!$2:$2,0))</f>
        <v>0.151566012094519</v>
      </c>
      <c r="Z34" s="53">
        <f>INDEX(TRA_Fuels!$41:$41,MATCH(Z$2,TRA_Fuels!$2:$2,0))+INDEX(TRA_Fuels!$43:$43,MATCH(Z$2,TRA_Fuels!$2:$2,0))</f>
        <v>9.5173511412726605E-3</v>
      </c>
      <c r="AA34" s="53">
        <f>INDEX(TRA_Fuels!$41:$41,MATCH(AA$2,TRA_Fuels!$2:$2,0))+INDEX(TRA_Fuels!$43:$43,MATCH(AA$2,TRA_Fuels!$2:$2,0))</f>
        <v>0.20874645122192301</v>
      </c>
      <c r="AB34" s="53">
        <f>INDEX(TRA_Fuels!$41:$41,MATCH(AB$2,TRA_Fuels!$2:$2,0))+INDEX(TRA_Fuels!$43:$43,MATCH(AB$2,TRA_Fuels!$2:$2,0))</f>
        <v>0.19652449147671699</v>
      </c>
      <c r="AC34" s="53">
        <f>INDEX(TRA_Fuels!$41:$41,MATCH(AC$2,TRA_Fuels!$2:$2,0))+INDEX(TRA_Fuels!$43:$43,MATCH(AC$2,TRA_Fuels!$2:$2,0))</f>
        <v>0.121310911942972</v>
      </c>
      <c r="AD34" s="53">
        <f>INDEX(TRA_Fuels!$41:$41,MATCH(AD$2,TRA_Fuels!$2:$2,0))+INDEX(TRA_Fuels!$43:$43,MATCH(AD$2,TRA_Fuels!$2:$2,0))</f>
        <v>0.13499680334334399</v>
      </c>
      <c r="AE34" s="53">
        <f>INDEX(TRA_Fuels!$41:$41,MATCH(AE$2,TRA_Fuels!$2:$2,0))+INDEX(TRA_Fuels!$43:$43,MATCH(AE$2,TRA_Fuels!$2:$2,0))</f>
        <v>1.09051549733583</v>
      </c>
      <c r="AF34" s="53">
        <f>INDEX(TRA_Fuels!$41:$41,MATCH(AF$2,TRA_Fuels!$2:$2,0))+INDEX(TRA_Fuels!$43:$43,MATCH(AF$2,TRA_Fuels!$2:$2,0))</f>
        <v>0.52725264664784999</v>
      </c>
      <c r="AG34" s="53">
        <f>INDEX(TRA_Fuels!$41:$41,MATCH(AG$2,TRA_Fuels!$2:$2,0))+INDEX(TRA_Fuels!$43:$43,MATCH(AG$2,TRA_Fuels!$2:$2,0))</f>
        <v>3.7266203967853503E-2</v>
      </c>
      <c r="AH34" s="53">
        <f>INDEX(TRA_Fuels!$41:$41,MATCH(AH$2,TRA_Fuels!$2:$2,0))+INDEX(TRA_Fuels!$43:$43,MATCH(AH$2,TRA_Fuels!$2:$2,0))</f>
        <v>8.1136143323248602E-2</v>
      </c>
      <c r="AI34" s="53">
        <f>INDEX(TRA_Fuels!$41:$41,MATCH(AI$2,TRA_Fuels!$2:$2,0))+INDEX(TRA_Fuels!$43:$43,MATCH(AI$2,TRA_Fuels!$2:$2,0))</f>
        <v>4.4355405503341133E-2</v>
      </c>
      <c r="AJ34" s="53">
        <f>INDEX(TRA_Fuels!$41:$41,MATCH(AJ$2,TRA_Fuels!$2:$2,0))+INDEX(TRA_Fuels!$43:$43,MATCH(AJ$2,TRA_Fuels!$2:$2,0))</f>
        <v>13.454008106086148</v>
      </c>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60" t="s">
        <v>283</v>
      </c>
      <c r="BP34" s="62">
        <f t="shared" ref="BP34:BY37" si="35">H34/SUMIFS(AL:AL,$A:$A,"Road transport",$B:$B,"3. Application split",$C:$C,"Gasoline",$D:$D,"Total")</f>
        <v>6.780594159223618E-5</v>
      </c>
      <c r="BQ34" s="62">
        <f t="shared" si="35"/>
        <v>3.6300240585979918E-4</v>
      </c>
      <c r="BR34" s="62">
        <f t="shared" si="35"/>
        <v>1.0484275897070255E-4</v>
      </c>
      <c r="BS34" s="62">
        <f t="shared" si="35"/>
        <v>7.2780097523547128E-4</v>
      </c>
      <c r="BT34" s="62">
        <f t="shared" si="35"/>
        <v>1.8605100854144528E-3</v>
      </c>
      <c r="BU34" s="62">
        <f t="shared" si="35"/>
        <v>3.9028683389643621E-5</v>
      </c>
      <c r="BV34" s="62">
        <f t="shared" si="35"/>
        <v>1.32949351804832E-4</v>
      </c>
      <c r="BW34" s="62">
        <f t="shared" si="35"/>
        <v>1.7706332935907793E-3</v>
      </c>
      <c r="BX34" s="62">
        <f t="shared" si="35"/>
        <v>3.7549016718261814E-4</v>
      </c>
      <c r="BY34" s="62">
        <f t="shared" si="35"/>
        <v>1.5090986026151297E-4</v>
      </c>
      <c r="BZ34" s="62">
        <f t="shared" ref="BZ34:CI37" si="36">R34/SUMIFS(AV:AV,$A:$A,"Road transport",$B:$B,"3. Application split",$C:$C,"Gasoline",$D:$D,"Total")</f>
        <v>1.7100350365146239E-4</v>
      </c>
      <c r="CA34" s="62">
        <f t="shared" si="36"/>
        <v>2.9128275806269218E-5</v>
      </c>
      <c r="CB34" s="62">
        <f t="shared" si="36"/>
        <v>5.1559585739574545E-5</v>
      </c>
      <c r="CC34" s="62">
        <f t="shared" si="36"/>
        <v>3.9319294304745474E-4</v>
      </c>
      <c r="CD34" s="62">
        <f t="shared" si="36"/>
        <v>3.1401388822779229E-4</v>
      </c>
      <c r="CE34" s="62">
        <f t="shared" si="36"/>
        <v>1.7216586537968797E-4</v>
      </c>
      <c r="CF34" s="62">
        <f t="shared" si="36"/>
        <v>1.958575168500935E-4</v>
      </c>
      <c r="CG34" s="62">
        <f t="shared" si="36"/>
        <v>8.1806026074742908E-4</v>
      </c>
      <c r="CH34" s="62">
        <f t="shared" si="36"/>
        <v>3.1485342229975655E-5</v>
      </c>
      <c r="CI34" s="62">
        <f t="shared" si="36"/>
        <v>1.0151849695118811E-3</v>
      </c>
      <c r="CJ34" s="62">
        <f t="shared" ref="CJ34:CR37" si="37">AB34/SUMIFS(BF:BF,$A:$A,"Road transport",$B:$B,"3. Application split",$C:$C,"Gasoline",$D:$D,"Total")</f>
        <v>5.1803914851439482E-5</v>
      </c>
      <c r="CK34" s="62">
        <f t="shared" si="37"/>
        <v>2.7757129866242518E-5</v>
      </c>
      <c r="CL34" s="62">
        <f t="shared" si="37"/>
        <v>1.2912006797709545E-4</v>
      </c>
      <c r="CM34" s="62">
        <f t="shared" si="37"/>
        <v>7.2749192219766657E-4</v>
      </c>
      <c r="CN34" s="62">
        <f t="shared" si="37"/>
        <v>2.2370647666751148E-4</v>
      </c>
      <c r="CO34" s="62">
        <f t="shared" si="37"/>
        <v>8.9569051429206538E-5</v>
      </c>
      <c r="CP34" s="62">
        <f t="shared" si="37"/>
        <v>1.2362007643807648E-4</v>
      </c>
      <c r="CQ34" s="62">
        <f t="shared" si="37"/>
        <v>5.793539731713572E-4</v>
      </c>
      <c r="CR34" s="62">
        <f t="shared" si="37"/>
        <v>1.7714579035689741E-4</v>
      </c>
      <c r="CS34" s="63" t="s">
        <v>283</v>
      </c>
      <c r="CT34" s="69">
        <f>IFERROR(IFERROR(BP34,INDEX(input_dummy_data!$B:$B,MATCH($E34,input_dummy_data!$A:$A,0))),0)</f>
        <v>6.780594159223618E-5</v>
      </c>
      <c r="CU34" s="69">
        <f>IFERROR(IFERROR(BQ34,INDEX(input_dummy_data!$B:$B,MATCH($E34,input_dummy_data!$A:$A,0))),0)</f>
        <v>3.6300240585979918E-4</v>
      </c>
      <c r="CV34" s="69">
        <f>IFERROR(IFERROR(BR34,INDEX(input_dummy_data!$B:$B,MATCH($E34,input_dummy_data!$A:$A,0))),0)</f>
        <v>1.0484275897070255E-4</v>
      </c>
      <c r="CW34" s="69">
        <f>IFERROR(IFERROR(BS34,INDEX(input_dummy_data!$B:$B,MATCH($E34,input_dummy_data!$A:$A,0))),0)</f>
        <v>7.2780097523547128E-4</v>
      </c>
      <c r="CX34" s="69">
        <f>IFERROR(IFERROR(BT34,INDEX(input_dummy_data!$B:$B,MATCH($E34,input_dummy_data!$A:$A,0))),0)</f>
        <v>1.8605100854144528E-3</v>
      </c>
      <c r="CY34" s="69">
        <f>IFERROR(IFERROR(BU34,INDEX(input_dummy_data!$B:$B,MATCH($E34,input_dummy_data!$A:$A,0))),0)</f>
        <v>3.9028683389643621E-5</v>
      </c>
      <c r="CZ34" s="69">
        <f>IFERROR(IFERROR(BV34,INDEX(input_dummy_data!$B:$B,MATCH($E34,input_dummy_data!$A:$A,0))),0)</f>
        <v>1.32949351804832E-4</v>
      </c>
      <c r="DA34" s="69">
        <f>IFERROR(IFERROR(BW34,INDEX(input_dummy_data!$B:$B,MATCH($E34,input_dummy_data!$A:$A,0))),0)</f>
        <v>1.7706332935907793E-3</v>
      </c>
      <c r="DB34" s="69">
        <f>IFERROR(IFERROR(BX34,INDEX(input_dummy_data!$B:$B,MATCH($E34,input_dummy_data!$A:$A,0))),0)</f>
        <v>3.7549016718261814E-4</v>
      </c>
      <c r="DC34" s="69">
        <f>IFERROR(IFERROR(BY34,INDEX(input_dummy_data!$B:$B,MATCH($E34,input_dummy_data!$A:$A,0))),0)</f>
        <v>1.5090986026151297E-4</v>
      </c>
      <c r="DD34" s="69">
        <f>IFERROR(IFERROR(BZ34,INDEX(input_dummy_data!$B:$B,MATCH($E34,input_dummy_data!$A:$A,0))),0)</f>
        <v>1.7100350365146239E-4</v>
      </c>
      <c r="DE34" s="69">
        <f>IFERROR(IFERROR(CA34,INDEX(input_dummy_data!$B:$B,MATCH($E34,input_dummy_data!$A:$A,0))),0)</f>
        <v>2.9128275806269218E-5</v>
      </c>
      <c r="DF34" s="69">
        <f>IFERROR(IFERROR(CB34,INDEX(input_dummy_data!$B:$B,MATCH($E34,input_dummy_data!$A:$A,0))),0)</f>
        <v>5.1559585739574545E-5</v>
      </c>
      <c r="DG34" s="69">
        <f>IFERROR(IFERROR(CC34,INDEX(input_dummy_data!$B:$B,MATCH($E34,input_dummy_data!$A:$A,0))),0)</f>
        <v>3.9319294304745474E-4</v>
      </c>
      <c r="DH34" s="69">
        <f>IFERROR(IFERROR(CD34,INDEX(input_dummy_data!$B:$B,MATCH($E34,input_dummy_data!$A:$A,0))),0)</f>
        <v>3.1401388822779229E-4</v>
      </c>
      <c r="DI34" s="69">
        <f>IFERROR(IFERROR(CE34,INDEX(input_dummy_data!$B:$B,MATCH($E34,input_dummy_data!$A:$A,0))),0)</f>
        <v>1.7216586537968797E-4</v>
      </c>
      <c r="DJ34" s="69">
        <f>IFERROR(IFERROR(CF34,INDEX(input_dummy_data!$B:$B,MATCH($E34,input_dummy_data!$A:$A,0))),0)</f>
        <v>1.958575168500935E-4</v>
      </c>
      <c r="DK34" s="69">
        <f>IFERROR(IFERROR(CG34,INDEX(input_dummy_data!$B:$B,MATCH($E34,input_dummy_data!$A:$A,0))),0)</f>
        <v>8.1806026074742908E-4</v>
      </c>
      <c r="DL34" s="69">
        <f>IFERROR(IFERROR(CH34,INDEX(input_dummy_data!$B:$B,MATCH($E34,input_dummy_data!$A:$A,0))),0)</f>
        <v>3.1485342229975655E-5</v>
      </c>
      <c r="DM34" s="69">
        <f>IFERROR(IFERROR(CI34,INDEX(input_dummy_data!$B:$B,MATCH($E34,input_dummy_data!$A:$A,0))),0)</f>
        <v>1.0151849695118811E-3</v>
      </c>
      <c r="DN34" s="69">
        <f>IFERROR(IFERROR(CJ34,INDEX(input_dummy_data!$B:$B,MATCH($E34,input_dummy_data!$A:$A,0))),0)</f>
        <v>5.1803914851439482E-5</v>
      </c>
      <c r="DO34" s="69">
        <f>IFERROR(IFERROR(CK34,INDEX(input_dummy_data!$B:$B,MATCH($E34,input_dummy_data!$A:$A,0))),0)</f>
        <v>2.7757129866242518E-5</v>
      </c>
      <c r="DP34" s="69">
        <f>IFERROR(IFERROR(CL34,INDEX(input_dummy_data!$B:$B,MATCH($E34,input_dummy_data!$A:$A,0))),0)</f>
        <v>1.2912006797709545E-4</v>
      </c>
      <c r="DQ34" s="69">
        <f>IFERROR(IFERROR(CM34,INDEX(input_dummy_data!$B:$B,MATCH($E34,input_dummy_data!$A:$A,0))),0)</f>
        <v>7.2749192219766657E-4</v>
      </c>
      <c r="DR34" s="69">
        <f>IFERROR(IFERROR(CN34,INDEX(input_dummy_data!$B:$B,MATCH($E34,input_dummy_data!$A:$A,0))),0)</f>
        <v>2.2370647666751148E-4</v>
      </c>
      <c r="DS34" s="69">
        <f>IFERROR(IFERROR(CO34,INDEX(input_dummy_data!$B:$B,MATCH($E34,input_dummy_data!$A:$A,0))),0)</f>
        <v>8.9569051429206538E-5</v>
      </c>
      <c r="DT34" s="69">
        <f>IFERROR(IFERROR(CP34,INDEX(input_dummy_data!$B:$B,MATCH($E34,input_dummy_data!$A:$A,0))),0)</f>
        <v>1.2362007643807648E-4</v>
      </c>
      <c r="DU34" s="69">
        <f>IFERROR(IFERROR(CQ34,INDEX(input_dummy_data!$B:$B,MATCH($E34,input_dummy_data!$A:$A,0))),0)</f>
        <v>5.793539731713572E-4</v>
      </c>
      <c r="DV34" s="69">
        <f>IFERROR(IFERROR(CR34,INDEX(input_dummy_data!$B:$B,MATCH($E34,input_dummy_data!$A:$A,0))),0)</f>
        <v>1.7714579035689741E-4</v>
      </c>
      <c r="DW34" t="s">
        <v>663</v>
      </c>
      <c r="DX34" t="s">
        <v>663</v>
      </c>
      <c r="DY34" t="s">
        <v>663</v>
      </c>
      <c r="DZ34" t="s">
        <v>663</v>
      </c>
      <c r="EA34" t="s">
        <v>663</v>
      </c>
      <c r="EB34" t="s">
        <v>663</v>
      </c>
      <c r="EC34" t="s">
        <v>663</v>
      </c>
      <c r="ED34" t="s">
        <v>663</v>
      </c>
      <c r="EE34" t="s">
        <v>663</v>
      </c>
      <c r="EF34" t="s">
        <v>663</v>
      </c>
      <c r="EG34" t="s">
        <v>663</v>
      </c>
      <c r="EH34" t="s">
        <v>663</v>
      </c>
      <c r="EI34" t="s">
        <v>663</v>
      </c>
      <c r="EJ34" t="s">
        <v>663</v>
      </c>
      <c r="EK34" t="s">
        <v>663</v>
      </c>
      <c r="EL34" t="s">
        <v>663</v>
      </c>
      <c r="EM34" t="s">
        <v>663</v>
      </c>
      <c r="EN34" t="s">
        <v>663</v>
      </c>
      <c r="EO34" t="s">
        <v>663</v>
      </c>
      <c r="EP34" t="s">
        <v>663</v>
      </c>
      <c r="EQ34" t="s">
        <v>663</v>
      </c>
      <c r="ER34" t="s">
        <v>663</v>
      </c>
      <c r="ES34" t="s">
        <v>663</v>
      </c>
      <c r="ET34" t="s">
        <v>663</v>
      </c>
      <c r="EU34" t="s">
        <v>663</v>
      </c>
      <c r="EV34" t="s">
        <v>663</v>
      </c>
      <c r="EW34" t="s">
        <v>663</v>
      </c>
      <c r="EX34" t="s">
        <v>663</v>
      </c>
      <c r="EY34" t="s">
        <v>663</v>
      </c>
    </row>
    <row r="35" spans="1:155" hidden="1" x14ac:dyDescent="0.2">
      <c r="A35" t="s">
        <v>851</v>
      </c>
      <c r="B35" t="s">
        <v>257</v>
      </c>
      <c r="C35" t="s">
        <v>116</v>
      </c>
      <c r="D35" t="s">
        <v>260</v>
      </c>
      <c r="E35" s="44" t="s">
        <v>144</v>
      </c>
      <c r="F35" s="51" t="s">
        <v>279</v>
      </c>
      <c r="G35" s="52" t="s">
        <v>658</v>
      </c>
      <c r="H35" s="53">
        <f>INDEX(TRA_Fuels!$31:$31,MATCH(H$2,TRA_Fuels!$2:$2,0))+INDEX(TRA_Fuels!$33:$33,MATCH(H$2,TRA_Fuels!$2:$2,0))</f>
        <v>1456.7219870302195</v>
      </c>
      <c r="I35" s="53">
        <f>INDEX(TRA_Fuels!$31:$31,MATCH(I$2,TRA_Fuels!$2:$2,0))+INDEX(TRA_Fuels!$33:$33,MATCH(I$2,TRA_Fuels!$2:$2,0))</f>
        <v>1244.0402615564899</v>
      </c>
      <c r="J35" s="53">
        <f>INDEX(TRA_Fuels!$31:$31,MATCH(J$2,TRA_Fuels!$2:$2,0))+INDEX(TRA_Fuels!$33:$33,MATCH(J$2,TRA_Fuels!$2:$2,0))</f>
        <v>432.58204849653544</v>
      </c>
      <c r="K35" s="53">
        <f>INDEX(TRA_Fuels!$31:$31,MATCH(K$2,TRA_Fuels!$2:$2,0))+INDEX(TRA_Fuels!$33:$33,MATCH(K$2,TRA_Fuels!$2:$2,0))</f>
        <v>357.06226656292102</v>
      </c>
      <c r="L35" s="53">
        <f>INDEX(TRA_Fuels!$31:$31,MATCH(L$2,TRA_Fuels!$2:$2,0))+INDEX(TRA_Fuels!$33:$33,MATCH(L$2,TRA_Fuels!$2:$2,0))</f>
        <v>1482.1865267276705</v>
      </c>
      <c r="M35" s="53">
        <f>INDEX(TRA_Fuels!$31:$31,MATCH(M$2,TRA_Fuels!$2:$2,0))+INDEX(TRA_Fuels!$33:$33,MATCH(M$2,TRA_Fuels!$2:$2,0))</f>
        <v>16227.926902043393</v>
      </c>
      <c r="N35" s="53">
        <f>INDEX(TRA_Fuels!$31:$31,MATCH(N$2,TRA_Fuels!$2:$2,0))+INDEX(TRA_Fuels!$33:$33,MATCH(N$2,TRA_Fuels!$2:$2,0))</f>
        <v>1137.9602727245576</v>
      </c>
      <c r="O35" s="53">
        <f>INDEX(TRA_Fuels!$31:$31,MATCH(O$2,TRA_Fuels!$2:$2,0))+INDEX(TRA_Fuels!$33:$33,MATCH(O$2,TRA_Fuels!$2:$2,0))</f>
        <v>216.91903526731022</v>
      </c>
      <c r="P35" s="53">
        <f>INDEX(TRA_Fuels!$31:$31,MATCH(P$2,TRA_Fuels!$2:$2,0))+INDEX(TRA_Fuels!$33:$33,MATCH(P$2,TRA_Fuels!$2:$2,0))</f>
        <v>3813.0165556173301</v>
      </c>
      <c r="Q35" s="53">
        <f>INDEX(TRA_Fuels!$31:$31,MATCH(Q$2,TRA_Fuels!$2:$2,0))+INDEX(TRA_Fuels!$33:$33,MATCH(Q$2,TRA_Fuels!$2:$2,0))</f>
        <v>1278.4128422116814</v>
      </c>
      <c r="R35" s="53">
        <f>INDEX(TRA_Fuels!$31:$31,MATCH(R$2,TRA_Fuels!$2:$2,0))+INDEX(TRA_Fuels!$33:$33,MATCH(R$2,TRA_Fuels!$2:$2,0))</f>
        <v>5385.4492790676395</v>
      </c>
      <c r="S35" s="53">
        <f>INDEX(TRA_Fuels!$31:$31,MATCH(S$2,TRA_Fuels!$2:$2,0))+INDEX(TRA_Fuels!$33:$33,MATCH(S$2,TRA_Fuels!$2:$2,0))</f>
        <v>12087.373667707861</v>
      </c>
      <c r="T35" s="53">
        <f>INDEX(TRA_Fuels!$31:$31,MATCH(T$2,TRA_Fuels!$2:$2,0))+INDEX(TRA_Fuels!$33:$33,MATCH(T$2,TRA_Fuels!$2:$2,0))</f>
        <v>1925.8254352733059</v>
      </c>
      <c r="U35" s="53">
        <f>INDEX(TRA_Fuels!$31:$31,MATCH(U$2,TRA_Fuels!$2:$2,0))+INDEX(TRA_Fuels!$33:$33,MATCH(U$2,TRA_Fuels!$2:$2,0))</f>
        <v>539.35977779193786</v>
      </c>
      <c r="V35" s="53">
        <f>INDEX(TRA_Fuels!$31:$31,MATCH(V$2,TRA_Fuels!$2:$2,0))+INDEX(TRA_Fuels!$33:$33,MATCH(V$2,TRA_Fuels!$2:$2,0))</f>
        <v>1268.2869249073615</v>
      </c>
      <c r="W35" s="53">
        <f>INDEX(TRA_Fuels!$31:$31,MATCH(W$2,TRA_Fuels!$2:$2,0))+INDEX(TRA_Fuels!$33:$33,MATCH(W$2,TRA_Fuels!$2:$2,0))</f>
        <v>974.28297391420858</v>
      </c>
      <c r="X35" s="53">
        <f>INDEX(TRA_Fuels!$31:$31,MATCH(X$2,TRA_Fuels!$2:$2,0))+INDEX(TRA_Fuels!$33:$33,MATCH(X$2,TRA_Fuels!$2:$2,0))</f>
        <v>6763.3898091208694</v>
      </c>
      <c r="Y35" s="53">
        <f>INDEX(TRA_Fuels!$31:$31,MATCH(Y$2,TRA_Fuels!$2:$2,0))+INDEX(TRA_Fuels!$33:$33,MATCH(Y$2,TRA_Fuels!$2:$2,0))</f>
        <v>178.41201130934724</v>
      </c>
      <c r="Z35" s="53">
        <f>INDEX(TRA_Fuels!$31:$31,MATCH(Z$2,TRA_Fuels!$2:$2,0))+INDEX(TRA_Fuels!$33:$33,MATCH(Z$2,TRA_Fuels!$2:$2,0))</f>
        <v>298.98335864041411</v>
      </c>
      <c r="AA35" s="53">
        <f>INDEX(TRA_Fuels!$31:$31,MATCH(AA$2,TRA_Fuels!$2:$2,0))+INDEX(TRA_Fuels!$33:$33,MATCH(AA$2,TRA_Fuels!$2:$2,0))</f>
        <v>200.20145628534593</v>
      </c>
      <c r="AB35" s="53">
        <f>INDEX(TRA_Fuels!$31:$31,MATCH(AB$2,TRA_Fuels!$2:$2,0))+INDEX(TRA_Fuels!$33:$33,MATCH(AB$2,TRA_Fuels!$2:$2,0))</f>
        <v>3622.9821164743344</v>
      </c>
      <c r="AC35" s="53">
        <f>INDEX(TRA_Fuels!$31:$31,MATCH(AC$2,TRA_Fuels!$2:$2,0))+INDEX(TRA_Fuels!$33:$33,MATCH(AC$2,TRA_Fuels!$2:$2,0))</f>
        <v>3888.5735726880753</v>
      </c>
      <c r="AD35" s="53">
        <f>INDEX(TRA_Fuels!$31:$31,MATCH(AD$2,TRA_Fuels!$2:$2,0))+INDEX(TRA_Fuels!$33:$33,MATCH(AD$2,TRA_Fuels!$2:$2,0))</f>
        <v>984.02059738270952</v>
      </c>
      <c r="AE35" s="53">
        <f>INDEX(TRA_Fuels!$31:$31,MATCH(AE$2,TRA_Fuels!$2:$2,0))+INDEX(TRA_Fuels!$33:$33,MATCH(AE$2,TRA_Fuels!$2:$2,0))</f>
        <v>1384.5322248066088</v>
      </c>
      <c r="AF35" s="53">
        <f>INDEX(TRA_Fuels!$31:$31,MATCH(AF$2,TRA_Fuels!$2:$2,0))+INDEX(TRA_Fuels!$33:$33,MATCH(AF$2,TRA_Fuels!$2:$2,0))</f>
        <v>2288.6579785922927</v>
      </c>
      <c r="AG35" s="53">
        <f>INDEX(TRA_Fuels!$31:$31,MATCH(AG$2,TRA_Fuels!$2:$2,0))+INDEX(TRA_Fuels!$33:$33,MATCH(AG$2,TRA_Fuels!$2:$2,0))</f>
        <v>401.95981122792233</v>
      </c>
      <c r="AH35" s="53">
        <f>INDEX(TRA_Fuels!$31:$31,MATCH(AH$2,TRA_Fuels!$2:$2,0))+INDEX(TRA_Fuels!$33:$33,MATCH(AH$2,TRA_Fuels!$2:$2,0))</f>
        <v>597.71864631327617</v>
      </c>
      <c r="AI35" s="53">
        <f>INDEX(TRA_Fuels!$31:$31,MATCH(AI$2,TRA_Fuels!$2:$2,0))+INDEX(TRA_Fuels!$33:$33,MATCH(AI$2,TRA_Fuels!$2:$2,0))</f>
        <v>73.765983625962392</v>
      </c>
      <c r="AJ35" s="53">
        <f>INDEX(TRA_Fuels!$31:$31,MATCH(AJ$2,TRA_Fuels!$2:$2,0))+INDEX(TRA_Fuels!$33:$33,MATCH(AJ$2,TRA_Fuels!$2:$2,0))</f>
        <v>70510.604323367705</v>
      </c>
      <c r="AK35" s="112"/>
      <c r="AL35" s="112"/>
      <c r="AM35" s="112"/>
      <c r="AN35" s="112"/>
      <c r="AO35" s="112"/>
      <c r="AP35" s="112"/>
      <c r="AQ35" s="112"/>
      <c r="AR35" s="112"/>
      <c r="AS35" s="112"/>
      <c r="AT35" s="112"/>
      <c r="AU35" s="112"/>
      <c r="AV35" s="112"/>
      <c r="AW35" s="112"/>
      <c r="AX35" s="112"/>
      <c r="AY35" s="112"/>
      <c r="AZ35" s="112"/>
      <c r="BA35" s="112"/>
      <c r="BB35" s="112"/>
      <c r="BC35" s="112"/>
      <c r="BD35" s="112"/>
      <c r="BE35" s="112"/>
      <c r="BF35" s="112"/>
      <c r="BG35" s="112"/>
      <c r="BH35" s="112"/>
      <c r="BI35" s="112"/>
      <c r="BJ35" s="112"/>
      <c r="BK35" s="112"/>
      <c r="BL35" s="112"/>
      <c r="BM35" s="112"/>
      <c r="BN35" s="112"/>
      <c r="BO35" s="60" t="s">
        <v>283</v>
      </c>
      <c r="BP35" s="62">
        <f t="shared" si="35"/>
        <v>0.94844462700136045</v>
      </c>
      <c r="BQ35" s="62">
        <f t="shared" si="35"/>
        <v>0.93997112195098498</v>
      </c>
      <c r="BR35" s="62">
        <f t="shared" si="35"/>
        <v>0.91781845841945942</v>
      </c>
      <c r="BS35" s="62">
        <f t="shared" si="35"/>
        <v>0.97681173213561301</v>
      </c>
      <c r="BT35" s="62">
        <f t="shared" si="35"/>
        <v>0.92293955457049393</v>
      </c>
      <c r="BU35" s="62">
        <f t="shared" si="35"/>
        <v>0.96607865141739357</v>
      </c>
      <c r="BV35" s="62">
        <f t="shared" si="35"/>
        <v>0.96527132798466442</v>
      </c>
      <c r="BW35" s="62">
        <f t="shared" si="35"/>
        <v>0.94958049462657412</v>
      </c>
      <c r="BX35" s="62">
        <f t="shared" si="35"/>
        <v>0.8586960181255876</v>
      </c>
      <c r="BY35" s="62">
        <f t="shared" si="35"/>
        <v>0.95547540274993992</v>
      </c>
      <c r="BZ35" s="62">
        <f t="shared" si="36"/>
        <v>0.88820877081490057</v>
      </c>
      <c r="CA35" s="62">
        <f t="shared" si="36"/>
        <v>0.96675724042092803</v>
      </c>
      <c r="CB35" s="62">
        <f t="shared" si="36"/>
        <v>0.79951533583950596</v>
      </c>
      <c r="CC35" s="62">
        <f t="shared" si="36"/>
        <v>0.97668387521731292</v>
      </c>
      <c r="CD35" s="62">
        <f t="shared" si="36"/>
        <v>0.97039675141061332</v>
      </c>
      <c r="CE35" s="62">
        <f t="shared" si="36"/>
        <v>0.99455649382438749</v>
      </c>
      <c r="CF35" s="62">
        <f t="shared" si="36"/>
        <v>0.85163944464533736</v>
      </c>
      <c r="CG35" s="62">
        <f t="shared" si="36"/>
        <v>0.96295847911588517</v>
      </c>
      <c r="CH35" s="62">
        <f t="shared" si="36"/>
        <v>0.98909804084439834</v>
      </c>
      <c r="CI35" s="62">
        <f t="shared" si="36"/>
        <v>0.97362857239284284</v>
      </c>
      <c r="CJ35" s="62">
        <f t="shared" si="37"/>
        <v>0.95501917170644424</v>
      </c>
      <c r="CK35" s="62">
        <f t="shared" si="37"/>
        <v>0.88974388142660943</v>
      </c>
      <c r="CL35" s="62">
        <f t="shared" si="37"/>
        <v>0.9411838153068538</v>
      </c>
      <c r="CM35" s="62">
        <f t="shared" si="37"/>
        <v>0.92363291675348658</v>
      </c>
      <c r="CN35" s="62">
        <f t="shared" si="37"/>
        <v>0.97104797091673067</v>
      </c>
      <c r="CO35" s="62">
        <f t="shared" si="37"/>
        <v>0.96610749609498447</v>
      </c>
      <c r="CP35" s="62">
        <f t="shared" si="37"/>
        <v>0.91069185346080506</v>
      </c>
      <c r="CQ35" s="62">
        <f t="shared" si="37"/>
        <v>0.96350411440552364</v>
      </c>
      <c r="CR35" s="62">
        <f t="shared" si="37"/>
        <v>0.92839670029298416</v>
      </c>
      <c r="CS35" s="63" t="s">
        <v>283</v>
      </c>
      <c r="CT35" s="69">
        <f>IFERROR(IFERROR(BP35,INDEX(input_dummy_data!$B:$B,MATCH($E35,input_dummy_data!$A:$A,0))),0)</f>
        <v>0.94844462700136045</v>
      </c>
      <c r="CU35" s="69">
        <f>IFERROR(IFERROR(BQ35,INDEX(input_dummy_data!$B:$B,MATCH($E35,input_dummy_data!$A:$A,0))),0)</f>
        <v>0.93997112195098498</v>
      </c>
      <c r="CV35" s="69">
        <f>IFERROR(IFERROR(BR35,INDEX(input_dummy_data!$B:$B,MATCH($E35,input_dummy_data!$A:$A,0))),0)</f>
        <v>0.91781845841945942</v>
      </c>
      <c r="CW35" s="69">
        <f>IFERROR(IFERROR(BS35,INDEX(input_dummy_data!$B:$B,MATCH($E35,input_dummy_data!$A:$A,0))),0)</f>
        <v>0.97681173213561301</v>
      </c>
      <c r="CX35" s="69">
        <f>IFERROR(IFERROR(BT35,INDEX(input_dummy_data!$B:$B,MATCH($E35,input_dummy_data!$A:$A,0))),0)</f>
        <v>0.92293955457049393</v>
      </c>
      <c r="CY35" s="69">
        <f>IFERROR(IFERROR(BU35,INDEX(input_dummy_data!$B:$B,MATCH($E35,input_dummy_data!$A:$A,0))),0)</f>
        <v>0.96607865141739357</v>
      </c>
      <c r="CZ35" s="69">
        <f>IFERROR(IFERROR(BV35,INDEX(input_dummy_data!$B:$B,MATCH($E35,input_dummy_data!$A:$A,0))),0)</f>
        <v>0.96527132798466442</v>
      </c>
      <c r="DA35" s="69">
        <f>IFERROR(IFERROR(BW35,INDEX(input_dummy_data!$B:$B,MATCH($E35,input_dummy_data!$A:$A,0))),0)</f>
        <v>0.94958049462657412</v>
      </c>
      <c r="DB35" s="69">
        <f>IFERROR(IFERROR(BX35,INDEX(input_dummy_data!$B:$B,MATCH($E35,input_dummy_data!$A:$A,0))),0)</f>
        <v>0.8586960181255876</v>
      </c>
      <c r="DC35" s="69">
        <f>IFERROR(IFERROR(BY35,INDEX(input_dummy_data!$B:$B,MATCH($E35,input_dummy_data!$A:$A,0))),0)</f>
        <v>0.95547540274993992</v>
      </c>
      <c r="DD35" s="69">
        <f>IFERROR(IFERROR(BZ35,INDEX(input_dummy_data!$B:$B,MATCH($E35,input_dummy_data!$A:$A,0))),0)</f>
        <v>0.88820877081490057</v>
      </c>
      <c r="DE35" s="69">
        <f>IFERROR(IFERROR(CA35,INDEX(input_dummy_data!$B:$B,MATCH($E35,input_dummy_data!$A:$A,0))),0)</f>
        <v>0.96675724042092803</v>
      </c>
      <c r="DF35" s="69">
        <f>IFERROR(IFERROR(CB35,INDEX(input_dummy_data!$B:$B,MATCH($E35,input_dummy_data!$A:$A,0))),0)</f>
        <v>0.79951533583950596</v>
      </c>
      <c r="DG35" s="69">
        <f>IFERROR(IFERROR(CC35,INDEX(input_dummy_data!$B:$B,MATCH($E35,input_dummy_data!$A:$A,0))),0)</f>
        <v>0.97668387521731292</v>
      </c>
      <c r="DH35" s="69">
        <f>IFERROR(IFERROR(CD35,INDEX(input_dummy_data!$B:$B,MATCH($E35,input_dummy_data!$A:$A,0))),0)</f>
        <v>0.97039675141061332</v>
      </c>
      <c r="DI35" s="69">
        <f>IFERROR(IFERROR(CE35,INDEX(input_dummy_data!$B:$B,MATCH($E35,input_dummy_data!$A:$A,0))),0)</f>
        <v>0.99455649382438749</v>
      </c>
      <c r="DJ35" s="69">
        <f>IFERROR(IFERROR(CF35,INDEX(input_dummy_data!$B:$B,MATCH($E35,input_dummy_data!$A:$A,0))),0)</f>
        <v>0.85163944464533736</v>
      </c>
      <c r="DK35" s="69">
        <f>IFERROR(IFERROR(CG35,INDEX(input_dummy_data!$B:$B,MATCH($E35,input_dummy_data!$A:$A,0))),0)</f>
        <v>0.96295847911588517</v>
      </c>
      <c r="DL35" s="69">
        <f>IFERROR(IFERROR(CH35,INDEX(input_dummy_data!$B:$B,MATCH($E35,input_dummy_data!$A:$A,0))),0)</f>
        <v>0.98909804084439834</v>
      </c>
      <c r="DM35" s="69">
        <f>IFERROR(IFERROR(CI35,INDEX(input_dummy_data!$B:$B,MATCH($E35,input_dummy_data!$A:$A,0))),0)</f>
        <v>0.97362857239284284</v>
      </c>
      <c r="DN35" s="69">
        <f>IFERROR(IFERROR(CJ35,INDEX(input_dummy_data!$B:$B,MATCH($E35,input_dummy_data!$A:$A,0))),0)</f>
        <v>0.95501917170644424</v>
      </c>
      <c r="DO35" s="69">
        <f>IFERROR(IFERROR(CK35,INDEX(input_dummy_data!$B:$B,MATCH($E35,input_dummy_data!$A:$A,0))),0)</f>
        <v>0.88974388142660943</v>
      </c>
      <c r="DP35" s="69">
        <f>IFERROR(IFERROR(CL35,INDEX(input_dummy_data!$B:$B,MATCH($E35,input_dummy_data!$A:$A,0))),0)</f>
        <v>0.9411838153068538</v>
      </c>
      <c r="DQ35" s="69">
        <f>IFERROR(IFERROR(CM35,INDEX(input_dummy_data!$B:$B,MATCH($E35,input_dummy_data!$A:$A,0))),0)</f>
        <v>0.92363291675348658</v>
      </c>
      <c r="DR35" s="69">
        <f>IFERROR(IFERROR(CN35,INDEX(input_dummy_data!$B:$B,MATCH($E35,input_dummy_data!$A:$A,0))),0)</f>
        <v>0.97104797091673067</v>
      </c>
      <c r="DS35" s="69">
        <f>IFERROR(IFERROR(CO35,INDEX(input_dummy_data!$B:$B,MATCH($E35,input_dummy_data!$A:$A,0))),0)</f>
        <v>0.96610749609498447</v>
      </c>
      <c r="DT35" s="69">
        <f>IFERROR(IFERROR(CP35,INDEX(input_dummy_data!$B:$B,MATCH($E35,input_dummy_data!$A:$A,0))),0)</f>
        <v>0.91069185346080506</v>
      </c>
      <c r="DU35" s="69">
        <f>IFERROR(IFERROR(CQ35,INDEX(input_dummy_data!$B:$B,MATCH($E35,input_dummy_data!$A:$A,0))),0)</f>
        <v>0.96350411440552364</v>
      </c>
      <c r="DV35" s="69">
        <f>IFERROR(IFERROR(CR35,INDEX(input_dummy_data!$B:$B,MATCH($E35,input_dummy_data!$A:$A,0))),0)</f>
        <v>0.92839670029298416</v>
      </c>
      <c r="DW35" t="s">
        <v>663</v>
      </c>
      <c r="DX35" t="s">
        <v>663</v>
      </c>
      <c r="DY35" t="s">
        <v>663</v>
      </c>
      <c r="DZ35" t="s">
        <v>663</v>
      </c>
      <c r="EA35" t="s">
        <v>663</v>
      </c>
      <c r="EB35" t="s">
        <v>663</v>
      </c>
      <c r="EC35" t="s">
        <v>663</v>
      </c>
      <c r="ED35" t="s">
        <v>663</v>
      </c>
      <c r="EE35" t="s">
        <v>663</v>
      </c>
      <c r="EF35" t="s">
        <v>663</v>
      </c>
      <c r="EG35" t="s">
        <v>663</v>
      </c>
      <c r="EH35" t="s">
        <v>663</v>
      </c>
      <c r="EI35" t="s">
        <v>663</v>
      </c>
      <c r="EJ35" t="s">
        <v>663</v>
      </c>
      <c r="EK35" t="s">
        <v>663</v>
      </c>
      <c r="EL35" t="s">
        <v>663</v>
      </c>
      <c r="EM35" t="s">
        <v>663</v>
      </c>
      <c r="EN35" t="s">
        <v>663</v>
      </c>
      <c r="EO35" t="s">
        <v>663</v>
      </c>
      <c r="EP35" t="s">
        <v>663</v>
      </c>
      <c r="EQ35" t="s">
        <v>663</v>
      </c>
      <c r="ER35" t="s">
        <v>663</v>
      </c>
      <c r="ES35" t="s">
        <v>663</v>
      </c>
      <c r="ET35" t="s">
        <v>663</v>
      </c>
      <c r="EU35" t="s">
        <v>663</v>
      </c>
      <c r="EV35" t="s">
        <v>663</v>
      </c>
      <c r="EW35" t="s">
        <v>663</v>
      </c>
      <c r="EX35" t="s">
        <v>663</v>
      </c>
      <c r="EY35" t="s">
        <v>663</v>
      </c>
    </row>
    <row r="36" spans="1:155" hidden="1" x14ac:dyDescent="0.2">
      <c r="A36" t="s">
        <v>851</v>
      </c>
      <c r="B36" t="s">
        <v>257</v>
      </c>
      <c r="C36" t="s">
        <v>116</v>
      </c>
      <c r="D36" t="s">
        <v>264</v>
      </c>
      <c r="E36" s="44" t="s">
        <v>145</v>
      </c>
      <c r="F36" s="51" t="s">
        <v>279</v>
      </c>
      <c r="G36" s="52" t="s">
        <v>658</v>
      </c>
      <c r="H36" s="53">
        <f>INDEX(TRA_Fuels!$25:$25,MATCH(H$2,TRA_Fuels!$2:$2,0))</f>
        <v>56.0532500423028</v>
      </c>
      <c r="I36" s="53">
        <f>INDEX(TRA_Fuels!$25:$25,MATCH(I$2,TRA_Fuels!$2:$2,0))</f>
        <v>57.280982684765597</v>
      </c>
      <c r="J36" s="53">
        <f>INDEX(TRA_Fuels!$25:$25,MATCH(J$2,TRA_Fuels!$2:$2,0))</f>
        <v>27.375072115985901</v>
      </c>
      <c r="K36" s="53">
        <f>INDEX(TRA_Fuels!$25:$25,MATCH(K$2,TRA_Fuels!$2:$2,0))</f>
        <v>4.6050236524298702</v>
      </c>
      <c r="L36" s="53">
        <f>INDEX(TRA_Fuels!$25:$25,MATCH(L$2,TRA_Fuels!$2:$2,0))</f>
        <v>60.1543404333325</v>
      </c>
      <c r="M36" s="53">
        <f>INDEX(TRA_Fuels!$25:$25,MATCH(M$2,TRA_Fuels!$2:$2,0))</f>
        <v>465.459351066843</v>
      </c>
      <c r="N36" s="53">
        <f>INDEX(TRA_Fuels!$25:$25,MATCH(N$2,TRA_Fuels!$2:$2,0))</f>
        <v>22.776417784285002</v>
      </c>
      <c r="O36" s="53">
        <f>INDEX(TRA_Fuels!$25:$25,MATCH(O$2,TRA_Fuels!$2:$2,0))</f>
        <v>2.68897085008591</v>
      </c>
      <c r="P36" s="53">
        <f>INDEX(TRA_Fuels!$25:$25,MATCH(P$2,TRA_Fuels!$2:$2,0))</f>
        <v>558.09599509899397</v>
      </c>
      <c r="Q36" s="53">
        <f>INDEX(TRA_Fuels!$25:$25,MATCH(Q$2,TRA_Fuels!$2:$2,0))</f>
        <v>42.189104636252701</v>
      </c>
      <c r="R36" s="53">
        <f>INDEX(TRA_Fuels!$25:$25,MATCH(R$2,TRA_Fuels!$2:$2,0))</f>
        <v>545.77854418796596</v>
      </c>
      <c r="S36" s="53">
        <f>INDEX(TRA_Fuels!$25:$25,MATCH(S$2,TRA_Fuels!$2:$2,0))</f>
        <v>176.75032425720599</v>
      </c>
      <c r="T36" s="53">
        <f>INDEX(TRA_Fuels!$25:$25,MATCH(T$2,TRA_Fuels!$2:$2,0))</f>
        <v>264.85722712135902</v>
      </c>
      <c r="U36" s="53">
        <f>INDEX(TRA_Fuels!$25:$25,MATCH(U$2,TRA_Fuels!$2:$2,0))</f>
        <v>9.2173438067892697</v>
      </c>
      <c r="V36" s="53">
        <f>INDEX(TRA_Fuels!$25:$25,MATCH(V$2,TRA_Fuels!$2:$2,0))</f>
        <v>22.732842117836299</v>
      </c>
      <c r="W36" s="53">
        <f>INDEX(TRA_Fuels!$25:$25,MATCH(W$2,TRA_Fuels!$2:$2,0))</f>
        <v>4.6264441569088097</v>
      </c>
      <c r="X36" s="53">
        <f>INDEX(TRA_Fuels!$25:$25,MATCH(X$2,TRA_Fuels!$2:$2,0))</f>
        <v>1044.14643813157</v>
      </c>
      <c r="Y36" s="53">
        <f>INDEX(TRA_Fuels!$25:$25,MATCH(Y$2,TRA_Fuels!$2:$2,0))</f>
        <v>5.0205324547902404</v>
      </c>
      <c r="Z36" s="53">
        <f>INDEX(TRA_Fuels!$25:$25,MATCH(Z$2,TRA_Fuels!$2:$2,0))</f>
        <v>2.4459465533829401</v>
      </c>
      <c r="AA36" s="53">
        <f>INDEX(TRA_Fuels!$25:$25,MATCH(AA$2,TRA_Fuels!$2:$2,0))</f>
        <v>3.56929711769435</v>
      </c>
      <c r="AB36" s="53">
        <f>INDEX(TRA_Fuels!$25:$25,MATCH(AB$2,TRA_Fuels!$2:$2,0))</f>
        <v>152.31148781214699</v>
      </c>
      <c r="AC36" s="53">
        <f>INDEX(TRA_Fuels!$25:$25,MATCH(AC$2,TRA_Fuels!$2:$2,0))</f>
        <v>124.500128934958</v>
      </c>
      <c r="AD36" s="53">
        <f>INDEX(TRA_Fuels!$25:$25,MATCH(AD$2,TRA_Fuels!$2:$2,0))</f>
        <v>54.815996598114801</v>
      </c>
      <c r="AE36" s="53">
        <f>INDEX(TRA_Fuels!$25:$25,MATCH(AE$2,TRA_Fuels!$2:$2,0))</f>
        <v>29.1093223625303</v>
      </c>
      <c r="AF36" s="53">
        <f>INDEX(TRA_Fuels!$25:$25,MATCH(AF$2,TRA_Fuels!$2:$2,0))</f>
        <v>30.242206123828201</v>
      </c>
      <c r="AG36" s="53">
        <f>INDEX(TRA_Fuels!$25:$25,MATCH(AG$2,TRA_Fuels!$2:$2,0))</f>
        <v>9.58882452082565</v>
      </c>
      <c r="AH36" s="53">
        <f>INDEX(TRA_Fuels!$25:$25,MATCH(AH$2,TRA_Fuels!$2:$2,0))</f>
        <v>5.8978194359209803</v>
      </c>
      <c r="AI36" s="53">
        <f>INDEX(TRA_Fuels!$25:$25,MATCH(AI$2,TRA_Fuels!$2:$2,0))</f>
        <v>1.7580873272950446</v>
      </c>
      <c r="AJ36" s="53">
        <f>INDEX(TRA_Fuels!$25:$25,MATCH(AJ$2,TRA_Fuels!$2:$2,0))</f>
        <v>3784.047321386407</v>
      </c>
      <c r="AK36" s="112"/>
      <c r="AL36" s="112"/>
      <c r="AM36" s="112"/>
      <c r="AN36" s="112"/>
      <c r="AO36" s="112"/>
      <c r="AP36" s="112"/>
      <c r="AQ36" s="112"/>
      <c r="AR36" s="112"/>
      <c r="AS36" s="112"/>
      <c r="AT36" s="112"/>
      <c r="AU36" s="112"/>
      <c r="AV36" s="112"/>
      <c r="AW36" s="112"/>
      <c r="AX36" s="112"/>
      <c r="AY36" s="112"/>
      <c r="AZ36" s="112"/>
      <c r="BA36" s="112"/>
      <c r="BB36" s="112"/>
      <c r="BC36" s="112"/>
      <c r="BD36" s="112"/>
      <c r="BE36" s="112"/>
      <c r="BF36" s="112"/>
      <c r="BG36" s="112"/>
      <c r="BH36" s="112"/>
      <c r="BI36" s="112"/>
      <c r="BJ36" s="112"/>
      <c r="BK36" s="112"/>
      <c r="BL36" s="112"/>
      <c r="BM36" s="112"/>
      <c r="BN36" s="112"/>
      <c r="BO36" s="60" t="s">
        <v>283</v>
      </c>
      <c r="BP36" s="62">
        <f t="shared" si="35"/>
        <v>3.6495229907917225E-2</v>
      </c>
      <c r="BQ36" s="62">
        <f t="shared" si="35"/>
        <v>4.3280327192376129E-2</v>
      </c>
      <c r="BR36" s="62">
        <f t="shared" si="35"/>
        <v>5.8082268036642619E-2</v>
      </c>
      <c r="BS36" s="62">
        <f t="shared" si="35"/>
        <v>1.2597917931109124E-2</v>
      </c>
      <c r="BT36" s="62">
        <f t="shared" si="35"/>
        <v>3.7457377437908994E-2</v>
      </c>
      <c r="BU36" s="62">
        <f t="shared" si="35"/>
        <v>2.7709660320915614E-2</v>
      </c>
      <c r="BV36" s="62">
        <f t="shared" si="35"/>
        <v>1.9320026865904366E-2</v>
      </c>
      <c r="BW36" s="62">
        <f t="shared" si="35"/>
        <v>1.1771185810016441E-2</v>
      </c>
      <c r="BX36" s="62">
        <f t="shared" si="35"/>
        <v>0.12568390452366004</v>
      </c>
      <c r="BY36" s="62">
        <f t="shared" si="35"/>
        <v>3.153179506101067E-2</v>
      </c>
      <c r="BZ36" s="62">
        <f t="shared" si="36"/>
        <v>9.0013899444665188E-2</v>
      </c>
      <c r="CA36" s="62">
        <f t="shared" si="36"/>
        <v>1.4136623920124393E-2</v>
      </c>
      <c r="CB36" s="62">
        <f t="shared" si="36"/>
        <v>0.10995670272752518</v>
      </c>
      <c r="CC36" s="62">
        <f t="shared" si="36"/>
        <v>1.6690957388924912E-2</v>
      </c>
      <c r="CD36" s="62">
        <f t="shared" si="36"/>
        <v>1.7393442846609819E-2</v>
      </c>
      <c r="CE36" s="62">
        <f t="shared" si="36"/>
        <v>4.7227142450040581E-3</v>
      </c>
      <c r="CF36" s="62">
        <f t="shared" si="36"/>
        <v>0.13147790054915726</v>
      </c>
      <c r="CG36" s="62">
        <f t="shared" si="36"/>
        <v>2.7097751219418386E-2</v>
      </c>
      <c r="CH36" s="62">
        <f t="shared" si="36"/>
        <v>8.0916909722418117E-3</v>
      </c>
      <c r="CI36" s="62">
        <f t="shared" si="36"/>
        <v>1.7358363528552464E-2</v>
      </c>
      <c r="CJ36" s="62">
        <f t="shared" si="37"/>
        <v>4.0149353834869603E-2</v>
      </c>
      <c r="CK36" s="62">
        <f t="shared" si="37"/>
        <v>2.8486854083135695E-2</v>
      </c>
      <c r="CL36" s="62">
        <f t="shared" si="37"/>
        <v>5.2429724494878489E-2</v>
      </c>
      <c r="CM36" s="62">
        <f t="shared" si="37"/>
        <v>1.9419070092194374E-2</v>
      </c>
      <c r="CN36" s="62">
        <f t="shared" si="37"/>
        <v>1.283137680128672E-2</v>
      </c>
      <c r="CO36" s="62">
        <f t="shared" si="37"/>
        <v>2.3046670312660205E-2</v>
      </c>
      <c r="CP36" s="62">
        <f t="shared" si="37"/>
        <v>8.9859939063385678E-3</v>
      </c>
      <c r="CQ36" s="62">
        <f t="shared" si="37"/>
        <v>2.2963489267928624E-2</v>
      </c>
      <c r="CR36" s="62">
        <f t="shared" si="37"/>
        <v>4.9823669512408089E-2</v>
      </c>
      <c r="CS36" s="63" t="s">
        <v>283</v>
      </c>
      <c r="CT36" s="69">
        <f>IFERROR(IFERROR(BP36,INDEX(input_dummy_data!$B:$B,MATCH($E36,input_dummy_data!$A:$A,0))),0)</f>
        <v>3.6495229907917225E-2</v>
      </c>
      <c r="CU36" s="69">
        <f>IFERROR(IFERROR(BQ36,INDEX(input_dummy_data!$B:$B,MATCH($E36,input_dummy_data!$A:$A,0))),0)</f>
        <v>4.3280327192376129E-2</v>
      </c>
      <c r="CV36" s="69">
        <f>IFERROR(IFERROR(BR36,INDEX(input_dummy_data!$B:$B,MATCH($E36,input_dummy_data!$A:$A,0))),0)</f>
        <v>5.8082268036642619E-2</v>
      </c>
      <c r="CW36" s="69">
        <f>IFERROR(IFERROR(BS36,INDEX(input_dummy_data!$B:$B,MATCH($E36,input_dummy_data!$A:$A,0))),0)</f>
        <v>1.2597917931109124E-2</v>
      </c>
      <c r="CX36" s="69">
        <f>IFERROR(IFERROR(BT36,INDEX(input_dummy_data!$B:$B,MATCH($E36,input_dummy_data!$A:$A,0))),0)</f>
        <v>3.7457377437908994E-2</v>
      </c>
      <c r="CY36" s="69">
        <f>IFERROR(IFERROR(BU36,INDEX(input_dummy_data!$B:$B,MATCH($E36,input_dummy_data!$A:$A,0))),0)</f>
        <v>2.7709660320915614E-2</v>
      </c>
      <c r="CZ36" s="69">
        <f>IFERROR(IFERROR(BV36,INDEX(input_dummy_data!$B:$B,MATCH($E36,input_dummy_data!$A:$A,0))),0)</f>
        <v>1.9320026865904366E-2</v>
      </c>
      <c r="DA36" s="69">
        <f>IFERROR(IFERROR(BW36,INDEX(input_dummy_data!$B:$B,MATCH($E36,input_dummy_data!$A:$A,0))),0)</f>
        <v>1.1771185810016441E-2</v>
      </c>
      <c r="DB36" s="69">
        <f>IFERROR(IFERROR(BX36,INDEX(input_dummy_data!$B:$B,MATCH($E36,input_dummy_data!$A:$A,0))),0)</f>
        <v>0.12568390452366004</v>
      </c>
      <c r="DC36" s="69">
        <f>IFERROR(IFERROR(BY36,INDEX(input_dummy_data!$B:$B,MATCH($E36,input_dummy_data!$A:$A,0))),0)</f>
        <v>3.153179506101067E-2</v>
      </c>
      <c r="DD36" s="69">
        <f>IFERROR(IFERROR(BZ36,INDEX(input_dummy_data!$B:$B,MATCH($E36,input_dummy_data!$A:$A,0))),0)</f>
        <v>9.0013899444665188E-2</v>
      </c>
      <c r="DE36" s="69">
        <f>IFERROR(IFERROR(CA36,INDEX(input_dummy_data!$B:$B,MATCH($E36,input_dummy_data!$A:$A,0))),0)</f>
        <v>1.4136623920124393E-2</v>
      </c>
      <c r="DF36" s="69">
        <f>IFERROR(IFERROR(CB36,INDEX(input_dummy_data!$B:$B,MATCH($E36,input_dummy_data!$A:$A,0))),0)</f>
        <v>0.10995670272752518</v>
      </c>
      <c r="DG36" s="69">
        <f>IFERROR(IFERROR(CC36,INDEX(input_dummy_data!$B:$B,MATCH($E36,input_dummy_data!$A:$A,0))),0)</f>
        <v>1.6690957388924912E-2</v>
      </c>
      <c r="DH36" s="69">
        <f>IFERROR(IFERROR(CD36,INDEX(input_dummy_data!$B:$B,MATCH($E36,input_dummy_data!$A:$A,0))),0)</f>
        <v>1.7393442846609819E-2</v>
      </c>
      <c r="DI36" s="69">
        <f>IFERROR(IFERROR(CE36,INDEX(input_dummy_data!$B:$B,MATCH($E36,input_dummy_data!$A:$A,0))),0)</f>
        <v>4.7227142450040581E-3</v>
      </c>
      <c r="DJ36" s="69">
        <f>IFERROR(IFERROR(CF36,INDEX(input_dummy_data!$B:$B,MATCH($E36,input_dummy_data!$A:$A,0))),0)</f>
        <v>0.13147790054915726</v>
      </c>
      <c r="DK36" s="69">
        <f>IFERROR(IFERROR(CG36,INDEX(input_dummy_data!$B:$B,MATCH($E36,input_dummy_data!$A:$A,0))),0)</f>
        <v>2.7097751219418386E-2</v>
      </c>
      <c r="DL36" s="69">
        <f>IFERROR(IFERROR(CH36,INDEX(input_dummy_data!$B:$B,MATCH($E36,input_dummy_data!$A:$A,0))),0)</f>
        <v>8.0916909722418117E-3</v>
      </c>
      <c r="DM36" s="69">
        <f>IFERROR(IFERROR(CI36,INDEX(input_dummy_data!$B:$B,MATCH($E36,input_dummy_data!$A:$A,0))),0)</f>
        <v>1.7358363528552464E-2</v>
      </c>
      <c r="DN36" s="69">
        <f>IFERROR(IFERROR(CJ36,INDEX(input_dummy_data!$B:$B,MATCH($E36,input_dummy_data!$A:$A,0))),0)</f>
        <v>4.0149353834869603E-2</v>
      </c>
      <c r="DO36" s="69">
        <f>IFERROR(IFERROR(CK36,INDEX(input_dummy_data!$B:$B,MATCH($E36,input_dummy_data!$A:$A,0))),0)</f>
        <v>2.8486854083135695E-2</v>
      </c>
      <c r="DP36" s="69">
        <f>IFERROR(IFERROR(CL36,INDEX(input_dummy_data!$B:$B,MATCH($E36,input_dummy_data!$A:$A,0))),0)</f>
        <v>5.2429724494878489E-2</v>
      </c>
      <c r="DQ36" s="69">
        <f>IFERROR(IFERROR(CM36,INDEX(input_dummy_data!$B:$B,MATCH($E36,input_dummy_data!$A:$A,0))),0)</f>
        <v>1.9419070092194374E-2</v>
      </c>
      <c r="DR36" s="69">
        <f>IFERROR(IFERROR(CN36,INDEX(input_dummy_data!$B:$B,MATCH($E36,input_dummy_data!$A:$A,0))),0)</f>
        <v>1.283137680128672E-2</v>
      </c>
      <c r="DS36" s="69">
        <f>IFERROR(IFERROR(CO36,INDEX(input_dummy_data!$B:$B,MATCH($E36,input_dummy_data!$A:$A,0))),0)</f>
        <v>2.3046670312660205E-2</v>
      </c>
      <c r="DT36" s="69">
        <f>IFERROR(IFERROR(CP36,INDEX(input_dummy_data!$B:$B,MATCH($E36,input_dummy_data!$A:$A,0))),0)</f>
        <v>8.9859939063385678E-3</v>
      </c>
      <c r="DU36" s="69">
        <f>IFERROR(IFERROR(CQ36,INDEX(input_dummy_data!$B:$B,MATCH($E36,input_dummy_data!$A:$A,0))),0)</f>
        <v>2.2963489267928624E-2</v>
      </c>
      <c r="DV36" s="69">
        <f>IFERROR(IFERROR(CR36,INDEX(input_dummy_data!$B:$B,MATCH($E36,input_dummy_data!$A:$A,0))),0)</f>
        <v>4.9823669512408089E-2</v>
      </c>
      <c r="DW36" t="s">
        <v>663</v>
      </c>
      <c r="DX36" t="s">
        <v>663</v>
      </c>
      <c r="DY36" t="s">
        <v>663</v>
      </c>
      <c r="DZ36" t="s">
        <v>663</v>
      </c>
      <c r="EA36" t="s">
        <v>663</v>
      </c>
      <c r="EB36" t="s">
        <v>663</v>
      </c>
      <c r="EC36" t="s">
        <v>663</v>
      </c>
      <c r="ED36" t="s">
        <v>663</v>
      </c>
      <c r="EE36" t="s">
        <v>663</v>
      </c>
      <c r="EF36" t="s">
        <v>663</v>
      </c>
      <c r="EG36" t="s">
        <v>663</v>
      </c>
      <c r="EH36" t="s">
        <v>663</v>
      </c>
      <c r="EI36" t="s">
        <v>663</v>
      </c>
      <c r="EJ36" t="s">
        <v>663</v>
      </c>
      <c r="EK36" t="s">
        <v>663</v>
      </c>
      <c r="EL36" t="s">
        <v>663</v>
      </c>
      <c r="EM36" t="s">
        <v>663</v>
      </c>
      <c r="EN36" t="s">
        <v>663</v>
      </c>
      <c r="EO36" t="s">
        <v>663</v>
      </c>
      <c r="EP36" t="s">
        <v>663</v>
      </c>
      <c r="EQ36" t="s">
        <v>663</v>
      </c>
      <c r="ER36" t="s">
        <v>663</v>
      </c>
      <c r="ES36" t="s">
        <v>663</v>
      </c>
      <c r="ET36" t="s">
        <v>663</v>
      </c>
      <c r="EU36" t="s">
        <v>663</v>
      </c>
      <c r="EV36" t="s">
        <v>663</v>
      </c>
      <c r="EW36" t="s">
        <v>663</v>
      </c>
      <c r="EX36" t="s">
        <v>663</v>
      </c>
      <c r="EY36" t="s">
        <v>663</v>
      </c>
    </row>
    <row r="37" spans="1:155" hidden="1" x14ac:dyDescent="0.2">
      <c r="A37" t="s">
        <v>851</v>
      </c>
      <c r="B37" t="s">
        <v>257</v>
      </c>
      <c r="C37" t="s">
        <v>116</v>
      </c>
      <c r="D37" t="s">
        <v>274</v>
      </c>
      <c r="E37" s="44" t="s">
        <v>171</v>
      </c>
      <c r="F37" s="51" t="s">
        <v>279</v>
      </c>
      <c r="G37" s="52" t="s">
        <v>658</v>
      </c>
      <c r="H37" s="53">
        <f>INDEX(TRA_Fuels!$53:$53,MATCH(H$2,TRA_Fuels!$2:$2,0))+INDEX(TRA_Fuels!$60:$60,MATCH(H$2,TRA_Fuels!$2:$2,0))+INDEX(TRA_Fuels!$68:$68,MATCH(H$2,TRA_Fuels!$2:$2,0))</f>
        <v>3.1206885310158299E-2</v>
      </c>
      <c r="I37" s="53">
        <f>INDEX(TRA_Fuels!$53:$53,MATCH(I$2,TRA_Fuels!$2:$2,0))+INDEX(TRA_Fuels!$60:$60,MATCH(I$2,TRA_Fuels!$2:$2,0))+INDEX(TRA_Fuels!$68:$68,MATCH(I$2,TRA_Fuels!$2:$2,0))</f>
        <v>5.3243985101684002E-2</v>
      </c>
      <c r="J37" s="53">
        <f>INDEX(TRA_Fuels!$53:$53,MATCH(J$2,TRA_Fuels!$2:$2,0))+INDEX(TRA_Fuels!$60:$60,MATCH(J$2,TRA_Fuels!$2:$2,0))+INDEX(TRA_Fuels!$68:$68,MATCH(J$2,TRA_Fuels!$2:$2,0))</f>
        <v>1.5974676226568799E-2</v>
      </c>
      <c r="K37" s="53">
        <f>INDEX(TRA_Fuels!$53:$53,MATCH(K$2,TRA_Fuels!$2:$2,0))+INDEX(TRA_Fuels!$60:$60,MATCH(K$2,TRA_Fuels!$2:$2,0))+INDEX(TRA_Fuels!$68:$68,MATCH(K$2,TRA_Fuels!$2:$2,0))</f>
        <v>0</v>
      </c>
      <c r="L37" s="53">
        <f>INDEX(TRA_Fuels!$53:$53,MATCH(L$2,TRA_Fuels!$2:$2,0))+INDEX(TRA_Fuels!$60:$60,MATCH(L$2,TRA_Fuels!$2:$2,0))+INDEX(TRA_Fuels!$68:$68,MATCH(L$2,TRA_Fuels!$2:$2,0))</f>
        <v>3.2940609456101597E-2</v>
      </c>
      <c r="M37" s="53">
        <f>INDEX(TRA_Fuels!$53:$53,MATCH(M$2,TRA_Fuels!$2:$2,0))+INDEX(TRA_Fuels!$60:$60,MATCH(M$2,TRA_Fuels!$2:$2,0))+INDEX(TRA_Fuels!$68:$68,MATCH(M$2,TRA_Fuels!$2:$2,0))</f>
        <v>0.26905707839831344</v>
      </c>
      <c r="N37" s="53">
        <f>INDEX(TRA_Fuels!$53:$53,MATCH(N$2,TRA_Fuels!$2:$2,0))+INDEX(TRA_Fuels!$60:$60,MATCH(N$2,TRA_Fuels!$2:$2,0))+INDEX(TRA_Fuels!$68:$68,MATCH(N$2,TRA_Fuels!$2:$2,0))</f>
        <v>2.5688770030973598E-2</v>
      </c>
      <c r="O37" s="53">
        <f>INDEX(TRA_Fuels!$53:$53,MATCH(O$2,TRA_Fuels!$2:$2,0))+INDEX(TRA_Fuels!$60:$60,MATCH(O$2,TRA_Fuels!$2:$2,0))+INDEX(TRA_Fuels!$68:$68,MATCH(O$2,TRA_Fuels!$2:$2,0))</f>
        <v>3.5406076103802701E-3</v>
      </c>
      <c r="P37" s="53">
        <f>INDEX(TRA_Fuels!$53:$53,MATCH(P$2,TRA_Fuels!$2:$2,0))+INDEX(TRA_Fuels!$60:$60,MATCH(P$2,TRA_Fuels!$2:$2,0))+INDEX(TRA_Fuels!$68:$68,MATCH(P$2,TRA_Fuels!$2:$2,0))</f>
        <v>0.2003988564656724</v>
      </c>
      <c r="Q37" s="53">
        <f>INDEX(TRA_Fuels!$53:$53,MATCH(Q$2,TRA_Fuels!$2:$2,0))+INDEX(TRA_Fuels!$60:$60,MATCH(Q$2,TRA_Fuels!$2:$2,0))+INDEX(TRA_Fuels!$68:$68,MATCH(Q$2,TRA_Fuels!$2:$2,0))</f>
        <v>2.6742749470626201E-2</v>
      </c>
      <c r="R37" s="53">
        <f>INDEX(TRA_Fuels!$53:$53,MATCH(R$2,TRA_Fuels!$2:$2,0))+INDEX(TRA_Fuels!$60:$60,MATCH(R$2,TRA_Fuels!$2:$2,0))+INDEX(TRA_Fuels!$68:$68,MATCH(R$2,TRA_Fuels!$2:$2,0))</f>
        <v>0.53486688271275817</v>
      </c>
      <c r="S37" s="53">
        <f>INDEX(TRA_Fuels!$53:$53,MATCH(S$2,TRA_Fuels!$2:$2,0))+INDEX(TRA_Fuels!$60:$60,MATCH(S$2,TRA_Fuels!$2:$2,0))+INDEX(TRA_Fuels!$68:$68,MATCH(S$2,TRA_Fuels!$2:$2,0))</f>
        <v>0.34768445857514579</v>
      </c>
      <c r="T37" s="53">
        <f>INDEX(TRA_Fuels!$53:$53,MATCH(T$2,TRA_Fuels!$2:$2,0))+INDEX(TRA_Fuels!$60:$60,MATCH(T$2,TRA_Fuels!$2:$2,0))+INDEX(TRA_Fuels!$68:$68,MATCH(T$2,TRA_Fuels!$2:$2,0))</f>
        <v>4.3786855762265799E-2</v>
      </c>
      <c r="U37" s="53">
        <f>INDEX(TRA_Fuels!$53:$53,MATCH(U$2,TRA_Fuels!$2:$2,0))+INDEX(TRA_Fuels!$60:$60,MATCH(U$2,TRA_Fuels!$2:$2,0))+INDEX(TRA_Fuels!$68:$68,MATCH(U$2,TRA_Fuels!$2:$2,0))</f>
        <v>8.1422640149681202E-3</v>
      </c>
      <c r="V37" s="53">
        <f>INDEX(TRA_Fuels!$53:$53,MATCH(V$2,TRA_Fuels!$2:$2,0))+INDEX(TRA_Fuels!$60:$60,MATCH(V$2,TRA_Fuels!$2:$2,0))+INDEX(TRA_Fuels!$68:$68,MATCH(V$2,TRA_Fuels!$2:$2,0))</f>
        <v>3.3285427264346697E-2</v>
      </c>
      <c r="W37" s="53">
        <f>INDEX(TRA_Fuels!$53:$53,MATCH(W$2,TRA_Fuels!$2:$2,0))+INDEX(TRA_Fuels!$60:$60,MATCH(W$2,TRA_Fuels!$2:$2,0))+INDEX(TRA_Fuels!$68:$68,MATCH(W$2,TRA_Fuels!$2:$2,0))</f>
        <v>3.6715982466753803E-2</v>
      </c>
      <c r="X37" s="53">
        <f>INDEX(TRA_Fuels!$53:$53,MATCH(X$2,TRA_Fuels!$2:$2,0))+INDEX(TRA_Fuels!$60:$60,MATCH(X$2,TRA_Fuels!$2:$2,0))+INDEX(TRA_Fuels!$68:$68,MATCH(X$2,TRA_Fuels!$2:$2,0))</f>
        <v>0.2405790723374035</v>
      </c>
      <c r="Y37" s="53">
        <f>INDEX(TRA_Fuels!$53:$53,MATCH(Y$2,TRA_Fuels!$2:$2,0))+INDEX(TRA_Fuels!$60:$60,MATCH(Y$2,TRA_Fuels!$2:$2,0))+INDEX(TRA_Fuels!$68:$68,MATCH(Y$2,TRA_Fuels!$2:$2,0))</f>
        <v>2.6738209943333599E-3</v>
      </c>
      <c r="Z37" s="53">
        <f>INDEX(TRA_Fuels!$53:$53,MATCH(Z$2,TRA_Fuels!$2:$2,0))+INDEX(TRA_Fuels!$60:$60,MATCH(Z$2,TRA_Fuels!$2:$2,0))+INDEX(TRA_Fuels!$68:$68,MATCH(Z$2,TRA_Fuels!$2:$2,0))</f>
        <v>2.8412045086604102E-3</v>
      </c>
      <c r="AA37" s="53">
        <f>INDEX(TRA_Fuels!$53:$53,MATCH(AA$2,TRA_Fuels!$2:$2,0))+INDEX(TRA_Fuels!$60:$60,MATCH(AA$2,TRA_Fuels!$2:$2,0))+INDEX(TRA_Fuels!$68:$68,MATCH(AA$2,TRA_Fuels!$2:$2,0))</f>
        <v>4.9516105963712202E-3</v>
      </c>
      <c r="AB37" s="53">
        <f>INDEX(TRA_Fuels!$53:$53,MATCH(AB$2,TRA_Fuels!$2:$2,0))+INDEX(TRA_Fuels!$60:$60,MATCH(AB$2,TRA_Fuels!$2:$2,0))+INDEX(TRA_Fuels!$68:$68,MATCH(AB$2,TRA_Fuels!$2:$2,0))</f>
        <v>9.3064326802494698E-2</v>
      </c>
      <c r="AC37" s="53">
        <f>INDEX(TRA_Fuels!$53:$53,MATCH(AC$2,TRA_Fuels!$2:$2,0))+INDEX(TRA_Fuels!$60:$60,MATCH(AC$2,TRA_Fuels!$2:$2,0))+INDEX(TRA_Fuels!$68:$68,MATCH(AC$2,TRA_Fuels!$2:$2,0))</f>
        <v>0.19579784924071281</v>
      </c>
      <c r="AD37" s="53">
        <f>INDEX(TRA_Fuels!$53:$53,MATCH(AD$2,TRA_Fuels!$2:$2,0))+INDEX(TRA_Fuels!$60:$60,MATCH(AD$2,TRA_Fuels!$2:$2,0))+INDEX(TRA_Fuels!$68:$68,MATCH(AD$2,TRA_Fuels!$2:$2,0))</f>
        <v>5.1112509040233498E-2</v>
      </c>
      <c r="AE37" s="53">
        <f>INDEX(TRA_Fuels!$53:$53,MATCH(AE$2,TRA_Fuels!$2:$2,0))+INDEX(TRA_Fuels!$60:$60,MATCH(AE$2,TRA_Fuels!$2:$2,0))+INDEX(TRA_Fuels!$68:$68,MATCH(AE$2,TRA_Fuels!$2:$2,0))</f>
        <v>4.5423322192231601E-2</v>
      </c>
      <c r="AF37" s="53">
        <f>INDEX(TRA_Fuels!$53:$53,MATCH(AF$2,TRA_Fuels!$2:$2,0))+INDEX(TRA_Fuels!$60:$60,MATCH(AF$2,TRA_Fuels!$2:$2,0))+INDEX(TRA_Fuels!$68:$68,MATCH(AF$2,TRA_Fuels!$2:$2,0))</f>
        <v>3.6239171709170702E-2</v>
      </c>
      <c r="AG37" s="53">
        <f>INDEX(TRA_Fuels!$53:$53,MATCH(AG$2,TRA_Fuels!$2:$2,0))+INDEX(TRA_Fuels!$60:$60,MATCH(AG$2,TRA_Fuels!$2:$2,0))+INDEX(TRA_Fuels!$68:$68,MATCH(AG$2,TRA_Fuels!$2:$2,0))</f>
        <v>8.0921231896353592E-3</v>
      </c>
      <c r="AH37" s="53">
        <f>INDEX(TRA_Fuels!$53:$53,MATCH(AH$2,TRA_Fuels!$2:$2,0))+INDEX(TRA_Fuels!$60:$60,MATCH(AH$2,TRA_Fuels!$2:$2,0))+INDEX(TRA_Fuels!$68:$68,MATCH(AH$2,TRA_Fuels!$2:$2,0))</f>
        <v>1.3437579009681301E-2</v>
      </c>
      <c r="AI37" s="53">
        <f>INDEX(TRA_Fuels!$53:$53,MATCH(AI$2,TRA_Fuels!$2:$2,0))+INDEX(TRA_Fuels!$60:$60,MATCH(AI$2,TRA_Fuels!$2:$2,0))+INDEX(TRA_Fuels!$68:$68,MATCH(AI$2,TRA_Fuels!$2:$2,0))</f>
        <v>0</v>
      </c>
      <c r="AJ37" s="53">
        <f>INDEX(TRA_Fuels!$53:$53,MATCH(AJ$2,TRA_Fuels!$2:$2,0))+INDEX(TRA_Fuels!$60:$60,MATCH(AJ$2,TRA_Fuels!$2:$2,0))+INDEX(TRA_Fuels!$68:$68,MATCH(AJ$2,TRA_Fuels!$2:$2,0))</f>
        <v>2.3574886784876492</v>
      </c>
      <c r="AK37" s="112"/>
      <c r="AL37" s="112"/>
      <c r="AM37" s="112"/>
      <c r="AN37" s="112"/>
      <c r="AO37" s="112"/>
      <c r="AP37" s="112"/>
      <c r="AQ37" s="112"/>
      <c r="AR37" s="112"/>
      <c r="AS37" s="112"/>
      <c r="AT37" s="112"/>
      <c r="AU37" s="112"/>
      <c r="AV37" s="112"/>
      <c r="AW37" s="112"/>
      <c r="AX37" s="112"/>
      <c r="AY37" s="112"/>
      <c r="AZ37" s="112"/>
      <c r="BA37" s="112"/>
      <c r="BB37" s="112"/>
      <c r="BC37" s="112"/>
      <c r="BD37" s="112"/>
      <c r="BE37" s="112"/>
      <c r="BF37" s="112"/>
      <c r="BG37" s="112"/>
      <c r="BH37" s="112"/>
      <c r="BI37" s="112"/>
      <c r="BJ37" s="112"/>
      <c r="BK37" s="112"/>
      <c r="BL37" s="112"/>
      <c r="BM37" s="112"/>
      <c r="BN37" s="112"/>
      <c r="BO37" s="60" t="s">
        <v>283</v>
      </c>
      <c r="BP37" s="62">
        <f t="shared" si="35"/>
        <v>2.0318223354483713E-5</v>
      </c>
      <c r="BQ37" s="62">
        <f t="shared" si="35"/>
        <v>4.0230055215860753E-5</v>
      </c>
      <c r="BR37" s="62">
        <f t="shared" si="35"/>
        <v>3.389380756547226E-5</v>
      </c>
      <c r="BS37" s="62">
        <f t="shared" si="35"/>
        <v>0</v>
      </c>
      <c r="BT37" s="62">
        <f t="shared" si="35"/>
        <v>2.0511717567569651E-5</v>
      </c>
      <c r="BU37" s="62">
        <f t="shared" si="35"/>
        <v>1.601746797495228E-5</v>
      </c>
      <c r="BV37" s="62">
        <f t="shared" si="35"/>
        <v>2.1790420769893205E-5</v>
      </c>
      <c r="BW37" s="62">
        <f t="shared" si="35"/>
        <v>1.5499294111281613E-5</v>
      </c>
      <c r="BX37" s="62">
        <f t="shared" si="35"/>
        <v>4.5130068955636601E-5</v>
      </c>
      <c r="BY37" s="62">
        <f t="shared" si="35"/>
        <v>1.998731433022977E-5</v>
      </c>
      <c r="BZ37" s="62">
        <f t="shared" si="36"/>
        <v>8.8214266224812357E-5</v>
      </c>
      <c r="CA37" s="62">
        <f t="shared" si="36"/>
        <v>2.7808064592834942E-5</v>
      </c>
      <c r="CB37" s="62">
        <f t="shared" si="36"/>
        <v>1.8178315671251743E-5</v>
      </c>
      <c r="CC37" s="62">
        <f t="shared" si="36"/>
        <v>1.4744180598222596E-5</v>
      </c>
      <c r="CD37" s="62">
        <f t="shared" si="36"/>
        <v>2.546747889007494E-5</v>
      </c>
      <c r="CE37" s="62">
        <f t="shared" si="36"/>
        <v>3.7479992740453873E-5</v>
      </c>
      <c r="CF37" s="62">
        <f t="shared" si="36"/>
        <v>3.0293482017318278E-5</v>
      </c>
      <c r="CG37" s="62">
        <f t="shared" si="36"/>
        <v>1.4431643807136879E-5</v>
      </c>
      <c r="CH37" s="62">
        <f t="shared" si="36"/>
        <v>9.3992850502898171E-6</v>
      </c>
      <c r="CI37" s="62">
        <f t="shared" si="36"/>
        <v>2.4080891545158395E-5</v>
      </c>
      <c r="CJ37" s="62">
        <f t="shared" si="37"/>
        <v>2.453178443641538E-5</v>
      </c>
      <c r="CK37" s="62">
        <f t="shared" si="37"/>
        <v>4.4800473773211104E-5</v>
      </c>
      <c r="CL37" s="62">
        <f t="shared" si="37"/>
        <v>4.8887458653147811E-5</v>
      </c>
      <c r="CM37" s="62">
        <f t="shared" si="37"/>
        <v>3.0302274525177224E-5</v>
      </c>
      <c r="CN37" s="62">
        <f t="shared" si="37"/>
        <v>1.5375811713700376E-5</v>
      </c>
      <c r="CO37" s="62">
        <f t="shared" si="37"/>
        <v>1.9449359499270521E-5</v>
      </c>
      <c r="CP37" s="62">
        <f t="shared" si="37"/>
        <v>2.0473669024437228E-5</v>
      </c>
      <c r="CQ37" s="62">
        <f t="shared" si="37"/>
        <v>0</v>
      </c>
      <c r="CR37" s="62">
        <f t="shared" si="37"/>
        <v>3.1040504206268108E-5</v>
      </c>
      <c r="CS37" s="63" t="s">
        <v>283</v>
      </c>
      <c r="CT37" s="69">
        <f>IFERROR(IFERROR(BP37,INDEX(input_dummy_data!$B:$B,MATCH($E37,input_dummy_data!$A:$A,0))),0)</f>
        <v>2.0318223354483713E-5</v>
      </c>
      <c r="CU37" s="69">
        <f>IFERROR(IFERROR(BQ37,INDEX(input_dummy_data!$B:$B,MATCH($E37,input_dummy_data!$A:$A,0))),0)</f>
        <v>4.0230055215860753E-5</v>
      </c>
      <c r="CV37" s="69">
        <f>IFERROR(IFERROR(BR37,INDEX(input_dummy_data!$B:$B,MATCH($E37,input_dummy_data!$A:$A,0))),0)</f>
        <v>3.389380756547226E-5</v>
      </c>
      <c r="CW37" s="69">
        <f>IFERROR(IFERROR(BS37,INDEX(input_dummy_data!$B:$B,MATCH($E37,input_dummy_data!$A:$A,0))),0)</f>
        <v>0</v>
      </c>
      <c r="CX37" s="69">
        <f>IFERROR(IFERROR(BT37,INDEX(input_dummy_data!$B:$B,MATCH($E37,input_dummy_data!$A:$A,0))),0)</f>
        <v>2.0511717567569651E-5</v>
      </c>
      <c r="CY37" s="69">
        <f>IFERROR(IFERROR(BU37,INDEX(input_dummy_data!$B:$B,MATCH($E37,input_dummy_data!$A:$A,0))),0)</f>
        <v>1.601746797495228E-5</v>
      </c>
      <c r="CZ37" s="69">
        <f>IFERROR(IFERROR(BV37,INDEX(input_dummy_data!$B:$B,MATCH($E37,input_dummy_data!$A:$A,0))),0)</f>
        <v>2.1790420769893205E-5</v>
      </c>
      <c r="DA37" s="69">
        <f>IFERROR(IFERROR(BW37,INDEX(input_dummy_data!$B:$B,MATCH($E37,input_dummy_data!$A:$A,0))),0)</f>
        <v>1.5499294111281613E-5</v>
      </c>
      <c r="DB37" s="69">
        <f>IFERROR(IFERROR(BX37,INDEX(input_dummy_data!$B:$B,MATCH($E37,input_dummy_data!$A:$A,0))),0)</f>
        <v>4.5130068955636601E-5</v>
      </c>
      <c r="DC37" s="69">
        <f>IFERROR(IFERROR(BY37,INDEX(input_dummy_data!$B:$B,MATCH($E37,input_dummy_data!$A:$A,0))),0)</f>
        <v>1.998731433022977E-5</v>
      </c>
      <c r="DD37" s="69">
        <f>IFERROR(IFERROR(BZ37,INDEX(input_dummy_data!$B:$B,MATCH($E37,input_dummy_data!$A:$A,0))),0)</f>
        <v>8.8214266224812357E-5</v>
      </c>
      <c r="DE37" s="69">
        <f>IFERROR(IFERROR(CA37,INDEX(input_dummy_data!$B:$B,MATCH($E37,input_dummy_data!$A:$A,0))),0)</f>
        <v>2.7808064592834942E-5</v>
      </c>
      <c r="DF37" s="69">
        <f>IFERROR(IFERROR(CB37,INDEX(input_dummy_data!$B:$B,MATCH($E37,input_dummy_data!$A:$A,0))),0)</f>
        <v>1.8178315671251743E-5</v>
      </c>
      <c r="DG37" s="69">
        <f>IFERROR(IFERROR(CC37,INDEX(input_dummy_data!$B:$B,MATCH($E37,input_dummy_data!$A:$A,0))),0)</f>
        <v>1.4744180598222596E-5</v>
      </c>
      <c r="DH37" s="69">
        <f>IFERROR(IFERROR(CD37,INDEX(input_dummy_data!$B:$B,MATCH($E37,input_dummy_data!$A:$A,0))),0)</f>
        <v>2.546747889007494E-5</v>
      </c>
      <c r="DI37" s="69">
        <f>IFERROR(IFERROR(CE37,INDEX(input_dummy_data!$B:$B,MATCH($E37,input_dummy_data!$A:$A,0))),0)</f>
        <v>3.7479992740453873E-5</v>
      </c>
      <c r="DJ37" s="69">
        <f>IFERROR(IFERROR(CF37,INDEX(input_dummy_data!$B:$B,MATCH($E37,input_dummy_data!$A:$A,0))),0)</f>
        <v>3.0293482017318278E-5</v>
      </c>
      <c r="DK37" s="69">
        <f>IFERROR(IFERROR(CG37,INDEX(input_dummy_data!$B:$B,MATCH($E37,input_dummy_data!$A:$A,0))),0)</f>
        <v>1.4431643807136879E-5</v>
      </c>
      <c r="DL37" s="69">
        <f>IFERROR(IFERROR(CH37,INDEX(input_dummy_data!$B:$B,MATCH($E37,input_dummy_data!$A:$A,0))),0)</f>
        <v>9.3992850502898171E-6</v>
      </c>
      <c r="DM37" s="69">
        <f>IFERROR(IFERROR(CI37,INDEX(input_dummy_data!$B:$B,MATCH($E37,input_dummy_data!$A:$A,0))),0)</f>
        <v>2.4080891545158395E-5</v>
      </c>
      <c r="DN37" s="69">
        <f>IFERROR(IFERROR(CJ37,INDEX(input_dummy_data!$B:$B,MATCH($E37,input_dummy_data!$A:$A,0))),0)</f>
        <v>2.453178443641538E-5</v>
      </c>
      <c r="DO37" s="69">
        <f>IFERROR(IFERROR(CK37,INDEX(input_dummy_data!$B:$B,MATCH($E37,input_dummy_data!$A:$A,0))),0)</f>
        <v>4.4800473773211104E-5</v>
      </c>
      <c r="DP37" s="69">
        <f>IFERROR(IFERROR(CL37,INDEX(input_dummy_data!$B:$B,MATCH($E37,input_dummy_data!$A:$A,0))),0)</f>
        <v>4.8887458653147811E-5</v>
      </c>
      <c r="DQ37" s="69">
        <f>IFERROR(IFERROR(CM37,INDEX(input_dummy_data!$B:$B,MATCH($E37,input_dummy_data!$A:$A,0))),0)</f>
        <v>3.0302274525177224E-5</v>
      </c>
      <c r="DR37" s="69">
        <f>IFERROR(IFERROR(CN37,INDEX(input_dummy_data!$B:$B,MATCH($E37,input_dummy_data!$A:$A,0))),0)</f>
        <v>1.5375811713700376E-5</v>
      </c>
      <c r="DS37" s="69">
        <f>IFERROR(IFERROR(CO37,INDEX(input_dummy_data!$B:$B,MATCH($E37,input_dummy_data!$A:$A,0))),0)</f>
        <v>1.9449359499270521E-5</v>
      </c>
      <c r="DT37" s="69">
        <f>IFERROR(IFERROR(CP37,INDEX(input_dummy_data!$B:$B,MATCH($E37,input_dummy_data!$A:$A,0))),0)</f>
        <v>2.0473669024437228E-5</v>
      </c>
      <c r="DU37" s="69">
        <f>IFERROR(IFERROR(CQ37,INDEX(input_dummy_data!$B:$B,MATCH($E37,input_dummy_data!$A:$A,0))),0)</f>
        <v>0</v>
      </c>
      <c r="DV37" s="69">
        <f>IFERROR(IFERROR(CR37,INDEX(input_dummy_data!$B:$B,MATCH($E37,input_dummy_data!$A:$A,0))),0)</f>
        <v>3.1040504206268108E-5</v>
      </c>
      <c r="DW37" t="s">
        <v>663</v>
      </c>
      <c r="DX37" t="s">
        <v>663</v>
      </c>
      <c r="DY37" t="s">
        <v>663</v>
      </c>
      <c r="DZ37" t="s">
        <v>663</v>
      </c>
      <c r="EA37" t="s">
        <v>663</v>
      </c>
      <c r="EB37" t="s">
        <v>663</v>
      </c>
      <c r="EC37" t="s">
        <v>663</v>
      </c>
      <c r="ED37" t="s">
        <v>663</v>
      </c>
      <c r="EE37" t="s">
        <v>663</v>
      </c>
      <c r="EF37" t="s">
        <v>663</v>
      </c>
      <c r="EG37" t="s">
        <v>663</v>
      </c>
      <c r="EH37" t="s">
        <v>663</v>
      </c>
      <c r="EI37" t="s">
        <v>663</v>
      </c>
      <c r="EJ37" t="s">
        <v>663</v>
      </c>
      <c r="EK37" t="s">
        <v>663</v>
      </c>
      <c r="EL37" t="s">
        <v>663</v>
      </c>
      <c r="EM37" t="s">
        <v>663</v>
      </c>
      <c r="EN37" t="s">
        <v>663</v>
      </c>
      <c r="EO37" t="s">
        <v>663</v>
      </c>
      <c r="EP37" t="s">
        <v>663</v>
      </c>
      <c r="EQ37" t="s">
        <v>663</v>
      </c>
      <c r="ER37" t="s">
        <v>663</v>
      </c>
      <c r="ES37" t="s">
        <v>663</v>
      </c>
      <c r="ET37" t="s">
        <v>663</v>
      </c>
      <c r="EU37" t="s">
        <v>663</v>
      </c>
      <c r="EV37" t="s">
        <v>663</v>
      </c>
      <c r="EW37" t="s">
        <v>663</v>
      </c>
      <c r="EX37" t="s">
        <v>663</v>
      </c>
      <c r="EY37" t="s">
        <v>663</v>
      </c>
    </row>
    <row r="38" spans="1:155" hidden="1" x14ac:dyDescent="0.2">
      <c r="A38" t="s">
        <v>851</v>
      </c>
      <c r="B38" t="s">
        <v>257</v>
      </c>
      <c r="C38" t="s">
        <v>121</v>
      </c>
      <c r="D38" t="s">
        <v>259</v>
      </c>
      <c r="E38" s="44" t="s">
        <v>146</v>
      </c>
      <c r="F38" s="51" t="s">
        <v>279</v>
      </c>
      <c r="G38" s="52" t="s">
        <v>657</v>
      </c>
      <c r="H38" s="53">
        <f>INDEX(TRA_Fuels!$45:$45,MATCH(H$2,TRA_Fuels!$2:$2,0))</f>
        <v>0</v>
      </c>
      <c r="I38" s="53">
        <f>INDEX(TRA_Fuels!$45:$45,MATCH(I$2,TRA_Fuels!$2:$2,0))</f>
        <v>0</v>
      </c>
      <c r="J38" s="53">
        <f>INDEX(TRA_Fuels!$45:$45,MATCH(J$2,TRA_Fuels!$2:$2,0))</f>
        <v>0</v>
      </c>
      <c r="K38" s="53">
        <f>INDEX(TRA_Fuels!$45:$45,MATCH(K$2,TRA_Fuels!$2:$2,0))</f>
        <v>0</v>
      </c>
      <c r="L38" s="53">
        <f>INDEX(TRA_Fuels!$45:$45,MATCH(L$2,TRA_Fuels!$2:$2,0))</f>
        <v>0</v>
      </c>
      <c r="M38" s="53">
        <f>INDEX(TRA_Fuels!$45:$45,MATCH(M$2,TRA_Fuels!$2:$2,0))</f>
        <v>0</v>
      </c>
      <c r="N38" s="53">
        <f>INDEX(TRA_Fuels!$45:$45,MATCH(N$2,TRA_Fuels!$2:$2,0))</f>
        <v>0</v>
      </c>
      <c r="O38" s="53">
        <f>INDEX(TRA_Fuels!$45:$45,MATCH(O$2,TRA_Fuels!$2:$2,0))</f>
        <v>0</v>
      </c>
      <c r="P38" s="53">
        <f>INDEX(TRA_Fuels!$45:$45,MATCH(P$2,TRA_Fuels!$2:$2,0))</f>
        <v>0</v>
      </c>
      <c r="Q38" s="53">
        <f>INDEX(TRA_Fuels!$45:$45,MATCH(Q$2,TRA_Fuels!$2:$2,0))</f>
        <v>0</v>
      </c>
      <c r="R38" s="53">
        <f>INDEX(TRA_Fuels!$45:$45,MATCH(R$2,TRA_Fuels!$2:$2,0))</f>
        <v>0</v>
      </c>
      <c r="S38" s="53">
        <f>INDEX(TRA_Fuels!$45:$45,MATCH(S$2,TRA_Fuels!$2:$2,0))</f>
        <v>0</v>
      </c>
      <c r="T38" s="53">
        <f>INDEX(TRA_Fuels!$45:$45,MATCH(T$2,TRA_Fuels!$2:$2,0))</f>
        <v>0</v>
      </c>
      <c r="U38" s="53">
        <f>INDEX(TRA_Fuels!$45:$45,MATCH(U$2,TRA_Fuels!$2:$2,0))</f>
        <v>0</v>
      </c>
      <c r="V38" s="53">
        <f>INDEX(TRA_Fuels!$45:$45,MATCH(V$2,TRA_Fuels!$2:$2,0))</f>
        <v>0</v>
      </c>
      <c r="W38" s="53">
        <f>INDEX(TRA_Fuels!$45:$45,MATCH(W$2,TRA_Fuels!$2:$2,0))</f>
        <v>0</v>
      </c>
      <c r="X38" s="53">
        <f>INDEX(TRA_Fuels!$45:$45,MATCH(X$2,TRA_Fuels!$2:$2,0))</f>
        <v>0</v>
      </c>
      <c r="Y38" s="53">
        <f>INDEX(TRA_Fuels!$45:$45,MATCH(Y$2,TRA_Fuels!$2:$2,0))</f>
        <v>0</v>
      </c>
      <c r="Z38" s="53">
        <f>INDEX(TRA_Fuels!$45:$45,MATCH(Z$2,TRA_Fuels!$2:$2,0))</f>
        <v>0</v>
      </c>
      <c r="AA38" s="53">
        <f>INDEX(TRA_Fuels!$45:$45,MATCH(AA$2,TRA_Fuels!$2:$2,0))</f>
        <v>0</v>
      </c>
      <c r="AB38" s="53">
        <f>INDEX(TRA_Fuels!$45:$45,MATCH(AB$2,TRA_Fuels!$2:$2,0))</f>
        <v>0</v>
      </c>
      <c r="AC38" s="53">
        <f>INDEX(TRA_Fuels!$45:$45,MATCH(AC$2,TRA_Fuels!$2:$2,0))</f>
        <v>0</v>
      </c>
      <c r="AD38" s="53">
        <f>INDEX(TRA_Fuels!$45:$45,MATCH(AD$2,TRA_Fuels!$2:$2,0))</f>
        <v>0</v>
      </c>
      <c r="AE38" s="53">
        <f>INDEX(TRA_Fuels!$45:$45,MATCH(AE$2,TRA_Fuels!$2:$2,0))</f>
        <v>0</v>
      </c>
      <c r="AF38" s="53">
        <f>INDEX(TRA_Fuels!$45:$45,MATCH(AF$2,TRA_Fuels!$2:$2,0))</f>
        <v>0</v>
      </c>
      <c r="AG38" s="53">
        <f>INDEX(TRA_Fuels!$45:$45,MATCH(AG$2,TRA_Fuels!$2:$2,0))</f>
        <v>0</v>
      </c>
      <c r="AH38" s="53">
        <f>INDEX(TRA_Fuels!$45:$45,MATCH(AH$2,TRA_Fuels!$2:$2,0))</f>
        <v>0</v>
      </c>
      <c r="AI38" s="53">
        <f>INDEX(TRA_Fuels!$45:$45,MATCH(AI$2,TRA_Fuels!$2:$2,0))</f>
        <v>0</v>
      </c>
      <c r="AJ38" s="53">
        <f>INDEX(TRA_Fuels!$45:$45,MATCH(AJ$2,TRA_Fuels!$2:$2,0))</f>
        <v>0</v>
      </c>
      <c r="AK38" s="112"/>
      <c r="AL38" s="112"/>
      <c r="AM38" s="112"/>
      <c r="AN38" s="112"/>
      <c r="AO38" s="112"/>
      <c r="AP38" s="112"/>
      <c r="AQ38" s="112"/>
      <c r="AR38" s="112"/>
      <c r="AS38" s="112"/>
      <c r="AT38" s="112"/>
      <c r="AU38" s="112"/>
      <c r="AV38" s="112"/>
      <c r="AW38" s="112"/>
      <c r="AX38" s="112"/>
      <c r="AY38" s="112"/>
      <c r="AZ38" s="112"/>
      <c r="BA38" s="112"/>
      <c r="BB38" s="112"/>
      <c r="BC38" s="112"/>
      <c r="BD38" s="112"/>
      <c r="BE38" s="112"/>
      <c r="BF38" s="112"/>
      <c r="BG38" s="112"/>
      <c r="BH38" s="112"/>
      <c r="BI38" s="112"/>
      <c r="BJ38" s="112"/>
      <c r="BK38" s="112"/>
      <c r="BL38" s="112"/>
      <c r="BM38" s="112"/>
      <c r="BN38" s="112"/>
      <c r="BO38" s="60" t="s">
        <v>283</v>
      </c>
      <c r="BP38" s="62">
        <f t="shared" ref="BP38:BY39" si="38">H38/SUMIFS(AL:AL,$A:$A,"Road transport",$B:$B,"3. Application split",$C:$C,"Hydrogen",$D:$D,"Total")</f>
        <v>0</v>
      </c>
      <c r="BQ38" s="62">
        <f t="shared" si="38"/>
        <v>0</v>
      </c>
      <c r="BR38" s="62">
        <f t="shared" si="38"/>
        <v>0</v>
      </c>
      <c r="BS38" s="62" t="e">
        <f t="shared" si="38"/>
        <v>#DIV/0!</v>
      </c>
      <c r="BT38" s="62">
        <f t="shared" si="38"/>
        <v>0</v>
      </c>
      <c r="BU38" s="62">
        <f t="shared" si="38"/>
        <v>0</v>
      </c>
      <c r="BV38" s="62">
        <f t="shared" si="38"/>
        <v>0</v>
      </c>
      <c r="BW38" s="62" t="e">
        <f t="shared" si="38"/>
        <v>#DIV/0!</v>
      </c>
      <c r="BX38" s="62">
        <f t="shared" si="38"/>
        <v>0</v>
      </c>
      <c r="BY38" s="62">
        <f t="shared" si="38"/>
        <v>0</v>
      </c>
      <c r="BZ38" s="62">
        <f t="shared" ref="BZ38:CI39" si="39">R38/SUMIFS(AV:AV,$A:$A,"Road transport",$B:$B,"3. Application split",$C:$C,"Hydrogen",$D:$D,"Total")</f>
        <v>0</v>
      </c>
      <c r="CA38" s="62">
        <f t="shared" si="39"/>
        <v>0</v>
      </c>
      <c r="CB38" s="62">
        <f t="shared" si="39"/>
        <v>0</v>
      </c>
      <c r="CC38" s="62">
        <f t="shared" si="39"/>
        <v>0</v>
      </c>
      <c r="CD38" s="62">
        <f t="shared" si="39"/>
        <v>0</v>
      </c>
      <c r="CE38" s="62">
        <f t="shared" si="39"/>
        <v>0</v>
      </c>
      <c r="CF38" s="62">
        <f t="shared" si="39"/>
        <v>0</v>
      </c>
      <c r="CG38" s="62" t="e">
        <f t="shared" si="39"/>
        <v>#DIV/0!</v>
      </c>
      <c r="CH38" s="62" t="e">
        <f t="shared" si="39"/>
        <v>#DIV/0!</v>
      </c>
      <c r="CI38" s="62" t="e">
        <f t="shared" si="39"/>
        <v>#DIV/0!</v>
      </c>
      <c r="CJ38" s="62">
        <f t="shared" ref="CJ38:CR39" si="40">AB38/SUMIFS(BF:BF,$A:$A,"Road transport",$B:$B,"3. Application split",$C:$C,"Hydrogen",$D:$D,"Total")</f>
        <v>0</v>
      </c>
      <c r="CK38" s="62">
        <f t="shared" si="40"/>
        <v>0</v>
      </c>
      <c r="CL38" s="62">
        <f t="shared" si="40"/>
        <v>0</v>
      </c>
      <c r="CM38" s="62">
        <f t="shared" si="40"/>
        <v>0</v>
      </c>
      <c r="CN38" s="62">
        <f t="shared" si="40"/>
        <v>0</v>
      </c>
      <c r="CO38" s="62">
        <f t="shared" si="40"/>
        <v>0</v>
      </c>
      <c r="CP38" s="62">
        <f t="shared" si="40"/>
        <v>0</v>
      </c>
      <c r="CQ38" s="62" t="e">
        <f t="shared" si="40"/>
        <v>#DIV/0!</v>
      </c>
      <c r="CR38" s="62">
        <f t="shared" si="40"/>
        <v>0</v>
      </c>
      <c r="CS38" s="63" t="s">
        <v>283</v>
      </c>
      <c r="CT38" s="69">
        <f>IFERROR(IFERROR(BP38,INDEX(input_dummy_data!$B:$B,MATCH($E38,input_dummy_data!$A:$A,0))),0)</f>
        <v>0</v>
      </c>
      <c r="CU38" s="69">
        <f>IFERROR(IFERROR(BQ38,INDEX(input_dummy_data!$B:$B,MATCH($E38,input_dummy_data!$A:$A,0))),0)</f>
        <v>0</v>
      </c>
      <c r="CV38" s="69">
        <f>IFERROR(IFERROR(BR38,INDEX(input_dummy_data!$B:$B,MATCH($E38,input_dummy_data!$A:$A,0))),0)</f>
        <v>0</v>
      </c>
      <c r="CW38" s="69">
        <f>IFERROR(IFERROR(BS38,INDEX(input_dummy_data!$B:$B,MATCH($E38,input_dummy_data!$A:$A,0))),0)</f>
        <v>0</v>
      </c>
      <c r="CX38" s="69">
        <f>IFERROR(IFERROR(BT38,INDEX(input_dummy_data!$B:$B,MATCH($E38,input_dummy_data!$A:$A,0))),0)</f>
        <v>0</v>
      </c>
      <c r="CY38" s="69">
        <f>IFERROR(IFERROR(BU38,INDEX(input_dummy_data!$B:$B,MATCH($E38,input_dummy_data!$A:$A,0))),0)</f>
        <v>0</v>
      </c>
      <c r="CZ38" s="69">
        <f>IFERROR(IFERROR(BV38,INDEX(input_dummy_data!$B:$B,MATCH($E38,input_dummy_data!$A:$A,0))),0)</f>
        <v>0</v>
      </c>
      <c r="DA38" s="69">
        <f>IFERROR(IFERROR(BW38,INDEX(input_dummy_data!$B:$B,MATCH($E38,input_dummy_data!$A:$A,0))),0)</f>
        <v>0</v>
      </c>
      <c r="DB38" s="69">
        <f>IFERROR(IFERROR(BX38,INDEX(input_dummy_data!$B:$B,MATCH($E38,input_dummy_data!$A:$A,0))),0)</f>
        <v>0</v>
      </c>
      <c r="DC38" s="69">
        <f>IFERROR(IFERROR(BY38,INDEX(input_dummy_data!$B:$B,MATCH($E38,input_dummy_data!$A:$A,0))),0)</f>
        <v>0</v>
      </c>
      <c r="DD38" s="69">
        <f>IFERROR(IFERROR(BZ38,INDEX(input_dummy_data!$B:$B,MATCH($E38,input_dummy_data!$A:$A,0))),0)</f>
        <v>0</v>
      </c>
      <c r="DE38" s="69">
        <f>IFERROR(IFERROR(CA38,INDEX(input_dummy_data!$B:$B,MATCH($E38,input_dummy_data!$A:$A,0))),0)</f>
        <v>0</v>
      </c>
      <c r="DF38" s="69">
        <f>IFERROR(IFERROR(CB38,INDEX(input_dummy_data!$B:$B,MATCH($E38,input_dummy_data!$A:$A,0))),0)</f>
        <v>0</v>
      </c>
      <c r="DG38" s="69">
        <f>IFERROR(IFERROR(CC38,INDEX(input_dummy_data!$B:$B,MATCH($E38,input_dummy_data!$A:$A,0))),0)</f>
        <v>0</v>
      </c>
      <c r="DH38" s="69">
        <f>IFERROR(IFERROR(CD38,INDEX(input_dummy_data!$B:$B,MATCH($E38,input_dummy_data!$A:$A,0))),0)</f>
        <v>0</v>
      </c>
      <c r="DI38" s="69">
        <f>IFERROR(IFERROR(CE38,INDEX(input_dummy_data!$B:$B,MATCH($E38,input_dummy_data!$A:$A,0))),0)</f>
        <v>0</v>
      </c>
      <c r="DJ38" s="69">
        <f>IFERROR(IFERROR(CF38,INDEX(input_dummy_data!$B:$B,MATCH($E38,input_dummy_data!$A:$A,0))),0)</f>
        <v>0</v>
      </c>
      <c r="DK38" s="69">
        <f>IFERROR(IFERROR(CG38,INDEX(input_dummy_data!$B:$B,MATCH($E38,input_dummy_data!$A:$A,0))),0)</f>
        <v>0</v>
      </c>
      <c r="DL38" s="69">
        <f>IFERROR(IFERROR(CH38,INDEX(input_dummy_data!$B:$B,MATCH($E38,input_dummy_data!$A:$A,0))),0)</f>
        <v>0</v>
      </c>
      <c r="DM38" s="69">
        <f>IFERROR(IFERROR(CI38,INDEX(input_dummy_data!$B:$B,MATCH($E38,input_dummy_data!$A:$A,0))),0)</f>
        <v>0</v>
      </c>
      <c r="DN38" s="69">
        <f>IFERROR(IFERROR(CJ38,INDEX(input_dummy_data!$B:$B,MATCH($E38,input_dummy_data!$A:$A,0))),0)</f>
        <v>0</v>
      </c>
      <c r="DO38" s="69">
        <f>IFERROR(IFERROR(CK38,INDEX(input_dummy_data!$B:$B,MATCH($E38,input_dummy_data!$A:$A,0))),0)</f>
        <v>0</v>
      </c>
      <c r="DP38" s="69">
        <f>IFERROR(IFERROR(CL38,INDEX(input_dummy_data!$B:$B,MATCH($E38,input_dummy_data!$A:$A,0))),0)</f>
        <v>0</v>
      </c>
      <c r="DQ38" s="69">
        <f>IFERROR(IFERROR(CM38,INDEX(input_dummy_data!$B:$B,MATCH($E38,input_dummy_data!$A:$A,0))),0)</f>
        <v>0</v>
      </c>
      <c r="DR38" s="69">
        <f>IFERROR(IFERROR(CN38,INDEX(input_dummy_data!$B:$B,MATCH($E38,input_dummy_data!$A:$A,0))),0)</f>
        <v>0</v>
      </c>
      <c r="DS38" s="69">
        <f>IFERROR(IFERROR(CO38,INDEX(input_dummy_data!$B:$B,MATCH($E38,input_dummy_data!$A:$A,0))),0)</f>
        <v>0</v>
      </c>
      <c r="DT38" s="69">
        <f>IFERROR(IFERROR(CP38,INDEX(input_dummy_data!$B:$B,MATCH($E38,input_dummy_data!$A:$A,0))),0)</f>
        <v>0</v>
      </c>
      <c r="DU38" s="69">
        <f>IFERROR(IFERROR(CQ38,INDEX(input_dummy_data!$B:$B,MATCH($E38,input_dummy_data!$A:$A,0))),0)</f>
        <v>0</v>
      </c>
      <c r="DV38" s="69">
        <f>IFERROR(IFERROR(CR38,INDEX(input_dummy_data!$B:$B,MATCH($E38,input_dummy_data!$A:$A,0))),0)</f>
        <v>0</v>
      </c>
      <c r="DW38" t="s">
        <v>663</v>
      </c>
      <c r="DX38" t="s">
        <v>663</v>
      </c>
      <c r="DY38" t="s">
        <v>663</v>
      </c>
      <c r="DZ38" t="s">
        <v>835</v>
      </c>
      <c r="EA38" t="s">
        <v>663</v>
      </c>
      <c r="EB38" t="s">
        <v>663</v>
      </c>
      <c r="EC38" t="s">
        <v>663</v>
      </c>
      <c r="ED38" t="s">
        <v>835</v>
      </c>
      <c r="EE38" t="s">
        <v>663</v>
      </c>
      <c r="EF38" t="s">
        <v>663</v>
      </c>
      <c r="EG38" t="s">
        <v>663</v>
      </c>
      <c r="EH38" t="s">
        <v>663</v>
      </c>
      <c r="EI38" t="s">
        <v>663</v>
      </c>
      <c r="EJ38" t="s">
        <v>663</v>
      </c>
      <c r="EK38" t="s">
        <v>663</v>
      </c>
      <c r="EL38" t="s">
        <v>663</v>
      </c>
      <c r="EM38" t="s">
        <v>663</v>
      </c>
      <c r="EN38" t="s">
        <v>835</v>
      </c>
      <c r="EO38" t="s">
        <v>836</v>
      </c>
      <c r="EP38" t="s">
        <v>838</v>
      </c>
      <c r="EQ38" t="s">
        <v>663</v>
      </c>
      <c r="ER38" t="s">
        <v>663</v>
      </c>
      <c r="ES38" t="s">
        <v>663</v>
      </c>
      <c r="ET38" t="s">
        <v>663</v>
      </c>
      <c r="EU38" t="s">
        <v>663</v>
      </c>
      <c r="EV38" t="s">
        <v>663</v>
      </c>
      <c r="EW38" t="s">
        <v>663</v>
      </c>
      <c r="EX38" t="s">
        <v>838</v>
      </c>
      <c r="EY38" t="s">
        <v>663</v>
      </c>
    </row>
    <row r="39" spans="1:155" hidden="1" x14ac:dyDescent="0.2">
      <c r="A39" t="s">
        <v>851</v>
      </c>
      <c r="B39" t="s">
        <v>257</v>
      </c>
      <c r="C39" t="s">
        <v>121</v>
      </c>
      <c r="D39" t="s">
        <v>274</v>
      </c>
      <c r="E39" s="44" t="s">
        <v>170</v>
      </c>
      <c r="F39" s="51" t="s">
        <v>279</v>
      </c>
      <c r="G39" s="52" t="s">
        <v>657</v>
      </c>
      <c r="H39" s="53">
        <f>INDEX(TRA_Fuels!$64:$64,MATCH(H$2,TRA_Fuels!$2:$2,0))+INDEX(TRA_Fuels!$72:$72,MATCH(H$2,TRA_Fuels!$2:$2,0))</f>
        <v>0</v>
      </c>
      <c r="I39" s="53">
        <f>INDEX(TRA_Fuels!$64:$64,MATCH(I$2,TRA_Fuels!$2:$2,0))+INDEX(TRA_Fuels!$72:$72,MATCH(I$2,TRA_Fuels!$2:$2,0))</f>
        <v>0</v>
      </c>
      <c r="J39" s="53">
        <f>INDEX(TRA_Fuels!$64:$64,MATCH(J$2,TRA_Fuels!$2:$2,0))+INDEX(TRA_Fuels!$72:$72,MATCH(J$2,TRA_Fuels!$2:$2,0))</f>
        <v>0</v>
      </c>
      <c r="K39" s="53">
        <f>INDEX(TRA_Fuels!$64:$64,MATCH(K$2,TRA_Fuels!$2:$2,0))+INDEX(TRA_Fuels!$72:$72,MATCH(K$2,TRA_Fuels!$2:$2,0))</f>
        <v>0</v>
      </c>
      <c r="L39" s="53">
        <f>INDEX(TRA_Fuels!$64:$64,MATCH(L$2,TRA_Fuels!$2:$2,0))+INDEX(TRA_Fuels!$72:$72,MATCH(L$2,TRA_Fuels!$2:$2,0))</f>
        <v>0</v>
      </c>
      <c r="M39" s="53">
        <f>INDEX(TRA_Fuels!$64:$64,MATCH(M$2,TRA_Fuels!$2:$2,0))+INDEX(TRA_Fuels!$72:$72,MATCH(M$2,TRA_Fuels!$2:$2,0))</f>
        <v>9.6613868503895497E-3</v>
      </c>
      <c r="N39" s="53">
        <f>INDEX(TRA_Fuels!$64:$64,MATCH(N$2,TRA_Fuels!$2:$2,0))+INDEX(TRA_Fuels!$72:$72,MATCH(N$2,TRA_Fuels!$2:$2,0))</f>
        <v>0</v>
      </c>
      <c r="O39" s="53">
        <f>INDEX(TRA_Fuels!$64:$64,MATCH(O$2,TRA_Fuels!$2:$2,0))+INDEX(TRA_Fuels!$72:$72,MATCH(O$2,TRA_Fuels!$2:$2,0))</f>
        <v>0</v>
      </c>
      <c r="P39" s="53">
        <f>INDEX(TRA_Fuels!$64:$64,MATCH(P$2,TRA_Fuels!$2:$2,0))+INDEX(TRA_Fuels!$72:$72,MATCH(P$2,TRA_Fuels!$2:$2,0))</f>
        <v>0</v>
      </c>
      <c r="Q39" s="53">
        <f>INDEX(TRA_Fuels!$64:$64,MATCH(Q$2,TRA_Fuels!$2:$2,0))+INDEX(TRA_Fuels!$72:$72,MATCH(Q$2,TRA_Fuels!$2:$2,0))</f>
        <v>0</v>
      </c>
      <c r="R39" s="53">
        <f>INDEX(TRA_Fuels!$64:$64,MATCH(R$2,TRA_Fuels!$2:$2,0))+INDEX(TRA_Fuels!$72:$72,MATCH(R$2,TRA_Fuels!$2:$2,0))</f>
        <v>0</v>
      </c>
      <c r="S39" s="53">
        <f>INDEX(TRA_Fuels!$64:$64,MATCH(S$2,TRA_Fuels!$2:$2,0))+INDEX(TRA_Fuels!$72:$72,MATCH(S$2,TRA_Fuels!$2:$2,0))</f>
        <v>0</v>
      </c>
      <c r="T39" s="53">
        <f>INDEX(TRA_Fuels!$64:$64,MATCH(T$2,TRA_Fuels!$2:$2,0))+INDEX(TRA_Fuels!$72:$72,MATCH(T$2,TRA_Fuels!$2:$2,0))</f>
        <v>0</v>
      </c>
      <c r="U39" s="53">
        <f>INDEX(TRA_Fuels!$64:$64,MATCH(U$2,TRA_Fuels!$2:$2,0))+INDEX(TRA_Fuels!$72:$72,MATCH(U$2,TRA_Fuels!$2:$2,0))</f>
        <v>0</v>
      </c>
      <c r="V39" s="53">
        <f>INDEX(TRA_Fuels!$64:$64,MATCH(V$2,TRA_Fuels!$2:$2,0))+INDEX(TRA_Fuels!$72:$72,MATCH(V$2,TRA_Fuels!$2:$2,0))</f>
        <v>0</v>
      </c>
      <c r="W39" s="53">
        <f>INDEX(TRA_Fuels!$64:$64,MATCH(W$2,TRA_Fuels!$2:$2,0))+INDEX(TRA_Fuels!$72:$72,MATCH(W$2,TRA_Fuels!$2:$2,0))</f>
        <v>0</v>
      </c>
      <c r="X39" s="53">
        <f>INDEX(TRA_Fuels!$64:$64,MATCH(X$2,TRA_Fuels!$2:$2,0))+INDEX(TRA_Fuels!$72:$72,MATCH(X$2,TRA_Fuels!$2:$2,0))</f>
        <v>0</v>
      </c>
      <c r="Y39" s="53">
        <f>INDEX(TRA_Fuels!$64:$64,MATCH(Y$2,TRA_Fuels!$2:$2,0))+INDEX(TRA_Fuels!$72:$72,MATCH(Y$2,TRA_Fuels!$2:$2,0))</f>
        <v>0</v>
      </c>
      <c r="Z39" s="53">
        <f>INDEX(TRA_Fuels!$64:$64,MATCH(Z$2,TRA_Fuels!$2:$2,0))+INDEX(TRA_Fuels!$72:$72,MATCH(Z$2,TRA_Fuels!$2:$2,0))</f>
        <v>0</v>
      </c>
      <c r="AA39" s="53">
        <f>INDEX(TRA_Fuels!$64:$64,MATCH(AA$2,TRA_Fuels!$2:$2,0))+INDEX(TRA_Fuels!$72:$72,MATCH(AA$2,TRA_Fuels!$2:$2,0))</f>
        <v>0</v>
      </c>
      <c r="AB39" s="53">
        <f>INDEX(TRA_Fuels!$64:$64,MATCH(AB$2,TRA_Fuels!$2:$2,0))+INDEX(TRA_Fuels!$72:$72,MATCH(AB$2,TRA_Fuels!$2:$2,0))</f>
        <v>0</v>
      </c>
      <c r="AC39" s="53">
        <f>INDEX(TRA_Fuels!$64:$64,MATCH(AC$2,TRA_Fuels!$2:$2,0))+INDEX(TRA_Fuels!$72:$72,MATCH(AC$2,TRA_Fuels!$2:$2,0))</f>
        <v>0</v>
      </c>
      <c r="AD39" s="53">
        <f>INDEX(TRA_Fuels!$64:$64,MATCH(AD$2,TRA_Fuels!$2:$2,0))+INDEX(TRA_Fuels!$72:$72,MATCH(AD$2,TRA_Fuels!$2:$2,0))</f>
        <v>0</v>
      </c>
      <c r="AE39" s="53">
        <f>INDEX(TRA_Fuels!$64:$64,MATCH(AE$2,TRA_Fuels!$2:$2,0))+INDEX(TRA_Fuels!$72:$72,MATCH(AE$2,TRA_Fuels!$2:$2,0))</f>
        <v>0</v>
      </c>
      <c r="AF39" s="53">
        <f>INDEX(TRA_Fuels!$64:$64,MATCH(AF$2,TRA_Fuels!$2:$2,0))+INDEX(TRA_Fuels!$72:$72,MATCH(AF$2,TRA_Fuels!$2:$2,0))</f>
        <v>0</v>
      </c>
      <c r="AG39" s="53">
        <f>INDEX(TRA_Fuels!$64:$64,MATCH(AG$2,TRA_Fuels!$2:$2,0))+INDEX(TRA_Fuels!$72:$72,MATCH(AG$2,TRA_Fuels!$2:$2,0))</f>
        <v>0</v>
      </c>
      <c r="AH39" s="53">
        <f>INDEX(TRA_Fuels!$64:$64,MATCH(AH$2,TRA_Fuels!$2:$2,0))+INDEX(TRA_Fuels!$72:$72,MATCH(AH$2,TRA_Fuels!$2:$2,0))</f>
        <v>0</v>
      </c>
      <c r="AI39" s="53">
        <f>INDEX(TRA_Fuels!$64:$64,MATCH(AI$2,TRA_Fuels!$2:$2,0))+INDEX(TRA_Fuels!$72:$72,MATCH(AI$2,TRA_Fuels!$2:$2,0))</f>
        <v>0</v>
      </c>
      <c r="AJ39" s="53">
        <f>INDEX(TRA_Fuels!$64:$64,MATCH(AJ$2,TRA_Fuels!$2:$2,0))+INDEX(TRA_Fuels!$72:$72,MATCH(AJ$2,TRA_Fuels!$2:$2,0))</f>
        <v>9.6613868503895549E-3</v>
      </c>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60" t="s">
        <v>283</v>
      </c>
      <c r="BP39" s="62">
        <f t="shared" si="38"/>
        <v>0</v>
      </c>
      <c r="BQ39" s="62">
        <f t="shared" si="38"/>
        <v>0</v>
      </c>
      <c r="BR39" s="62">
        <f t="shared" si="38"/>
        <v>0</v>
      </c>
      <c r="BS39" s="62" t="e">
        <f t="shared" si="38"/>
        <v>#DIV/0!</v>
      </c>
      <c r="BT39" s="62">
        <f t="shared" si="38"/>
        <v>0</v>
      </c>
      <c r="BU39" s="62">
        <f t="shared" si="38"/>
        <v>0.35398496198935625</v>
      </c>
      <c r="BV39" s="62">
        <f t="shared" si="38"/>
        <v>0</v>
      </c>
      <c r="BW39" s="62" t="e">
        <f t="shared" si="38"/>
        <v>#DIV/0!</v>
      </c>
      <c r="BX39" s="62">
        <f t="shared" si="38"/>
        <v>0</v>
      </c>
      <c r="BY39" s="62">
        <f t="shared" si="38"/>
        <v>0</v>
      </c>
      <c r="BZ39" s="62">
        <f t="shared" si="39"/>
        <v>0</v>
      </c>
      <c r="CA39" s="62">
        <f t="shared" si="39"/>
        <v>0</v>
      </c>
      <c r="CB39" s="62">
        <f t="shared" si="39"/>
        <v>0</v>
      </c>
      <c r="CC39" s="62">
        <f t="shared" si="39"/>
        <v>0</v>
      </c>
      <c r="CD39" s="62">
        <f t="shared" si="39"/>
        <v>0</v>
      </c>
      <c r="CE39" s="62">
        <f t="shared" si="39"/>
        <v>0</v>
      </c>
      <c r="CF39" s="62">
        <f t="shared" si="39"/>
        <v>0</v>
      </c>
      <c r="CG39" s="62" t="e">
        <f t="shared" si="39"/>
        <v>#DIV/0!</v>
      </c>
      <c r="CH39" s="62" t="e">
        <f t="shared" si="39"/>
        <v>#DIV/0!</v>
      </c>
      <c r="CI39" s="62" t="e">
        <f t="shared" si="39"/>
        <v>#DIV/0!</v>
      </c>
      <c r="CJ39" s="62">
        <f t="shared" si="40"/>
        <v>0</v>
      </c>
      <c r="CK39" s="62">
        <f t="shared" si="40"/>
        <v>0</v>
      </c>
      <c r="CL39" s="62">
        <f t="shared" si="40"/>
        <v>0</v>
      </c>
      <c r="CM39" s="62">
        <f t="shared" si="40"/>
        <v>0</v>
      </c>
      <c r="CN39" s="62">
        <f t="shared" si="40"/>
        <v>0</v>
      </c>
      <c r="CO39" s="62">
        <f t="shared" si="40"/>
        <v>0</v>
      </c>
      <c r="CP39" s="62">
        <f t="shared" si="40"/>
        <v>0</v>
      </c>
      <c r="CQ39" s="62" t="e">
        <f t="shared" si="40"/>
        <v>#DIV/0!</v>
      </c>
      <c r="CR39" s="62">
        <f t="shared" si="40"/>
        <v>8.2653934736048804E-2</v>
      </c>
      <c r="CS39" s="63" t="s">
        <v>283</v>
      </c>
      <c r="CT39" s="69">
        <f>IFERROR(IFERROR(BP39,INDEX(input_dummy_data!$B:$B,MATCH($E39,input_dummy_data!$A:$A,0))),0)</f>
        <v>0</v>
      </c>
      <c r="CU39" s="69">
        <f>IFERROR(IFERROR(BQ39,INDEX(input_dummy_data!$B:$B,MATCH($E39,input_dummy_data!$A:$A,0))),0)</f>
        <v>0</v>
      </c>
      <c r="CV39" s="69">
        <f>IFERROR(IFERROR(BR39,INDEX(input_dummy_data!$B:$B,MATCH($E39,input_dummy_data!$A:$A,0))),0)</f>
        <v>0</v>
      </c>
      <c r="CW39" s="69">
        <f>IFERROR(IFERROR(BS39,INDEX(input_dummy_data!$B:$B,MATCH($E39,input_dummy_data!$A:$A,0))),0)</f>
        <v>1</v>
      </c>
      <c r="CX39" s="69">
        <f>IFERROR(IFERROR(BT39,INDEX(input_dummy_data!$B:$B,MATCH($E39,input_dummy_data!$A:$A,0))),0)</f>
        <v>0</v>
      </c>
      <c r="CY39" s="69">
        <f>IFERROR(IFERROR(BU39,INDEX(input_dummy_data!$B:$B,MATCH($E39,input_dummy_data!$A:$A,0))),0)</f>
        <v>0.35398496198935625</v>
      </c>
      <c r="CZ39" s="69">
        <f>IFERROR(IFERROR(BV39,INDEX(input_dummy_data!$B:$B,MATCH($E39,input_dummy_data!$A:$A,0))),0)</f>
        <v>0</v>
      </c>
      <c r="DA39" s="69">
        <f>IFERROR(IFERROR(BW39,INDEX(input_dummy_data!$B:$B,MATCH($E39,input_dummy_data!$A:$A,0))),0)</f>
        <v>1</v>
      </c>
      <c r="DB39" s="69">
        <f>IFERROR(IFERROR(BX39,INDEX(input_dummy_data!$B:$B,MATCH($E39,input_dummy_data!$A:$A,0))),0)</f>
        <v>0</v>
      </c>
      <c r="DC39" s="69">
        <f>IFERROR(IFERROR(BY39,INDEX(input_dummy_data!$B:$B,MATCH($E39,input_dummy_data!$A:$A,0))),0)</f>
        <v>0</v>
      </c>
      <c r="DD39" s="69">
        <f>IFERROR(IFERROR(BZ39,INDEX(input_dummy_data!$B:$B,MATCH($E39,input_dummy_data!$A:$A,0))),0)</f>
        <v>0</v>
      </c>
      <c r="DE39" s="69">
        <f>IFERROR(IFERROR(CA39,INDEX(input_dummy_data!$B:$B,MATCH($E39,input_dummy_data!$A:$A,0))),0)</f>
        <v>0</v>
      </c>
      <c r="DF39" s="69">
        <f>IFERROR(IFERROR(CB39,INDEX(input_dummy_data!$B:$B,MATCH($E39,input_dummy_data!$A:$A,0))),0)</f>
        <v>0</v>
      </c>
      <c r="DG39" s="69">
        <f>IFERROR(IFERROR(CC39,INDEX(input_dummy_data!$B:$B,MATCH($E39,input_dummy_data!$A:$A,0))),0)</f>
        <v>0</v>
      </c>
      <c r="DH39" s="69">
        <f>IFERROR(IFERROR(CD39,INDEX(input_dummy_data!$B:$B,MATCH($E39,input_dummy_data!$A:$A,0))),0)</f>
        <v>0</v>
      </c>
      <c r="DI39" s="69">
        <f>IFERROR(IFERROR(CE39,INDEX(input_dummy_data!$B:$B,MATCH($E39,input_dummy_data!$A:$A,0))),0)</f>
        <v>0</v>
      </c>
      <c r="DJ39" s="69">
        <f>IFERROR(IFERROR(CF39,INDEX(input_dummy_data!$B:$B,MATCH($E39,input_dummy_data!$A:$A,0))),0)</f>
        <v>0</v>
      </c>
      <c r="DK39" s="69">
        <f>IFERROR(IFERROR(CG39,INDEX(input_dummy_data!$B:$B,MATCH($E39,input_dummy_data!$A:$A,0))),0)</f>
        <v>1</v>
      </c>
      <c r="DL39" s="69">
        <f>IFERROR(IFERROR(CH39,INDEX(input_dummy_data!$B:$B,MATCH($E39,input_dummy_data!$A:$A,0))),0)</f>
        <v>1</v>
      </c>
      <c r="DM39" s="69">
        <f>IFERROR(IFERROR(CI39,INDEX(input_dummy_data!$B:$B,MATCH($E39,input_dummy_data!$A:$A,0))),0)</f>
        <v>1</v>
      </c>
      <c r="DN39" s="69">
        <f>IFERROR(IFERROR(CJ39,INDEX(input_dummy_data!$B:$B,MATCH($E39,input_dummy_data!$A:$A,0))),0)</f>
        <v>0</v>
      </c>
      <c r="DO39" s="69">
        <f>IFERROR(IFERROR(CK39,INDEX(input_dummy_data!$B:$B,MATCH($E39,input_dummy_data!$A:$A,0))),0)</f>
        <v>0</v>
      </c>
      <c r="DP39" s="69">
        <f>IFERROR(IFERROR(CL39,INDEX(input_dummy_data!$B:$B,MATCH($E39,input_dummy_data!$A:$A,0))),0)</f>
        <v>0</v>
      </c>
      <c r="DQ39" s="69">
        <f>IFERROR(IFERROR(CM39,INDEX(input_dummy_data!$B:$B,MATCH($E39,input_dummy_data!$A:$A,0))),0)</f>
        <v>0</v>
      </c>
      <c r="DR39" s="69">
        <f>IFERROR(IFERROR(CN39,INDEX(input_dummy_data!$B:$B,MATCH($E39,input_dummy_data!$A:$A,0))),0)</f>
        <v>0</v>
      </c>
      <c r="DS39" s="69">
        <f>IFERROR(IFERROR(CO39,INDEX(input_dummy_data!$B:$B,MATCH($E39,input_dummy_data!$A:$A,0))),0)</f>
        <v>0</v>
      </c>
      <c r="DT39" s="69">
        <f>IFERROR(IFERROR(CP39,INDEX(input_dummy_data!$B:$B,MATCH($E39,input_dummy_data!$A:$A,0))),0)</f>
        <v>0</v>
      </c>
      <c r="DU39" s="69">
        <f>IFERROR(IFERROR(CQ39,INDEX(input_dummy_data!$B:$B,MATCH($E39,input_dummy_data!$A:$A,0))),0)</f>
        <v>1</v>
      </c>
      <c r="DV39" s="69">
        <f>IFERROR(IFERROR(CR39,INDEX(input_dummy_data!$B:$B,MATCH($E39,input_dummy_data!$A:$A,0))),0)</f>
        <v>8.2653934736048804E-2</v>
      </c>
      <c r="DW39" t="s">
        <v>663</v>
      </c>
      <c r="DX39" t="s">
        <v>663</v>
      </c>
      <c r="DY39" t="s">
        <v>663</v>
      </c>
      <c r="DZ39" t="s">
        <v>837</v>
      </c>
      <c r="EA39" t="s">
        <v>663</v>
      </c>
      <c r="EB39" t="s">
        <v>663</v>
      </c>
      <c r="EC39" t="s">
        <v>663</v>
      </c>
      <c r="ED39" t="s">
        <v>837</v>
      </c>
      <c r="EE39" t="s">
        <v>663</v>
      </c>
      <c r="EF39" t="s">
        <v>663</v>
      </c>
      <c r="EG39" t="s">
        <v>663</v>
      </c>
      <c r="EH39" t="s">
        <v>663</v>
      </c>
      <c r="EI39" t="s">
        <v>663</v>
      </c>
      <c r="EJ39" t="s">
        <v>663</v>
      </c>
      <c r="EK39" t="s">
        <v>663</v>
      </c>
      <c r="EL39" t="s">
        <v>663</v>
      </c>
      <c r="EM39" t="s">
        <v>663</v>
      </c>
      <c r="EN39" t="s">
        <v>837</v>
      </c>
      <c r="EO39" t="s">
        <v>839</v>
      </c>
      <c r="EP39" t="s">
        <v>840</v>
      </c>
      <c r="EQ39" t="s">
        <v>663</v>
      </c>
      <c r="ER39" t="s">
        <v>663</v>
      </c>
      <c r="ES39" t="s">
        <v>663</v>
      </c>
      <c r="ET39" t="s">
        <v>663</v>
      </c>
      <c r="EU39" t="s">
        <v>663</v>
      </c>
      <c r="EV39" t="s">
        <v>663</v>
      </c>
      <c r="EW39" t="s">
        <v>663</v>
      </c>
      <c r="EX39" t="s">
        <v>840</v>
      </c>
      <c r="EY39" t="s">
        <v>663</v>
      </c>
    </row>
    <row r="40" spans="1:155" hidden="1" x14ac:dyDescent="0.2">
      <c r="A40" t="s">
        <v>851</v>
      </c>
      <c r="B40" t="s">
        <v>257</v>
      </c>
      <c r="C40" t="s">
        <v>265</v>
      </c>
      <c r="D40" t="s">
        <v>259</v>
      </c>
      <c r="E40" s="44" t="s">
        <v>147</v>
      </c>
      <c r="F40" s="51" t="s">
        <v>279</v>
      </c>
      <c r="G40" s="52" t="s">
        <v>281</v>
      </c>
      <c r="H40" s="53" t="s">
        <v>280</v>
      </c>
      <c r="I40" s="53" t="s">
        <v>280</v>
      </c>
      <c r="J40" s="53" t="s">
        <v>280</v>
      </c>
      <c r="K40" s="53" t="s">
        <v>280</v>
      </c>
      <c r="L40" s="53" t="s">
        <v>280</v>
      </c>
      <c r="M40" s="53" t="s">
        <v>280</v>
      </c>
      <c r="N40" s="53" t="s">
        <v>280</v>
      </c>
      <c r="O40" s="53" t="s">
        <v>280</v>
      </c>
      <c r="P40" s="53" t="s">
        <v>280</v>
      </c>
      <c r="Q40" s="53" t="s">
        <v>280</v>
      </c>
      <c r="R40" s="53" t="s">
        <v>280</v>
      </c>
      <c r="S40" s="53" t="s">
        <v>280</v>
      </c>
      <c r="T40" s="53" t="s">
        <v>280</v>
      </c>
      <c r="U40" s="53" t="s">
        <v>280</v>
      </c>
      <c r="V40" s="53" t="s">
        <v>280</v>
      </c>
      <c r="W40" s="53" t="s">
        <v>280</v>
      </c>
      <c r="X40" s="53" t="s">
        <v>280</v>
      </c>
      <c r="Y40" s="53" t="s">
        <v>280</v>
      </c>
      <c r="Z40" s="53" t="s">
        <v>280</v>
      </c>
      <c r="AA40" s="53" t="s">
        <v>280</v>
      </c>
      <c r="AB40" s="53" t="s">
        <v>280</v>
      </c>
      <c r="AC40" s="53" t="s">
        <v>280</v>
      </c>
      <c r="AD40" s="53" t="s">
        <v>280</v>
      </c>
      <c r="AE40" s="53" t="s">
        <v>280</v>
      </c>
      <c r="AF40" s="53" t="s">
        <v>280</v>
      </c>
      <c r="AG40" s="53" t="s">
        <v>280</v>
      </c>
      <c r="AH40" s="53" t="s">
        <v>280</v>
      </c>
      <c r="AI40" s="53" t="s">
        <v>280</v>
      </c>
      <c r="AJ40" s="53" t="s">
        <v>280</v>
      </c>
      <c r="AK40" s="112"/>
      <c r="AL40" s="112"/>
      <c r="AM40" s="112"/>
      <c r="AN40" s="112"/>
      <c r="AO40" s="112"/>
      <c r="AP40" s="112"/>
      <c r="AQ40" s="112"/>
      <c r="AR40" s="112"/>
      <c r="AS40" s="112"/>
      <c r="AT40" s="112"/>
      <c r="AU40" s="112"/>
      <c r="AV40" s="112"/>
      <c r="AW40" s="112"/>
      <c r="AX40" s="112"/>
      <c r="AY40" s="112"/>
      <c r="AZ40" s="112"/>
      <c r="BA40" s="112"/>
      <c r="BB40" s="112"/>
      <c r="BC40" s="112"/>
      <c r="BD40" s="112"/>
      <c r="BE40" s="112"/>
      <c r="BF40" s="112"/>
      <c r="BG40" s="112"/>
      <c r="BH40" s="112"/>
      <c r="BI40" s="112"/>
      <c r="BJ40" s="112"/>
      <c r="BK40" s="112"/>
      <c r="BL40" s="112"/>
      <c r="BM40" s="112"/>
      <c r="BN40" s="112"/>
      <c r="BO40" s="60" t="s">
        <v>283</v>
      </c>
      <c r="BP40" s="62" t="e">
        <f t="shared" ref="BP40:BY41" si="41">H40/SUMIFS(AL:AL,$A:$A,"Road transport",$B:$B,"3. Application split",$C:$C,"LNG",$D:$D,"Total")</f>
        <v>#VALUE!</v>
      </c>
      <c r="BQ40" s="62" t="e">
        <f t="shared" si="41"/>
        <v>#VALUE!</v>
      </c>
      <c r="BR40" s="62" t="e">
        <f t="shared" si="41"/>
        <v>#VALUE!</v>
      </c>
      <c r="BS40" s="62" t="e">
        <f t="shared" si="41"/>
        <v>#VALUE!</v>
      </c>
      <c r="BT40" s="62" t="e">
        <f t="shared" si="41"/>
        <v>#VALUE!</v>
      </c>
      <c r="BU40" s="62" t="e">
        <f t="shared" si="41"/>
        <v>#VALUE!</v>
      </c>
      <c r="BV40" s="62" t="e">
        <f t="shared" si="41"/>
        <v>#VALUE!</v>
      </c>
      <c r="BW40" s="62" t="e">
        <f t="shared" si="41"/>
        <v>#VALUE!</v>
      </c>
      <c r="BX40" s="62" t="e">
        <f t="shared" si="41"/>
        <v>#VALUE!</v>
      </c>
      <c r="BY40" s="62" t="e">
        <f t="shared" si="41"/>
        <v>#VALUE!</v>
      </c>
      <c r="BZ40" s="62" t="e">
        <f t="shared" ref="BZ40:CI41" si="42">R40/SUMIFS(AV:AV,$A:$A,"Road transport",$B:$B,"3. Application split",$C:$C,"LNG",$D:$D,"Total")</f>
        <v>#VALUE!</v>
      </c>
      <c r="CA40" s="62" t="e">
        <f t="shared" si="42"/>
        <v>#VALUE!</v>
      </c>
      <c r="CB40" s="62" t="e">
        <f t="shared" si="42"/>
        <v>#VALUE!</v>
      </c>
      <c r="CC40" s="62" t="e">
        <f t="shared" si="42"/>
        <v>#VALUE!</v>
      </c>
      <c r="CD40" s="62" t="e">
        <f t="shared" si="42"/>
        <v>#VALUE!</v>
      </c>
      <c r="CE40" s="62" t="e">
        <f t="shared" si="42"/>
        <v>#VALUE!</v>
      </c>
      <c r="CF40" s="62" t="e">
        <f t="shared" si="42"/>
        <v>#VALUE!</v>
      </c>
      <c r="CG40" s="62" t="e">
        <f t="shared" si="42"/>
        <v>#VALUE!</v>
      </c>
      <c r="CH40" s="62" t="e">
        <f t="shared" si="42"/>
        <v>#VALUE!</v>
      </c>
      <c r="CI40" s="62" t="e">
        <f t="shared" si="42"/>
        <v>#VALUE!</v>
      </c>
      <c r="CJ40" s="62" t="e">
        <f t="shared" ref="CJ40:CR41" si="43">AB40/SUMIFS(BF:BF,$A:$A,"Road transport",$B:$B,"3. Application split",$C:$C,"LNG",$D:$D,"Total")</f>
        <v>#VALUE!</v>
      </c>
      <c r="CK40" s="62" t="e">
        <f t="shared" si="43"/>
        <v>#VALUE!</v>
      </c>
      <c r="CL40" s="62" t="e">
        <f t="shared" si="43"/>
        <v>#VALUE!</v>
      </c>
      <c r="CM40" s="62" t="e">
        <f t="shared" si="43"/>
        <v>#VALUE!</v>
      </c>
      <c r="CN40" s="62" t="e">
        <f t="shared" si="43"/>
        <v>#VALUE!</v>
      </c>
      <c r="CO40" s="62" t="e">
        <f t="shared" si="43"/>
        <v>#VALUE!</v>
      </c>
      <c r="CP40" s="62" t="e">
        <f t="shared" si="43"/>
        <v>#VALUE!</v>
      </c>
      <c r="CQ40" s="62" t="e">
        <f t="shared" si="43"/>
        <v>#VALUE!</v>
      </c>
      <c r="CR40" s="62" t="e">
        <f t="shared" si="43"/>
        <v>#VALUE!</v>
      </c>
      <c r="CS40" s="63" t="s">
        <v>283</v>
      </c>
      <c r="CT40" s="69">
        <f>IFERROR(IFERROR(BP40,INDEX(input_dummy_data!$B:$B,MATCH($E40,input_dummy_data!$A:$A,0))),0)</f>
        <v>0</v>
      </c>
      <c r="CU40" s="69">
        <f>IFERROR(IFERROR(BQ40,INDEX(input_dummy_data!$B:$B,MATCH($E40,input_dummy_data!$A:$A,0))),0)</f>
        <v>0</v>
      </c>
      <c r="CV40" s="69">
        <f>IFERROR(IFERROR(BR40,INDEX(input_dummy_data!$B:$B,MATCH($E40,input_dummy_data!$A:$A,0))),0)</f>
        <v>0</v>
      </c>
      <c r="CW40" s="69">
        <f>IFERROR(IFERROR(BS40,INDEX(input_dummy_data!$B:$B,MATCH($E40,input_dummy_data!$A:$A,0))),0)</f>
        <v>0</v>
      </c>
      <c r="CX40" s="69">
        <f>IFERROR(IFERROR(BT40,INDEX(input_dummy_data!$B:$B,MATCH($E40,input_dummy_data!$A:$A,0))),0)</f>
        <v>0</v>
      </c>
      <c r="CY40" s="69">
        <f>IFERROR(IFERROR(BU40,INDEX(input_dummy_data!$B:$B,MATCH($E40,input_dummy_data!$A:$A,0))),0)</f>
        <v>0</v>
      </c>
      <c r="CZ40" s="69">
        <f>IFERROR(IFERROR(BV40,INDEX(input_dummy_data!$B:$B,MATCH($E40,input_dummy_data!$A:$A,0))),0)</f>
        <v>0</v>
      </c>
      <c r="DA40" s="69">
        <f>IFERROR(IFERROR(BW40,INDEX(input_dummy_data!$B:$B,MATCH($E40,input_dummy_data!$A:$A,0))),0)</f>
        <v>0</v>
      </c>
      <c r="DB40" s="69">
        <f>IFERROR(IFERROR(BX40,INDEX(input_dummy_data!$B:$B,MATCH($E40,input_dummy_data!$A:$A,0))),0)</f>
        <v>0</v>
      </c>
      <c r="DC40" s="69">
        <f>IFERROR(IFERROR(BY40,INDEX(input_dummy_data!$B:$B,MATCH($E40,input_dummy_data!$A:$A,0))),0)</f>
        <v>0</v>
      </c>
      <c r="DD40" s="69">
        <f>IFERROR(IFERROR(BZ40,INDEX(input_dummy_data!$B:$B,MATCH($E40,input_dummy_data!$A:$A,0))),0)</f>
        <v>0</v>
      </c>
      <c r="DE40" s="69">
        <f>IFERROR(IFERROR(CA40,INDEX(input_dummy_data!$B:$B,MATCH($E40,input_dummy_data!$A:$A,0))),0)</f>
        <v>0</v>
      </c>
      <c r="DF40" s="69">
        <f>IFERROR(IFERROR(CB40,INDEX(input_dummy_data!$B:$B,MATCH($E40,input_dummy_data!$A:$A,0))),0)</f>
        <v>0</v>
      </c>
      <c r="DG40" s="69">
        <f>IFERROR(IFERROR(CC40,INDEX(input_dummy_data!$B:$B,MATCH($E40,input_dummy_data!$A:$A,0))),0)</f>
        <v>0</v>
      </c>
      <c r="DH40" s="69">
        <f>IFERROR(IFERROR(CD40,INDEX(input_dummy_data!$B:$B,MATCH($E40,input_dummy_data!$A:$A,0))),0)</f>
        <v>0</v>
      </c>
      <c r="DI40" s="69">
        <f>IFERROR(IFERROR(CE40,INDEX(input_dummy_data!$B:$B,MATCH($E40,input_dummy_data!$A:$A,0))),0)</f>
        <v>0</v>
      </c>
      <c r="DJ40" s="69">
        <f>IFERROR(IFERROR(CF40,INDEX(input_dummy_data!$B:$B,MATCH($E40,input_dummy_data!$A:$A,0))),0)</f>
        <v>0</v>
      </c>
      <c r="DK40" s="69">
        <f>IFERROR(IFERROR(CG40,INDEX(input_dummy_data!$B:$B,MATCH($E40,input_dummy_data!$A:$A,0))),0)</f>
        <v>0</v>
      </c>
      <c r="DL40" s="69">
        <f>IFERROR(IFERROR(CH40,INDEX(input_dummy_data!$B:$B,MATCH($E40,input_dummy_data!$A:$A,0))),0)</f>
        <v>0</v>
      </c>
      <c r="DM40" s="69">
        <f>IFERROR(IFERROR(CI40,INDEX(input_dummy_data!$B:$B,MATCH($E40,input_dummy_data!$A:$A,0))),0)</f>
        <v>0</v>
      </c>
      <c r="DN40" s="69">
        <f>IFERROR(IFERROR(CJ40,INDEX(input_dummy_data!$B:$B,MATCH($E40,input_dummy_data!$A:$A,0))),0)</f>
        <v>0</v>
      </c>
      <c r="DO40" s="69">
        <f>IFERROR(IFERROR(CK40,INDEX(input_dummy_data!$B:$B,MATCH($E40,input_dummy_data!$A:$A,0))),0)</f>
        <v>0</v>
      </c>
      <c r="DP40" s="69">
        <f>IFERROR(IFERROR(CL40,INDEX(input_dummy_data!$B:$B,MATCH($E40,input_dummy_data!$A:$A,0))),0)</f>
        <v>0</v>
      </c>
      <c r="DQ40" s="69">
        <f>IFERROR(IFERROR(CM40,INDEX(input_dummy_data!$B:$B,MATCH($E40,input_dummy_data!$A:$A,0))),0)</f>
        <v>0</v>
      </c>
      <c r="DR40" s="69">
        <f>IFERROR(IFERROR(CN40,INDEX(input_dummy_data!$B:$B,MATCH($E40,input_dummy_data!$A:$A,0))),0)</f>
        <v>0</v>
      </c>
      <c r="DS40" s="69">
        <f>IFERROR(IFERROR(CO40,INDEX(input_dummy_data!$B:$B,MATCH($E40,input_dummy_data!$A:$A,0))),0)</f>
        <v>0</v>
      </c>
      <c r="DT40" s="69">
        <f>IFERROR(IFERROR(CP40,INDEX(input_dummy_data!$B:$B,MATCH($E40,input_dummy_data!$A:$A,0))),0)</f>
        <v>0</v>
      </c>
      <c r="DU40" s="69">
        <f>IFERROR(IFERROR(CQ40,INDEX(input_dummy_data!$B:$B,MATCH($E40,input_dummy_data!$A:$A,0))),0)</f>
        <v>0</v>
      </c>
      <c r="DV40" s="69">
        <f>IFERROR(IFERROR(CR40,INDEX(input_dummy_data!$B:$B,MATCH($E40,input_dummy_data!$A:$A,0))),0)</f>
        <v>0</v>
      </c>
      <c r="DW40" t="s">
        <v>805</v>
      </c>
      <c r="DX40" t="s">
        <v>805</v>
      </c>
      <c r="DY40" t="s">
        <v>805</v>
      </c>
      <c r="DZ40" t="s">
        <v>805</v>
      </c>
      <c r="EA40" t="s">
        <v>805</v>
      </c>
      <c r="EB40" t="s">
        <v>805</v>
      </c>
      <c r="EC40" t="s">
        <v>805</v>
      </c>
      <c r="ED40" t="s">
        <v>805</v>
      </c>
      <c r="EE40" t="s">
        <v>805</v>
      </c>
      <c r="EF40" t="s">
        <v>805</v>
      </c>
      <c r="EG40" t="s">
        <v>805</v>
      </c>
      <c r="EH40" t="s">
        <v>805</v>
      </c>
      <c r="EI40" t="s">
        <v>805</v>
      </c>
      <c r="EJ40" t="s">
        <v>805</v>
      </c>
      <c r="EK40" t="s">
        <v>805</v>
      </c>
      <c r="EL40" t="s">
        <v>805</v>
      </c>
      <c r="EM40" t="s">
        <v>805</v>
      </c>
      <c r="EN40" t="s">
        <v>805</v>
      </c>
      <c r="EO40" t="s">
        <v>805</v>
      </c>
      <c r="EP40" t="s">
        <v>805</v>
      </c>
      <c r="EQ40" t="s">
        <v>805</v>
      </c>
      <c r="ER40" t="s">
        <v>805</v>
      </c>
      <c r="ES40" t="s">
        <v>805</v>
      </c>
      <c r="ET40" t="s">
        <v>805</v>
      </c>
      <c r="EU40" t="s">
        <v>805</v>
      </c>
      <c r="EV40" t="s">
        <v>805</v>
      </c>
      <c r="EW40" t="s">
        <v>805</v>
      </c>
      <c r="EX40" t="s">
        <v>805</v>
      </c>
      <c r="EY40" t="s">
        <v>805</v>
      </c>
    </row>
    <row r="41" spans="1:155" hidden="1" x14ac:dyDescent="0.2">
      <c r="A41" t="s">
        <v>851</v>
      </c>
      <c r="B41" t="s">
        <v>257</v>
      </c>
      <c r="C41" t="s">
        <v>265</v>
      </c>
      <c r="D41" t="s">
        <v>274</v>
      </c>
      <c r="E41" s="44" t="s">
        <v>164</v>
      </c>
      <c r="F41" s="51" t="s">
        <v>279</v>
      </c>
      <c r="G41" s="52" t="s">
        <v>281</v>
      </c>
      <c r="H41" s="53" t="s">
        <v>280</v>
      </c>
      <c r="I41" s="53" t="s">
        <v>280</v>
      </c>
      <c r="J41" s="53" t="s">
        <v>280</v>
      </c>
      <c r="K41" s="53" t="s">
        <v>280</v>
      </c>
      <c r="L41" s="53" t="s">
        <v>280</v>
      </c>
      <c r="M41" s="53" t="s">
        <v>280</v>
      </c>
      <c r="N41" s="53" t="s">
        <v>280</v>
      </c>
      <c r="O41" s="53" t="s">
        <v>280</v>
      </c>
      <c r="P41" s="53" t="s">
        <v>280</v>
      </c>
      <c r="Q41" s="53" t="s">
        <v>280</v>
      </c>
      <c r="R41" s="53" t="s">
        <v>280</v>
      </c>
      <c r="S41" s="53" t="s">
        <v>280</v>
      </c>
      <c r="T41" s="53" t="s">
        <v>280</v>
      </c>
      <c r="U41" s="53" t="s">
        <v>280</v>
      </c>
      <c r="V41" s="53" t="s">
        <v>280</v>
      </c>
      <c r="W41" s="53" t="s">
        <v>280</v>
      </c>
      <c r="X41" s="53" t="s">
        <v>280</v>
      </c>
      <c r="Y41" s="53" t="s">
        <v>280</v>
      </c>
      <c r="Z41" s="53" t="s">
        <v>280</v>
      </c>
      <c r="AA41" s="53" t="s">
        <v>280</v>
      </c>
      <c r="AB41" s="53" t="s">
        <v>280</v>
      </c>
      <c r="AC41" s="53" t="s">
        <v>280</v>
      </c>
      <c r="AD41" s="53" t="s">
        <v>280</v>
      </c>
      <c r="AE41" s="53" t="s">
        <v>280</v>
      </c>
      <c r="AF41" s="53" t="s">
        <v>280</v>
      </c>
      <c r="AG41" s="53" t="s">
        <v>280</v>
      </c>
      <c r="AH41" s="53" t="s">
        <v>280</v>
      </c>
      <c r="AI41" s="53" t="s">
        <v>280</v>
      </c>
      <c r="AJ41" s="53" t="s">
        <v>280</v>
      </c>
      <c r="AK41" s="112"/>
      <c r="AL41" s="112"/>
      <c r="AM41" s="112"/>
      <c r="AN41" s="112"/>
      <c r="AO41" s="112"/>
      <c r="AP41" s="112"/>
      <c r="AQ41" s="112"/>
      <c r="AR41" s="112"/>
      <c r="AS41" s="112"/>
      <c r="AT41" s="112"/>
      <c r="AU41" s="112"/>
      <c r="AV41" s="112"/>
      <c r="AW41" s="112"/>
      <c r="AX41" s="112"/>
      <c r="AY41" s="112"/>
      <c r="AZ41" s="112"/>
      <c r="BA41" s="112"/>
      <c r="BB41" s="112"/>
      <c r="BC41" s="112"/>
      <c r="BD41" s="112"/>
      <c r="BE41" s="112"/>
      <c r="BF41" s="112"/>
      <c r="BG41" s="112"/>
      <c r="BH41" s="112"/>
      <c r="BI41" s="112"/>
      <c r="BJ41" s="112"/>
      <c r="BK41" s="112"/>
      <c r="BL41" s="112"/>
      <c r="BM41" s="112"/>
      <c r="BN41" s="112"/>
      <c r="BO41" s="60" t="s">
        <v>283</v>
      </c>
      <c r="BP41" s="62" t="e">
        <f t="shared" si="41"/>
        <v>#VALUE!</v>
      </c>
      <c r="BQ41" s="62" t="e">
        <f t="shared" si="41"/>
        <v>#VALUE!</v>
      </c>
      <c r="BR41" s="62" t="e">
        <f t="shared" si="41"/>
        <v>#VALUE!</v>
      </c>
      <c r="BS41" s="62" t="e">
        <f t="shared" si="41"/>
        <v>#VALUE!</v>
      </c>
      <c r="BT41" s="62" t="e">
        <f t="shared" si="41"/>
        <v>#VALUE!</v>
      </c>
      <c r="BU41" s="62" t="e">
        <f t="shared" si="41"/>
        <v>#VALUE!</v>
      </c>
      <c r="BV41" s="62" t="e">
        <f t="shared" si="41"/>
        <v>#VALUE!</v>
      </c>
      <c r="BW41" s="62" t="e">
        <f t="shared" si="41"/>
        <v>#VALUE!</v>
      </c>
      <c r="BX41" s="62" t="e">
        <f t="shared" si="41"/>
        <v>#VALUE!</v>
      </c>
      <c r="BY41" s="62" t="e">
        <f t="shared" si="41"/>
        <v>#VALUE!</v>
      </c>
      <c r="BZ41" s="62" t="e">
        <f t="shared" si="42"/>
        <v>#VALUE!</v>
      </c>
      <c r="CA41" s="62" t="e">
        <f t="shared" si="42"/>
        <v>#VALUE!</v>
      </c>
      <c r="CB41" s="62" t="e">
        <f t="shared" si="42"/>
        <v>#VALUE!</v>
      </c>
      <c r="CC41" s="62" t="e">
        <f t="shared" si="42"/>
        <v>#VALUE!</v>
      </c>
      <c r="CD41" s="62" t="e">
        <f t="shared" si="42"/>
        <v>#VALUE!</v>
      </c>
      <c r="CE41" s="62" t="e">
        <f t="shared" si="42"/>
        <v>#VALUE!</v>
      </c>
      <c r="CF41" s="62" t="e">
        <f t="shared" si="42"/>
        <v>#VALUE!</v>
      </c>
      <c r="CG41" s="62" t="e">
        <f t="shared" si="42"/>
        <v>#VALUE!</v>
      </c>
      <c r="CH41" s="62" t="e">
        <f t="shared" si="42"/>
        <v>#VALUE!</v>
      </c>
      <c r="CI41" s="62" t="e">
        <f t="shared" si="42"/>
        <v>#VALUE!</v>
      </c>
      <c r="CJ41" s="62" t="e">
        <f t="shared" si="43"/>
        <v>#VALUE!</v>
      </c>
      <c r="CK41" s="62" t="e">
        <f t="shared" si="43"/>
        <v>#VALUE!</v>
      </c>
      <c r="CL41" s="62" t="e">
        <f t="shared" si="43"/>
        <v>#VALUE!</v>
      </c>
      <c r="CM41" s="62" t="e">
        <f t="shared" si="43"/>
        <v>#VALUE!</v>
      </c>
      <c r="CN41" s="62" t="e">
        <f t="shared" si="43"/>
        <v>#VALUE!</v>
      </c>
      <c r="CO41" s="62" t="e">
        <f t="shared" si="43"/>
        <v>#VALUE!</v>
      </c>
      <c r="CP41" s="62" t="e">
        <f t="shared" si="43"/>
        <v>#VALUE!</v>
      </c>
      <c r="CQ41" s="62" t="e">
        <f t="shared" si="43"/>
        <v>#VALUE!</v>
      </c>
      <c r="CR41" s="62" t="e">
        <f t="shared" si="43"/>
        <v>#VALUE!</v>
      </c>
      <c r="CS41" s="63" t="s">
        <v>283</v>
      </c>
      <c r="CT41" s="69">
        <f>IFERROR(IFERROR(BP41,INDEX(input_dummy_data!$B:$B,MATCH($E41,input_dummy_data!$A:$A,0))),0)</f>
        <v>1</v>
      </c>
      <c r="CU41" s="69">
        <f>IFERROR(IFERROR(BQ41,INDEX(input_dummy_data!$B:$B,MATCH($E41,input_dummy_data!$A:$A,0))),0)</f>
        <v>1</v>
      </c>
      <c r="CV41" s="69">
        <f>IFERROR(IFERROR(BR41,INDEX(input_dummy_data!$B:$B,MATCH($E41,input_dummy_data!$A:$A,0))),0)</f>
        <v>1</v>
      </c>
      <c r="CW41" s="69">
        <f>IFERROR(IFERROR(BS41,INDEX(input_dummy_data!$B:$B,MATCH($E41,input_dummy_data!$A:$A,0))),0)</f>
        <v>1</v>
      </c>
      <c r="CX41" s="69">
        <f>IFERROR(IFERROR(BT41,INDEX(input_dummy_data!$B:$B,MATCH($E41,input_dummy_data!$A:$A,0))),0)</f>
        <v>1</v>
      </c>
      <c r="CY41" s="69">
        <f>IFERROR(IFERROR(BU41,INDEX(input_dummy_data!$B:$B,MATCH($E41,input_dummy_data!$A:$A,0))),0)</f>
        <v>1</v>
      </c>
      <c r="CZ41" s="69">
        <f>IFERROR(IFERROR(BV41,INDEX(input_dummy_data!$B:$B,MATCH($E41,input_dummy_data!$A:$A,0))),0)</f>
        <v>1</v>
      </c>
      <c r="DA41" s="69">
        <f>IFERROR(IFERROR(BW41,INDEX(input_dummy_data!$B:$B,MATCH($E41,input_dummy_data!$A:$A,0))),0)</f>
        <v>1</v>
      </c>
      <c r="DB41" s="69">
        <f>IFERROR(IFERROR(BX41,INDEX(input_dummy_data!$B:$B,MATCH($E41,input_dummy_data!$A:$A,0))),0)</f>
        <v>1</v>
      </c>
      <c r="DC41" s="69">
        <f>IFERROR(IFERROR(BY41,INDEX(input_dummy_data!$B:$B,MATCH($E41,input_dummy_data!$A:$A,0))),0)</f>
        <v>1</v>
      </c>
      <c r="DD41" s="69">
        <f>IFERROR(IFERROR(BZ41,INDEX(input_dummy_data!$B:$B,MATCH($E41,input_dummy_data!$A:$A,0))),0)</f>
        <v>1</v>
      </c>
      <c r="DE41" s="69">
        <f>IFERROR(IFERROR(CA41,INDEX(input_dummy_data!$B:$B,MATCH($E41,input_dummy_data!$A:$A,0))),0)</f>
        <v>1</v>
      </c>
      <c r="DF41" s="69">
        <f>IFERROR(IFERROR(CB41,INDEX(input_dummy_data!$B:$B,MATCH($E41,input_dummy_data!$A:$A,0))),0)</f>
        <v>1</v>
      </c>
      <c r="DG41" s="69">
        <f>IFERROR(IFERROR(CC41,INDEX(input_dummy_data!$B:$B,MATCH($E41,input_dummy_data!$A:$A,0))),0)</f>
        <v>1</v>
      </c>
      <c r="DH41" s="69">
        <f>IFERROR(IFERROR(CD41,INDEX(input_dummy_data!$B:$B,MATCH($E41,input_dummy_data!$A:$A,0))),0)</f>
        <v>1</v>
      </c>
      <c r="DI41" s="69">
        <f>IFERROR(IFERROR(CE41,INDEX(input_dummy_data!$B:$B,MATCH($E41,input_dummy_data!$A:$A,0))),0)</f>
        <v>1</v>
      </c>
      <c r="DJ41" s="69">
        <f>IFERROR(IFERROR(CF41,INDEX(input_dummy_data!$B:$B,MATCH($E41,input_dummy_data!$A:$A,0))),0)</f>
        <v>1</v>
      </c>
      <c r="DK41" s="69">
        <f>IFERROR(IFERROR(CG41,INDEX(input_dummy_data!$B:$B,MATCH($E41,input_dummy_data!$A:$A,0))),0)</f>
        <v>1</v>
      </c>
      <c r="DL41" s="69">
        <f>IFERROR(IFERROR(CH41,INDEX(input_dummy_data!$B:$B,MATCH($E41,input_dummy_data!$A:$A,0))),0)</f>
        <v>1</v>
      </c>
      <c r="DM41" s="69">
        <f>IFERROR(IFERROR(CI41,INDEX(input_dummy_data!$B:$B,MATCH($E41,input_dummy_data!$A:$A,0))),0)</f>
        <v>1</v>
      </c>
      <c r="DN41" s="69">
        <f>IFERROR(IFERROR(CJ41,INDEX(input_dummy_data!$B:$B,MATCH($E41,input_dummy_data!$A:$A,0))),0)</f>
        <v>1</v>
      </c>
      <c r="DO41" s="69">
        <f>IFERROR(IFERROR(CK41,INDEX(input_dummy_data!$B:$B,MATCH($E41,input_dummy_data!$A:$A,0))),0)</f>
        <v>1</v>
      </c>
      <c r="DP41" s="69">
        <f>IFERROR(IFERROR(CL41,INDEX(input_dummy_data!$B:$B,MATCH($E41,input_dummy_data!$A:$A,0))),0)</f>
        <v>1</v>
      </c>
      <c r="DQ41" s="69">
        <f>IFERROR(IFERROR(CM41,INDEX(input_dummy_data!$B:$B,MATCH($E41,input_dummy_data!$A:$A,0))),0)</f>
        <v>1</v>
      </c>
      <c r="DR41" s="69">
        <f>IFERROR(IFERROR(CN41,INDEX(input_dummy_data!$B:$B,MATCH($E41,input_dummy_data!$A:$A,0))),0)</f>
        <v>1</v>
      </c>
      <c r="DS41" s="69">
        <f>IFERROR(IFERROR(CO41,INDEX(input_dummy_data!$B:$B,MATCH($E41,input_dummy_data!$A:$A,0))),0)</f>
        <v>1</v>
      </c>
      <c r="DT41" s="69">
        <f>IFERROR(IFERROR(CP41,INDEX(input_dummy_data!$B:$B,MATCH($E41,input_dummy_data!$A:$A,0))),0)</f>
        <v>1</v>
      </c>
      <c r="DU41" s="69">
        <f>IFERROR(IFERROR(CQ41,INDEX(input_dummy_data!$B:$B,MATCH($E41,input_dummy_data!$A:$A,0))),0)</f>
        <v>1</v>
      </c>
      <c r="DV41" s="69">
        <f>IFERROR(IFERROR(CR41,INDEX(input_dummy_data!$B:$B,MATCH($E41,input_dummy_data!$A:$A,0))),0)</f>
        <v>1</v>
      </c>
      <c r="DW41" t="s">
        <v>886</v>
      </c>
      <c r="DX41" t="s">
        <v>886</v>
      </c>
      <c r="DY41" t="s">
        <v>886</v>
      </c>
      <c r="DZ41" t="s">
        <v>886</v>
      </c>
      <c r="EA41" t="s">
        <v>886</v>
      </c>
      <c r="EB41" t="s">
        <v>886</v>
      </c>
      <c r="EC41" t="s">
        <v>886</v>
      </c>
      <c r="ED41" t="s">
        <v>886</v>
      </c>
      <c r="EE41" t="s">
        <v>886</v>
      </c>
      <c r="EF41" t="s">
        <v>886</v>
      </c>
      <c r="EG41" t="s">
        <v>886</v>
      </c>
      <c r="EH41" t="s">
        <v>886</v>
      </c>
      <c r="EI41" t="s">
        <v>886</v>
      </c>
      <c r="EJ41" t="s">
        <v>886</v>
      </c>
      <c r="EK41" t="s">
        <v>886</v>
      </c>
      <c r="EL41" t="s">
        <v>886</v>
      </c>
      <c r="EM41" t="s">
        <v>886</v>
      </c>
      <c r="EN41" t="s">
        <v>886</v>
      </c>
      <c r="EO41" t="s">
        <v>886</v>
      </c>
      <c r="EP41" t="s">
        <v>886</v>
      </c>
      <c r="EQ41" t="s">
        <v>886</v>
      </c>
      <c r="ER41" t="s">
        <v>886</v>
      </c>
      <c r="ES41" t="s">
        <v>886</v>
      </c>
      <c r="ET41" t="s">
        <v>886</v>
      </c>
      <c r="EU41" t="s">
        <v>886</v>
      </c>
      <c r="EV41" t="s">
        <v>886</v>
      </c>
      <c r="EW41" t="s">
        <v>886</v>
      </c>
      <c r="EX41" t="s">
        <v>886</v>
      </c>
      <c r="EY41" t="s">
        <v>886</v>
      </c>
    </row>
    <row r="42" spans="1:155" hidden="1" x14ac:dyDescent="0.2">
      <c r="A42" t="s">
        <v>851</v>
      </c>
      <c r="B42" t="s">
        <v>257</v>
      </c>
      <c r="C42" t="s">
        <v>270</v>
      </c>
      <c r="D42" t="s">
        <v>259</v>
      </c>
      <c r="E42" s="44" t="s">
        <v>148</v>
      </c>
      <c r="F42" s="51" t="s">
        <v>279</v>
      </c>
      <c r="G42" s="52" t="s">
        <v>117</v>
      </c>
      <c r="H42" s="53">
        <f>INDEX(TRA_Fuels!$42:$42,MATCH(H$2,TRA_Fuels!$2:$2,0))</f>
        <v>15.7641985689558</v>
      </c>
      <c r="I42" s="53">
        <f>INDEX(TRA_Fuels!$42:$42,MATCH(I$2,TRA_Fuels!$2:$2,0))</f>
        <v>2.4087885135053599</v>
      </c>
      <c r="J42" s="53">
        <f>INDEX(TRA_Fuels!$42:$42,MATCH(J$2,TRA_Fuels!$2:$2,0))</f>
        <v>33.665348745521101</v>
      </c>
      <c r="K42" s="53">
        <f>INDEX(TRA_Fuels!$42:$42,MATCH(K$2,TRA_Fuels!$2:$2,0))</f>
        <v>0</v>
      </c>
      <c r="L42" s="53">
        <f>INDEX(TRA_Fuels!$42:$42,MATCH(L$2,TRA_Fuels!$2:$2,0))</f>
        <v>33.698887201835802</v>
      </c>
      <c r="M42" s="53">
        <f>INDEX(TRA_Fuels!$42:$42,MATCH(M$2,TRA_Fuels!$2:$2,0))</f>
        <v>29.799649831722999</v>
      </c>
      <c r="N42" s="53">
        <f>INDEX(TRA_Fuels!$42:$42,MATCH(N$2,TRA_Fuels!$2:$2,0))</f>
        <v>2.2416151850305699</v>
      </c>
      <c r="O42" s="53">
        <f>INDEX(TRA_Fuels!$42:$42,MATCH(O$2,TRA_Fuels!$2:$2,0))</f>
        <v>2.7475136509131999</v>
      </c>
      <c r="P42" s="53">
        <f>INDEX(TRA_Fuels!$42:$42,MATCH(P$2,TRA_Fuels!$2:$2,0))</f>
        <v>304.23150565670699</v>
      </c>
      <c r="Q42" s="53">
        <f>INDEX(TRA_Fuels!$42:$42,MATCH(Q$2,TRA_Fuels!$2:$2,0))</f>
        <v>2.8897461053885198</v>
      </c>
      <c r="R42" s="53">
        <f>INDEX(TRA_Fuels!$42:$42,MATCH(R$2,TRA_Fuels!$2:$2,0))</f>
        <v>147.94923107130001</v>
      </c>
      <c r="S42" s="53">
        <f>INDEX(TRA_Fuels!$42:$42,MATCH(S$2,TRA_Fuels!$2:$2,0))</f>
        <v>7.4711710805526996</v>
      </c>
      <c r="T42" s="53">
        <f>INDEX(TRA_Fuels!$42:$42,MATCH(T$2,TRA_Fuels!$2:$2,0))</f>
        <v>11.6477526199523</v>
      </c>
      <c r="U42" s="53">
        <f>INDEX(TRA_Fuels!$42:$42,MATCH(U$2,TRA_Fuels!$2:$2,0))</f>
        <v>5.0463413459714204</v>
      </c>
      <c r="V42" s="53">
        <f>INDEX(TRA_Fuels!$42:$42,MATCH(V$2,TRA_Fuels!$2:$2,0))</f>
        <v>2.7985555386190502</v>
      </c>
      <c r="W42" s="53">
        <f>INDEX(TRA_Fuels!$42:$42,MATCH(W$2,TRA_Fuels!$2:$2,0))</f>
        <v>2.6616346950298202</v>
      </c>
      <c r="X42" s="53">
        <f>INDEX(TRA_Fuels!$42:$42,MATCH(X$2,TRA_Fuels!$2:$2,0))</f>
        <v>177.101716352333</v>
      </c>
      <c r="Y42" s="53">
        <f>INDEX(TRA_Fuels!$42:$42,MATCH(Y$2,TRA_Fuels!$2:$2,0))</f>
        <v>7.56670720114428</v>
      </c>
      <c r="Z42" s="53">
        <f>INDEX(TRA_Fuels!$42:$42,MATCH(Z$2,TRA_Fuels!$2:$2,0))</f>
        <v>0.30200315386359999</v>
      </c>
      <c r="AA42" s="53">
        <f>INDEX(TRA_Fuels!$42:$42,MATCH(AA$2,TRA_Fuels!$2:$2,0))</f>
        <v>0.65371413139461398</v>
      </c>
      <c r="AB42" s="53">
        <f>INDEX(TRA_Fuels!$42:$42,MATCH(AB$2,TRA_Fuels!$2:$2,0))</f>
        <v>32.413823840955502</v>
      </c>
      <c r="AC42" s="53">
        <f>INDEX(TRA_Fuels!$42:$42,MATCH(AC$2,TRA_Fuels!$2:$2,0))</f>
        <v>13.538593527551599</v>
      </c>
      <c r="AD42" s="53">
        <f>INDEX(TRA_Fuels!$42:$42,MATCH(AD$2,TRA_Fuels!$2:$2,0))</f>
        <v>17.869881270933501</v>
      </c>
      <c r="AE42" s="53">
        <f>INDEX(TRA_Fuels!$42:$42,MATCH(AE$2,TRA_Fuels!$2:$2,0))</f>
        <v>11.1857417914916</v>
      </c>
      <c r="AF42" s="53">
        <f>INDEX(TRA_Fuels!$42:$42,MATCH(AF$2,TRA_Fuels!$2:$2,0))</f>
        <v>94.301764497542905</v>
      </c>
      <c r="AG42" s="53">
        <f>INDEX(TRA_Fuels!$42:$42,MATCH(AG$2,TRA_Fuels!$2:$2,0))</f>
        <v>2.6777287743732998</v>
      </c>
      <c r="AH42" s="53">
        <f>INDEX(TRA_Fuels!$42:$42,MATCH(AH$2,TRA_Fuels!$2:$2,0))</f>
        <v>1.81397514131334</v>
      </c>
      <c r="AI42" s="53">
        <f>INDEX(TRA_Fuels!$42:$42,MATCH(AI$2,TRA_Fuels!$2:$2,0))</f>
        <v>0</v>
      </c>
      <c r="AJ42" s="53">
        <f>INDEX(TRA_Fuels!$42:$42,MATCH(AJ$2,TRA_Fuels!$2:$2,0))</f>
        <v>964.44758949390382</v>
      </c>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60" t="s">
        <v>283</v>
      </c>
      <c r="BP42" s="62">
        <f>H42/SUMIFS(AL:AL,$A:$A,"Road transport",$B:$B,"3. Application split",$C:$C,"Network gas",$D:$D,"Total")</f>
        <v>0.69857338884797882</v>
      </c>
      <c r="BQ42" s="62">
        <f t="shared" ref="BQ42:CR44" si="44">I42/SUMIFS(AM:AM,$A:$A,"Road transport",$B:$B,"3. Application split",$C:$C,"Network gas",$D:$D,"Total")</f>
        <v>0.35106653792538717</v>
      </c>
      <c r="BR42" s="62">
        <f t="shared" si="44"/>
        <v>0.33313424983807849</v>
      </c>
      <c r="BS42" s="62" t="e">
        <f t="shared" si="44"/>
        <v>#DIV/0!</v>
      </c>
      <c r="BT42" s="62">
        <f t="shared" si="44"/>
        <v>0.70210332866936975</v>
      </c>
      <c r="BU42" s="62">
        <f t="shared" si="44"/>
        <v>0.14210601442560622</v>
      </c>
      <c r="BV42" s="62">
        <f t="shared" si="44"/>
        <v>0.83601256575177474</v>
      </c>
      <c r="BW42" s="62">
        <f t="shared" si="44"/>
        <v>0.80221451932047649</v>
      </c>
      <c r="BX42" s="62">
        <f t="shared" si="44"/>
        <v>0.76711412960494274</v>
      </c>
      <c r="BY42" s="62">
        <f t="shared" si="44"/>
        <v>0.65279057938968832</v>
      </c>
      <c r="BZ42" s="62">
        <f t="shared" si="44"/>
        <v>0.9555738848023273</v>
      </c>
      <c r="CA42" s="62">
        <f t="shared" si="44"/>
        <v>0.27080922389255496</v>
      </c>
      <c r="CB42" s="62">
        <f t="shared" si="44"/>
        <v>0.79063895017991614</v>
      </c>
      <c r="CC42" s="62">
        <f t="shared" si="44"/>
        <v>0.96822776559824308</v>
      </c>
      <c r="CD42" s="62">
        <f t="shared" si="44"/>
        <v>0.75216254731163301</v>
      </c>
      <c r="CE42" s="62">
        <f t="shared" si="44"/>
        <v>0.8456112804704391</v>
      </c>
      <c r="CF42" s="62">
        <f t="shared" si="44"/>
        <v>0.18737921379600309</v>
      </c>
      <c r="CG42" s="62">
        <f t="shared" si="44"/>
        <v>0.99306558848115623</v>
      </c>
      <c r="CH42" s="62">
        <f t="shared" si="44"/>
        <v>0.24504461555871632</v>
      </c>
      <c r="CI42" s="62">
        <f t="shared" si="44"/>
        <v>0.50307500595552013</v>
      </c>
      <c r="CJ42" s="62">
        <f t="shared" si="44"/>
        <v>0.73020791833703602</v>
      </c>
      <c r="CK42" s="62">
        <f t="shared" si="44"/>
        <v>0.65246200942735855</v>
      </c>
      <c r="CL42" s="62">
        <f t="shared" si="44"/>
        <v>0.99505856786336377</v>
      </c>
      <c r="CM42" s="62">
        <f t="shared" si="44"/>
        <v>0.80615045763565063</v>
      </c>
      <c r="CN42" s="62">
        <f t="shared" si="44"/>
        <v>0.64113805034017446</v>
      </c>
      <c r="CO42" s="62">
        <f t="shared" si="44"/>
        <v>0.89432189946486973</v>
      </c>
      <c r="CP42" s="62">
        <f t="shared" si="44"/>
        <v>0.18789899854390443</v>
      </c>
      <c r="CQ42" s="62" t="e">
        <f t="shared" si="44"/>
        <v>#DIV/0!</v>
      </c>
      <c r="CR42" s="62">
        <f t="shared" si="44"/>
        <v>0.43511312020537035</v>
      </c>
      <c r="CS42" s="63" t="s">
        <v>283</v>
      </c>
      <c r="CT42" s="69">
        <f>IFERROR(IFERROR(BP42,INDEX(input_dummy_data!$B:$B,MATCH($E42,input_dummy_data!$A:$A,0))),0)</f>
        <v>0.69857338884797882</v>
      </c>
      <c r="CU42" s="69">
        <f>IFERROR(IFERROR(BQ42,INDEX(input_dummy_data!$B:$B,MATCH($E42,input_dummy_data!$A:$A,0))),0)</f>
        <v>0.35106653792538717</v>
      </c>
      <c r="CV42" s="69">
        <f>IFERROR(IFERROR(BR42,INDEX(input_dummy_data!$B:$B,MATCH($E42,input_dummy_data!$A:$A,0))),0)</f>
        <v>0.33313424983807849</v>
      </c>
      <c r="CW42" s="69">
        <f>IFERROR(IFERROR(BS42,INDEX(input_dummy_data!$B:$B,MATCH($E42,input_dummy_data!$A:$A,0))),0)</f>
        <v>0</v>
      </c>
      <c r="CX42" s="69">
        <f>IFERROR(IFERROR(BT42,INDEX(input_dummy_data!$B:$B,MATCH($E42,input_dummy_data!$A:$A,0))),0)</f>
        <v>0.70210332866936975</v>
      </c>
      <c r="CY42" s="69">
        <f>IFERROR(IFERROR(BU42,INDEX(input_dummy_data!$B:$B,MATCH($E42,input_dummy_data!$A:$A,0))),0)</f>
        <v>0.14210601442560622</v>
      </c>
      <c r="CZ42" s="69">
        <f>IFERROR(IFERROR(BV42,INDEX(input_dummy_data!$B:$B,MATCH($E42,input_dummy_data!$A:$A,0))),0)</f>
        <v>0.83601256575177474</v>
      </c>
      <c r="DA42" s="69">
        <f>IFERROR(IFERROR(BW42,INDEX(input_dummy_data!$B:$B,MATCH($E42,input_dummy_data!$A:$A,0))),0)</f>
        <v>0.80221451932047649</v>
      </c>
      <c r="DB42" s="69">
        <f>IFERROR(IFERROR(BX42,INDEX(input_dummy_data!$B:$B,MATCH($E42,input_dummy_data!$A:$A,0))),0)</f>
        <v>0.76711412960494274</v>
      </c>
      <c r="DC42" s="69">
        <f>IFERROR(IFERROR(BY42,INDEX(input_dummy_data!$B:$B,MATCH($E42,input_dummy_data!$A:$A,0))),0)</f>
        <v>0.65279057938968832</v>
      </c>
      <c r="DD42" s="69">
        <f>IFERROR(IFERROR(BZ42,INDEX(input_dummy_data!$B:$B,MATCH($E42,input_dummy_data!$A:$A,0))),0)</f>
        <v>0.9555738848023273</v>
      </c>
      <c r="DE42" s="69">
        <f>IFERROR(IFERROR(CA42,INDEX(input_dummy_data!$B:$B,MATCH($E42,input_dummy_data!$A:$A,0))),0)</f>
        <v>0.27080922389255496</v>
      </c>
      <c r="DF42" s="69">
        <f>IFERROR(IFERROR(CB42,INDEX(input_dummy_data!$B:$B,MATCH($E42,input_dummy_data!$A:$A,0))),0)</f>
        <v>0.79063895017991614</v>
      </c>
      <c r="DG42" s="69">
        <f>IFERROR(IFERROR(CC42,INDEX(input_dummy_data!$B:$B,MATCH($E42,input_dummy_data!$A:$A,0))),0)</f>
        <v>0.96822776559824308</v>
      </c>
      <c r="DH42" s="69">
        <f>IFERROR(IFERROR(CD42,INDEX(input_dummy_data!$B:$B,MATCH($E42,input_dummy_data!$A:$A,0))),0)</f>
        <v>0.75216254731163301</v>
      </c>
      <c r="DI42" s="69">
        <f>IFERROR(IFERROR(CE42,INDEX(input_dummy_data!$B:$B,MATCH($E42,input_dummy_data!$A:$A,0))),0)</f>
        <v>0.8456112804704391</v>
      </c>
      <c r="DJ42" s="69">
        <f>IFERROR(IFERROR(CF42,INDEX(input_dummy_data!$B:$B,MATCH($E42,input_dummy_data!$A:$A,0))),0)</f>
        <v>0.18737921379600309</v>
      </c>
      <c r="DK42" s="69">
        <f>IFERROR(IFERROR(CG42,INDEX(input_dummy_data!$B:$B,MATCH($E42,input_dummy_data!$A:$A,0))),0)</f>
        <v>0.99306558848115623</v>
      </c>
      <c r="DL42" s="69">
        <f>IFERROR(IFERROR(CH42,INDEX(input_dummy_data!$B:$B,MATCH($E42,input_dummy_data!$A:$A,0))),0)</f>
        <v>0.24504461555871632</v>
      </c>
      <c r="DM42" s="69">
        <f>IFERROR(IFERROR(CI42,INDEX(input_dummy_data!$B:$B,MATCH($E42,input_dummy_data!$A:$A,0))),0)</f>
        <v>0.50307500595552013</v>
      </c>
      <c r="DN42" s="69">
        <f>IFERROR(IFERROR(CJ42,INDEX(input_dummy_data!$B:$B,MATCH($E42,input_dummy_data!$A:$A,0))),0)</f>
        <v>0.73020791833703602</v>
      </c>
      <c r="DO42" s="69">
        <f>IFERROR(IFERROR(CK42,INDEX(input_dummy_data!$B:$B,MATCH($E42,input_dummy_data!$A:$A,0))),0)</f>
        <v>0.65246200942735855</v>
      </c>
      <c r="DP42" s="69">
        <f>IFERROR(IFERROR(CL42,INDEX(input_dummy_data!$B:$B,MATCH($E42,input_dummy_data!$A:$A,0))),0)</f>
        <v>0.99505856786336377</v>
      </c>
      <c r="DQ42" s="69">
        <f>IFERROR(IFERROR(CM42,INDEX(input_dummy_data!$B:$B,MATCH($E42,input_dummy_data!$A:$A,0))),0)</f>
        <v>0.80615045763565063</v>
      </c>
      <c r="DR42" s="69">
        <f>IFERROR(IFERROR(CN42,INDEX(input_dummy_data!$B:$B,MATCH($E42,input_dummy_data!$A:$A,0))),0)</f>
        <v>0.64113805034017446</v>
      </c>
      <c r="DS42" s="69">
        <f>IFERROR(IFERROR(CO42,INDEX(input_dummy_data!$B:$B,MATCH($E42,input_dummy_data!$A:$A,0))),0)</f>
        <v>0.89432189946486973</v>
      </c>
      <c r="DT42" s="69">
        <f>IFERROR(IFERROR(CP42,INDEX(input_dummy_data!$B:$B,MATCH($E42,input_dummy_data!$A:$A,0))),0)</f>
        <v>0.18789899854390443</v>
      </c>
      <c r="DU42" s="69">
        <f>IFERROR(IFERROR(CQ42,INDEX(input_dummy_data!$B:$B,MATCH($E42,input_dummy_data!$A:$A,0))),0)</f>
        <v>0</v>
      </c>
      <c r="DV42" s="69">
        <f>IFERROR(IFERROR(CR42,INDEX(input_dummy_data!$B:$B,MATCH($E42,input_dummy_data!$A:$A,0))),0)</f>
        <v>0.43511312020537035</v>
      </c>
      <c r="DW42" t="s">
        <v>663</v>
      </c>
      <c r="DX42" t="s">
        <v>663</v>
      </c>
      <c r="DY42" t="s">
        <v>663</v>
      </c>
      <c r="DZ42" t="s">
        <v>841</v>
      </c>
      <c r="EA42" t="s">
        <v>663</v>
      </c>
      <c r="EB42" t="s">
        <v>663</v>
      </c>
      <c r="EC42" t="s">
        <v>663</v>
      </c>
      <c r="ED42" t="s">
        <v>663</v>
      </c>
      <c r="EE42" t="s">
        <v>663</v>
      </c>
      <c r="EF42" t="s">
        <v>663</v>
      </c>
      <c r="EG42" t="s">
        <v>663</v>
      </c>
      <c r="EH42" t="s">
        <v>663</v>
      </c>
      <c r="EI42" t="s">
        <v>663</v>
      </c>
      <c r="EJ42" t="s">
        <v>663</v>
      </c>
      <c r="EK42" t="s">
        <v>663</v>
      </c>
      <c r="EL42" t="s">
        <v>663</v>
      </c>
      <c r="EM42" t="s">
        <v>663</v>
      </c>
      <c r="EN42" t="s">
        <v>663</v>
      </c>
      <c r="EO42" t="s">
        <v>663</v>
      </c>
      <c r="EP42" t="s">
        <v>663</v>
      </c>
      <c r="EQ42" t="s">
        <v>663</v>
      </c>
      <c r="ER42" t="s">
        <v>663</v>
      </c>
      <c r="ES42" t="s">
        <v>663</v>
      </c>
      <c r="ET42" t="s">
        <v>663</v>
      </c>
      <c r="EU42" t="s">
        <v>663</v>
      </c>
      <c r="EV42" t="s">
        <v>663</v>
      </c>
      <c r="EW42" t="s">
        <v>663</v>
      </c>
      <c r="EX42" t="s">
        <v>841</v>
      </c>
      <c r="EY42" t="s">
        <v>663</v>
      </c>
    </row>
    <row r="43" spans="1:155" hidden="1" x14ac:dyDescent="0.2">
      <c r="A43" t="s">
        <v>851</v>
      </c>
      <c r="B43" t="s">
        <v>257</v>
      </c>
      <c r="C43" t="s">
        <v>270</v>
      </c>
      <c r="D43" t="s">
        <v>260</v>
      </c>
      <c r="E43" s="44" t="s">
        <v>149</v>
      </c>
      <c r="F43" s="51" t="s">
        <v>279</v>
      </c>
      <c r="G43" s="52" t="s">
        <v>117</v>
      </c>
      <c r="H43" s="53">
        <f>INDEX(TRA_Fuels!$32:$32,MATCH(H$2,TRA_Fuels!$2:$2,0))</f>
        <v>4.8614741978150198</v>
      </c>
      <c r="I43" s="53">
        <f>INDEX(TRA_Fuels!$32:$32,MATCH(I$2,TRA_Fuels!$2:$2,0))</f>
        <v>3.4115538363575801</v>
      </c>
      <c r="J43" s="53">
        <f>INDEX(TRA_Fuels!$32:$32,MATCH(J$2,TRA_Fuels!$2:$2,0))</f>
        <v>67.222323685900903</v>
      </c>
      <c r="K43" s="53">
        <f>INDEX(TRA_Fuels!$32:$32,MATCH(K$2,TRA_Fuels!$2:$2,0))</f>
        <v>0</v>
      </c>
      <c r="L43" s="53">
        <f>INDEX(TRA_Fuels!$32:$32,MATCH(L$2,TRA_Fuels!$2:$2,0))</f>
        <v>8.2934790829457299</v>
      </c>
      <c r="M43" s="53">
        <f>INDEX(TRA_Fuels!$32:$32,MATCH(M$2,TRA_Fuels!$2:$2,0))</f>
        <v>144.29747887580501</v>
      </c>
      <c r="N43" s="53">
        <f>INDEX(TRA_Fuels!$32:$32,MATCH(N$2,TRA_Fuels!$2:$2,0))</f>
        <v>2.8662666258524499E-3</v>
      </c>
      <c r="O43" s="53">
        <f>INDEX(TRA_Fuels!$32:$32,MATCH(O$2,TRA_Fuels!$2:$2,0))</f>
        <v>0.58505705989299195</v>
      </c>
      <c r="P43" s="53">
        <f>INDEX(TRA_Fuels!$32:$32,MATCH(P$2,TRA_Fuels!$2:$2,0))</f>
        <v>91.076383105634804</v>
      </c>
      <c r="Q43" s="53">
        <f>INDEX(TRA_Fuels!$32:$32,MATCH(Q$2,TRA_Fuels!$2:$2,0))</f>
        <v>1.35770849450522</v>
      </c>
      <c r="R43" s="53">
        <f>INDEX(TRA_Fuels!$32:$32,MATCH(R$2,TRA_Fuels!$2:$2,0))</f>
        <v>2.6350413761345099</v>
      </c>
      <c r="S43" s="53">
        <f>INDEX(TRA_Fuels!$32:$32,MATCH(S$2,TRA_Fuels!$2:$2,0))</f>
        <v>16.948935821965399</v>
      </c>
      <c r="T43" s="53">
        <f>INDEX(TRA_Fuels!$32:$32,MATCH(T$2,TRA_Fuels!$2:$2,0))</f>
        <v>2.6146328679413</v>
      </c>
      <c r="U43" s="53">
        <f>INDEX(TRA_Fuels!$32:$32,MATCH(U$2,TRA_Fuels!$2:$2,0))</f>
        <v>7.2127102195508094E-2</v>
      </c>
      <c r="V43" s="53">
        <f>INDEX(TRA_Fuels!$32:$32,MATCH(V$2,TRA_Fuels!$2:$2,0))</f>
        <v>0.66325461773902605</v>
      </c>
      <c r="W43" s="53">
        <f>INDEX(TRA_Fuels!$32:$32,MATCH(W$2,TRA_Fuels!$2:$2,0))</f>
        <v>3.3005406074419E-2</v>
      </c>
      <c r="X43" s="53">
        <f>INDEX(TRA_Fuels!$32:$32,MATCH(X$2,TRA_Fuels!$2:$2,0))</f>
        <v>673.75647446347295</v>
      </c>
      <c r="Y43" s="53">
        <f>INDEX(TRA_Fuels!$32:$32,MATCH(Y$2,TRA_Fuels!$2:$2,0))</f>
        <v>2.1443446246438801E-2</v>
      </c>
      <c r="Z43" s="53">
        <f>INDEX(TRA_Fuels!$32:$32,MATCH(Z$2,TRA_Fuels!$2:$2,0))</f>
        <v>0.90111295568344696</v>
      </c>
      <c r="AA43" s="53">
        <f>INDEX(TRA_Fuels!$32:$32,MATCH(AA$2,TRA_Fuels!$2:$2,0))</f>
        <v>0.58759127047038295</v>
      </c>
      <c r="AB43" s="53">
        <f>INDEX(TRA_Fuels!$32:$32,MATCH(AB$2,TRA_Fuels!$2:$2,0))</f>
        <v>7.1333210016818303</v>
      </c>
      <c r="AC43" s="53">
        <f>INDEX(TRA_Fuels!$32:$32,MATCH(AC$2,TRA_Fuels!$2:$2,0))</f>
        <v>2.4572658384369399</v>
      </c>
      <c r="AD43" s="53">
        <f>INDEX(TRA_Fuels!$32:$32,MATCH(AD$2,TRA_Fuels!$2:$2,0))</f>
        <v>2.7508163265737798E-2</v>
      </c>
      <c r="AE43" s="53">
        <f>INDEX(TRA_Fuels!$32:$32,MATCH(AE$2,TRA_Fuels!$2:$2,0))</f>
        <v>2.2714569896506398</v>
      </c>
      <c r="AF43" s="53">
        <f>INDEX(TRA_Fuels!$32:$32,MATCH(AF$2,TRA_Fuels!$2:$2,0))</f>
        <v>47.278689672031597</v>
      </c>
      <c r="AG43" s="53">
        <f>INDEX(TRA_Fuels!$32:$32,MATCH(AG$2,TRA_Fuels!$2:$2,0))</f>
        <v>0.204948046140457</v>
      </c>
      <c r="AH43" s="53">
        <f>INDEX(TRA_Fuels!$32:$32,MATCH(AH$2,TRA_Fuels!$2:$2,0))</f>
        <v>7.7743558869099996</v>
      </c>
      <c r="AI43" s="53">
        <f>INDEX(TRA_Fuels!$32:$32,MATCH(AI$2,TRA_Fuels!$2:$2,0))</f>
        <v>0</v>
      </c>
      <c r="AJ43" s="53">
        <f>INDEX(TRA_Fuels!$32:$32,MATCH(AJ$2,TRA_Fuels!$2:$2,0))</f>
        <v>1086.4894895315247</v>
      </c>
      <c r="AK43" s="112"/>
      <c r="AL43" s="112"/>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c r="BI43" s="112"/>
      <c r="BJ43" s="112"/>
      <c r="BK43" s="112"/>
      <c r="BL43" s="112"/>
      <c r="BM43" s="112"/>
      <c r="BN43" s="112"/>
      <c r="BO43" s="60" t="s">
        <v>283</v>
      </c>
      <c r="BP43" s="62">
        <f t="shared" ref="BP43:BP44" si="45">H43/SUMIFS(AL:AL,$A:$A,"Road transport",$B:$B,"3. Application split",$C:$C,"Network gas",$D:$D,"Total")</f>
        <v>0.21543096468300835</v>
      </c>
      <c r="BQ43" s="62">
        <f t="shared" si="44"/>
        <v>0.49721359412048005</v>
      </c>
      <c r="BR43" s="62">
        <f t="shared" si="44"/>
        <v>0.66519609057828155</v>
      </c>
      <c r="BS43" s="62" t="e">
        <f t="shared" si="44"/>
        <v>#DIV/0!</v>
      </c>
      <c r="BT43" s="62">
        <f t="shared" si="44"/>
        <v>0.17279144072356128</v>
      </c>
      <c r="BU43" s="62">
        <f t="shared" si="44"/>
        <v>0.68811344195309077</v>
      </c>
      <c r="BV43" s="62">
        <f t="shared" si="44"/>
        <v>1.0689769287831222E-3</v>
      </c>
      <c r="BW43" s="62">
        <f t="shared" si="44"/>
        <v>0.17082399860729036</v>
      </c>
      <c r="BX43" s="62">
        <f t="shared" si="44"/>
        <v>0.22964741998970253</v>
      </c>
      <c r="BY43" s="62">
        <f t="shared" si="44"/>
        <v>0.30670490847541193</v>
      </c>
      <c r="BZ43" s="62">
        <f t="shared" si="44"/>
        <v>1.7019194396449791E-2</v>
      </c>
      <c r="CA43" s="62">
        <f t="shared" si="44"/>
        <v>0.61435190096217429</v>
      </c>
      <c r="CB43" s="62">
        <f t="shared" si="44"/>
        <v>0.17747892260983464</v>
      </c>
      <c r="CC43" s="62">
        <f t="shared" si="44"/>
        <v>1.3838830592303028E-2</v>
      </c>
      <c r="CD43" s="62">
        <f t="shared" si="44"/>
        <v>0.17826170533708963</v>
      </c>
      <c r="CE43" s="62">
        <f t="shared" si="44"/>
        <v>1.048594074354128E-2</v>
      </c>
      <c r="CF43" s="62">
        <f t="shared" si="44"/>
        <v>0.7128556463211787</v>
      </c>
      <c r="CG43" s="62">
        <f t="shared" si="44"/>
        <v>2.8142688754447215E-3</v>
      </c>
      <c r="CH43" s="62">
        <f t="shared" si="44"/>
        <v>0.73116083383738162</v>
      </c>
      <c r="CI43" s="62">
        <f t="shared" si="44"/>
        <v>0.45218921803123657</v>
      </c>
      <c r="CJ43" s="62">
        <f t="shared" si="44"/>
        <v>0.16069709963952231</v>
      </c>
      <c r="CK43" s="62">
        <f t="shared" si="44"/>
        <v>0.11842239028603986</v>
      </c>
      <c r="CL43" s="62">
        <f t="shared" si="44"/>
        <v>1.5317524010794255E-3</v>
      </c>
      <c r="CM43" s="62">
        <f t="shared" si="44"/>
        <v>0.16370269632894699</v>
      </c>
      <c r="CN43" s="62">
        <f t="shared" si="44"/>
        <v>0.32143796121391005</v>
      </c>
      <c r="CO43" s="62">
        <f t="shared" si="44"/>
        <v>6.8449623303930271E-2</v>
      </c>
      <c r="CP43" s="62">
        <f t="shared" si="44"/>
        <v>0.80529972666365446</v>
      </c>
      <c r="CQ43" s="62" t="e">
        <f t="shared" si="44"/>
        <v>#DIV/0!</v>
      </c>
      <c r="CR43" s="62">
        <f t="shared" si="44"/>
        <v>0.49017265117379394</v>
      </c>
      <c r="CS43" s="63" t="s">
        <v>283</v>
      </c>
      <c r="CT43" s="69">
        <f>IFERROR(IFERROR(BP43,INDEX(input_dummy_data!$B:$B,MATCH($E43,input_dummy_data!$A:$A,0))),0)</f>
        <v>0.21543096468300835</v>
      </c>
      <c r="CU43" s="69">
        <f>IFERROR(IFERROR(BQ43,INDEX(input_dummy_data!$B:$B,MATCH($E43,input_dummy_data!$A:$A,0))),0)</f>
        <v>0.49721359412048005</v>
      </c>
      <c r="CV43" s="69">
        <f>IFERROR(IFERROR(BR43,INDEX(input_dummy_data!$B:$B,MATCH($E43,input_dummy_data!$A:$A,0))),0)</f>
        <v>0.66519609057828155</v>
      </c>
      <c r="CW43" s="69">
        <f>IFERROR(IFERROR(BS43,INDEX(input_dummy_data!$B:$B,MATCH($E43,input_dummy_data!$A:$A,0))),0)</f>
        <v>8.8937093275488099E-2</v>
      </c>
      <c r="CX43" s="69">
        <f>IFERROR(IFERROR(BT43,INDEX(input_dummy_data!$B:$B,MATCH($E43,input_dummy_data!$A:$A,0))),0)</f>
        <v>0.17279144072356128</v>
      </c>
      <c r="CY43" s="69">
        <f>IFERROR(IFERROR(BU43,INDEX(input_dummy_data!$B:$B,MATCH($E43,input_dummy_data!$A:$A,0))),0)</f>
        <v>0.68811344195309077</v>
      </c>
      <c r="CZ43" s="69">
        <f>IFERROR(IFERROR(BV43,INDEX(input_dummy_data!$B:$B,MATCH($E43,input_dummy_data!$A:$A,0))),0)</f>
        <v>1.0689769287831222E-3</v>
      </c>
      <c r="DA43" s="69">
        <f>IFERROR(IFERROR(BW43,INDEX(input_dummy_data!$B:$B,MATCH($E43,input_dummy_data!$A:$A,0))),0)</f>
        <v>0.17082399860729036</v>
      </c>
      <c r="DB43" s="69">
        <f>IFERROR(IFERROR(BX43,INDEX(input_dummy_data!$B:$B,MATCH($E43,input_dummy_data!$A:$A,0))),0)</f>
        <v>0.22964741998970253</v>
      </c>
      <c r="DC43" s="69">
        <f>IFERROR(IFERROR(BY43,INDEX(input_dummy_data!$B:$B,MATCH($E43,input_dummy_data!$A:$A,0))),0)</f>
        <v>0.30670490847541193</v>
      </c>
      <c r="DD43" s="69">
        <f>IFERROR(IFERROR(BZ43,INDEX(input_dummy_data!$B:$B,MATCH($E43,input_dummy_data!$A:$A,0))),0)</f>
        <v>1.7019194396449791E-2</v>
      </c>
      <c r="DE43" s="69">
        <f>IFERROR(IFERROR(CA43,INDEX(input_dummy_data!$B:$B,MATCH($E43,input_dummy_data!$A:$A,0))),0)</f>
        <v>0.61435190096217429</v>
      </c>
      <c r="DF43" s="69">
        <f>IFERROR(IFERROR(CB43,INDEX(input_dummy_data!$B:$B,MATCH($E43,input_dummy_data!$A:$A,0))),0)</f>
        <v>0.17747892260983464</v>
      </c>
      <c r="DG43" s="69">
        <f>IFERROR(IFERROR(CC43,INDEX(input_dummy_data!$B:$B,MATCH($E43,input_dummy_data!$A:$A,0))),0)</f>
        <v>1.3838830592303028E-2</v>
      </c>
      <c r="DH43" s="69">
        <f>IFERROR(IFERROR(CD43,INDEX(input_dummy_data!$B:$B,MATCH($E43,input_dummy_data!$A:$A,0))),0)</f>
        <v>0.17826170533708963</v>
      </c>
      <c r="DI43" s="69">
        <f>IFERROR(IFERROR(CE43,INDEX(input_dummy_data!$B:$B,MATCH($E43,input_dummy_data!$A:$A,0))),0)</f>
        <v>1.048594074354128E-2</v>
      </c>
      <c r="DJ43" s="69">
        <f>IFERROR(IFERROR(CF43,INDEX(input_dummy_data!$B:$B,MATCH($E43,input_dummy_data!$A:$A,0))),0)</f>
        <v>0.7128556463211787</v>
      </c>
      <c r="DK43" s="69">
        <f>IFERROR(IFERROR(CG43,INDEX(input_dummy_data!$B:$B,MATCH($E43,input_dummy_data!$A:$A,0))),0)</f>
        <v>2.8142688754447215E-3</v>
      </c>
      <c r="DL43" s="69">
        <f>IFERROR(IFERROR(CH43,INDEX(input_dummy_data!$B:$B,MATCH($E43,input_dummy_data!$A:$A,0))),0)</f>
        <v>0.73116083383738162</v>
      </c>
      <c r="DM43" s="69">
        <f>IFERROR(IFERROR(CI43,INDEX(input_dummy_data!$B:$B,MATCH($E43,input_dummy_data!$A:$A,0))),0)</f>
        <v>0.45218921803123657</v>
      </c>
      <c r="DN43" s="69">
        <f>IFERROR(IFERROR(CJ43,INDEX(input_dummy_data!$B:$B,MATCH($E43,input_dummy_data!$A:$A,0))),0)</f>
        <v>0.16069709963952231</v>
      </c>
      <c r="DO43" s="69">
        <f>IFERROR(IFERROR(CK43,INDEX(input_dummy_data!$B:$B,MATCH($E43,input_dummy_data!$A:$A,0))),0)</f>
        <v>0.11842239028603986</v>
      </c>
      <c r="DP43" s="69">
        <f>IFERROR(IFERROR(CL43,INDEX(input_dummy_data!$B:$B,MATCH($E43,input_dummy_data!$A:$A,0))),0)</f>
        <v>1.5317524010794255E-3</v>
      </c>
      <c r="DQ43" s="69">
        <f>IFERROR(IFERROR(CM43,INDEX(input_dummy_data!$B:$B,MATCH($E43,input_dummy_data!$A:$A,0))),0)</f>
        <v>0.16370269632894699</v>
      </c>
      <c r="DR43" s="69">
        <f>IFERROR(IFERROR(CN43,INDEX(input_dummy_data!$B:$B,MATCH($E43,input_dummy_data!$A:$A,0))),0)</f>
        <v>0.32143796121391005</v>
      </c>
      <c r="DS43" s="69">
        <f>IFERROR(IFERROR(CO43,INDEX(input_dummy_data!$B:$B,MATCH($E43,input_dummy_data!$A:$A,0))),0)</f>
        <v>6.8449623303930271E-2</v>
      </c>
      <c r="DT43" s="69">
        <f>IFERROR(IFERROR(CP43,INDEX(input_dummy_data!$B:$B,MATCH($E43,input_dummy_data!$A:$A,0))),0)</f>
        <v>0.80529972666365446</v>
      </c>
      <c r="DU43" s="69">
        <f>IFERROR(IFERROR(CQ43,INDEX(input_dummy_data!$B:$B,MATCH($E43,input_dummy_data!$A:$A,0))),0)</f>
        <v>8.8937093275488099E-2</v>
      </c>
      <c r="DV43" s="69">
        <f>IFERROR(IFERROR(CR43,INDEX(input_dummy_data!$B:$B,MATCH($E43,input_dummy_data!$A:$A,0))),0)</f>
        <v>0.49017265117379394</v>
      </c>
      <c r="DW43" t="s">
        <v>663</v>
      </c>
      <c r="DX43" t="s">
        <v>663</v>
      </c>
      <c r="DY43" t="s">
        <v>663</v>
      </c>
      <c r="DZ43" t="s">
        <v>842</v>
      </c>
      <c r="EA43" t="s">
        <v>663</v>
      </c>
      <c r="EB43" t="s">
        <v>663</v>
      </c>
      <c r="EC43" t="s">
        <v>663</v>
      </c>
      <c r="ED43" t="s">
        <v>663</v>
      </c>
      <c r="EE43" t="s">
        <v>663</v>
      </c>
      <c r="EF43" t="s">
        <v>663</v>
      </c>
      <c r="EG43" t="s">
        <v>663</v>
      </c>
      <c r="EH43" t="s">
        <v>663</v>
      </c>
      <c r="EI43" t="s">
        <v>663</v>
      </c>
      <c r="EJ43" t="s">
        <v>663</v>
      </c>
      <c r="EK43" t="s">
        <v>663</v>
      </c>
      <c r="EL43" t="s">
        <v>663</v>
      </c>
      <c r="EM43" t="s">
        <v>663</v>
      </c>
      <c r="EN43" t="s">
        <v>663</v>
      </c>
      <c r="EO43" t="s">
        <v>663</v>
      </c>
      <c r="EP43" t="s">
        <v>663</v>
      </c>
      <c r="EQ43" t="s">
        <v>663</v>
      </c>
      <c r="ER43" t="s">
        <v>663</v>
      </c>
      <c r="ES43" t="s">
        <v>663</v>
      </c>
      <c r="ET43" t="s">
        <v>663</v>
      </c>
      <c r="EU43" t="s">
        <v>663</v>
      </c>
      <c r="EV43" t="s">
        <v>663</v>
      </c>
      <c r="EW43" t="s">
        <v>663</v>
      </c>
      <c r="EX43" t="s">
        <v>842</v>
      </c>
      <c r="EY43" t="s">
        <v>663</v>
      </c>
    </row>
    <row r="44" spans="1:155" hidden="1" x14ac:dyDescent="0.2">
      <c r="A44" t="s">
        <v>851</v>
      </c>
      <c r="B44" t="s">
        <v>257</v>
      </c>
      <c r="C44" t="s">
        <v>270</v>
      </c>
      <c r="D44" t="s">
        <v>274</v>
      </c>
      <c r="E44" s="44" t="s">
        <v>168</v>
      </c>
      <c r="F44" s="52" t="s">
        <v>279</v>
      </c>
      <c r="G44" s="52" t="s">
        <v>117</v>
      </c>
      <c r="H44" s="53">
        <f>INDEX(TRA_Fuels!$61:$61,MATCH(H$2,TRA_Fuels!$2:$2,0))+INDEX(TRA_Fuels!$69:$69,MATCH(H$2,TRA_Fuels!$2:$2,0))</f>
        <v>0.461863449648381</v>
      </c>
      <c r="I44" s="53">
        <f>INDEX(TRA_Fuels!$61:$61,MATCH(I$2,TRA_Fuels!$2:$2,0))+INDEX(TRA_Fuels!$69:$69,MATCH(I$2,TRA_Fuels!$2:$2,0))</f>
        <v>0.28797345774256672</v>
      </c>
      <c r="J44" s="53">
        <f>INDEX(TRA_Fuels!$61:$61,MATCH(J$2,TRA_Fuels!$2:$2,0))+INDEX(TRA_Fuels!$69:$69,MATCH(J$2,TRA_Fuels!$2:$2,0))</f>
        <v>4.6148778869216797E-2</v>
      </c>
      <c r="K44" s="53">
        <f>INDEX(TRA_Fuels!$61:$61,MATCH(K$2,TRA_Fuels!$2:$2,0))+INDEX(TRA_Fuels!$69:$69,MATCH(K$2,TRA_Fuels!$2:$2,0))</f>
        <v>0</v>
      </c>
      <c r="L44" s="53">
        <f>INDEX(TRA_Fuels!$61:$61,MATCH(L$2,TRA_Fuels!$2:$2,0))+INDEX(TRA_Fuels!$69:$69,MATCH(L$2,TRA_Fuels!$2:$2,0))</f>
        <v>0.26796212407819581</v>
      </c>
      <c r="M44" s="53">
        <f>INDEX(TRA_Fuels!$61:$61,MATCH(M$2,TRA_Fuels!$2:$2,0))+INDEX(TRA_Fuels!$69:$69,MATCH(M$2,TRA_Fuels!$2:$2,0))</f>
        <v>1.5077381217489481</v>
      </c>
      <c r="N44" s="53">
        <f>INDEX(TRA_Fuels!$61:$61,MATCH(N$2,TRA_Fuels!$2:$2,0))+INDEX(TRA_Fuels!$69:$69,MATCH(N$2,TRA_Fuels!$2:$2,0))</f>
        <v>6.3306481805432704E-2</v>
      </c>
      <c r="O44" s="53">
        <f>INDEX(TRA_Fuels!$61:$61,MATCH(O$2,TRA_Fuels!$2:$2,0))+INDEX(TRA_Fuels!$69:$69,MATCH(O$2,TRA_Fuels!$2:$2,0))</f>
        <v>0</v>
      </c>
      <c r="P44" s="53">
        <f>INDEX(TRA_Fuels!$61:$61,MATCH(P$2,TRA_Fuels!$2:$2,0))+INDEX(TRA_Fuels!$69:$69,MATCH(P$2,TRA_Fuels!$2:$2,0))</f>
        <v>0.61753429993048403</v>
      </c>
      <c r="Q44" s="53">
        <f>INDEX(TRA_Fuels!$61:$61,MATCH(Q$2,TRA_Fuels!$2:$2,0))+INDEX(TRA_Fuels!$69:$69,MATCH(Q$2,TRA_Fuels!$2:$2,0))</f>
        <v>6.6360432735184202E-2</v>
      </c>
      <c r="R44" s="53">
        <f>INDEX(TRA_Fuels!$61:$61,MATCH(R$2,TRA_Fuels!$2:$2,0))+INDEX(TRA_Fuels!$69:$69,MATCH(R$2,TRA_Fuels!$2:$2,0))</f>
        <v>0.98922159227850204</v>
      </c>
      <c r="S44" s="53">
        <f>INDEX(TRA_Fuels!$61:$61,MATCH(S$2,TRA_Fuels!$2:$2,0))+INDEX(TRA_Fuels!$69:$69,MATCH(S$2,TRA_Fuels!$2:$2,0))</f>
        <v>0.78242416170857199</v>
      </c>
      <c r="T44" s="53">
        <f>INDEX(TRA_Fuels!$61:$61,MATCH(T$2,TRA_Fuels!$2:$2,0))+INDEX(TRA_Fuels!$69:$69,MATCH(T$2,TRA_Fuels!$2:$2,0))</f>
        <v>0.11039716861168</v>
      </c>
      <c r="U44" s="53">
        <f>INDEX(TRA_Fuels!$61:$61,MATCH(U$2,TRA_Fuels!$2:$2,0))+INDEX(TRA_Fuels!$69:$69,MATCH(U$2,TRA_Fuels!$2:$2,0))</f>
        <v>1.6527418105121299E-2</v>
      </c>
      <c r="V44" s="53">
        <f>INDEX(TRA_Fuels!$61:$61,MATCH(V$2,TRA_Fuels!$2:$2,0))+INDEX(TRA_Fuels!$69:$69,MATCH(V$2,TRA_Fuels!$2:$2,0))</f>
        <v>0.12183366653842109</v>
      </c>
      <c r="W44" s="53">
        <f>INDEX(TRA_Fuels!$61:$61,MATCH(W$2,TRA_Fuels!$2:$2,0))+INDEX(TRA_Fuels!$69:$69,MATCH(W$2,TRA_Fuels!$2:$2,0))</f>
        <v>0.136195181803765</v>
      </c>
      <c r="X44" s="53">
        <f>INDEX(TRA_Fuels!$61:$61,MATCH(X$2,TRA_Fuels!$2:$2,0))+INDEX(TRA_Fuels!$69:$69,MATCH(X$2,TRA_Fuels!$2:$2,0))</f>
        <v>0.34101840005957096</v>
      </c>
      <c r="Y44" s="53">
        <f>INDEX(TRA_Fuels!$61:$61,MATCH(Y$2,TRA_Fuels!$2:$2,0))+INDEX(TRA_Fuels!$69:$69,MATCH(Y$2,TRA_Fuels!$2:$2,0))</f>
        <v>7.5066267565892398E-3</v>
      </c>
      <c r="Z44" s="53">
        <f>INDEX(TRA_Fuels!$61:$61,MATCH(Z$2,TRA_Fuels!$2:$2,0))+INDEX(TRA_Fuels!$69:$69,MATCH(Z$2,TRA_Fuels!$2:$2,0))</f>
        <v>0</v>
      </c>
      <c r="AA44" s="53">
        <f>INDEX(TRA_Fuels!$61:$61,MATCH(AA$2,TRA_Fuels!$2:$2,0))+INDEX(TRA_Fuels!$69:$69,MATCH(AA$2,TRA_Fuels!$2:$2,0))</f>
        <v>1.9956342580163499E-2</v>
      </c>
      <c r="AB44" s="53">
        <f>INDEX(TRA_Fuels!$61:$61,MATCH(AB$2,TRA_Fuels!$2:$2,0))+INDEX(TRA_Fuels!$69:$69,MATCH(AB$2,TRA_Fuels!$2:$2,0))</f>
        <v>0.33117212510918098</v>
      </c>
      <c r="AC44" s="53">
        <f>INDEX(TRA_Fuels!$61:$61,MATCH(AC$2,TRA_Fuels!$2:$2,0))+INDEX(TRA_Fuels!$69:$69,MATCH(AC$2,TRA_Fuels!$2:$2,0))</f>
        <v>0.57498937806812001</v>
      </c>
      <c r="AD44" s="53">
        <f>INDEX(TRA_Fuels!$61:$61,MATCH(AD$2,TRA_Fuels!$2:$2,0))+INDEX(TRA_Fuels!$69:$69,MATCH(AD$2,TRA_Fuels!$2:$2,0))</f>
        <v>4.1323039240642699E-2</v>
      </c>
      <c r="AE44" s="53">
        <f>INDEX(TRA_Fuels!$61:$61,MATCH(AE$2,TRA_Fuels!$2:$2,0))+INDEX(TRA_Fuels!$69:$69,MATCH(AE$2,TRA_Fuels!$2:$2,0))</f>
        <v>5.2907328354434999E-2</v>
      </c>
      <c r="AF44" s="53">
        <f>INDEX(TRA_Fuels!$61:$61,MATCH(AF$2,TRA_Fuels!$2:$2,0))+INDEX(TRA_Fuels!$69:$69,MATCH(AF$2,TRA_Fuels!$2:$2,0))</f>
        <v>0.106259066361379</v>
      </c>
      <c r="AG44" s="53">
        <f>INDEX(TRA_Fuels!$61:$61,MATCH(AG$2,TRA_Fuels!$2:$2,0))+INDEX(TRA_Fuels!$69:$69,MATCH(AG$2,TRA_Fuels!$2:$2,0))</f>
        <v>0</v>
      </c>
      <c r="AH44" s="53">
        <f>INDEX(TRA_Fuels!$61:$61,MATCH(AH$2,TRA_Fuels!$2:$2,0))+INDEX(TRA_Fuels!$69:$69,MATCH(AH$2,TRA_Fuels!$2:$2,0))</f>
        <v>5.0637726941883301E-2</v>
      </c>
      <c r="AI44" s="53">
        <f>INDEX(TRA_Fuels!$61:$61,MATCH(AI$2,TRA_Fuels!$2:$2,0))+INDEX(TRA_Fuels!$69:$69,MATCH(AI$2,TRA_Fuels!$2:$2,0))</f>
        <v>0</v>
      </c>
      <c r="AJ44" s="53">
        <f>INDEX(TRA_Fuels!$61:$61,MATCH(AJ$2,TRA_Fuels!$2:$2,0))+INDEX(TRA_Fuels!$69:$69,MATCH(AJ$2,TRA_Fuels!$2:$2,0))</f>
        <v>7.0012563690764447</v>
      </c>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60" t="s">
        <v>283</v>
      </c>
      <c r="BP44" s="62">
        <f t="shared" si="45"/>
        <v>2.0466978628477083E-2</v>
      </c>
      <c r="BQ44" s="62">
        <f t="shared" si="44"/>
        <v>4.1970411373709299E-2</v>
      </c>
      <c r="BR44" s="62">
        <f t="shared" si="44"/>
        <v>4.5666358443963113E-4</v>
      </c>
      <c r="BS44" s="62" t="e">
        <f t="shared" si="44"/>
        <v>#DIV/0!</v>
      </c>
      <c r="BT44" s="62">
        <f t="shared" si="44"/>
        <v>5.5828875934623408E-3</v>
      </c>
      <c r="BU44" s="62">
        <f t="shared" si="44"/>
        <v>7.1899722476337609E-3</v>
      </c>
      <c r="BV44" s="62">
        <f t="shared" si="44"/>
        <v>2.3610214026167062E-2</v>
      </c>
      <c r="BW44" s="62">
        <f t="shared" si="44"/>
        <v>0</v>
      </c>
      <c r="BX44" s="62">
        <f t="shared" si="44"/>
        <v>1.5571013461272249E-3</v>
      </c>
      <c r="BY44" s="62">
        <f t="shared" si="44"/>
        <v>1.4990751351121601E-2</v>
      </c>
      <c r="BZ44" s="62">
        <f t="shared" si="44"/>
        <v>6.3891803493616233E-3</v>
      </c>
      <c r="CA44" s="62">
        <f t="shared" si="44"/>
        <v>2.8360705129430171E-2</v>
      </c>
      <c r="CB44" s="62">
        <f t="shared" si="44"/>
        <v>7.4936603087241149E-3</v>
      </c>
      <c r="CC44" s="62">
        <f t="shared" si="44"/>
        <v>3.171070683873665E-3</v>
      </c>
      <c r="CD44" s="62">
        <f t="shared" si="44"/>
        <v>3.2745007096437358E-2</v>
      </c>
      <c r="CE44" s="62">
        <f t="shared" si="44"/>
        <v>4.3269717776840015E-2</v>
      </c>
      <c r="CF44" s="62">
        <f t="shared" si="44"/>
        <v>3.6080824629620533E-4</v>
      </c>
      <c r="CG44" s="62">
        <f t="shared" si="44"/>
        <v>9.8518054410951222E-4</v>
      </c>
      <c r="CH44" s="62">
        <f t="shared" si="44"/>
        <v>0</v>
      </c>
      <c r="CI44" s="62">
        <f t="shared" si="44"/>
        <v>1.5357687221703631E-2</v>
      </c>
      <c r="CJ44" s="62">
        <f t="shared" si="44"/>
        <v>7.4605362598928393E-3</v>
      </c>
      <c r="CK44" s="62">
        <f t="shared" si="44"/>
        <v>2.77103174897931E-2</v>
      </c>
      <c r="CL44" s="62">
        <f t="shared" si="44"/>
        <v>2.3010138468820118E-3</v>
      </c>
      <c r="CM44" s="62">
        <f t="shared" si="44"/>
        <v>3.8130029961580165E-3</v>
      </c>
      <c r="CN44" s="62">
        <f t="shared" si="44"/>
        <v>7.2243325457263129E-4</v>
      </c>
      <c r="CO44" s="62">
        <f t="shared" si="44"/>
        <v>0</v>
      </c>
      <c r="CP44" s="62">
        <f t="shared" si="44"/>
        <v>5.245263820997428E-3</v>
      </c>
      <c r="CQ44" s="62" t="e">
        <f t="shared" si="44"/>
        <v>#DIV/0!</v>
      </c>
      <c r="CR44" s="62">
        <f t="shared" si="44"/>
        <v>3.1586356140981668E-3</v>
      </c>
      <c r="CS44" s="63" t="s">
        <v>283</v>
      </c>
      <c r="CT44" s="69">
        <f>IFERROR(IFERROR(BP44,INDEX(input_dummy_data!$B:$B,MATCH($E44,input_dummy_data!$A:$A,0))),0)</f>
        <v>2.0466978628477083E-2</v>
      </c>
      <c r="CU44" s="69">
        <f>IFERROR(IFERROR(BQ44,INDEX(input_dummy_data!$B:$B,MATCH($E44,input_dummy_data!$A:$A,0))),0)</f>
        <v>4.1970411373709299E-2</v>
      </c>
      <c r="CV44" s="69">
        <f>IFERROR(IFERROR(BR44,INDEX(input_dummy_data!$B:$B,MATCH($E44,input_dummy_data!$A:$A,0))),0)</f>
        <v>4.5666358443963113E-4</v>
      </c>
      <c r="CW44" s="69">
        <f>IFERROR(IFERROR(BS44,INDEX(input_dummy_data!$B:$B,MATCH($E44,input_dummy_data!$A:$A,0))),0)</f>
        <v>0.91106290672451196</v>
      </c>
      <c r="CX44" s="69">
        <f>IFERROR(IFERROR(BT44,INDEX(input_dummy_data!$B:$B,MATCH($E44,input_dummy_data!$A:$A,0))),0)</f>
        <v>5.5828875934623408E-3</v>
      </c>
      <c r="CY44" s="69">
        <f>IFERROR(IFERROR(BU44,INDEX(input_dummy_data!$B:$B,MATCH($E44,input_dummy_data!$A:$A,0))),0)</f>
        <v>7.1899722476337609E-3</v>
      </c>
      <c r="CZ44" s="69">
        <f>IFERROR(IFERROR(BV44,INDEX(input_dummy_data!$B:$B,MATCH($E44,input_dummy_data!$A:$A,0))),0)</f>
        <v>2.3610214026167062E-2</v>
      </c>
      <c r="DA44" s="69">
        <f>IFERROR(IFERROR(BW44,INDEX(input_dummy_data!$B:$B,MATCH($E44,input_dummy_data!$A:$A,0))),0)</f>
        <v>0</v>
      </c>
      <c r="DB44" s="69">
        <f>IFERROR(IFERROR(BX44,INDEX(input_dummy_data!$B:$B,MATCH($E44,input_dummy_data!$A:$A,0))),0)</f>
        <v>1.5571013461272249E-3</v>
      </c>
      <c r="DC44" s="69">
        <f>IFERROR(IFERROR(BY44,INDEX(input_dummy_data!$B:$B,MATCH($E44,input_dummy_data!$A:$A,0))),0)</f>
        <v>1.4990751351121601E-2</v>
      </c>
      <c r="DD44" s="69">
        <f>IFERROR(IFERROR(BZ44,INDEX(input_dummy_data!$B:$B,MATCH($E44,input_dummy_data!$A:$A,0))),0)</f>
        <v>6.3891803493616233E-3</v>
      </c>
      <c r="DE44" s="69">
        <f>IFERROR(IFERROR(CA44,INDEX(input_dummy_data!$B:$B,MATCH($E44,input_dummy_data!$A:$A,0))),0)</f>
        <v>2.8360705129430171E-2</v>
      </c>
      <c r="DF44" s="69">
        <f>IFERROR(IFERROR(CB44,INDEX(input_dummy_data!$B:$B,MATCH($E44,input_dummy_data!$A:$A,0))),0)</f>
        <v>7.4936603087241149E-3</v>
      </c>
      <c r="DG44" s="69">
        <f>IFERROR(IFERROR(CC44,INDEX(input_dummy_data!$B:$B,MATCH($E44,input_dummy_data!$A:$A,0))),0)</f>
        <v>3.171070683873665E-3</v>
      </c>
      <c r="DH44" s="69">
        <f>IFERROR(IFERROR(CD44,INDEX(input_dummy_data!$B:$B,MATCH($E44,input_dummy_data!$A:$A,0))),0)</f>
        <v>3.2745007096437358E-2</v>
      </c>
      <c r="DI44" s="69">
        <f>IFERROR(IFERROR(CE44,INDEX(input_dummy_data!$B:$B,MATCH($E44,input_dummy_data!$A:$A,0))),0)</f>
        <v>4.3269717776840015E-2</v>
      </c>
      <c r="DJ44" s="69">
        <f>IFERROR(IFERROR(CF44,INDEX(input_dummy_data!$B:$B,MATCH($E44,input_dummy_data!$A:$A,0))),0)</f>
        <v>3.6080824629620533E-4</v>
      </c>
      <c r="DK44" s="69">
        <f>IFERROR(IFERROR(CG44,INDEX(input_dummy_data!$B:$B,MATCH($E44,input_dummy_data!$A:$A,0))),0)</f>
        <v>9.8518054410951222E-4</v>
      </c>
      <c r="DL44" s="69">
        <f>IFERROR(IFERROR(CH44,INDEX(input_dummy_data!$B:$B,MATCH($E44,input_dummy_data!$A:$A,0))),0)</f>
        <v>0</v>
      </c>
      <c r="DM44" s="69">
        <f>IFERROR(IFERROR(CI44,INDEX(input_dummy_data!$B:$B,MATCH($E44,input_dummy_data!$A:$A,0))),0)</f>
        <v>1.5357687221703631E-2</v>
      </c>
      <c r="DN44" s="69">
        <f>IFERROR(IFERROR(CJ44,INDEX(input_dummy_data!$B:$B,MATCH($E44,input_dummy_data!$A:$A,0))),0)</f>
        <v>7.4605362598928393E-3</v>
      </c>
      <c r="DO44" s="69">
        <f>IFERROR(IFERROR(CK44,INDEX(input_dummy_data!$B:$B,MATCH($E44,input_dummy_data!$A:$A,0))),0)</f>
        <v>2.77103174897931E-2</v>
      </c>
      <c r="DP44" s="69">
        <f>IFERROR(IFERROR(CL44,INDEX(input_dummy_data!$B:$B,MATCH($E44,input_dummy_data!$A:$A,0))),0)</f>
        <v>2.3010138468820118E-3</v>
      </c>
      <c r="DQ44" s="69">
        <f>IFERROR(IFERROR(CM44,INDEX(input_dummy_data!$B:$B,MATCH($E44,input_dummy_data!$A:$A,0))),0)</f>
        <v>3.8130029961580165E-3</v>
      </c>
      <c r="DR44" s="69">
        <f>IFERROR(IFERROR(CN44,INDEX(input_dummy_data!$B:$B,MATCH($E44,input_dummy_data!$A:$A,0))),0)</f>
        <v>7.2243325457263129E-4</v>
      </c>
      <c r="DS44" s="69">
        <f>IFERROR(IFERROR(CO44,INDEX(input_dummy_data!$B:$B,MATCH($E44,input_dummy_data!$A:$A,0))),0)</f>
        <v>0</v>
      </c>
      <c r="DT44" s="69">
        <f>IFERROR(IFERROR(CP44,INDEX(input_dummy_data!$B:$B,MATCH($E44,input_dummy_data!$A:$A,0))),0)</f>
        <v>5.245263820997428E-3</v>
      </c>
      <c r="DU44" s="69">
        <f>IFERROR(IFERROR(CQ44,INDEX(input_dummy_data!$B:$B,MATCH($E44,input_dummy_data!$A:$A,0))),0)</f>
        <v>0.91106290672451196</v>
      </c>
      <c r="DV44" s="69">
        <f>IFERROR(IFERROR(CR44,INDEX(input_dummy_data!$B:$B,MATCH($E44,input_dummy_data!$A:$A,0))),0)</f>
        <v>3.1586356140981668E-3</v>
      </c>
      <c r="DW44" t="s">
        <v>663</v>
      </c>
      <c r="DX44" t="s">
        <v>663</v>
      </c>
      <c r="DY44" t="s">
        <v>663</v>
      </c>
      <c r="DZ44" t="s">
        <v>843</v>
      </c>
      <c r="EA44" t="s">
        <v>663</v>
      </c>
      <c r="EB44" t="s">
        <v>663</v>
      </c>
      <c r="EC44" t="s">
        <v>663</v>
      </c>
      <c r="ED44" t="s">
        <v>663</v>
      </c>
      <c r="EE44" t="s">
        <v>663</v>
      </c>
      <c r="EF44" t="s">
        <v>663</v>
      </c>
      <c r="EG44" t="s">
        <v>663</v>
      </c>
      <c r="EH44" t="s">
        <v>663</v>
      </c>
      <c r="EI44" t="s">
        <v>663</v>
      </c>
      <c r="EJ44" t="s">
        <v>663</v>
      </c>
      <c r="EK44" t="s">
        <v>663</v>
      </c>
      <c r="EL44" t="s">
        <v>663</v>
      </c>
      <c r="EM44" t="s">
        <v>663</v>
      </c>
      <c r="EN44" t="s">
        <v>663</v>
      </c>
      <c r="EO44" t="s">
        <v>663</v>
      </c>
      <c r="EP44" t="s">
        <v>663</v>
      </c>
      <c r="EQ44" t="s">
        <v>663</v>
      </c>
      <c r="ER44" t="s">
        <v>663</v>
      </c>
      <c r="ES44" t="s">
        <v>663</v>
      </c>
      <c r="ET44" t="s">
        <v>663</v>
      </c>
      <c r="EU44" t="s">
        <v>663</v>
      </c>
      <c r="EV44" t="s">
        <v>663</v>
      </c>
      <c r="EW44" t="s">
        <v>663</v>
      </c>
      <c r="EX44" t="s">
        <v>843</v>
      </c>
      <c r="EY44" t="s">
        <v>663</v>
      </c>
    </row>
    <row r="45" spans="1:155" hidden="1" x14ac:dyDescent="0.2">
      <c r="A45" t="s">
        <v>266</v>
      </c>
      <c r="B45" t="s">
        <v>257</v>
      </c>
      <c r="C45" t="s">
        <v>270</v>
      </c>
      <c r="D45" t="s">
        <v>268</v>
      </c>
      <c r="E45" t="s">
        <v>154</v>
      </c>
      <c r="F45" s="51" t="s">
        <v>279</v>
      </c>
      <c r="G45" s="52" t="s">
        <v>117</v>
      </c>
      <c r="H45" s="53">
        <f>INDEX(SER_hh_fec!$21:$21,MATCH(H$2,SER_hh_fec!$2:$2,0))+INDEX(SER_hh_fec!$23:$23,MATCH(H$2,SER_hh_fec!$2:$2,0))+INDEX(SER_hh_fec!$30:$30,MATCH(H$2,SER_hh_fec!$2:$2,0))+INDEX(SER_hh_fec!$31:$31,MATCH(H$2,SER_hh_fec!$2:$2,0))</f>
        <v>185.25268470541266</v>
      </c>
      <c r="I45" s="53">
        <f>INDEX(SER_hh_fec!$21:$21,MATCH(I$2,SER_hh_fec!$2:$2,0))+INDEX(SER_hh_fec!$23:$23,MATCH(I$2,SER_hh_fec!$2:$2,0))+INDEX(SER_hh_fec!$30:$30,MATCH(I$2,SER_hh_fec!$2:$2,0))+INDEX(SER_hh_fec!$31:$31,MATCH(I$2,SER_hh_fec!$2:$2,0))</f>
        <v>409.98293210108699</v>
      </c>
      <c r="J45" s="53">
        <f>INDEX(SER_hh_fec!$21:$21,MATCH(J$2,SER_hh_fec!$2:$2,0))+INDEX(SER_hh_fec!$23:$23,MATCH(J$2,SER_hh_fec!$2:$2,0))+INDEX(SER_hh_fec!$30:$30,MATCH(J$2,SER_hh_fec!$2:$2,0))+INDEX(SER_hh_fec!$31:$31,MATCH(J$2,SER_hh_fec!$2:$2,0))</f>
        <v>37.822910347876459</v>
      </c>
      <c r="K45" s="53">
        <f>INDEX(SER_hh_fec!$21:$21,MATCH(K$2,SER_hh_fec!$2:$2,0))+INDEX(SER_hh_fec!$23:$23,MATCH(K$2,SER_hh_fec!$2:$2,0))+INDEX(SER_hh_fec!$30:$30,MATCH(K$2,SER_hh_fec!$2:$2,0))+INDEX(SER_hh_fec!$31:$31,MATCH(K$2,SER_hh_fec!$2:$2,0))</f>
        <v>15.536650313547291</v>
      </c>
      <c r="L45" s="53">
        <f>INDEX(SER_hh_fec!$21:$21,MATCH(L$2,SER_hh_fec!$2:$2,0))+INDEX(SER_hh_fec!$23:$23,MATCH(L$2,SER_hh_fec!$2:$2,0))+INDEX(SER_hh_fec!$30:$30,MATCH(L$2,SER_hh_fec!$2:$2,0))+INDEX(SER_hh_fec!$31:$31,MATCH(L$2,SER_hh_fec!$2:$2,0))</f>
        <v>319.83244285638671</v>
      </c>
      <c r="M45" s="53">
        <f>INDEX(SER_hh_fec!$21:$21,MATCH(M$2,SER_hh_fec!$2:$2,0))+INDEX(SER_hh_fec!$23:$23,MATCH(M$2,SER_hh_fec!$2:$2,0))+INDEX(SER_hh_fec!$30:$30,MATCH(M$2,SER_hh_fec!$2:$2,0))+INDEX(SER_hh_fec!$31:$31,MATCH(M$2,SER_hh_fec!$2:$2,0))</f>
        <v>4087.0928755208779</v>
      </c>
      <c r="N45" s="53">
        <f>INDEX(SER_hh_fec!$21:$21,MATCH(N$2,SER_hh_fec!$2:$2,0))+INDEX(SER_hh_fec!$23:$23,MATCH(N$2,SER_hh_fec!$2:$2,0))+INDEX(SER_hh_fec!$30:$30,MATCH(N$2,SER_hh_fec!$2:$2,0))+INDEX(SER_hh_fec!$31:$31,MATCH(N$2,SER_hh_fec!$2:$2,0))</f>
        <v>57.809627446123606</v>
      </c>
      <c r="O45" s="53">
        <f>INDEX(SER_hh_fec!$21:$21,MATCH(O$2,SER_hh_fec!$2:$2,0))+INDEX(SER_hh_fec!$23:$23,MATCH(O$2,SER_hh_fec!$2:$2,0))+INDEX(SER_hh_fec!$30:$30,MATCH(O$2,SER_hh_fec!$2:$2,0))+INDEX(SER_hh_fec!$31:$31,MATCH(O$2,SER_hh_fec!$2:$2,0))</f>
        <v>13.733049816743339</v>
      </c>
      <c r="P45" s="53">
        <f>INDEX(SER_hh_fec!$21:$21,MATCH(P$2,SER_hh_fec!$2:$2,0))+INDEX(SER_hh_fec!$23:$23,MATCH(P$2,SER_hh_fec!$2:$2,0))+INDEX(SER_hh_fec!$30:$30,MATCH(P$2,SER_hh_fec!$2:$2,0))+INDEX(SER_hh_fec!$31:$31,MATCH(P$2,SER_hh_fec!$2:$2,0))</f>
        <v>1521.2685073450928</v>
      </c>
      <c r="Q45" s="53">
        <f>INDEX(SER_hh_fec!$21:$21,MATCH(Q$2,SER_hh_fec!$2:$2,0))+INDEX(SER_hh_fec!$23:$23,MATCH(Q$2,SER_hh_fec!$2:$2,0))+INDEX(SER_hh_fec!$30:$30,MATCH(Q$2,SER_hh_fec!$2:$2,0))+INDEX(SER_hh_fec!$31:$31,MATCH(Q$2,SER_hh_fec!$2:$2,0))</f>
        <v>6.1293715727981706</v>
      </c>
      <c r="R45" s="53">
        <f>INDEX(SER_hh_fec!$21:$21,MATCH(R$2,SER_hh_fec!$2:$2,0))+INDEX(SER_hh_fec!$23:$23,MATCH(R$2,SER_hh_fec!$2:$2,0))+INDEX(SER_hh_fec!$30:$30,MATCH(R$2,SER_hh_fec!$2:$2,0))+INDEX(SER_hh_fec!$31:$31,MATCH(R$2,SER_hh_fec!$2:$2,0))</f>
        <v>1769.1374744825125</v>
      </c>
      <c r="S45" s="53">
        <f>INDEX(SER_hh_fec!$21:$21,MATCH(S$2,SER_hh_fec!$2:$2,0))+INDEX(SER_hh_fec!$23:$23,MATCH(S$2,SER_hh_fec!$2:$2,0))+INDEX(SER_hh_fec!$30:$30,MATCH(S$2,SER_hh_fec!$2:$2,0))+INDEX(SER_hh_fec!$31:$31,MATCH(S$2,SER_hh_fec!$2:$2,0))</f>
        <v>2220.3512296317308</v>
      </c>
      <c r="T45" s="53">
        <f>INDEX(SER_hh_fec!$21:$21,MATCH(T$2,SER_hh_fec!$2:$2,0))+INDEX(SER_hh_fec!$23:$23,MATCH(T$2,SER_hh_fec!$2:$2,0))+INDEX(SER_hh_fec!$30:$30,MATCH(T$2,SER_hh_fec!$2:$2,0))+INDEX(SER_hh_fec!$31:$31,MATCH(T$2,SER_hh_fec!$2:$2,0))</f>
        <v>118.29494095586199</v>
      </c>
      <c r="U45" s="53">
        <f>INDEX(SER_hh_fec!$21:$21,MATCH(U$2,SER_hh_fec!$2:$2,0))+INDEX(SER_hh_fec!$23:$23,MATCH(U$2,SER_hh_fec!$2:$2,0))+INDEX(SER_hh_fec!$30:$30,MATCH(U$2,SER_hh_fec!$2:$2,0))+INDEX(SER_hh_fec!$31:$31,MATCH(U$2,SER_hh_fec!$2:$2,0))</f>
        <v>64.119725289758279</v>
      </c>
      <c r="V45" s="53">
        <f>INDEX(SER_hh_fec!$21:$21,MATCH(V$2,SER_hh_fec!$2:$2,0))+INDEX(SER_hh_fec!$23:$23,MATCH(V$2,SER_hh_fec!$2:$2,0))+INDEX(SER_hh_fec!$30:$30,MATCH(V$2,SER_hh_fec!$2:$2,0))+INDEX(SER_hh_fec!$31:$31,MATCH(V$2,SER_hh_fec!$2:$2,0))</f>
        <v>419.38576578441359</v>
      </c>
      <c r="W45" s="53">
        <f>INDEX(SER_hh_fec!$21:$21,MATCH(W$2,SER_hh_fec!$2:$2,0))+INDEX(SER_hh_fec!$23:$23,MATCH(W$2,SER_hh_fec!$2:$2,0))+INDEX(SER_hh_fec!$30:$30,MATCH(W$2,SER_hh_fec!$2:$2,0))+INDEX(SER_hh_fec!$31:$31,MATCH(W$2,SER_hh_fec!$2:$2,0))</f>
        <v>221.52949742223592</v>
      </c>
      <c r="X45" s="53">
        <f>INDEX(SER_hh_fec!$21:$21,MATCH(X$2,SER_hh_fec!$2:$2,0))+INDEX(SER_hh_fec!$23:$23,MATCH(X$2,SER_hh_fec!$2:$2,0))+INDEX(SER_hh_fec!$30:$30,MATCH(X$2,SER_hh_fec!$2:$2,0))+INDEX(SER_hh_fec!$31:$31,MATCH(X$2,SER_hh_fec!$2:$2,0))</f>
        <v>2245.0167286078172</v>
      </c>
      <c r="Y45" s="53">
        <f>INDEX(SER_hh_fec!$21:$21,MATCH(Y$2,SER_hh_fec!$2:$2,0))+INDEX(SER_hh_fec!$23:$23,MATCH(Y$2,SER_hh_fec!$2:$2,0))+INDEX(SER_hh_fec!$30:$30,MATCH(Y$2,SER_hh_fec!$2:$2,0))+INDEX(SER_hh_fec!$31:$31,MATCH(Y$2,SER_hh_fec!$2:$2,0))</f>
        <v>11.343963958268599</v>
      </c>
      <c r="Z45" s="53">
        <f>INDEX(SER_hh_fec!$21:$21,MATCH(Z$2,SER_hh_fec!$2:$2,0))+INDEX(SER_hh_fec!$23:$23,MATCH(Z$2,SER_hh_fec!$2:$2,0))+INDEX(SER_hh_fec!$30:$30,MATCH(Z$2,SER_hh_fec!$2:$2,0))+INDEX(SER_hh_fec!$31:$31,MATCH(Z$2,SER_hh_fec!$2:$2,0))</f>
        <v>30.451755226358472</v>
      </c>
      <c r="AA45" s="53">
        <f>INDEX(SER_hh_fec!$21:$21,MATCH(AA$2,SER_hh_fec!$2:$2,0))+INDEX(SER_hh_fec!$23:$23,MATCH(AA$2,SER_hh_fec!$2:$2,0))+INDEX(SER_hh_fec!$30:$30,MATCH(AA$2,SER_hh_fec!$2:$2,0))+INDEX(SER_hh_fec!$31:$31,MATCH(AA$2,SER_hh_fec!$2:$2,0))</f>
        <v>28.960881903503484</v>
      </c>
      <c r="AB45" s="53">
        <f>INDEX(SER_hh_fec!$21:$21,MATCH(AB$2,SER_hh_fec!$2:$2,0))+INDEX(SER_hh_fec!$23:$23,MATCH(AB$2,SER_hh_fec!$2:$2,0))+INDEX(SER_hh_fec!$30:$30,MATCH(AB$2,SER_hh_fec!$2:$2,0))+INDEX(SER_hh_fec!$31:$31,MATCH(AB$2,SER_hh_fec!$2:$2,0))</f>
        <v>924.95214895194613</v>
      </c>
      <c r="AC45" s="53">
        <f>INDEX(SER_hh_fec!$21:$21,MATCH(AC$2,SER_hh_fec!$2:$2,0))+INDEX(SER_hh_fec!$23:$23,MATCH(AC$2,SER_hh_fec!$2:$2,0))+INDEX(SER_hh_fec!$30:$30,MATCH(AC$2,SER_hh_fec!$2:$2,0))+INDEX(SER_hh_fec!$31:$31,MATCH(AC$2,SER_hh_fec!$2:$2,0))</f>
        <v>509.40800686175601</v>
      </c>
      <c r="AD45" s="53">
        <f>INDEX(SER_hh_fec!$21:$21,MATCH(AD$2,SER_hh_fec!$2:$2,0))+INDEX(SER_hh_fec!$23:$23,MATCH(AD$2,SER_hh_fec!$2:$2,0))+INDEX(SER_hh_fec!$30:$30,MATCH(AD$2,SER_hh_fec!$2:$2,0))+INDEX(SER_hh_fec!$31:$31,MATCH(AD$2,SER_hh_fec!$2:$2,0))</f>
        <v>129.6621090066827</v>
      </c>
      <c r="AE45" s="53">
        <f>INDEX(SER_hh_fec!$21:$21,MATCH(AE$2,SER_hh_fec!$2:$2,0))+INDEX(SER_hh_fec!$23:$23,MATCH(AE$2,SER_hh_fec!$2:$2,0))+INDEX(SER_hh_fec!$30:$30,MATCH(AE$2,SER_hh_fec!$2:$2,0))+INDEX(SER_hh_fec!$31:$31,MATCH(AE$2,SER_hh_fec!$2:$2,0))</f>
        <v>295.42211901929511</v>
      </c>
      <c r="AF45" s="53">
        <f>INDEX(SER_hh_fec!$21:$21,MATCH(AF$2,SER_hh_fec!$2:$2,0))+INDEX(SER_hh_fec!$23:$23,MATCH(AF$2,SER_hh_fec!$2:$2,0))+INDEX(SER_hh_fec!$30:$30,MATCH(AF$2,SER_hh_fec!$2:$2,0))+INDEX(SER_hh_fec!$31:$31,MATCH(AF$2,SER_hh_fec!$2:$2,0))</f>
        <v>21.119146986841336</v>
      </c>
      <c r="AG45" s="53">
        <f>INDEX(SER_hh_fec!$21:$21,MATCH(AG$2,SER_hh_fec!$2:$2,0))+INDEX(SER_hh_fec!$23:$23,MATCH(AG$2,SER_hh_fec!$2:$2,0))+INDEX(SER_hh_fec!$30:$30,MATCH(AG$2,SER_hh_fec!$2:$2,0))+INDEX(SER_hh_fec!$31:$31,MATCH(AG$2,SER_hh_fec!$2:$2,0))</f>
        <v>32.114005665483319</v>
      </c>
      <c r="AH45" s="53">
        <f>INDEX(SER_hh_fec!$21:$21,MATCH(AH$2,SER_hh_fec!$2:$2,0))+INDEX(SER_hh_fec!$23:$23,MATCH(AH$2,SER_hh_fec!$2:$2,0))+INDEX(SER_hh_fec!$30:$30,MATCH(AH$2,SER_hh_fec!$2:$2,0))+INDEX(SER_hh_fec!$31:$31,MATCH(AH$2,SER_hh_fec!$2:$2,0))</f>
        <v>132.87554735012193</v>
      </c>
      <c r="AI45" s="53">
        <f>INDEX(SER_hh_fec!$21:$21,MATCH(AI$2,SER_hh_fec!$2:$2,0))+INDEX(SER_hh_fec!$23:$23,MATCH(AI$2,SER_hh_fec!$2:$2,0))+INDEX(SER_hh_fec!$30:$30,MATCH(AI$2,SER_hh_fec!$2:$2,0))+INDEX(SER_hh_fec!$31:$31,MATCH(AI$2,SER_hh_fec!$2:$2,0))</f>
        <v>7.133589729342571</v>
      </c>
      <c r="AJ45" s="53">
        <f>INDEX(SER_hh_fec!$21:$21,MATCH(AJ$2,SER_hh_fec!$2:$2,0))+INDEX(SER_hh_fec!$23:$23,MATCH(AJ$2,SER_hh_fec!$2:$2,0))+INDEX(SER_hh_fec!$30:$30,MATCH(AJ$2,SER_hh_fec!$2:$2,0))+INDEX(SER_hh_fec!$31:$31,MATCH(AJ$2,SER_hh_fec!$2:$2,0))</f>
        <v>6022.7079507334547</v>
      </c>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60" t="s">
        <v>283</v>
      </c>
      <c r="BP45" s="62">
        <f t="shared" ref="BP45:BY46" si="46">H45/SUMIFS(AL:AL,$A:$A,"Non-residential buildings",$B:$B,"3. Application split",$C:$C,"Network gas",$D:$D,"Total")</f>
        <v>0.4110225000719202</v>
      </c>
      <c r="BQ45" s="62">
        <f t="shared" si="46"/>
        <v>0.23379800178427068</v>
      </c>
      <c r="BR45" s="62">
        <f t="shared" si="46"/>
        <v>0.31979472202907366</v>
      </c>
      <c r="BS45" s="62">
        <f t="shared" si="46"/>
        <v>0.98044945326271216</v>
      </c>
      <c r="BT45" s="62">
        <f t="shared" si="46"/>
        <v>0.28406892536883044</v>
      </c>
      <c r="BU45" s="62">
        <f t="shared" si="46"/>
        <v>0.32267089204735083</v>
      </c>
      <c r="BV45" s="62">
        <f t="shared" si="46"/>
        <v>0.2159353150116593</v>
      </c>
      <c r="BW45" s="62">
        <f t="shared" si="46"/>
        <v>0.21999606506567579</v>
      </c>
      <c r="BX45" s="62">
        <f t="shared" si="46"/>
        <v>0.43313981559397308</v>
      </c>
      <c r="BY45" s="62">
        <f t="shared" si="46"/>
        <v>0.12830131583280777</v>
      </c>
      <c r="BZ45" s="62">
        <f t="shared" ref="BZ45:CI46" si="47">R45/SUMIFS(AV:AV,$A:$A,"Non-residential buildings",$B:$B,"3. Application split",$C:$C,"Network gas",$D:$D,"Total")</f>
        <v>0.25608588894498618</v>
      </c>
      <c r="CA45" s="62">
        <f t="shared" si="47"/>
        <v>0.31364897236905087</v>
      </c>
      <c r="CB45" s="62">
        <f t="shared" si="47"/>
        <v>0.47869424898500751</v>
      </c>
      <c r="CC45" s="62">
        <f t="shared" si="47"/>
        <v>0.29987790720531154</v>
      </c>
      <c r="CD45" s="62">
        <f t="shared" si="47"/>
        <v>0.33846668611454195</v>
      </c>
      <c r="CE45" s="62">
        <f t="shared" si="47"/>
        <v>0.411658630108165</v>
      </c>
      <c r="CF45" s="62">
        <f t="shared" si="47"/>
        <v>0.35859508121367717</v>
      </c>
      <c r="CG45" s="62">
        <f t="shared" si="47"/>
        <v>0.16911851025729954</v>
      </c>
      <c r="CH45" s="62">
        <f t="shared" si="47"/>
        <v>0.24281168062114314</v>
      </c>
      <c r="CI45" s="62">
        <f t="shared" si="47"/>
        <v>0.26776970834887814</v>
      </c>
      <c r="CJ45" s="62">
        <f t="shared" ref="CJ45:CR46" si="48">AB45/SUMIFS(BF:BF,$A:$A,"Non-residential buildings",$B:$B,"3. Application split",$C:$C,"Network gas",$D:$D,"Total")</f>
        <v>0.28727219765320339</v>
      </c>
      <c r="CK45" s="62">
        <f t="shared" si="48"/>
        <v>0.2550553306830029</v>
      </c>
      <c r="CL45" s="62">
        <f t="shared" si="48"/>
        <v>0.40701768418008577</v>
      </c>
      <c r="CM45" s="62">
        <f t="shared" si="48"/>
        <v>0.38231085407782822</v>
      </c>
      <c r="CN45" s="62">
        <f t="shared" si="48"/>
        <v>0.20306867775087339</v>
      </c>
      <c r="CO45" s="62">
        <f t="shared" si="48"/>
        <v>0.41827140769513599</v>
      </c>
      <c r="CP45" s="62">
        <f t="shared" si="48"/>
        <v>0.19906649204414897</v>
      </c>
      <c r="CQ45" s="62">
        <f t="shared" si="48"/>
        <v>0.67730666994434408</v>
      </c>
      <c r="CR45" s="62">
        <f t="shared" si="48"/>
        <v>0.14996110371264484</v>
      </c>
      <c r="CS45" s="63" t="s">
        <v>283</v>
      </c>
      <c r="CT45" s="69">
        <f>IFERROR(IFERROR(BP45,INDEX(input_dummy_data!$B:$B,MATCH($E45,input_dummy_data!$A:$A,0))),0)</f>
        <v>0.4110225000719202</v>
      </c>
      <c r="CU45" s="69">
        <f>IFERROR(IFERROR(BQ45,INDEX(input_dummy_data!$B:$B,MATCH($E45,input_dummy_data!$A:$A,0))),0)</f>
        <v>0.23379800178427068</v>
      </c>
      <c r="CV45" s="69">
        <f>IFERROR(IFERROR(BR45,INDEX(input_dummy_data!$B:$B,MATCH($E45,input_dummy_data!$A:$A,0))),0)</f>
        <v>0.31979472202907366</v>
      </c>
      <c r="CW45" s="69">
        <f>IFERROR(IFERROR(BS45,INDEX(input_dummy_data!$B:$B,MATCH($E45,input_dummy_data!$A:$A,0))),0)</f>
        <v>0.98044945326271216</v>
      </c>
      <c r="CX45" s="69">
        <f>IFERROR(IFERROR(BT45,INDEX(input_dummy_data!$B:$B,MATCH($E45,input_dummy_data!$A:$A,0))),0)</f>
        <v>0.28406892536883044</v>
      </c>
      <c r="CY45" s="69">
        <f>IFERROR(IFERROR(BU45,INDEX(input_dummy_data!$B:$B,MATCH($E45,input_dummy_data!$A:$A,0))),0)</f>
        <v>0.32267089204735083</v>
      </c>
      <c r="CZ45" s="69">
        <f>IFERROR(IFERROR(BV45,INDEX(input_dummy_data!$B:$B,MATCH($E45,input_dummy_data!$A:$A,0))),0)</f>
        <v>0.2159353150116593</v>
      </c>
      <c r="DA45" s="69">
        <f>IFERROR(IFERROR(BW45,INDEX(input_dummy_data!$B:$B,MATCH($E45,input_dummy_data!$A:$A,0))),0)</f>
        <v>0.21999606506567579</v>
      </c>
      <c r="DB45" s="69">
        <f>IFERROR(IFERROR(BX45,INDEX(input_dummy_data!$B:$B,MATCH($E45,input_dummy_data!$A:$A,0))),0)</f>
        <v>0.43313981559397308</v>
      </c>
      <c r="DC45" s="69">
        <f>IFERROR(IFERROR(BY45,INDEX(input_dummy_data!$B:$B,MATCH($E45,input_dummy_data!$A:$A,0))),0)</f>
        <v>0.12830131583280777</v>
      </c>
      <c r="DD45" s="69">
        <f>IFERROR(IFERROR(BZ45,INDEX(input_dummy_data!$B:$B,MATCH($E45,input_dummy_data!$A:$A,0))),0)</f>
        <v>0.25608588894498618</v>
      </c>
      <c r="DE45" s="69">
        <f>IFERROR(IFERROR(CA45,INDEX(input_dummy_data!$B:$B,MATCH($E45,input_dummy_data!$A:$A,0))),0)</f>
        <v>0.31364897236905087</v>
      </c>
      <c r="DF45" s="69">
        <f>IFERROR(IFERROR(CB45,INDEX(input_dummy_data!$B:$B,MATCH($E45,input_dummy_data!$A:$A,0))),0)</f>
        <v>0.47869424898500751</v>
      </c>
      <c r="DG45" s="69">
        <f>IFERROR(IFERROR(CC45,INDEX(input_dummy_data!$B:$B,MATCH($E45,input_dummy_data!$A:$A,0))),0)</f>
        <v>0.29987790720531154</v>
      </c>
      <c r="DH45" s="69">
        <f>IFERROR(IFERROR(CD45,INDEX(input_dummy_data!$B:$B,MATCH($E45,input_dummy_data!$A:$A,0))),0)</f>
        <v>0.33846668611454195</v>
      </c>
      <c r="DI45" s="69">
        <f>IFERROR(IFERROR(CE45,INDEX(input_dummy_data!$B:$B,MATCH($E45,input_dummy_data!$A:$A,0))),0)</f>
        <v>0.411658630108165</v>
      </c>
      <c r="DJ45" s="69">
        <f>IFERROR(IFERROR(CF45,INDEX(input_dummy_data!$B:$B,MATCH($E45,input_dummy_data!$A:$A,0))),0)</f>
        <v>0.35859508121367717</v>
      </c>
      <c r="DK45" s="69">
        <f>IFERROR(IFERROR(CG45,INDEX(input_dummy_data!$B:$B,MATCH($E45,input_dummy_data!$A:$A,0))),0)</f>
        <v>0.16911851025729954</v>
      </c>
      <c r="DL45" s="69">
        <f>IFERROR(IFERROR(CH45,INDEX(input_dummy_data!$B:$B,MATCH($E45,input_dummy_data!$A:$A,0))),0)</f>
        <v>0.24281168062114314</v>
      </c>
      <c r="DM45" s="69">
        <f>IFERROR(IFERROR(CI45,INDEX(input_dummy_data!$B:$B,MATCH($E45,input_dummy_data!$A:$A,0))),0)</f>
        <v>0.26776970834887814</v>
      </c>
      <c r="DN45" s="69">
        <f>IFERROR(IFERROR(CJ45,INDEX(input_dummy_data!$B:$B,MATCH($E45,input_dummy_data!$A:$A,0))),0)</f>
        <v>0.28727219765320339</v>
      </c>
      <c r="DO45" s="69">
        <f>IFERROR(IFERROR(CK45,INDEX(input_dummy_data!$B:$B,MATCH($E45,input_dummy_data!$A:$A,0))),0)</f>
        <v>0.2550553306830029</v>
      </c>
      <c r="DP45" s="69">
        <f>IFERROR(IFERROR(CL45,INDEX(input_dummy_data!$B:$B,MATCH($E45,input_dummy_data!$A:$A,0))),0)</f>
        <v>0.40701768418008577</v>
      </c>
      <c r="DQ45" s="69">
        <f>IFERROR(IFERROR(CM45,INDEX(input_dummy_data!$B:$B,MATCH($E45,input_dummy_data!$A:$A,0))),0)</f>
        <v>0.38231085407782822</v>
      </c>
      <c r="DR45" s="69">
        <f>IFERROR(IFERROR(CN45,INDEX(input_dummy_data!$B:$B,MATCH($E45,input_dummy_data!$A:$A,0))),0)</f>
        <v>0.20306867775087339</v>
      </c>
      <c r="DS45" s="69">
        <f>IFERROR(IFERROR(CO45,INDEX(input_dummy_data!$B:$B,MATCH($E45,input_dummy_data!$A:$A,0))),0)</f>
        <v>0.41827140769513599</v>
      </c>
      <c r="DT45" s="69">
        <f>IFERROR(IFERROR(CP45,INDEX(input_dummy_data!$B:$B,MATCH($E45,input_dummy_data!$A:$A,0))),0)</f>
        <v>0.19906649204414897</v>
      </c>
      <c r="DU45" s="69">
        <f>IFERROR(IFERROR(CQ45,INDEX(input_dummy_data!$B:$B,MATCH($E45,input_dummy_data!$A:$A,0))),0)</f>
        <v>0.67730666994434408</v>
      </c>
      <c r="DV45" s="69">
        <f>IFERROR(IFERROR(CR45,INDEX(input_dummy_data!$B:$B,MATCH($E45,input_dummy_data!$A:$A,0))),0)</f>
        <v>0.14996110371264484</v>
      </c>
      <c r="DW45" t="s">
        <v>663</v>
      </c>
      <c r="DX45" t="s">
        <v>663</v>
      </c>
      <c r="DY45" t="s">
        <v>663</v>
      </c>
      <c r="DZ45" t="s">
        <v>663</v>
      </c>
      <c r="EA45" t="s">
        <v>663</v>
      </c>
      <c r="EB45" t="s">
        <v>663</v>
      </c>
      <c r="EC45" t="s">
        <v>663</v>
      </c>
      <c r="ED45" t="s">
        <v>663</v>
      </c>
      <c r="EE45" t="s">
        <v>663</v>
      </c>
      <c r="EF45" t="s">
        <v>663</v>
      </c>
      <c r="EG45" t="s">
        <v>663</v>
      </c>
      <c r="EH45" t="s">
        <v>663</v>
      </c>
      <c r="EI45" t="s">
        <v>663</v>
      </c>
      <c r="EJ45" t="s">
        <v>663</v>
      </c>
      <c r="EK45" t="s">
        <v>663</v>
      </c>
      <c r="EL45" t="s">
        <v>663</v>
      </c>
      <c r="EM45" t="s">
        <v>663</v>
      </c>
      <c r="EN45" t="s">
        <v>663</v>
      </c>
      <c r="EO45" t="s">
        <v>663</v>
      </c>
      <c r="EP45" t="s">
        <v>663</v>
      </c>
      <c r="EQ45" t="s">
        <v>663</v>
      </c>
      <c r="ER45" t="s">
        <v>663</v>
      </c>
      <c r="ES45" t="s">
        <v>663</v>
      </c>
      <c r="ET45" t="s">
        <v>663</v>
      </c>
      <c r="EU45" t="s">
        <v>663</v>
      </c>
      <c r="EV45" t="s">
        <v>663</v>
      </c>
      <c r="EW45" t="s">
        <v>663</v>
      </c>
      <c r="EX45" t="s">
        <v>663</v>
      </c>
      <c r="EY45" t="s">
        <v>663</v>
      </c>
    </row>
    <row r="46" spans="1:155" hidden="1" x14ac:dyDescent="0.2">
      <c r="A46" t="s">
        <v>266</v>
      </c>
      <c r="B46" t="s">
        <v>257</v>
      </c>
      <c r="C46" t="s">
        <v>270</v>
      </c>
      <c r="D46" t="s">
        <v>1</v>
      </c>
      <c r="E46" t="s">
        <v>162</v>
      </c>
      <c r="F46" s="51" t="s">
        <v>279</v>
      </c>
      <c r="G46" s="52" t="s">
        <v>117</v>
      </c>
      <c r="H46" s="53">
        <f>INDEX(SER_hh_fec!$6:$6,MATCH(H$2,SER_hh_fec!$2:$2,0))+INDEX(SER_hh_fec!$8:$8,MATCH(H$2,SER_hh_fec!$2:$2,0))+INDEX(SER_hh_fec!$9:$9,MATCH(H$2,SER_hh_fec!$2:$2,0))</f>
        <v>265.14404491640357</v>
      </c>
      <c r="I46" s="53">
        <f>INDEX(SER_hh_fec!$6:$6,MATCH(I$2,SER_hh_fec!$2:$2,0))+INDEX(SER_hh_fec!$8:$8,MATCH(I$2,SER_hh_fec!$2:$2,0))+INDEX(SER_hh_fec!$9:$9,MATCH(I$2,SER_hh_fec!$2:$2,0))</f>
        <v>1342.6799602874435</v>
      </c>
      <c r="J46" s="53">
        <f>INDEX(SER_hh_fec!$6:$6,MATCH(J$2,SER_hh_fec!$2:$2,0))+INDEX(SER_hh_fec!$8:$8,MATCH(J$2,SER_hh_fec!$2:$2,0))+INDEX(SER_hh_fec!$9:$9,MATCH(J$2,SER_hh_fec!$2:$2,0))</f>
        <v>80.427758605444112</v>
      </c>
      <c r="K46" s="53">
        <f>INDEX(SER_hh_fec!$6:$6,MATCH(K$2,SER_hh_fec!$2:$2,0))+INDEX(SER_hh_fec!$8:$8,MATCH(K$2,SER_hh_fec!$2:$2,0))+INDEX(SER_hh_fec!$9:$9,MATCH(K$2,SER_hh_fec!$2:$2,0))</f>
        <v>0.309806902421224</v>
      </c>
      <c r="L46" s="53">
        <f>INDEX(SER_hh_fec!$6:$6,MATCH(L$2,SER_hh_fec!$2:$2,0))+INDEX(SER_hh_fec!$8:$8,MATCH(L$2,SER_hh_fec!$2:$2,0))+INDEX(SER_hh_fec!$9:$9,MATCH(L$2,SER_hh_fec!$2:$2,0))</f>
        <v>805.70189699174534</v>
      </c>
      <c r="M46" s="53">
        <f>INDEX(SER_hh_fec!$6:$6,MATCH(M$2,SER_hh_fec!$2:$2,0))+INDEX(SER_hh_fec!$8:$8,MATCH(M$2,SER_hh_fec!$2:$2,0))+INDEX(SER_hh_fec!$9:$9,MATCH(M$2,SER_hh_fec!$2:$2,0))</f>
        <v>8575.6460684791673</v>
      </c>
      <c r="N46" s="53">
        <f>INDEX(SER_hh_fec!$6:$6,MATCH(N$2,SER_hh_fec!$2:$2,0))+INDEX(SER_hh_fec!$8:$8,MATCH(N$2,SER_hh_fec!$2:$2,0))+INDEX(SER_hh_fec!$9:$9,MATCH(N$2,SER_hh_fec!$2:$2,0))</f>
        <v>209.68731258421579</v>
      </c>
      <c r="O46" s="53">
        <f>INDEX(SER_hh_fec!$6:$6,MATCH(O$2,SER_hh_fec!$2:$2,0))+INDEX(SER_hh_fec!$8:$8,MATCH(O$2,SER_hh_fec!$2:$2,0))+INDEX(SER_hh_fec!$9:$9,MATCH(O$2,SER_hh_fec!$2:$2,0))</f>
        <v>48.689638080757398</v>
      </c>
      <c r="P46" s="53">
        <f>INDEX(SER_hh_fec!$6:$6,MATCH(P$2,SER_hh_fec!$2:$2,0))+INDEX(SER_hh_fec!$8:$8,MATCH(P$2,SER_hh_fec!$2:$2,0))+INDEX(SER_hh_fec!$9:$9,MATCH(P$2,SER_hh_fec!$2:$2,0))</f>
        <v>1982.6479590307217</v>
      </c>
      <c r="Q46" s="53">
        <f>INDEX(SER_hh_fec!$6:$6,MATCH(Q$2,SER_hh_fec!$2:$2,0))+INDEX(SER_hh_fec!$8:$8,MATCH(Q$2,SER_hh_fec!$2:$2,0))+INDEX(SER_hh_fec!$9:$9,MATCH(Q$2,SER_hh_fec!$2:$2,0))</f>
        <v>41.618500147648334</v>
      </c>
      <c r="R46" s="53">
        <f>INDEX(SER_hh_fec!$6:$6,MATCH(R$2,SER_hh_fec!$2:$2,0))+INDEX(SER_hh_fec!$8:$8,MATCH(R$2,SER_hh_fec!$2:$2,0))+INDEX(SER_hh_fec!$9:$9,MATCH(R$2,SER_hh_fec!$2:$2,0))</f>
        <v>5069.2415726172876</v>
      </c>
      <c r="S46" s="53">
        <f>INDEX(SER_hh_fec!$6:$6,MATCH(S$2,SER_hh_fec!$2:$2,0))+INDEX(SER_hh_fec!$8:$8,MATCH(S$2,SER_hh_fec!$2:$2,0))+INDEX(SER_hh_fec!$9:$9,MATCH(S$2,SER_hh_fec!$2:$2,0))</f>
        <v>4853.5158203994497</v>
      </c>
      <c r="T46" s="53">
        <f>INDEX(SER_hh_fec!$6:$6,MATCH(T$2,SER_hh_fec!$2:$2,0))+INDEX(SER_hh_fec!$8:$8,MATCH(T$2,SER_hh_fec!$2:$2,0))+INDEX(SER_hh_fec!$9:$9,MATCH(T$2,SER_hh_fec!$2:$2,0))</f>
        <v>124.78259507481572</v>
      </c>
      <c r="U46" s="53">
        <f>INDEX(SER_hh_fec!$6:$6,MATCH(U$2,SER_hh_fec!$2:$2,0))+INDEX(SER_hh_fec!$8:$8,MATCH(U$2,SER_hh_fec!$2:$2,0))+INDEX(SER_hh_fec!$9:$9,MATCH(U$2,SER_hh_fec!$2:$2,0))</f>
        <v>149.48977456466997</v>
      </c>
      <c r="V46" s="53">
        <f>INDEX(SER_hh_fec!$6:$6,MATCH(V$2,SER_hh_fec!$2:$2,0))+INDEX(SER_hh_fec!$8:$8,MATCH(V$2,SER_hh_fec!$2:$2,0))+INDEX(SER_hh_fec!$9:$9,MATCH(V$2,SER_hh_fec!$2:$2,0))</f>
        <v>819.35802401626677</v>
      </c>
      <c r="W46" s="53">
        <f>INDEX(SER_hh_fec!$6:$6,MATCH(W$2,SER_hh_fec!$2:$2,0))+INDEX(SER_hh_fec!$8:$8,MATCH(W$2,SER_hh_fec!$2:$2,0))+INDEX(SER_hh_fec!$9:$9,MATCH(W$2,SER_hh_fec!$2:$2,0))</f>
        <v>316.3914537569226</v>
      </c>
      <c r="X46" s="53">
        <f>INDEX(SER_hh_fec!$6:$6,MATCH(X$2,SER_hh_fec!$2:$2,0))+INDEX(SER_hh_fec!$8:$8,MATCH(X$2,SER_hh_fec!$2:$2,0))+INDEX(SER_hh_fec!$9:$9,MATCH(X$2,SER_hh_fec!$2:$2,0))</f>
        <v>3983.6846309740122</v>
      </c>
      <c r="Y46" s="53">
        <f>INDEX(SER_hh_fec!$6:$6,MATCH(Y$2,SER_hh_fec!$2:$2,0))+INDEX(SER_hh_fec!$8:$8,MATCH(Y$2,SER_hh_fec!$2:$2,0))+INDEX(SER_hh_fec!$9:$9,MATCH(Y$2,SER_hh_fec!$2:$2,0))</f>
        <v>55.730529566941627</v>
      </c>
      <c r="Z46" s="53">
        <f>INDEX(SER_hh_fec!$6:$6,MATCH(Z$2,SER_hh_fec!$2:$2,0))+INDEX(SER_hh_fec!$8:$8,MATCH(Z$2,SER_hh_fec!$2:$2,0))+INDEX(SER_hh_fec!$9:$9,MATCH(Z$2,SER_hh_fec!$2:$2,0))</f>
        <v>94.681100590637897</v>
      </c>
      <c r="AA46" s="53">
        <f>INDEX(SER_hh_fec!$6:$6,MATCH(AA$2,SER_hh_fec!$2:$2,0))+INDEX(SER_hh_fec!$8:$8,MATCH(AA$2,SER_hh_fec!$2:$2,0))+INDEX(SER_hh_fec!$9:$9,MATCH(AA$2,SER_hh_fec!$2:$2,0))</f>
        <v>79.191731863441888</v>
      </c>
      <c r="AB46" s="53">
        <f>INDEX(SER_hh_fec!$6:$6,MATCH(AB$2,SER_hh_fec!$2:$2,0))+INDEX(SER_hh_fec!$8:$8,MATCH(AB$2,SER_hh_fec!$2:$2,0))+INDEX(SER_hh_fec!$9:$9,MATCH(AB$2,SER_hh_fec!$2:$2,0))</f>
        <v>2291.1134986939383</v>
      </c>
      <c r="AC46" s="53">
        <f>INDEX(SER_hh_fec!$6:$6,MATCH(AC$2,SER_hh_fec!$2:$2,0))+INDEX(SER_hh_fec!$8:$8,MATCH(AC$2,SER_hh_fec!$2:$2,0))+INDEX(SER_hh_fec!$9:$9,MATCH(AC$2,SER_hh_fec!$2:$2,0))</f>
        <v>1487.1626665380777</v>
      </c>
      <c r="AD46" s="53">
        <f>INDEX(SER_hh_fec!$6:$6,MATCH(AD$2,SER_hh_fec!$2:$2,0))+INDEX(SER_hh_fec!$8:$8,MATCH(AD$2,SER_hh_fec!$2:$2,0))+INDEX(SER_hh_fec!$9:$9,MATCH(AD$2,SER_hh_fec!$2:$2,0))</f>
        <v>186.82972640506179</v>
      </c>
      <c r="AE46" s="53">
        <f>INDEX(SER_hh_fec!$6:$6,MATCH(AE$2,SER_hh_fec!$2:$2,0))+INDEX(SER_hh_fec!$8:$8,MATCH(AE$2,SER_hh_fec!$2:$2,0))+INDEX(SER_hh_fec!$9:$9,MATCH(AE$2,SER_hh_fec!$2:$2,0))</f>
        <v>477.28659363707703</v>
      </c>
      <c r="AF46" s="53">
        <f>INDEX(SER_hh_fec!$6:$6,MATCH(AF$2,SER_hh_fec!$2:$2,0))+INDEX(SER_hh_fec!$8:$8,MATCH(AF$2,SER_hh_fec!$2:$2,0))+INDEX(SER_hh_fec!$9:$9,MATCH(AF$2,SER_hh_fec!$2:$2,0))</f>
        <v>82.808855315223298</v>
      </c>
      <c r="AG46" s="53">
        <f>INDEX(SER_hh_fec!$6:$6,MATCH(AG$2,SER_hh_fec!$2:$2,0))+INDEX(SER_hh_fec!$8:$8,MATCH(AG$2,SER_hh_fec!$2:$2,0))+INDEX(SER_hh_fec!$9:$9,MATCH(AG$2,SER_hh_fec!$2:$2,0))</f>
        <v>44.647293110229555</v>
      </c>
      <c r="AH46" s="53">
        <f>INDEX(SER_hh_fec!$6:$6,MATCH(AH$2,SER_hh_fec!$2:$2,0))+INDEX(SER_hh_fec!$8:$8,MATCH(AH$2,SER_hh_fec!$2:$2,0))+INDEX(SER_hh_fec!$9:$9,MATCH(AH$2,SER_hh_fec!$2:$2,0))</f>
        <v>534.4039023767441</v>
      </c>
      <c r="AI46" s="53">
        <f>INDEX(SER_hh_fec!$6:$6,MATCH(AI$2,SER_hh_fec!$2:$2,0))+INDEX(SER_hh_fec!$8:$8,MATCH(AI$2,SER_hh_fec!$2:$2,0))+INDEX(SER_hh_fec!$9:$9,MATCH(AI$2,SER_hh_fec!$2:$2,0))</f>
        <v>3.3986994771534387</v>
      </c>
      <c r="AJ46" s="53">
        <f>INDEX(SER_hh_fec!$6:$6,MATCH(AJ$2,SER_hh_fec!$2:$2,0))+INDEX(SER_hh_fec!$8:$8,MATCH(AJ$2,SER_hh_fec!$2:$2,0))+INDEX(SER_hh_fec!$9:$9,MATCH(AJ$2,SER_hh_fec!$2:$2,0))</f>
        <v>34006.271415003961</v>
      </c>
      <c r="AK46" s="112"/>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BN46" s="112"/>
      <c r="BO46" s="60" t="s">
        <v>283</v>
      </c>
      <c r="BP46" s="62">
        <f t="shared" si="46"/>
        <v>0.58827848240915426</v>
      </c>
      <c r="BQ46" s="62">
        <f t="shared" si="46"/>
        <v>0.76568039099146668</v>
      </c>
      <c r="BR46" s="62">
        <f t="shared" si="46"/>
        <v>0.68002098384513898</v>
      </c>
      <c r="BS46" s="62">
        <f t="shared" si="46"/>
        <v>1.9550546737287802E-2</v>
      </c>
      <c r="BT46" s="62">
        <f t="shared" si="46"/>
        <v>0.71560867935103167</v>
      </c>
      <c r="BU46" s="62">
        <f t="shared" si="46"/>
        <v>0.67703657613747681</v>
      </c>
      <c r="BV46" s="62">
        <f t="shared" si="46"/>
        <v>0.78324144086586844</v>
      </c>
      <c r="BW46" s="62">
        <f t="shared" si="46"/>
        <v>0.77998179065650886</v>
      </c>
      <c r="BX46" s="62">
        <f t="shared" si="46"/>
        <v>0.5645050608856963</v>
      </c>
      <c r="BY46" s="62">
        <f t="shared" si="46"/>
        <v>0.87116734048699718</v>
      </c>
      <c r="BZ46" s="62">
        <f t="shared" si="47"/>
        <v>0.73378200005644045</v>
      </c>
      <c r="CA46" s="62">
        <f t="shared" si="47"/>
        <v>0.68561236129191505</v>
      </c>
      <c r="CB46" s="62">
        <f t="shared" si="47"/>
        <v>0.50494729658833493</v>
      </c>
      <c r="CC46" s="62">
        <f t="shared" si="47"/>
        <v>0.69914024962623234</v>
      </c>
      <c r="CD46" s="62">
        <f t="shared" si="47"/>
        <v>0.66126563597464816</v>
      </c>
      <c r="CE46" s="62">
        <f t="shared" si="47"/>
        <v>0.58793647774705915</v>
      </c>
      <c r="CF46" s="62">
        <f t="shared" si="47"/>
        <v>0.63631138938535448</v>
      </c>
      <c r="CG46" s="62">
        <f t="shared" si="47"/>
        <v>0.83084397754469563</v>
      </c>
      <c r="CH46" s="62">
        <f t="shared" si="47"/>
        <v>0.75495409005431835</v>
      </c>
      <c r="CI46" s="62">
        <f t="shared" si="47"/>
        <v>0.73219962760012303</v>
      </c>
      <c r="CJ46" s="62">
        <f t="shared" si="48"/>
        <v>0.71157541564555182</v>
      </c>
      <c r="CK46" s="62">
        <f t="shared" si="48"/>
        <v>0.74460699593248292</v>
      </c>
      <c r="CL46" s="62">
        <f t="shared" si="48"/>
        <v>0.58647050522267896</v>
      </c>
      <c r="CM46" s="62">
        <f t="shared" si="48"/>
        <v>0.6176648040405206</v>
      </c>
      <c r="CN46" s="62">
        <f t="shared" si="48"/>
        <v>0.79623882372726607</v>
      </c>
      <c r="CO46" s="62">
        <f t="shared" si="48"/>
        <v>0.58151220167046724</v>
      </c>
      <c r="CP46" s="62">
        <f t="shared" si="48"/>
        <v>0.80061314743283862</v>
      </c>
      <c r="CQ46" s="62">
        <f t="shared" si="48"/>
        <v>0.32269333005565587</v>
      </c>
      <c r="CR46" s="62">
        <f t="shared" si="48"/>
        <v>0.84673174197741385</v>
      </c>
      <c r="CS46" s="63" t="s">
        <v>283</v>
      </c>
      <c r="CT46" s="69">
        <f>IFERROR(IFERROR(BP46,INDEX(input_dummy_data!$B:$B,MATCH($E46,input_dummy_data!$A:$A,0))),0)</f>
        <v>0.58827848240915426</v>
      </c>
      <c r="CU46" s="69">
        <f>IFERROR(IFERROR(BQ46,INDEX(input_dummy_data!$B:$B,MATCH($E46,input_dummy_data!$A:$A,0))),0)</f>
        <v>0.76568039099146668</v>
      </c>
      <c r="CV46" s="69">
        <f>IFERROR(IFERROR(BR46,INDEX(input_dummy_data!$B:$B,MATCH($E46,input_dummy_data!$A:$A,0))),0)</f>
        <v>0.68002098384513898</v>
      </c>
      <c r="CW46" s="69">
        <f>IFERROR(IFERROR(BS46,INDEX(input_dummy_data!$B:$B,MATCH($E46,input_dummy_data!$A:$A,0))),0)</f>
        <v>1.9550546737287802E-2</v>
      </c>
      <c r="CX46" s="69">
        <f>IFERROR(IFERROR(BT46,INDEX(input_dummy_data!$B:$B,MATCH($E46,input_dummy_data!$A:$A,0))),0)</f>
        <v>0.71560867935103167</v>
      </c>
      <c r="CY46" s="69">
        <f>IFERROR(IFERROR(BU46,INDEX(input_dummy_data!$B:$B,MATCH($E46,input_dummy_data!$A:$A,0))),0)</f>
        <v>0.67703657613747681</v>
      </c>
      <c r="CZ46" s="69">
        <f>IFERROR(IFERROR(BV46,INDEX(input_dummy_data!$B:$B,MATCH($E46,input_dummy_data!$A:$A,0))),0)</f>
        <v>0.78324144086586844</v>
      </c>
      <c r="DA46" s="69">
        <f>IFERROR(IFERROR(BW46,INDEX(input_dummy_data!$B:$B,MATCH($E46,input_dummy_data!$A:$A,0))),0)</f>
        <v>0.77998179065650886</v>
      </c>
      <c r="DB46" s="69">
        <f>IFERROR(IFERROR(BX46,INDEX(input_dummy_data!$B:$B,MATCH($E46,input_dummy_data!$A:$A,0))),0)</f>
        <v>0.5645050608856963</v>
      </c>
      <c r="DC46" s="69">
        <f>IFERROR(IFERROR(BY46,INDEX(input_dummy_data!$B:$B,MATCH($E46,input_dummy_data!$A:$A,0))),0)</f>
        <v>0.87116734048699718</v>
      </c>
      <c r="DD46" s="69">
        <f>IFERROR(IFERROR(BZ46,INDEX(input_dummy_data!$B:$B,MATCH($E46,input_dummy_data!$A:$A,0))),0)</f>
        <v>0.73378200005644045</v>
      </c>
      <c r="DE46" s="69">
        <f>IFERROR(IFERROR(CA46,INDEX(input_dummy_data!$B:$B,MATCH($E46,input_dummy_data!$A:$A,0))),0)</f>
        <v>0.68561236129191505</v>
      </c>
      <c r="DF46" s="69">
        <f>IFERROR(IFERROR(CB46,INDEX(input_dummy_data!$B:$B,MATCH($E46,input_dummy_data!$A:$A,0))),0)</f>
        <v>0.50494729658833493</v>
      </c>
      <c r="DG46" s="69">
        <f>IFERROR(IFERROR(CC46,INDEX(input_dummy_data!$B:$B,MATCH($E46,input_dummy_data!$A:$A,0))),0)</f>
        <v>0.69914024962623234</v>
      </c>
      <c r="DH46" s="69">
        <f>IFERROR(IFERROR(CD46,INDEX(input_dummy_data!$B:$B,MATCH($E46,input_dummy_data!$A:$A,0))),0)</f>
        <v>0.66126563597464816</v>
      </c>
      <c r="DI46" s="69">
        <f>IFERROR(IFERROR(CE46,INDEX(input_dummy_data!$B:$B,MATCH($E46,input_dummy_data!$A:$A,0))),0)</f>
        <v>0.58793647774705915</v>
      </c>
      <c r="DJ46" s="69">
        <f>IFERROR(IFERROR(CF46,INDEX(input_dummy_data!$B:$B,MATCH($E46,input_dummy_data!$A:$A,0))),0)</f>
        <v>0.63631138938535448</v>
      </c>
      <c r="DK46" s="69">
        <f>IFERROR(IFERROR(CG46,INDEX(input_dummy_data!$B:$B,MATCH($E46,input_dummy_data!$A:$A,0))),0)</f>
        <v>0.83084397754469563</v>
      </c>
      <c r="DL46" s="69">
        <f>IFERROR(IFERROR(CH46,INDEX(input_dummy_data!$B:$B,MATCH($E46,input_dummy_data!$A:$A,0))),0)</f>
        <v>0.75495409005431835</v>
      </c>
      <c r="DM46" s="69">
        <f>IFERROR(IFERROR(CI46,INDEX(input_dummy_data!$B:$B,MATCH($E46,input_dummy_data!$A:$A,0))),0)</f>
        <v>0.73219962760012303</v>
      </c>
      <c r="DN46" s="69">
        <f>IFERROR(IFERROR(CJ46,INDEX(input_dummy_data!$B:$B,MATCH($E46,input_dummy_data!$A:$A,0))),0)</f>
        <v>0.71157541564555182</v>
      </c>
      <c r="DO46" s="69">
        <f>IFERROR(IFERROR(CK46,INDEX(input_dummy_data!$B:$B,MATCH($E46,input_dummy_data!$A:$A,0))),0)</f>
        <v>0.74460699593248292</v>
      </c>
      <c r="DP46" s="69">
        <f>IFERROR(IFERROR(CL46,INDEX(input_dummy_data!$B:$B,MATCH($E46,input_dummy_data!$A:$A,0))),0)</f>
        <v>0.58647050522267896</v>
      </c>
      <c r="DQ46" s="69">
        <f>IFERROR(IFERROR(CM46,INDEX(input_dummy_data!$B:$B,MATCH($E46,input_dummy_data!$A:$A,0))),0)</f>
        <v>0.6176648040405206</v>
      </c>
      <c r="DR46" s="69">
        <f>IFERROR(IFERROR(CN46,INDEX(input_dummy_data!$B:$B,MATCH($E46,input_dummy_data!$A:$A,0))),0)</f>
        <v>0.79623882372726607</v>
      </c>
      <c r="DS46" s="69">
        <f>IFERROR(IFERROR(CO46,INDEX(input_dummy_data!$B:$B,MATCH($E46,input_dummy_data!$A:$A,0))),0)</f>
        <v>0.58151220167046724</v>
      </c>
      <c r="DT46" s="69">
        <f>IFERROR(IFERROR(CP46,INDEX(input_dummy_data!$B:$B,MATCH($E46,input_dummy_data!$A:$A,0))),0)</f>
        <v>0.80061314743283862</v>
      </c>
      <c r="DU46" s="69">
        <f>IFERROR(IFERROR(CQ46,INDEX(input_dummy_data!$B:$B,MATCH($E46,input_dummy_data!$A:$A,0))),0)</f>
        <v>0.32269333005565587</v>
      </c>
      <c r="DV46" s="69">
        <f>IFERROR(IFERROR(CR46,INDEX(input_dummy_data!$B:$B,MATCH($E46,input_dummy_data!$A:$A,0))),0)</f>
        <v>0.84673174197741385</v>
      </c>
      <c r="DW46" t="s">
        <v>663</v>
      </c>
      <c r="DX46" t="s">
        <v>663</v>
      </c>
      <c r="DY46" t="s">
        <v>663</v>
      </c>
      <c r="DZ46" t="s">
        <v>663</v>
      </c>
      <c r="EA46" t="s">
        <v>663</v>
      </c>
      <c r="EB46" t="s">
        <v>663</v>
      </c>
      <c r="EC46" t="s">
        <v>663</v>
      </c>
      <c r="ED46" t="s">
        <v>663</v>
      </c>
      <c r="EE46" t="s">
        <v>663</v>
      </c>
      <c r="EF46" t="s">
        <v>663</v>
      </c>
      <c r="EG46" t="s">
        <v>663</v>
      </c>
      <c r="EH46" t="s">
        <v>663</v>
      </c>
      <c r="EI46" t="s">
        <v>663</v>
      </c>
      <c r="EJ46" t="s">
        <v>663</v>
      </c>
      <c r="EK46" t="s">
        <v>663</v>
      </c>
      <c r="EL46" t="s">
        <v>663</v>
      </c>
      <c r="EM46" t="s">
        <v>663</v>
      </c>
      <c r="EN46" t="s">
        <v>663</v>
      </c>
      <c r="EO46" t="s">
        <v>663</v>
      </c>
      <c r="EP46" t="s">
        <v>663</v>
      </c>
      <c r="EQ46" t="s">
        <v>663</v>
      </c>
      <c r="ER46" t="s">
        <v>663</v>
      </c>
      <c r="ES46" t="s">
        <v>663</v>
      </c>
      <c r="ET46" t="s">
        <v>663</v>
      </c>
      <c r="EU46" t="s">
        <v>663</v>
      </c>
      <c r="EV46" t="s">
        <v>663</v>
      </c>
      <c r="EW46" t="s">
        <v>663</v>
      </c>
      <c r="EX46" t="s">
        <v>663</v>
      </c>
      <c r="EY46" t="s">
        <v>663</v>
      </c>
    </row>
    <row r="47" spans="1:155" hidden="1" x14ac:dyDescent="0.2">
      <c r="A47" t="s">
        <v>276</v>
      </c>
      <c r="B47" t="s">
        <v>257</v>
      </c>
      <c r="C47" t="s">
        <v>270</v>
      </c>
      <c r="D47" t="s">
        <v>1</v>
      </c>
      <c r="E47" t="s">
        <v>175</v>
      </c>
      <c r="F47" s="51" t="s">
        <v>279</v>
      </c>
      <c r="G47" s="52" t="s">
        <v>117</v>
      </c>
      <c r="H47" s="53">
        <f>INDEX(RES_hh_fec!$6:$6,MATCH(H$2,RES_hh_fec!$2:$2,0))+INDEX(RES_hh_fec!$8:$8,MATCH(H$2,RES_hh_fec!$2:$2,0))</f>
        <v>907.49370417634111</v>
      </c>
      <c r="I47" s="53">
        <f>INDEX(RES_hh_fec!$6:$6,MATCH(I$2,RES_hh_fec!$2:$2,0))+INDEX(RES_hh_fec!$8:$8,MATCH(I$2,RES_hh_fec!$2:$2,0))</f>
        <v>2345.7034608445042</v>
      </c>
      <c r="J47" s="53">
        <f>INDEX(RES_hh_fec!$6:$6,MATCH(J$2,RES_hh_fec!$2:$2,0))+INDEX(RES_hh_fec!$8:$8,MATCH(J$2,RES_hh_fec!$2:$2,0))</f>
        <v>39.830904557416794</v>
      </c>
      <c r="K47" s="53">
        <f>INDEX(RES_hh_fec!$6:$6,MATCH(K$2,RES_hh_fec!$2:$2,0))+INDEX(RES_hh_fec!$8:$8,MATCH(K$2,RES_hh_fec!$2:$2,0))</f>
        <v>12.6625827664241</v>
      </c>
      <c r="L47" s="53">
        <f>INDEX(RES_hh_fec!$6:$6,MATCH(L$2,RES_hh_fec!$2:$2,0))+INDEX(RES_hh_fec!$8:$8,MATCH(L$2,RES_hh_fec!$2:$2,0))</f>
        <v>1297.70727983815</v>
      </c>
      <c r="M47" s="53">
        <f>INDEX(RES_hh_fec!$6:$6,MATCH(M$2,RES_hh_fec!$2:$2,0))+INDEX(RES_hh_fec!$8:$8,MATCH(M$2,RES_hh_fec!$2:$2,0))</f>
        <v>15916.529318656942</v>
      </c>
      <c r="N47" s="53">
        <f>INDEX(RES_hh_fec!$6:$6,MATCH(N$2,RES_hh_fec!$2:$2,0))+INDEX(RES_hh_fec!$8:$8,MATCH(N$2,RES_hh_fec!$2:$2,0))</f>
        <v>466.80289072935619</v>
      </c>
      <c r="O47" s="53">
        <f>INDEX(RES_hh_fec!$6:$6,MATCH(O$2,RES_hh_fec!$2:$2,0))+INDEX(RES_hh_fec!$8:$8,MATCH(O$2,RES_hh_fec!$2:$2,0))</f>
        <v>44.252652177492301</v>
      </c>
      <c r="P47" s="53">
        <f>INDEX(RES_hh_fec!$6:$6,MATCH(P$2,RES_hh_fec!$2:$2,0))+INDEX(RES_hh_fec!$8:$8,MATCH(P$2,RES_hh_fec!$2:$2,0))</f>
        <v>1950.4672765005239</v>
      </c>
      <c r="Q47" s="53">
        <f>INDEX(RES_hh_fec!$6:$6,MATCH(Q$2,RES_hh_fec!$2:$2,0))+INDEX(RES_hh_fec!$8:$8,MATCH(Q$2,RES_hh_fec!$2:$2,0))</f>
        <v>26.415670824217699</v>
      </c>
      <c r="R47" s="53">
        <f>INDEX(RES_hh_fec!$6:$6,MATCH(R$2,RES_hh_fec!$2:$2,0))+INDEX(RES_hh_fec!$8:$8,MATCH(R$2,RES_hh_fec!$2:$2,0))</f>
        <v>6696.7399943548298</v>
      </c>
      <c r="S47" s="53">
        <f>INDEX(RES_hh_fec!$6:$6,MATCH(S$2,RES_hh_fec!$2:$2,0))+INDEX(RES_hh_fec!$8:$8,MATCH(S$2,RES_hh_fec!$2:$2,0))</f>
        <v>15779.667632518085</v>
      </c>
      <c r="T47" s="53">
        <f>INDEX(RES_hh_fec!$6:$6,MATCH(T$2,RES_hh_fec!$2:$2,0))+INDEX(RES_hh_fec!$8:$8,MATCH(T$2,RES_hh_fec!$2:$2,0))</f>
        <v>267.49561107433499</v>
      </c>
      <c r="U47" s="53">
        <f>INDEX(RES_hh_fec!$6:$6,MATCH(U$2,RES_hh_fec!$2:$2,0))+INDEX(RES_hh_fec!$8:$8,MATCH(U$2,RES_hh_fec!$2:$2,0))</f>
        <v>282.25291181876702</v>
      </c>
      <c r="V47" s="53">
        <f>INDEX(RES_hh_fec!$6:$6,MATCH(V$2,RES_hh_fec!$2:$2,0))+INDEX(RES_hh_fec!$8:$8,MATCH(V$2,RES_hh_fec!$2:$2,0))</f>
        <v>1645.6827645027033</v>
      </c>
      <c r="W47" s="53">
        <f>INDEX(RES_hh_fec!$6:$6,MATCH(W$2,RES_hh_fec!$2:$2,0))+INDEX(RES_hh_fec!$8:$8,MATCH(W$2,RES_hh_fec!$2:$2,0))</f>
        <v>398.39876735152546</v>
      </c>
      <c r="X47" s="53">
        <f>INDEX(RES_hh_fec!$6:$6,MATCH(X$2,RES_hh_fec!$2:$2,0))+INDEX(RES_hh_fec!$8:$8,MATCH(X$2,RES_hh_fec!$2:$2,0))</f>
        <v>10827.086210513738</v>
      </c>
      <c r="Y47" s="53">
        <f>INDEX(RES_hh_fec!$6:$6,MATCH(Y$2,RES_hh_fec!$2:$2,0))+INDEX(RES_hh_fec!$8:$8,MATCH(Y$2,RES_hh_fec!$2:$2,0))</f>
        <v>88.074544274978294</v>
      </c>
      <c r="Z47" s="53">
        <f>INDEX(RES_hh_fec!$6:$6,MATCH(Z$2,RES_hh_fec!$2:$2,0))+INDEX(RES_hh_fec!$8:$8,MATCH(Z$2,RES_hh_fec!$2:$2,0))</f>
        <v>159.324638077332</v>
      </c>
      <c r="AA47" s="53">
        <f>INDEX(RES_hh_fec!$6:$6,MATCH(AA$2,RES_hh_fec!$2:$2,0))+INDEX(RES_hh_fec!$8:$8,MATCH(AA$2,RES_hh_fec!$2:$2,0))</f>
        <v>69.855428180826905</v>
      </c>
      <c r="AB47" s="53">
        <f>INDEX(RES_hh_fec!$6:$6,MATCH(AB$2,RES_hh_fec!$2:$2,0))+INDEX(RES_hh_fec!$8:$8,MATCH(AB$2,RES_hh_fec!$2:$2,0))</f>
        <v>4799.9293275811897</v>
      </c>
      <c r="AC47" s="53">
        <f>INDEX(RES_hh_fec!$6:$6,MATCH(AC$2,RES_hh_fec!$2:$2,0))+INDEX(RES_hh_fec!$8:$8,MATCH(AC$2,RES_hh_fec!$2:$2,0))</f>
        <v>2716.1106780192599</v>
      </c>
      <c r="AD47" s="53">
        <f>INDEX(RES_hh_fec!$6:$6,MATCH(AD$2,RES_hh_fec!$2:$2,0))+INDEX(RES_hh_fec!$8:$8,MATCH(AD$2,RES_hh_fec!$2:$2,0))</f>
        <v>95.972489056428998</v>
      </c>
      <c r="AE47" s="53">
        <f>INDEX(RES_hh_fec!$6:$6,MATCH(AE$2,RES_hh_fec!$2:$2,0))+INDEX(RES_hh_fec!$8:$8,MATCH(AE$2,RES_hh_fec!$2:$2,0))</f>
        <v>1405.85028478908</v>
      </c>
      <c r="AF47" s="53">
        <f>INDEX(RES_hh_fec!$6:$6,MATCH(AF$2,RES_hh_fec!$2:$2,0))+INDEX(RES_hh_fec!$8:$8,MATCH(AF$2,RES_hh_fec!$2:$2,0))</f>
        <v>77.730465597515007</v>
      </c>
      <c r="AG47" s="53">
        <f>INDEX(RES_hh_fec!$6:$6,MATCH(AG$2,RES_hh_fec!$2:$2,0))+INDEX(RES_hh_fec!$8:$8,MATCH(AG$2,RES_hh_fec!$2:$2,0))</f>
        <v>74.583040754117889</v>
      </c>
      <c r="AH47" s="53">
        <f>INDEX(RES_hh_fec!$6:$6,MATCH(AH$2,RES_hh_fec!$2:$2,0))+INDEX(RES_hh_fec!$8:$8,MATCH(AH$2,RES_hh_fec!$2:$2,0))</f>
        <v>839.69717358017397</v>
      </c>
      <c r="AI47" s="53">
        <f>INDEX(RES_hh_fec!$6:$6,MATCH(AI$2,RES_hh_fec!$2:$2,0))+INDEX(RES_hh_fec!$8:$8,MATCH(AI$2,RES_hh_fec!$2:$2,0))</f>
        <v>9.4079495026060087</v>
      </c>
      <c r="AJ47" s="53">
        <f>INDEX(RES_hh_fec!$6:$6,MATCH(AJ$2,RES_hh_fec!$2:$2,0))+INDEX(RES_hh_fec!$8:$8,MATCH(AJ$2,RES_hh_fec!$2:$2,0))</f>
        <v>69241.725652619134</v>
      </c>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c r="BK47" s="112"/>
      <c r="BL47" s="112"/>
      <c r="BM47" s="112"/>
      <c r="BN47" s="112"/>
      <c r="BO47" s="60" t="s">
        <v>283</v>
      </c>
      <c r="BP47" s="62">
        <f t="shared" ref="BP47:BY50" si="49">H47/SUMIFS(AL:AL,$A:$A,"Dwellings",$B:$B,"3. Application split",$C:$C,"Network gas",$D:$D,"Total")</f>
        <v>0.77686775805438291</v>
      </c>
      <c r="BQ47" s="62">
        <f t="shared" si="49"/>
        <v>0.7484238546504991</v>
      </c>
      <c r="BR47" s="62">
        <f t="shared" si="49"/>
        <v>0.38590497888386321</v>
      </c>
      <c r="BS47" s="62">
        <f t="shared" si="49"/>
        <v>0.29893886767380168</v>
      </c>
      <c r="BT47" s="62">
        <f t="shared" si="49"/>
        <v>0.74021052206415805</v>
      </c>
      <c r="BU47" s="62">
        <f t="shared" si="49"/>
        <v>0.75465771442281893</v>
      </c>
      <c r="BV47" s="62">
        <f t="shared" si="49"/>
        <v>0.75027258790070162</v>
      </c>
      <c r="BW47" s="62">
        <f t="shared" si="49"/>
        <v>0.59240089918160233</v>
      </c>
      <c r="BX47" s="62">
        <f t="shared" si="49"/>
        <v>0.50187364198585582</v>
      </c>
      <c r="BY47" s="62">
        <f t="shared" si="49"/>
        <v>0.36943320626829329</v>
      </c>
      <c r="BZ47" s="62">
        <f t="shared" ref="BZ47:CI50" si="50">R47/SUMIFS(AV:AV,$A:$A,"Dwellings",$B:$B,"3. Application split",$C:$C,"Network gas",$D:$D,"Total")</f>
        <v>0.64743649270307568</v>
      </c>
      <c r="CA47" s="62">
        <f t="shared" si="50"/>
        <v>0.72292480466605369</v>
      </c>
      <c r="CB47" s="62">
        <f t="shared" si="50"/>
        <v>0.54688972029028327</v>
      </c>
      <c r="CC47" s="62">
        <f t="shared" si="50"/>
        <v>0.61614968928870006</v>
      </c>
      <c r="CD47" s="62">
        <f t="shared" si="50"/>
        <v>0.72530793450090192</v>
      </c>
      <c r="CE47" s="62">
        <f t="shared" si="50"/>
        <v>0.6614137143834139</v>
      </c>
      <c r="CF47" s="62">
        <f t="shared" si="50"/>
        <v>0.66729235997067238</v>
      </c>
      <c r="CG47" s="62">
        <f t="shared" si="50"/>
        <v>0.50479404515700022</v>
      </c>
      <c r="CH47" s="62">
        <f t="shared" si="50"/>
        <v>0.76552435613910341</v>
      </c>
      <c r="CI47" s="62">
        <f t="shared" si="50"/>
        <v>0.51885963162071469</v>
      </c>
      <c r="CJ47" s="62">
        <f t="shared" ref="CJ47:CR50" si="51">AB47/SUMIFS(BF:BF,$A:$A,"Dwellings",$B:$B,"3. Application split",$C:$C,"Network gas",$D:$D,"Total")</f>
        <v>0.69584468290931134</v>
      </c>
      <c r="CK47" s="62">
        <f t="shared" si="51"/>
        <v>0.65468468238203226</v>
      </c>
      <c r="CL47" s="62">
        <f t="shared" si="51"/>
        <v>0.14493157010101582</v>
      </c>
      <c r="CM47" s="62">
        <f t="shared" si="51"/>
        <v>0.64454130752067884</v>
      </c>
      <c r="CN47" s="62">
        <f t="shared" si="51"/>
        <v>0.39971078881644945</v>
      </c>
      <c r="CO47" s="62">
        <f t="shared" si="51"/>
        <v>0.46486208112442029</v>
      </c>
      <c r="CP47" s="62">
        <f t="shared" si="51"/>
        <v>0.66931422954888531</v>
      </c>
      <c r="CQ47" s="62">
        <f t="shared" si="51"/>
        <v>0.22457840802336282</v>
      </c>
      <c r="CR47" s="62">
        <f t="shared" si="51"/>
        <v>0.69331537656356357</v>
      </c>
      <c r="CS47" s="63" t="s">
        <v>283</v>
      </c>
      <c r="CT47" s="69">
        <f>IFERROR(IFERROR(BP47,INDEX(input_dummy_data!$B:$B,MATCH($E47,input_dummy_data!$A:$A,0))),0)</f>
        <v>0.77686775805438291</v>
      </c>
      <c r="CU47" s="69">
        <f>IFERROR(IFERROR(BQ47,INDEX(input_dummy_data!$B:$B,MATCH($E47,input_dummy_data!$A:$A,0))),0)</f>
        <v>0.7484238546504991</v>
      </c>
      <c r="CV47" s="69">
        <f>IFERROR(IFERROR(BR47,INDEX(input_dummy_data!$B:$B,MATCH($E47,input_dummy_data!$A:$A,0))),0)</f>
        <v>0.38590497888386321</v>
      </c>
      <c r="CW47" s="69">
        <f>IFERROR(IFERROR(BS47,INDEX(input_dummy_data!$B:$B,MATCH($E47,input_dummy_data!$A:$A,0))),0)</f>
        <v>0.29893886767380168</v>
      </c>
      <c r="CX47" s="69">
        <f>IFERROR(IFERROR(BT47,INDEX(input_dummy_data!$B:$B,MATCH($E47,input_dummy_data!$A:$A,0))),0)</f>
        <v>0.74021052206415805</v>
      </c>
      <c r="CY47" s="69">
        <f>IFERROR(IFERROR(BU47,INDEX(input_dummy_data!$B:$B,MATCH($E47,input_dummy_data!$A:$A,0))),0)</f>
        <v>0.75465771442281893</v>
      </c>
      <c r="CZ47" s="69">
        <f>IFERROR(IFERROR(BV47,INDEX(input_dummy_data!$B:$B,MATCH($E47,input_dummy_data!$A:$A,0))),0)</f>
        <v>0.75027258790070162</v>
      </c>
      <c r="DA47" s="69">
        <f>IFERROR(IFERROR(BW47,INDEX(input_dummy_data!$B:$B,MATCH($E47,input_dummy_data!$A:$A,0))),0)</f>
        <v>0.59240089918160233</v>
      </c>
      <c r="DB47" s="69">
        <f>IFERROR(IFERROR(BX47,INDEX(input_dummy_data!$B:$B,MATCH($E47,input_dummy_data!$A:$A,0))),0)</f>
        <v>0.50187364198585582</v>
      </c>
      <c r="DC47" s="69">
        <f>IFERROR(IFERROR(BY47,INDEX(input_dummy_data!$B:$B,MATCH($E47,input_dummy_data!$A:$A,0))),0)</f>
        <v>0.36943320626829329</v>
      </c>
      <c r="DD47" s="69">
        <f>IFERROR(IFERROR(BZ47,INDEX(input_dummy_data!$B:$B,MATCH($E47,input_dummy_data!$A:$A,0))),0)</f>
        <v>0.64743649270307568</v>
      </c>
      <c r="DE47" s="69">
        <f>IFERROR(IFERROR(CA47,INDEX(input_dummy_data!$B:$B,MATCH($E47,input_dummy_data!$A:$A,0))),0)</f>
        <v>0.72292480466605369</v>
      </c>
      <c r="DF47" s="69">
        <f>IFERROR(IFERROR(CB47,INDEX(input_dummy_data!$B:$B,MATCH($E47,input_dummy_data!$A:$A,0))),0)</f>
        <v>0.54688972029028327</v>
      </c>
      <c r="DG47" s="69">
        <f>IFERROR(IFERROR(CC47,INDEX(input_dummy_data!$B:$B,MATCH($E47,input_dummy_data!$A:$A,0))),0)</f>
        <v>0.61614968928870006</v>
      </c>
      <c r="DH47" s="69">
        <f>IFERROR(IFERROR(CD47,INDEX(input_dummy_data!$B:$B,MATCH($E47,input_dummy_data!$A:$A,0))),0)</f>
        <v>0.72530793450090192</v>
      </c>
      <c r="DI47" s="69">
        <f>IFERROR(IFERROR(CE47,INDEX(input_dummy_data!$B:$B,MATCH($E47,input_dummy_data!$A:$A,0))),0)</f>
        <v>0.6614137143834139</v>
      </c>
      <c r="DJ47" s="69">
        <f>IFERROR(IFERROR(CF47,INDEX(input_dummy_data!$B:$B,MATCH($E47,input_dummy_data!$A:$A,0))),0)</f>
        <v>0.66729235997067238</v>
      </c>
      <c r="DK47" s="69">
        <f>IFERROR(IFERROR(CG47,INDEX(input_dummy_data!$B:$B,MATCH($E47,input_dummy_data!$A:$A,0))),0)</f>
        <v>0.50479404515700022</v>
      </c>
      <c r="DL47" s="69">
        <f>IFERROR(IFERROR(CH47,INDEX(input_dummy_data!$B:$B,MATCH($E47,input_dummy_data!$A:$A,0))),0)</f>
        <v>0.76552435613910341</v>
      </c>
      <c r="DM47" s="69">
        <f>IFERROR(IFERROR(CI47,INDEX(input_dummy_data!$B:$B,MATCH($E47,input_dummy_data!$A:$A,0))),0)</f>
        <v>0.51885963162071469</v>
      </c>
      <c r="DN47" s="69">
        <f>IFERROR(IFERROR(CJ47,INDEX(input_dummy_data!$B:$B,MATCH($E47,input_dummy_data!$A:$A,0))),0)</f>
        <v>0.69584468290931134</v>
      </c>
      <c r="DO47" s="69">
        <f>IFERROR(IFERROR(CK47,INDEX(input_dummy_data!$B:$B,MATCH($E47,input_dummy_data!$A:$A,0))),0)</f>
        <v>0.65468468238203226</v>
      </c>
      <c r="DP47" s="69">
        <f>IFERROR(IFERROR(CL47,INDEX(input_dummy_data!$B:$B,MATCH($E47,input_dummy_data!$A:$A,0))),0)</f>
        <v>0.14493157010101582</v>
      </c>
      <c r="DQ47" s="69">
        <f>IFERROR(IFERROR(CM47,INDEX(input_dummy_data!$B:$B,MATCH($E47,input_dummy_data!$A:$A,0))),0)</f>
        <v>0.64454130752067884</v>
      </c>
      <c r="DR47" s="69">
        <f>IFERROR(IFERROR(CN47,INDEX(input_dummy_data!$B:$B,MATCH($E47,input_dummy_data!$A:$A,0))),0)</f>
        <v>0.39971078881644945</v>
      </c>
      <c r="DS47" s="69">
        <f>IFERROR(IFERROR(CO47,INDEX(input_dummy_data!$B:$B,MATCH($E47,input_dummy_data!$A:$A,0))),0)</f>
        <v>0.46486208112442029</v>
      </c>
      <c r="DT47" s="69">
        <f>IFERROR(IFERROR(CP47,INDEX(input_dummy_data!$B:$B,MATCH($E47,input_dummy_data!$A:$A,0))),0)</f>
        <v>0.66931422954888531</v>
      </c>
      <c r="DU47" s="69">
        <f>IFERROR(IFERROR(CQ47,INDEX(input_dummy_data!$B:$B,MATCH($E47,input_dummy_data!$A:$A,0))),0)</f>
        <v>0.22457840802336282</v>
      </c>
      <c r="DV47" s="69">
        <f>IFERROR(IFERROR(CR47,INDEX(input_dummy_data!$B:$B,MATCH($E47,input_dummy_data!$A:$A,0))),0)</f>
        <v>0.69331537656356357</v>
      </c>
      <c r="DW47" t="s">
        <v>663</v>
      </c>
      <c r="DX47" t="s">
        <v>663</v>
      </c>
      <c r="DY47" t="s">
        <v>663</v>
      </c>
      <c r="DZ47" t="s">
        <v>663</v>
      </c>
      <c r="EA47" t="s">
        <v>663</v>
      </c>
      <c r="EB47" t="s">
        <v>663</v>
      </c>
      <c r="EC47" t="s">
        <v>663</v>
      </c>
      <c r="ED47" t="s">
        <v>663</v>
      </c>
      <c r="EE47" t="s">
        <v>663</v>
      </c>
      <c r="EF47" t="s">
        <v>663</v>
      </c>
      <c r="EG47" t="s">
        <v>663</v>
      </c>
      <c r="EH47" t="s">
        <v>663</v>
      </c>
      <c r="EI47" t="s">
        <v>663</v>
      </c>
      <c r="EJ47" t="s">
        <v>663</v>
      </c>
      <c r="EK47" t="s">
        <v>663</v>
      </c>
      <c r="EL47" t="s">
        <v>663</v>
      </c>
      <c r="EM47" t="s">
        <v>663</v>
      </c>
      <c r="EN47" t="s">
        <v>663</v>
      </c>
      <c r="EO47" t="s">
        <v>663</v>
      </c>
      <c r="EP47" t="s">
        <v>663</v>
      </c>
      <c r="EQ47" t="s">
        <v>663</v>
      </c>
      <c r="ER47" t="s">
        <v>663</v>
      </c>
      <c r="ES47" t="s">
        <v>663</v>
      </c>
      <c r="ET47" t="s">
        <v>663</v>
      </c>
      <c r="EU47" t="s">
        <v>663</v>
      </c>
      <c r="EV47" t="s">
        <v>663</v>
      </c>
      <c r="EW47" t="s">
        <v>663</v>
      </c>
      <c r="EX47" t="s">
        <v>663</v>
      </c>
      <c r="EY47" t="s">
        <v>663</v>
      </c>
    </row>
    <row r="48" spans="1:155" hidden="1" x14ac:dyDescent="0.2">
      <c r="A48" t="s">
        <v>276</v>
      </c>
      <c r="B48" t="s">
        <v>257</v>
      </c>
      <c r="C48" t="s">
        <v>270</v>
      </c>
      <c r="D48" t="s">
        <v>17</v>
      </c>
      <c r="E48" t="s">
        <v>182</v>
      </c>
      <c r="F48" s="51" t="s">
        <v>279</v>
      </c>
      <c r="G48" s="52" t="s">
        <v>117</v>
      </c>
      <c r="H48" s="53">
        <f>INDEX(RES_hh_fec!$29:$29,MATCH(H$2,RES_hh_fec!$2:$2,0))+INDEX(RES_hh_fec!$30:$30,MATCH(H$2,RES_hh_fec!$2:$2,0))</f>
        <v>100.1164430803244</v>
      </c>
      <c r="I48" s="53">
        <f>INDEX(RES_hh_fec!$29:$29,MATCH(I$2,RES_hh_fec!$2:$2,0))+INDEX(RES_hh_fec!$30:$30,MATCH(I$2,RES_hh_fec!$2:$2,0))</f>
        <v>268.66127481906648</v>
      </c>
      <c r="J48" s="53">
        <f>INDEX(RES_hh_fec!$29:$29,MATCH(J$2,RES_hh_fec!$2:$2,0))+INDEX(RES_hh_fec!$30:$30,MATCH(J$2,RES_hh_fec!$2:$2,0))</f>
        <v>40.097727399744301</v>
      </c>
      <c r="K48" s="53">
        <f>INDEX(RES_hh_fec!$29:$29,MATCH(K$2,RES_hh_fec!$2:$2,0))+INDEX(RES_hh_fec!$30:$30,MATCH(K$2,RES_hh_fec!$2:$2,0))</f>
        <v>25.430482943475099</v>
      </c>
      <c r="L48" s="53">
        <f>INDEX(RES_hh_fec!$29:$29,MATCH(L$2,RES_hh_fec!$2:$2,0))+INDEX(RES_hh_fec!$30:$30,MATCH(L$2,RES_hh_fec!$2:$2,0))</f>
        <v>198.33440441467309</v>
      </c>
      <c r="M48" s="53">
        <f>INDEX(RES_hh_fec!$29:$29,MATCH(M$2,RES_hh_fec!$2:$2,0))+INDEX(RES_hh_fec!$30:$30,MATCH(M$2,RES_hh_fec!$2:$2,0))</f>
        <v>2222.8099379972168</v>
      </c>
      <c r="N48" s="53">
        <f>INDEX(RES_hh_fec!$29:$29,MATCH(N$2,RES_hh_fec!$2:$2,0))+INDEX(RES_hh_fec!$30:$30,MATCH(N$2,RES_hh_fec!$2:$2,0))</f>
        <v>53.237960976678998</v>
      </c>
      <c r="O48" s="53">
        <f>INDEX(RES_hh_fec!$29:$29,MATCH(O$2,RES_hh_fec!$2:$2,0))+INDEX(RES_hh_fec!$30:$30,MATCH(O$2,RES_hh_fec!$2:$2,0))</f>
        <v>10.9972355990172</v>
      </c>
      <c r="P48" s="53">
        <f>INDEX(RES_hh_fec!$29:$29,MATCH(P$2,RES_hh_fec!$2:$2,0))+INDEX(RES_hh_fec!$30:$30,MATCH(P$2,RES_hh_fec!$2:$2,0))</f>
        <v>799.90074053119201</v>
      </c>
      <c r="Q48" s="53">
        <f>INDEX(RES_hh_fec!$29:$29,MATCH(Q$2,RES_hh_fec!$2:$2,0))+INDEX(RES_hh_fec!$30:$30,MATCH(Q$2,RES_hh_fec!$2:$2,0))</f>
        <v>6.6379473917292797</v>
      </c>
      <c r="R48" s="53">
        <f>INDEX(RES_hh_fec!$29:$29,MATCH(R$2,RES_hh_fec!$2:$2,0))+INDEX(RES_hh_fec!$30:$30,MATCH(R$2,RES_hh_fec!$2:$2,0))</f>
        <v>1621.2945681925798</v>
      </c>
      <c r="S48" s="53">
        <f>INDEX(RES_hh_fec!$29:$29,MATCH(S$2,RES_hh_fec!$2:$2,0))+INDEX(RES_hh_fec!$30:$30,MATCH(S$2,RES_hh_fec!$2:$2,0))</f>
        <v>1504.5695997362229</v>
      </c>
      <c r="T48" s="53">
        <f>INDEX(RES_hh_fec!$29:$29,MATCH(T$2,RES_hh_fec!$2:$2,0))+INDEX(RES_hh_fec!$30:$30,MATCH(T$2,RES_hh_fec!$2:$2,0))</f>
        <v>115.8304949938269</v>
      </c>
      <c r="U48" s="53">
        <f>INDEX(RES_hh_fec!$29:$29,MATCH(U$2,RES_hh_fec!$2:$2,0))+INDEX(RES_hh_fec!$30:$30,MATCH(U$2,RES_hh_fec!$2:$2,0))</f>
        <v>87.585653261742607</v>
      </c>
      <c r="V48" s="53">
        <f>INDEX(RES_hh_fec!$29:$29,MATCH(V$2,RES_hh_fec!$2:$2,0))+INDEX(RES_hh_fec!$30:$30,MATCH(V$2,RES_hh_fec!$2:$2,0))</f>
        <v>314.01986937243419</v>
      </c>
      <c r="W48" s="53">
        <f>INDEX(RES_hh_fec!$29:$29,MATCH(W$2,RES_hh_fec!$2:$2,0))+INDEX(RES_hh_fec!$30:$30,MATCH(W$2,RES_hh_fec!$2:$2,0))</f>
        <v>69.440302017059196</v>
      </c>
      <c r="X48" s="53">
        <f>INDEX(RES_hh_fec!$29:$29,MATCH(X$2,RES_hh_fec!$2:$2,0))+INDEX(RES_hh_fec!$30:$30,MATCH(X$2,RES_hh_fec!$2:$2,0))</f>
        <v>2281.0807100256843</v>
      </c>
      <c r="Y48" s="53">
        <f>INDEX(RES_hh_fec!$29:$29,MATCH(Y$2,RES_hh_fec!$2:$2,0))+INDEX(RES_hh_fec!$30:$30,MATCH(Y$2,RES_hh_fec!$2:$2,0))</f>
        <v>42.072722598708701</v>
      </c>
      <c r="Z48" s="53">
        <f>INDEX(RES_hh_fec!$29:$29,MATCH(Z$2,RES_hh_fec!$2:$2,0))+INDEX(RES_hh_fec!$30:$30,MATCH(Z$2,RES_hh_fec!$2:$2,0))</f>
        <v>11.361858434844411</v>
      </c>
      <c r="AA48" s="53">
        <f>INDEX(RES_hh_fec!$29:$29,MATCH(AA$2,RES_hh_fec!$2:$2,0))+INDEX(RES_hh_fec!$30:$30,MATCH(AA$2,RES_hh_fec!$2:$2,0))</f>
        <v>27.28686091069661</v>
      </c>
      <c r="AB48" s="53">
        <f>INDEX(RES_hh_fec!$29:$29,MATCH(AB$2,RES_hh_fec!$2:$2,0))+INDEX(RES_hh_fec!$30:$30,MATCH(AB$2,RES_hh_fec!$2:$2,0))</f>
        <v>648.02388740874267</v>
      </c>
      <c r="AC48" s="53">
        <f>INDEX(RES_hh_fec!$29:$29,MATCH(AC$2,RES_hh_fec!$2:$2,0))+INDEX(RES_hh_fec!$30:$30,MATCH(AC$2,RES_hh_fec!$2:$2,0))</f>
        <v>684.69111773359305</v>
      </c>
      <c r="AD48" s="53">
        <f>INDEX(RES_hh_fec!$29:$29,MATCH(AD$2,RES_hh_fec!$2:$2,0))+INDEX(RES_hh_fec!$30:$30,MATCH(AD$2,RES_hh_fec!$2:$2,0))</f>
        <v>454.58190589917001</v>
      </c>
      <c r="AE48" s="53">
        <f>INDEX(RES_hh_fec!$29:$29,MATCH(AE$2,RES_hh_fec!$2:$2,0))+INDEX(RES_hh_fec!$30:$30,MATCH(AE$2,RES_hh_fec!$2:$2,0))</f>
        <v>453.57028983242196</v>
      </c>
      <c r="AF48" s="53">
        <f>INDEX(RES_hh_fec!$29:$29,MATCH(AF$2,RES_hh_fec!$2:$2,0))+INDEX(RES_hh_fec!$30:$30,MATCH(AF$2,RES_hh_fec!$2:$2,0))</f>
        <v>39.733351383180249</v>
      </c>
      <c r="AG48" s="53">
        <f>INDEX(RES_hh_fec!$29:$29,MATCH(AG$2,RES_hh_fec!$2:$2,0))+INDEX(RES_hh_fec!$30:$30,MATCH(AG$2,RES_hh_fec!$2:$2,0))</f>
        <v>34.31796255651453</v>
      </c>
      <c r="AH48" s="53">
        <f>INDEX(RES_hh_fec!$29:$29,MATCH(AH$2,RES_hh_fec!$2:$2,0))+INDEX(RES_hh_fec!$30:$30,MATCH(AH$2,RES_hh_fec!$2:$2,0))</f>
        <v>121.4260551808772</v>
      </c>
      <c r="AI48" s="53">
        <f>INDEX(RES_hh_fec!$29:$29,MATCH(AI$2,RES_hh_fec!$2:$2,0))+INDEX(RES_hh_fec!$30:$30,MATCH(AI$2,RES_hh_fec!$2:$2,0))</f>
        <v>4.4336910346412308</v>
      </c>
      <c r="AJ48" s="53">
        <f>INDEX(RES_hh_fec!$29:$29,MATCH(AJ$2,RES_hh_fec!$2:$2,0))+INDEX(RES_hh_fec!$30:$30,MATCH(AJ$2,RES_hh_fec!$2:$2,0))</f>
        <v>12241.545055726085</v>
      </c>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60" t="s">
        <v>283</v>
      </c>
      <c r="BP48" s="62">
        <f t="shared" si="49"/>
        <v>8.5705538586389393E-2</v>
      </c>
      <c r="BQ48" s="62">
        <f t="shared" si="49"/>
        <v>8.5719491083076776E-2</v>
      </c>
      <c r="BR48" s="62">
        <f t="shared" si="49"/>
        <v>0.38849011383066562</v>
      </c>
      <c r="BS48" s="62">
        <f t="shared" si="49"/>
        <v>0.60036407388215751</v>
      </c>
      <c r="BT48" s="62">
        <f t="shared" si="49"/>
        <v>0.11312968287684959</v>
      </c>
      <c r="BU48" s="62">
        <f t="shared" si="49"/>
        <v>0.10539110843964153</v>
      </c>
      <c r="BV48" s="62">
        <f t="shared" si="49"/>
        <v>8.5567128117224375E-2</v>
      </c>
      <c r="BW48" s="62">
        <f t="shared" si="49"/>
        <v>0.14721766802223998</v>
      </c>
      <c r="BX48" s="62">
        <f t="shared" si="49"/>
        <v>0.20582201132737876</v>
      </c>
      <c r="BY48" s="62">
        <f t="shared" si="49"/>
        <v>9.2834219667765214E-2</v>
      </c>
      <c r="BZ48" s="62">
        <f t="shared" si="50"/>
        <v>0.15674571056275258</v>
      </c>
      <c r="CA48" s="62">
        <f t="shared" si="50"/>
        <v>6.8929885554390488E-2</v>
      </c>
      <c r="CB48" s="62">
        <f t="shared" si="50"/>
        <v>0.23681325743567264</v>
      </c>
      <c r="CC48" s="62">
        <f t="shared" si="50"/>
        <v>0.19119686913282122</v>
      </c>
      <c r="CD48" s="62">
        <f t="shared" si="50"/>
        <v>0.13839915429605212</v>
      </c>
      <c r="CE48" s="62">
        <f t="shared" si="50"/>
        <v>0.11528340910875394</v>
      </c>
      <c r="CF48" s="62">
        <f t="shared" si="50"/>
        <v>0.14058701488850442</v>
      </c>
      <c r="CG48" s="62">
        <f t="shared" si="50"/>
        <v>0.24113732300519175</v>
      </c>
      <c r="CH48" s="62">
        <f t="shared" si="50"/>
        <v>5.4591552617594741E-2</v>
      </c>
      <c r="CI48" s="62">
        <f t="shared" si="50"/>
        <v>0.20267645577320589</v>
      </c>
      <c r="CJ48" s="62">
        <f t="shared" si="51"/>
        <v>9.3943878269313649E-2</v>
      </c>
      <c r="CK48" s="62">
        <f t="shared" si="51"/>
        <v>0.16503627432079093</v>
      </c>
      <c r="CL48" s="62">
        <f t="shared" si="51"/>
        <v>0.68648078224522768</v>
      </c>
      <c r="CM48" s="62">
        <f t="shared" si="51"/>
        <v>0.20794873453042198</v>
      </c>
      <c r="CN48" s="62">
        <f t="shared" si="51"/>
        <v>0.20431949174121339</v>
      </c>
      <c r="CO48" s="62">
        <f t="shared" si="51"/>
        <v>0.21389741330827236</v>
      </c>
      <c r="CP48" s="62">
        <f t="shared" si="51"/>
        <v>9.6787495692087638E-2</v>
      </c>
      <c r="CQ48" s="62">
        <f t="shared" si="51"/>
        <v>0.10583722563044914</v>
      </c>
      <c r="CR48" s="62">
        <f t="shared" si="51"/>
        <v>0.12257423309480332</v>
      </c>
      <c r="CS48" s="63" t="s">
        <v>283</v>
      </c>
      <c r="CT48" s="69">
        <f>IFERROR(IFERROR(BP48,INDEX(input_dummy_data!$B:$B,MATCH($E48,input_dummy_data!$A:$A,0))),0)</f>
        <v>8.5705538586389393E-2</v>
      </c>
      <c r="CU48" s="69">
        <f>IFERROR(IFERROR(BQ48,INDEX(input_dummy_data!$B:$B,MATCH($E48,input_dummy_data!$A:$A,0))),0)</f>
        <v>8.5719491083076776E-2</v>
      </c>
      <c r="CV48" s="69">
        <f>IFERROR(IFERROR(BR48,INDEX(input_dummy_data!$B:$B,MATCH($E48,input_dummy_data!$A:$A,0))),0)</f>
        <v>0.38849011383066562</v>
      </c>
      <c r="CW48" s="69">
        <f>IFERROR(IFERROR(BS48,INDEX(input_dummy_data!$B:$B,MATCH($E48,input_dummy_data!$A:$A,0))),0)</f>
        <v>0.60036407388215751</v>
      </c>
      <c r="CX48" s="69">
        <f>IFERROR(IFERROR(BT48,INDEX(input_dummy_data!$B:$B,MATCH($E48,input_dummy_data!$A:$A,0))),0)</f>
        <v>0.11312968287684959</v>
      </c>
      <c r="CY48" s="69">
        <f>IFERROR(IFERROR(BU48,INDEX(input_dummy_data!$B:$B,MATCH($E48,input_dummy_data!$A:$A,0))),0)</f>
        <v>0.10539110843964153</v>
      </c>
      <c r="CZ48" s="69">
        <f>IFERROR(IFERROR(BV48,INDEX(input_dummy_data!$B:$B,MATCH($E48,input_dummy_data!$A:$A,0))),0)</f>
        <v>8.5567128117224375E-2</v>
      </c>
      <c r="DA48" s="69">
        <f>IFERROR(IFERROR(BW48,INDEX(input_dummy_data!$B:$B,MATCH($E48,input_dummy_data!$A:$A,0))),0)</f>
        <v>0.14721766802223998</v>
      </c>
      <c r="DB48" s="69">
        <f>IFERROR(IFERROR(BX48,INDEX(input_dummy_data!$B:$B,MATCH($E48,input_dummy_data!$A:$A,0))),0)</f>
        <v>0.20582201132737876</v>
      </c>
      <c r="DC48" s="69">
        <f>IFERROR(IFERROR(BY48,INDEX(input_dummy_data!$B:$B,MATCH($E48,input_dummy_data!$A:$A,0))),0)</f>
        <v>9.2834219667765214E-2</v>
      </c>
      <c r="DD48" s="69">
        <f>IFERROR(IFERROR(BZ48,INDEX(input_dummy_data!$B:$B,MATCH($E48,input_dummy_data!$A:$A,0))),0)</f>
        <v>0.15674571056275258</v>
      </c>
      <c r="DE48" s="69">
        <f>IFERROR(IFERROR(CA48,INDEX(input_dummy_data!$B:$B,MATCH($E48,input_dummy_data!$A:$A,0))),0)</f>
        <v>6.8929885554390488E-2</v>
      </c>
      <c r="DF48" s="69">
        <f>IFERROR(IFERROR(CB48,INDEX(input_dummy_data!$B:$B,MATCH($E48,input_dummy_data!$A:$A,0))),0)</f>
        <v>0.23681325743567264</v>
      </c>
      <c r="DG48" s="69">
        <f>IFERROR(IFERROR(CC48,INDEX(input_dummy_data!$B:$B,MATCH($E48,input_dummy_data!$A:$A,0))),0)</f>
        <v>0.19119686913282122</v>
      </c>
      <c r="DH48" s="69">
        <f>IFERROR(IFERROR(CD48,INDEX(input_dummy_data!$B:$B,MATCH($E48,input_dummy_data!$A:$A,0))),0)</f>
        <v>0.13839915429605212</v>
      </c>
      <c r="DI48" s="69">
        <f>IFERROR(IFERROR(CE48,INDEX(input_dummy_data!$B:$B,MATCH($E48,input_dummy_data!$A:$A,0))),0)</f>
        <v>0.11528340910875394</v>
      </c>
      <c r="DJ48" s="69">
        <f>IFERROR(IFERROR(CF48,INDEX(input_dummy_data!$B:$B,MATCH($E48,input_dummy_data!$A:$A,0))),0)</f>
        <v>0.14058701488850442</v>
      </c>
      <c r="DK48" s="69">
        <f>IFERROR(IFERROR(CG48,INDEX(input_dummy_data!$B:$B,MATCH($E48,input_dummy_data!$A:$A,0))),0)</f>
        <v>0.24113732300519175</v>
      </c>
      <c r="DL48" s="69">
        <f>IFERROR(IFERROR(CH48,INDEX(input_dummy_data!$B:$B,MATCH($E48,input_dummy_data!$A:$A,0))),0)</f>
        <v>5.4591552617594741E-2</v>
      </c>
      <c r="DM48" s="69">
        <f>IFERROR(IFERROR(CI48,INDEX(input_dummy_data!$B:$B,MATCH($E48,input_dummy_data!$A:$A,0))),0)</f>
        <v>0.20267645577320589</v>
      </c>
      <c r="DN48" s="69">
        <f>IFERROR(IFERROR(CJ48,INDEX(input_dummy_data!$B:$B,MATCH($E48,input_dummy_data!$A:$A,0))),0)</f>
        <v>9.3943878269313649E-2</v>
      </c>
      <c r="DO48" s="69">
        <f>IFERROR(IFERROR(CK48,INDEX(input_dummy_data!$B:$B,MATCH($E48,input_dummy_data!$A:$A,0))),0)</f>
        <v>0.16503627432079093</v>
      </c>
      <c r="DP48" s="69">
        <f>IFERROR(IFERROR(CL48,INDEX(input_dummy_data!$B:$B,MATCH($E48,input_dummy_data!$A:$A,0))),0)</f>
        <v>0.68648078224522768</v>
      </c>
      <c r="DQ48" s="69">
        <f>IFERROR(IFERROR(CM48,INDEX(input_dummy_data!$B:$B,MATCH($E48,input_dummy_data!$A:$A,0))),0)</f>
        <v>0.20794873453042198</v>
      </c>
      <c r="DR48" s="69">
        <f>IFERROR(IFERROR(CN48,INDEX(input_dummy_data!$B:$B,MATCH($E48,input_dummy_data!$A:$A,0))),0)</f>
        <v>0.20431949174121339</v>
      </c>
      <c r="DS48" s="69">
        <f>IFERROR(IFERROR(CO48,INDEX(input_dummy_data!$B:$B,MATCH($E48,input_dummy_data!$A:$A,0))),0)</f>
        <v>0.21389741330827236</v>
      </c>
      <c r="DT48" s="69">
        <f>IFERROR(IFERROR(CP48,INDEX(input_dummy_data!$B:$B,MATCH($E48,input_dummy_data!$A:$A,0))),0)</f>
        <v>9.6787495692087638E-2</v>
      </c>
      <c r="DU48" s="69">
        <f>IFERROR(IFERROR(CQ48,INDEX(input_dummy_data!$B:$B,MATCH($E48,input_dummy_data!$A:$A,0))),0)</f>
        <v>0.10583722563044914</v>
      </c>
      <c r="DV48" s="69">
        <f>IFERROR(IFERROR(CR48,INDEX(input_dummy_data!$B:$B,MATCH($E48,input_dummy_data!$A:$A,0))),0)</f>
        <v>0.12257423309480332</v>
      </c>
      <c r="DW48" t="s">
        <v>663</v>
      </c>
      <c r="DX48" t="s">
        <v>663</v>
      </c>
      <c r="DY48" t="s">
        <v>663</v>
      </c>
      <c r="DZ48" t="s">
        <v>663</v>
      </c>
      <c r="EA48" t="s">
        <v>663</v>
      </c>
      <c r="EB48" t="s">
        <v>663</v>
      </c>
      <c r="EC48" t="s">
        <v>663</v>
      </c>
      <c r="ED48" t="s">
        <v>663</v>
      </c>
      <c r="EE48" t="s">
        <v>663</v>
      </c>
      <c r="EF48" t="s">
        <v>663</v>
      </c>
      <c r="EG48" t="s">
        <v>663</v>
      </c>
      <c r="EH48" t="s">
        <v>663</v>
      </c>
      <c r="EI48" t="s">
        <v>663</v>
      </c>
      <c r="EJ48" t="s">
        <v>663</v>
      </c>
      <c r="EK48" t="s">
        <v>663</v>
      </c>
      <c r="EL48" t="s">
        <v>663</v>
      </c>
      <c r="EM48" t="s">
        <v>663</v>
      </c>
      <c r="EN48" t="s">
        <v>663</v>
      </c>
      <c r="EO48" t="s">
        <v>663</v>
      </c>
      <c r="EP48" t="s">
        <v>663</v>
      </c>
      <c r="EQ48" t="s">
        <v>663</v>
      </c>
      <c r="ER48" t="s">
        <v>663</v>
      </c>
      <c r="ES48" t="s">
        <v>663</v>
      </c>
      <c r="ET48" t="s">
        <v>663</v>
      </c>
      <c r="EU48" t="s">
        <v>663</v>
      </c>
      <c r="EV48" t="s">
        <v>663</v>
      </c>
      <c r="EW48" t="s">
        <v>663</v>
      </c>
      <c r="EX48" t="s">
        <v>663</v>
      </c>
      <c r="EY48" t="s">
        <v>663</v>
      </c>
    </row>
    <row r="49" spans="1:155" hidden="1" x14ac:dyDescent="0.2">
      <c r="A49" t="s">
        <v>276</v>
      </c>
      <c r="B49" t="s">
        <v>257</v>
      </c>
      <c r="C49" t="s">
        <v>270</v>
      </c>
      <c r="D49" t="s">
        <v>272</v>
      </c>
      <c r="E49" t="s">
        <v>183</v>
      </c>
      <c r="F49" s="51" t="s">
        <v>279</v>
      </c>
      <c r="G49" s="52" t="s">
        <v>117</v>
      </c>
      <c r="H49" s="51">
        <v>0</v>
      </c>
      <c r="I49" s="51">
        <v>1</v>
      </c>
      <c r="J49" s="51">
        <v>2</v>
      </c>
      <c r="K49" s="51">
        <v>3</v>
      </c>
      <c r="L49" s="51">
        <v>4</v>
      </c>
      <c r="M49" s="51">
        <v>5</v>
      </c>
      <c r="N49" s="51">
        <v>6</v>
      </c>
      <c r="O49" s="51">
        <v>7</v>
      </c>
      <c r="P49" s="51">
        <v>8</v>
      </c>
      <c r="Q49" s="51">
        <v>9</v>
      </c>
      <c r="R49" s="51">
        <v>10</v>
      </c>
      <c r="S49" s="51">
        <v>11</v>
      </c>
      <c r="T49" s="51">
        <v>12</v>
      </c>
      <c r="U49" s="51">
        <v>13</v>
      </c>
      <c r="V49" s="51">
        <v>14</v>
      </c>
      <c r="W49" s="51">
        <v>15</v>
      </c>
      <c r="X49" s="51">
        <v>16</v>
      </c>
      <c r="Y49" s="51">
        <v>17</v>
      </c>
      <c r="Z49" s="51">
        <v>18</v>
      </c>
      <c r="AA49" s="51">
        <v>19</v>
      </c>
      <c r="AB49" s="51">
        <v>20</v>
      </c>
      <c r="AC49" s="51">
        <v>21</v>
      </c>
      <c r="AD49" s="51">
        <v>22</v>
      </c>
      <c r="AE49" s="51">
        <v>23</v>
      </c>
      <c r="AF49" s="51">
        <v>24</v>
      </c>
      <c r="AG49" s="51">
        <v>25</v>
      </c>
      <c r="AH49" s="51">
        <v>26</v>
      </c>
      <c r="AI49" s="51">
        <v>27</v>
      </c>
      <c r="AJ49" s="51">
        <v>28</v>
      </c>
      <c r="BO49" s="60" t="s">
        <v>283</v>
      </c>
      <c r="BP49" s="62">
        <f t="shared" si="49"/>
        <v>0</v>
      </c>
      <c r="BQ49" s="62">
        <f t="shared" si="49"/>
        <v>3.1906158094725676E-4</v>
      </c>
      <c r="BR49" s="62">
        <f t="shared" si="49"/>
        <v>1.9377163695972605E-2</v>
      </c>
      <c r="BS49" s="62">
        <f t="shared" si="49"/>
        <v>7.0824145402578489E-2</v>
      </c>
      <c r="BT49" s="62">
        <f t="shared" si="49"/>
        <v>2.2815947280698835E-3</v>
      </c>
      <c r="BU49" s="62">
        <f t="shared" si="49"/>
        <v>2.3706729630379556E-4</v>
      </c>
      <c r="BV49" s="62">
        <f t="shared" si="49"/>
        <v>9.6435468091695589E-3</v>
      </c>
      <c r="BW49" s="62">
        <f t="shared" si="49"/>
        <v>9.3707520119672219E-2</v>
      </c>
      <c r="BX49" s="62">
        <f t="shared" si="49"/>
        <v>2.058475517256784E-3</v>
      </c>
      <c r="BY49" s="62">
        <f t="shared" si="49"/>
        <v>0.12586842403284326</v>
      </c>
      <c r="BZ49" s="62">
        <f t="shared" si="50"/>
        <v>9.6679353424031266E-4</v>
      </c>
      <c r="CA49" s="62">
        <f t="shared" si="50"/>
        <v>5.0395059240278815E-4</v>
      </c>
      <c r="CB49" s="62">
        <f t="shared" si="50"/>
        <v>2.4533773160336756E-2</v>
      </c>
      <c r="CC49" s="62">
        <f t="shared" si="50"/>
        <v>2.8378612320202532E-2</v>
      </c>
      <c r="CD49" s="62">
        <f t="shared" si="50"/>
        <v>6.1702724863142641E-3</v>
      </c>
      <c r="CE49" s="62">
        <f t="shared" si="50"/>
        <v>2.4902701837421288E-2</v>
      </c>
      <c r="CF49" s="62">
        <f t="shared" si="50"/>
        <v>9.8610813213651839E-4</v>
      </c>
      <c r="CG49" s="62">
        <f t="shared" si="50"/>
        <v>9.7434495271149307E-2</v>
      </c>
      <c r="CH49" s="62">
        <f t="shared" si="50"/>
        <v>8.6486550836008702E-2</v>
      </c>
      <c r="CI49" s="62">
        <f t="shared" si="50"/>
        <v>0.1411247952739538</v>
      </c>
      <c r="CJ49" s="62">
        <f t="shared" si="51"/>
        <v>2.8993955344753619E-3</v>
      </c>
      <c r="CK49" s="62">
        <f t="shared" si="51"/>
        <v>5.0617886970823903E-3</v>
      </c>
      <c r="CL49" s="62">
        <f t="shared" si="51"/>
        <v>3.322300560890535E-2</v>
      </c>
      <c r="CM49" s="62">
        <f t="shared" si="51"/>
        <v>1.0544828445370148E-2</v>
      </c>
      <c r="CN49" s="62">
        <f t="shared" si="51"/>
        <v>0.12341440203468265</v>
      </c>
      <c r="CO49" s="62">
        <f t="shared" si="51"/>
        <v>0.15582030325666035</v>
      </c>
      <c r="CP49" s="62">
        <f t="shared" si="51"/>
        <v>2.0724340292910922E-2</v>
      </c>
      <c r="CQ49" s="62">
        <f t="shared" si="51"/>
        <v>0.64452057432399801</v>
      </c>
      <c r="CR49" s="62">
        <f t="shared" si="51"/>
        <v>2.8036318218255544E-4</v>
      </c>
      <c r="CS49" s="63" t="s">
        <v>283</v>
      </c>
      <c r="CT49" s="69">
        <f>IFERROR(IFERROR(BP49,INDEX(input_dummy_data!$B:$B,MATCH($E49,input_dummy_data!$A:$A,0))),0)</f>
        <v>0</v>
      </c>
      <c r="CU49" s="69">
        <f>IFERROR(IFERROR(BQ49,INDEX(input_dummy_data!$B:$B,MATCH($E49,input_dummy_data!$A:$A,0))),0)</f>
        <v>3.1906158094725676E-4</v>
      </c>
      <c r="CV49" s="69">
        <f>IFERROR(IFERROR(BR49,INDEX(input_dummy_data!$B:$B,MATCH($E49,input_dummy_data!$A:$A,0))),0)</f>
        <v>1.9377163695972605E-2</v>
      </c>
      <c r="CW49" s="69">
        <f>IFERROR(IFERROR(BS49,INDEX(input_dummy_data!$B:$B,MATCH($E49,input_dummy_data!$A:$A,0))),0)</f>
        <v>7.0824145402578489E-2</v>
      </c>
      <c r="CX49" s="69">
        <f>IFERROR(IFERROR(BT49,INDEX(input_dummy_data!$B:$B,MATCH($E49,input_dummy_data!$A:$A,0))),0)</f>
        <v>2.2815947280698835E-3</v>
      </c>
      <c r="CY49" s="69">
        <f>IFERROR(IFERROR(BU49,INDEX(input_dummy_data!$B:$B,MATCH($E49,input_dummy_data!$A:$A,0))),0)</f>
        <v>2.3706729630379556E-4</v>
      </c>
      <c r="CZ49" s="69">
        <f>IFERROR(IFERROR(BV49,INDEX(input_dummy_data!$B:$B,MATCH($E49,input_dummy_data!$A:$A,0))),0)</f>
        <v>9.6435468091695589E-3</v>
      </c>
      <c r="DA49" s="69">
        <f>IFERROR(IFERROR(BW49,INDEX(input_dummy_data!$B:$B,MATCH($E49,input_dummy_data!$A:$A,0))),0)</f>
        <v>9.3707520119672219E-2</v>
      </c>
      <c r="DB49" s="69">
        <f>IFERROR(IFERROR(BX49,INDEX(input_dummy_data!$B:$B,MATCH($E49,input_dummy_data!$A:$A,0))),0)</f>
        <v>2.058475517256784E-3</v>
      </c>
      <c r="DC49" s="69">
        <f>IFERROR(IFERROR(BY49,INDEX(input_dummy_data!$B:$B,MATCH($E49,input_dummy_data!$A:$A,0))),0)</f>
        <v>0.12586842403284326</v>
      </c>
      <c r="DD49" s="69">
        <f>IFERROR(IFERROR(BZ49,INDEX(input_dummy_data!$B:$B,MATCH($E49,input_dummy_data!$A:$A,0))),0)</f>
        <v>9.6679353424031266E-4</v>
      </c>
      <c r="DE49" s="69">
        <f>IFERROR(IFERROR(CA49,INDEX(input_dummy_data!$B:$B,MATCH($E49,input_dummy_data!$A:$A,0))),0)</f>
        <v>5.0395059240278815E-4</v>
      </c>
      <c r="DF49" s="69">
        <f>IFERROR(IFERROR(CB49,INDEX(input_dummy_data!$B:$B,MATCH($E49,input_dummy_data!$A:$A,0))),0)</f>
        <v>2.4533773160336756E-2</v>
      </c>
      <c r="DG49" s="69">
        <f>IFERROR(IFERROR(CC49,INDEX(input_dummy_data!$B:$B,MATCH($E49,input_dummy_data!$A:$A,0))),0)</f>
        <v>2.8378612320202532E-2</v>
      </c>
      <c r="DH49" s="69">
        <f>IFERROR(IFERROR(CD49,INDEX(input_dummy_data!$B:$B,MATCH($E49,input_dummy_data!$A:$A,0))),0)</f>
        <v>6.1702724863142641E-3</v>
      </c>
      <c r="DI49" s="69">
        <f>IFERROR(IFERROR(CE49,INDEX(input_dummy_data!$B:$B,MATCH($E49,input_dummy_data!$A:$A,0))),0)</f>
        <v>2.4902701837421288E-2</v>
      </c>
      <c r="DJ49" s="69">
        <f>IFERROR(IFERROR(CF49,INDEX(input_dummy_data!$B:$B,MATCH($E49,input_dummy_data!$A:$A,0))),0)</f>
        <v>9.8610813213651839E-4</v>
      </c>
      <c r="DK49" s="69">
        <f>IFERROR(IFERROR(CG49,INDEX(input_dummy_data!$B:$B,MATCH($E49,input_dummy_data!$A:$A,0))),0)</f>
        <v>9.7434495271149307E-2</v>
      </c>
      <c r="DL49" s="69">
        <f>IFERROR(IFERROR(CH49,INDEX(input_dummy_data!$B:$B,MATCH($E49,input_dummy_data!$A:$A,0))),0)</f>
        <v>8.6486550836008702E-2</v>
      </c>
      <c r="DM49" s="69">
        <f>IFERROR(IFERROR(CI49,INDEX(input_dummy_data!$B:$B,MATCH($E49,input_dummy_data!$A:$A,0))),0)</f>
        <v>0.1411247952739538</v>
      </c>
      <c r="DN49" s="69">
        <f>IFERROR(IFERROR(CJ49,INDEX(input_dummy_data!$B:$B,MATCH($E49,input_dummy_data!$A:$A,0))),0)</f>
        <v>2.8993955344753619E-3</v>
      </c>
      <c r="DO49" s="69">
        <f>IFERROR(IFERROR(CK49,INDEX(input_dummy_data!$B:$B,MATCH($E49,input_dummy_data!$A:$A,0))),0)</f>
        <v>5.0617886970823903E-3</v>
      </c>
      <c r="DP49" s="69">
        <f>IFERROR(IFERROR(CL49,INDEX(input_dummy_data!$B:$B,MATCH($E49,input_dummy_data!$A:$A,0))),0)</f>
        <v>3.322300560890535E-2</v>
      </c>
      <c r="DQ49" s="69">
        <f>IFERROR(IFERROR(CM49,INDEX(input_dummy_data!$B:$B,MATCH($E49,input_dummy_data!$A:$A,0))),0)</f>
        <v>1.0544828445370148E-2</v>
      </c>
      <c r="DR49" s="69">
        <f>IFERROR(IFERROR(CN49,INDEX(input_dummy_data!$B:$B,MATCH($E49,input_dummy_data!$A:$A,0))),0)</f>
        <v>0.12341440203468265</v>
      </c>
      <c r="DS49" s="69">
        <f>IFERROR(IFERROR(CO49,INDEX(input_dummy_data!$B:$B,MATCH($E49,input_dummy_data!$A:$A,0))),0)</f>
        <v>0.15582030325666035</v>
      </c>
      <c r="DT49" s="69">
        <f>IFERROR(IFERROR(CP49,INDEX(input_dummy_data!$B:$B,MATCH($E49,input_dummy_data!$A:$A,0))),0)</f>
        <v>2.0724340292910922E-2</v>
      </c>
      <c r="DU49" s="69">
        <f>IFERROR(IFERROR(CQ49,INDEX(input_dummy_data!$B:$B,MATCH($E49,input_dummy_data!$A:$A,0))),0)</f>
        <v>0.64452057432399801</v>
      </c>
      <c r="DV49" s="69">
        <f>IFERROR(IFERROR(CR49,INDEX(input_dummy_data!$B:$B,MATCH($E49,input_dummy_data!$A:$A,0))),0)</f>
        <v>2.8036318218255544E-4</v>
      </c>
      <c r="DW49" t="s">
        <v>663</v>
      </c>
      <c r="DX49" t="s">
        <v>663</v>
      </c>
      <c r="DY49" t="s">
        <v>663</v>
      </c>
      <c r="DZ49" t="s">
        <v>663</v>
      </c>
      <c r="EA49" t="s">
        <v>663</v>
      </c>
      <c r="EB49" t="s">
        <v>663</v>
      </c>
      <c r="EC49" t="s">
        <v>663</v>
      </c>
      <c r="ED49" t="s">
        <v>663</v>
      </c>
      <c r="EE49" t="s">
        <v>663</v>
      </c>
      <c r="EF49" t="s">
        <v>663</v>
      </c>
      <c r="EG49" t="s">
        <v>663</v>
      </c>
      <c r="EH49" t="s">
        <v>663</v>
      </c>
      <c r="EI49" t="s">
        <v>663</v>
      </c>
      <c r="EJ49" t="s">
        <v>663</v>
      </c>
      <c r="EK49" t="s">
        <v>663</v>
      </c>
      <c r="EL49" t="s">
        <v>663</v>
      </c>
      <c r="EM49" t="s">
        <v>663</v>
      </c>
      <c r="EN49" t="s">
        <v>663</v>
      </c>
      <c r="EO49" t="s">
        <v>663</v>
      </c>
      <c r="EP49" t="s">
        <v>663</v>
      </c>
      <c r="EQ49" t="s">
        <v>663</v>
      </c>
      <c r="ER49" t="s">
        <v>663</v>
      </c>
      <c r="ES49" t="s">
        <v>663</v>
      </c>
      <c r="ET49" t="s">
        <v>663</v>
      </c>
      <c r="EU49" t="s">
        <v>663</v>
      </c>
      <c r="EV49" t="s">
        <v>663</v>
      </c>
      <c r="EW49" t="s">
        <v>663</v>
      </c>
      <c r="EX49" t="s">
        <v>663</v>
      </c>
      <c r="EY49" t="s">
        <v>663</v>
      </c>
    </row>
    <row r="50" spans="1:155" hidden="1" x14ac:dyDescent="0.2">
      <c r="A50" t="s">
        <v>276</v>
      </c>
      <c r="B50" t="s">
        <v>257</v>
      </c>
      <c r="C50" t="s">
        <v>270</v>
      </c>
      <c r="D50" t="s">
        <v>83</v>
      </c>
      <c r="E50" t="s">
        <v>187</v>
      </c>
      <c r="F50" s="51" t="s">
        <v>279</v>
      </c>
      <c r="G50" s="52" t="s">
        <v>117</v>
      </c>
      <c r="H50" s="53">
        <f>INDEX(RES_hh_fec!$19:$19,MATCH(H$2,RES_hh_fec!$2:$2,0))+INDEX(RES_hh_fec!$21:$21,MATCH(H$2,RES_hh_fec!$2:$2,0))</f>
        <v>160.53423094368981</v>
      </c>
      <c r="I50" s="53">
        <f>INDEX(RES_hh_fec!$19:$19,MATCH(I$2,RES_hh_fec!$2:$2,0))+INDEX(RES_hh_fec!$21:$21,MATCH(I$2,RES_hh_fec!$2:$2,0))</f>
        <v>518.8264666463914</v>
      </c>
      <c r="J50" s="53">
        <f>INDEX(RES_hh_fec!$19:$19,MATCH(J$2,RES_hh_fec!$2:$2,0))+INDEX(RES_hh_fec!$21:$21,MATCH(J$2,RES_hh_fec!$2:$2,0))</f>
        <v>21.285648077831063</v>
      </c>
      <c r="K50" s="53">
        <f>INDEX(RES_hh_fec!$19:$19,MATCH(K$2,RES_hh_fec!$2:$2,0))+INDEX(RES_hh_fec!$21:$21,MATCH(K$2,RES_hh_fec!$2:$2,0))</f>
        <v>1.2653698624244101</v>
      </c>
      <c r="L50" s="53">
        <f>INDEX(RES_hh_fec!$19:$19,MATCH(L$2,RES_hh_fec!$2:$2,0))+INDEX(RES_hh_fec!$21:$21,MATCH(L$2,RES_hh_fec!$2:$2,0))</f>
        <v>253.11804687252109</v>
      </c>
      <c r="M50" s="53">
        <f>INDEX(RES_hh_fec!$19:$19,MATCH(M$2,RES_hh_fec!$2:$2,0))+INDEX(RES_hh_fec!$21:$21,MATCH(M$2,RES_hh_fec!$2:$2,0))</f>
        <v>2946.7183373575858</v>
      </c>
      <c r="N50" s="53">
        <f>INDEX(RES_hh_fec!$19:$19,MATCH(N$2,RES_hh_fec!$2:$2,0))+INDEX(RES_hh_fec!$21:$21,MATCH(N$2,RES_hh_fec!$2:$2,0))</f>
        <v>96.136871773764199</v>
      </c>
      <c r="O50" s="53">
        <f>INDEX(RES_hh_fec!$19:$19,MATCH(O$2,RES_hh_fec!$2:$2,0))+INDEX(RES_hh_fec!$21:$21,MATCH(O$2,RES_hh_fec!$2:$2,0))</f>
        <v>12.45062709209895</v>
      </c>
      <c r="P50" s="53">
        <f>INDEX(RES_hh_fec!$19:$19,MATCH(P$2,RES_hh_fec!$2:$2,0))+INDEX(RES_hh_fec!$21:$21,MATCH(P$2,RES_hh_fec!$2:$2,0))</f>
        <v>1128.0031994018691</v>
      </c>
      <c r="Q50" s="53">
        <f>INDEX(RES_hh_fec!$19:$19,MATCH(Q$2,RES_hh_fec!$2:$2,0))+INDEX(RES_hh_fec!$21:$21,MATCH(Q$2,RES_hh_fec!$2:$2,0))</f>
        <v>29.449620735003901</v>
      </c>
      <c r="R50" s="53">
        <f>INDEX(RES_hh_fec!$19:$19,MATCH(R$2,RES_hh_fec!$2:$2,0))+INDEX(RES_hh_fec!$21:$21,MATCH(R$2,RES_hh_fec!$2:$2,0))</f>
        <v>2015.4355226738401</v>
      </c>
      <c r="S50" s="53">
        <f>INDEX(RES_hh_fec!$19:$19,MATCH(S$2,RES_hh_fec!$2:$2,0))+INDEX(RES_hh_fec!$21:$21,MATCH(S$2,RES_hh_fec!$2:$2,0))</f>
        <v>4532.2993672227431</v>
      </c>
      <c r="T50" s="53">
        <f>INDEX(RES_hh_fec!$19:$19,MATCH(T$2,RES_hh_fec!$2:$2,0))+INDEX(RES_hh_fec!$21:$21,MATCH(T$2,RES_hh_fec!$2:$2,0))</f>
        <v>93.795559872735907</v>
      </c>
      <c r="U50" s="53">
        <f>INDEX(RES_hh_fec!$19:$19,MATCH(U$2,RES_hh_fec!$2:$2,0))+INDEX(RES_hh_fec!$21:$21,MATCH(U$2,RES_hh_fec!$2:$2,0))</f>
        <v>75.252896662508462</v>
      </c>
      <c r="V50" s="53">
        <f>INDEX(RES_hh_fec!$19:$19,MATCH(V$2,RES_hh_fec!$2:$2,0))+INDEX(RES_hh_fec!$21:$21,MATCH(V$2,RES_hh_fec!$2:$2,0))</f>
        <v>295.24092267802331</v>
      </c>
      <c r="W50" s="53">
        <f>INDEX(RES_hh_fec!$19:$19,MATCH(W$2,RES_hh_fec!$2:$2,0))+INDEX(RES_hh_fec!$21:$21,MATCH(W$2,RES_hh_fec!$2:$2,0))</f>
        <v>119.5052102974675</v>
      </c>
      <c r="X50" s="53">
        <f>INDEX(RES_hh_fec!$19:$19,MATCH(X$2,RES_hh_fec!$2:$2,0))+INDEX(RES_hh_fec!$21:$21,MATCH(X$2,RES_hh_fec!$2:$2,0))</f>
        <v>3101.2342079698119</v>
      </c>
      <c r="Y50" s="53">
        <f>INDEX(RES_hh_fec!$19:$19,MATCH(Y$2,RES_hh_fec!$2:$2,0))+INDEX(RES_hh_fec!$21:$21,MATCH(Y$2,RES_hh_fec!$2:$2,0))</f>
        <v>27.328928160637368</v>
      </c>
      <c r="Z50" s="53">
        <f>INDEX(RES_hh_fec!$19:$19,MATCH(Z$2,RES_hh_fec!$2:$2,0))+INDEX(RES_hh_fec!$21:$21,MATCH(Z$2,RES_hh_fec!$2:$2,0))</f>
        <v>19.438348634332737</v>
      </c>
      <c r="AA50" s="53">
        <f>INDEX(RES_hh_fec!$19:$19,MATCH(AA$2,RES_hh_fec!$2:$2,0))+INDEX(RES_hh_fec!$21:$21,MATCH(AA$2,RES_hh_fec!$2:$2,0))</f>
        <v>18.490324285288711</v>
      </c>
      <c r="AB50" s="53">
        <f>INDEX(RES_hh_fec!$19:$19,MATCH(AB$2,RES_hh_fec!$2:$2,0))+INDEX(RES_hh_fec!$21:$21,MATCH(AB$2,RES_hh_fec!$2:$2,0))</f>
        <v>1430.0363011658717</v>
      </c>
      <c r="AC50" s="53">
        <f>INDEX(RES_hh_fec!$19:$19,MATCH(AC$2,RES_hh_fec!$2:$2,0))+INDEX(RES_hh_fec!$21:$21,MATCH(AC$2,RES_hh_fec!$2:$2,0))</f>
        <v>726.92926686625196</v>
      </c>
      <c r="AD50" s="53">
        <f>INDEX(RES_hh_fec!$19:$19,MATCH(AD$2,RES_hh_fec!$2:$2,0))+INDEX(RES_hh_fec!$21:$21,MATCH(AD$2,RES_hh_fec!$2:$2,0))</f>
        <v>89.637348289417702</v>
      </c>
      <c r="AE50" s="53">
        <f>INDEX(RES_hh_fec!$19:$19,MATCH(AE$2,RES_hh_fec!$2:$2,0))+INDEX(RES_hh_fec!$21:$21,MATCH(AE$2,RES_hh_fec!$2:$2,0))</f>
        <v>298.74340724474297</v>
      </c>
      <c r="AF50" s="53">
        <f>INDEX(RES_hh_fec!$19:$19,MATCH(AF$2,RES_hh_fec!$2:$2,0))+INDEX(RES_hh_fec!$21:$21,MATCH(AF$2,RES_hh_fec!$2:$2,0))</f>
        <v>53.002951924082801</v>
      </c>
      <c r="AG50" s="53">
        <f>INDEX(RES_hh_fec!$19:$19,MATCH(AG$2,RES_hh_fec!$2:$2,0))+INDEX(RES_hh_fec!$21:$21,MATCH(AG$2,RES_hh_fec!$2:$2,0))</f>
        <v>26.540219543497852</v>
      </c>
      <c r="AH50" s="53">
        <f>INDEX(RES_hh_fec!$19:$19,MATCH(AH$2,RES_hh_fec!$2:$2,0))+INDEX(RES_hh_fec!$21:$21,MATCH(AH$2,RES_hh_fec!$2:$2,0))</f>
        <v>267.44022814636577</v>
      </c>
      <c r="AI50" s="53">
        <f>INDEX(RES_hh_fec!$19:$19,MATCH(AI$2,RES_hh_fec!$2:$2,0))+INDEX(RES_hh_fec!$21:$21,MATCH(AI$2,RES_hh_fec!$2:$2,0))</f>
        <v>1.0499624240993477</v>
      </c>
      <c r="AJ50" s="53">
        <f>INDEX(RES_hh_fec!$19:$19,MATCH(AJ$2,RES_hh_fec!$2:$2,0))+INDEX(RES_hh_fec!$21:$21,MATCH(AJ$2,RES_hh_fec!$2:$2,0))</f>
        <v>18359.189392824923</v>
      </c>
      <c r="AK50" s="112"/>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c r="BK50" s="112"/>
      <c r="BL50" s="112"/>
      <c r="BM50" s="112"/>
      <c r="BN50" s="112"/>
      <c r="BO50" s="60" t="s">
        <v>283</v>
      </c>
      <c r="BP50" s="62">
        <f t="shared" si="49"/>
        <v>0.13742670335922777</v>
      </c>
      <c r="BQ50" s="62">
        <f t="shared" si="49"/>
        <v>0.16553759268547683</v>
      </c>
      <c r="BR50" s="62">
        <f t="shared" si="49"/>
        <v>0.20622774358949855</v>
      </c>
      <c r="BS50" s="62">
        <f t="shared" si="49"/>
        <v>2.9872913041462383E-2</v>
      </c>
      <c r="BT50" s="62">
        <f t="shared" si="49"/>
        <v>0.14437820033092244</v>
      </c>
      <c r="BU50" s="62">
        <f t="shared" si="49"/>
        <v>0.13971410984123572</v>
      </c>
      <c r="BV50" s="62">
        <f t="shared" si="49"/>
        <v>0.15451673717290448</v>
      </c>
      <c r="BW50" s="62">
        <f t="shared" si="49"/>
        <v>0.16667391267648549</v>
      </c>
      <c r="BX50" s="62">
        <f t="shared" si="49"/>
        <v>0.29024587116950873</v>
      </c>
      <c r="BY50" s="62">
        <f t="shared" si="49"/>
        <v>0.41186415003109828</v>
      </c>
      <c r="BZ50" s="62">
        <f t="shared" si="50"/>
        <v>0.19485100319993137</v>
      </c>
      <c r="CA50" s="62">
        <f t="shared" si="50"/>
        <v>0.20764135918715301</v>
      </c>
      <c r="CB50" s="62">
        <f t="shared" si="50"/>
        <v>0.19176324911370729</v>
      </c>
      <c r="CC50" s="62">
        <f t="shared" si="50"/>
        <v>0.16427482925827619</v>
      </c>
      <c r="CD50" s="62">
        <f t="shared" si="50"/>
        <v>0.13012263871673174</v>
      </c>
      <c r="CE50" s="62">
        <f t="shared" si="50"/>
        <v>0.19840017467041074</v>
      </c>
      <c r="CF50" s="62">
        <f t="shared" si="50"/>
        <v>0.19113451700868664</v>
      </c>
      <c r="CG50" s="62">
        <f t="shared" si="50"/>
        <v>0.15663413656665887</v>
      </c>
      <c r="CH50" s="62">
        <f t="shared" si="50"/>
        <v>9.3397540407293256E-2</v>
      </c>
      <c r="CI50" s="62">
        <f t="shared" si="50"/>
        <v>0.13733911733212556</v>
      </c>
      <c r="CJ50" s="62">
        <f t="shared" si="51"/>
        <v>0.20731204328689959</v>
      </c>
      <c r="CK50" s="62">
        <f t="shared" si="51"/>
        <v>0.17521725460009444</v>
      </c>
      <c r="CL50" s="62">
        <f t="shared" si="51"/>
        <v>0.13536464204485121</v>
      </c>
      <c r="CM50" s="62">
        <f t="shared" si="51"/>
        <v>0.13696512950352888</v>
      </c>
      <c r="CN50" s="62">
        <f t="shared" si="51"/>
        <v>0.27255531740765465</v>
      </c>
      <c r="CO50" s="62">
        <f t="shared" si="51"/>
        <v>0.16542020231064716</v>
      </c>
      <c r="CP50" s="62">
        <f t="shared" si="51"/>
        <v>0.21317393446611607</v>
      </c>
      <c r="CQ50" s="62">
        <f t="shared" si="51"/>
        <v>2.5063792022189953E-2</v>
      </c>
      <c r="CR50" s="62">
        <f t="shared" si="51"/>
        <v>0.18383002715945049</v>
      </c>
      <c r="CS50" s="63" t="s">
        <v>283</v>
      </c>
      <c r="CT50" s="69">
        <f>IFERROR(IFERROR(BP50,INDEX(input_dummy_data!$B:$B,MATCH($E50,input_dummy_data!$A:$A,0))),0)</f>
        <v>0.13742670335922777</v>
      </c>
      <c r="CU50" s="69">
        <f>IFERROR(IFERROR(BQ50,INDEX(input_dummy_data!$B:$B,MATCH($E50,input_dummy_data!$A:$A,0))),0)</f>
        <v>0.16553759268547683</v>
      </c>
      <c r="CV50" s="69">
        <f>IFERROR(IFERROR(BR50,INDEX(input_dummy_data!$B:$B,MATCH($E50,input_dummy_data!$A:$A,0))),0)</f>
        <v>0.20622774358949855</v>
      </c>
      <c r="CW50" s="69">
        <f>IFERROR(IFERROR(BS50,INDEX(input_dummy_data!$B:$B,MATCH($E50,input_dummy_data!$A:$A,0))),0)</f>
        <v>2.9872913041462383E-2</v>
      </c>
      <c r="CX50" s="69">
        <f>IFERROR(IFERROR(BT50,INDEX(input_dummy_data!$B:$B,MATCH($E50,input_dummy_data!$A:$A,0))),0)</f>
        <v>0.14437820033092244</v>
      </c>
      <c r="CY50" s="69">
        <f>IFERROR(IFERROR(BU50,INDEX(input_dummy_data!$B:$B,MATCH($E50,input_dummy_data!$A:$A,0))),0)</f>
        <v>0.13971410984123572</v>
      </c>
      <c r="CZ50" s="69">
        <f>IFERROR(IFERROR(BV50,INDEX(input_dummy_data!$B:$B,MATCH($E50,input_dummy_data!$A:$A,0))),0)</f>
        <v>0.15451673717290448</v>
      </c>
      <c r="DA50" s="69">
        <f>IFERROR(IFERROR(BW50,INDEX(input_dummy_data!$B:$B,MATCH($E50,input_dummy_data!$A:$A,0))),0)</f>
        <v>0.16667391267648549</v>
      </c>
      <c r="DB50" s="69">
        <f>IFERROR(IFERROR(BX50,INDEX(input_dummy_data!$B:$B,MATCH($E50,input_dummy_data!$A:$A,0))),0)</f>
        <v>0.29024587116950873</v>
      </c>
      <c r="DC50" s="69">
        <f>IFERROR(IFERROR(BY50,INDEX(input_dummy_data!$B:$B,MATCH($E50,input_dummy_data!$A:$A,0))),0)</f>
        <v>0.41186415003109828</v>
      </c>
      <c r="DD50" s="69">
        <f>IFERROR(IFERROR(BZ50,INDEX(input_dummy_data!$B:$B,MATCH($E50,input_dummy_data!$A:$A,0))),0)</f>
        <v>0.19485100319993137</v>
      </c>
      <c r="DE50" s="69">
        <f>IFERROR(IFERROR(CA50,INDEX(input_dummy_data!$B:$B,MATCH($E50,input_dummy_data!$A:$A,0))),0)</f>
        <v>0.20764135918715301</v>
      </c>
      <c r="DF50" s="69">
        <f>IFERROR(IFERROR(CB50,INDEX(input_dummy_data!$B:$B,MATCH($E50,input_dummy_data!$A:$A,0))),0)</f>
        <v>0.19176324911370729</v>
      </c>
      <c r="DG50" s="69">
        <f>IFERROR(IFERROR(CC50,INDEX(input_dummy_data!$B:$B,MATCH($E50,input_dummy_data!$A:$A,0))),0)</f>
        <v>0.16427482925827619</v>
      </c>
      <c r="DH50" s="69">
        <f>IFERROR(IFERROR(CD50,INDEX(input_dummy_data!$B:$B,MATCH($E50,input_dummy_data!$A:$A,0))),0)</f>
        <v>0.13012263871673174</v>
      </c>
      <c r="DI50" s="69">
        <f>IFERROR(IFERROR(CE50,INDEX(input_dummy_data!$B:$B,MATCH($E50,input_dummy_data!$A:$A,0))),0)</f>
        <v>0.19840017467041074</v>
      </c>
      <c r="DJ50" s="69">
        <f>IFERROR(IFERROR(CF50,INDEX(input_dummy_data!$B:$B,MATCH($E50,input_dummy_data!$A:$A,0))),0)</f>
        <v>0.19113451700868664</v>
      </c>
      <c r="DK50" s="69">
        <f>IFERROR(IFERROR(CG50,INDEX(input_dummy_data!$B:$B,MATCH($E50,input_dummy_data!$A:$A,0))),0)</f>
        <v>0.15663413656665887</v>
      </c>
      <c r="DL50" s="69">
        <f>IFERROR(IFERROR(CH50,INDEX(input_dummy_data!$B:$B,MATCH($E50,input_dummy_data!$A:$A,0))),0)</f>
        <v>9.3397540407293256E-2</v>
      </c>
      <c r="DM50" s="69">
        <f>IFERROR(IFERROR(CI50,INDEX(input_dummy_data!$B:$B,MATCH($E50,input_dummy_data!$A:$A,0))),0)</f>
        <v>0.13733911733212556</v>
      </c>
      <c r="DN50" s="69">
        <f>IFERROR(IFERROR(CJ50,INDEX(input_dummy_data!$B:$B,MATCH($E50,input_dummy_data!$A:$A,0))),0)</f>
        <v>0.20731204328689959</v>
      </c>
      <c r="DO50" s="69">
        <f>IFERROR(IFERROR(CK50,INDEX(input_dummy_data!$B:$B,MATCH($E50,input_dummy_data!$A:$A,0))),0)</f>
        <v>0.17521725460009444</v>
      </c>
      <c r="DP50" s="69">
        <f>IFERROR(IFERROR(CL50,INDEX(input_dummy_data!$B:$B,MATCH($E50,input_dummy_data!$A:$A,0))),0)</f>
        <v>0.13536464204485121</v>
      </c>
      <c r="DQ50" s="69">
        <f>IFERROR(IFERROR(CM50,INDEX(input_dummy_data!$B:$B,MATCH($E50,input_dummy_data!$A:$A,0))),0)</f>
        <v>0.13696512950352888</v>
      </c>
      <c r="DR50" s="69">
        <f>IFERROR(IFERROR(CN50,INDEX(input_dummy_data!$B:$B,MATCH($E50,input_dummy_data!$A:$A,0))),0)</f>
        <v>0.27255531740765465</v>
      </c>
      <c r="DS50" s="69">
        <f>IFERROR(IFERROR(CO50,INDEX(input_dummy_data!$B:$B,MATCH($E50,input_dummy_data!$A:$A,0))),0)</f>
        <v>0.16542020231064716</v>
      </c>
      <c r="DT50" s="69">
        <f>IFERROR(IFERROR(CP50,INDEX(input_dummy_data!$B:$B,MATCH($E50,input_dummy_data!$A:$A,0))),0)</f>
        <v>0.21317393446611607</v>
      </c>
      <c r="DU50" s="69">
        <f>IFERROR(IFERROR(CQ50,INDEX(input_dummy_data!$B:$B,MATCH($E50,input_dummy_data!$A:$A,0))),0)</f>
        <v>2.5063792022189953E-2</v>
      </c>
      <c r="DV50" s="69">
        <f>IFERROR(IFERROR(CR50,INDEX(input_dummy_data!$B:$B,MATCH($E50,input_dummy_data!$A:$A,0))),0)</f>
        <v>0.18383002715945049</v>
      </c>
      <c r="DW50" t="s">
        <v>663</v>
      </c>
      <c r="DX50" t="s">
        <v>663</v>
      </c>
      <c r="DY50" t="s">
        <v>663</v>
      </c>
      <c r="DZ50" t="s">
        <v>663</v>
      </c>
      <c r="EA50" t="s">
        <v>663</v>
      </c>
      <c r="EB50" t="s">
        <v>663</v>
      </c>
      <c r="EC50" t="s">
        <v>663</v>
      </c>
      <c r="ED50" t="s">
        <v>663</v>
      </c>
      <c r="EE50" t="s">
        <v>663</v>
      </c>
      <c r="EF50" t="s">
        <v>663</v>
      </c>
      <c r="EG50" t="s">
        <v>663</v>
      </c>
      <c r="EH50" t="s">
        <v>663</v>
      </c>
      <c r="EI50" t="s">
        <v>663</v>
      </c>
      <c r="EJ50" t="s">
        <v>663</v>
      </c>
      <c r="EK50" t="s">
        <v>663</v>
      </c>
      <c r="EL50" t="s">
        <v>663</v>
      </c>
      <c r="EM50" t="s">
        <v>663</v>
      </c>
      <c r="EN50" t="s">
        <v>663</v>
      </c>
      <c r="EO50" t="s">
        <v>663</v>
      </c>
      <c r="EP50" t="s">
        <v>663</v>
      </c>
      <c r="EQ50" t="s">
        <v>663</v>
      </c>
      <c r="ER50" t="s">
        <v>663</v>
      </c>
      <c r="ES50" t="s">
        <v>663</v>
      </c>
      <c r="ET50" t="s">
        <v>663</v>
      </c>
      <c r="EU50" t="s">
        <v>663</v>
      </c>
      <c r="EV50" t="s">
        <v>663</v>
      </c>
      <c r="EW50" t="s">
        <v>663</v>
      </c>
      <c r="EX50" t="s">
        <v>663</v>
      </c>
      <c r="EY50" t="s">
        <v>663</v>
      </c>
    </row>
    <row r="51" spans="1:155" hidden="1" x14ac:dyDescent="0.2">
      <c r="A51" t="s">
        <v>266</v>
      </c>
      <c r="B51" t="s">
        <v>257</v>
      </c>
      <c r="C51" t="s">
        <v>270</v>
      </c>
      <c r="D51" t="s">
        <v>272</v>
      </c>
      <c r="E51" t="s">
        <v>157</v>
      </c>
      <c r="F51" s="51" t="s">
        <v>279</v>
      </c>
      <c r="G51" s="52" t="s">
        <v>117</v>
      </c>
      <c r="H51" s="53">
        <f>INDEX(SER_hh_fec!$17:$17,MATCH(H$2,SER_hh_fec!$2:$2,0))</f>
        <v>0.31505543374005501</v>
      </c>
      <c r="I51" s="53">
        <f>INDEX(SER_hh_fec!$17:$17,MATCH(I$2,SER_hh_fec!$2:$2,0))</f>
        <v>0.91467872940017803</v>
      </c>
      <c r="J51" s="53">
        <f>INDEX(SER_hh_fec!$17:$17,MATCH(J$2,SER_hh_fec!$2:$2,0))</f>
        <v>2.1796920702962699E-2</v>
      </c>
      <c r="K51" s="53">
        <f>INDEX(SER_hh_fec!$17:$17,MATCH(K$2,SER_hh_fec!$2:$2,0))</f>
        <v>0</v>
      </c>
      <c r="L51" s="53">
        <f>INDEX(SER_hh_fec!$17:$17,MATCH(L$2,SER_hh_fec!$2:$2,0))</f>
        <v>0.362983983123017</v>
      </c>
      <c r="M51" s="53">
        <f>INDEX(SER_hh_fec!$17:$17,MATCH(M$2,SER_hh_fec!$2:$2,0))</f>
        <v>3.7053379375753202</v>
      </c>
      <c r="N51" s="53">
        <f>INDEX(SER_hh_fec!$17:$17,MATCH(N$2,SER_hh_fec!$2:$2,0))</f>
        <v>0.22039672396690799</v>
      </c>
      <c r="O51" s="53">
        <f>INDEX(SER_hh_fec!$17:$17,MATCH(O$2,SER_hh_fec!$2:$2,0))</f>
        <v>1.3823359536158401E-3</v>
      </c>
      <c r="P51" s="53">
        <f>INDEX(SER_hh_fec!$17:$17,MATCH(P$2,SER_hh_fec!$2:$2,0))</f>
        <v>8.2716368096372399</v>
      </c>
      <c r="Q51" s="53">
        <f>INDEX(SER_hh_fec!$17:$17,MATCH(Q$2,SER_hh_fec!$2:$2,0))</f>
        <v>2.5384017518712599E-2</v>
      </c>
      <c r="R51" s="53">
        <f>INDEX(SER_hh_fec!$17:$17,MATCH(R$2,SER_hh_fec!$2:$2,0))</f>
        <v>69.996427124664606</v>
      </c>
      <c r="S51" s="53">
        <f>INDEX(SER_hh_fec!$17:$17,MATCH(S$2,SER_hh_fec!$2:$2,0))</f>
        <v>5.2290900294490799</v>
      </c>
      <c r="T51" s="53">
        <f>INDEX(SER_hh_fec!$17:$17,MATCH(T$2,SER_hh_fec!$2:$2,0))</f>
        <v>4.0425018780437103</v>
      </c>
      <c r="U51" s="53">
        <f>INDEX(SER_hh_fec!$17:$17,MATCH(U$2,SER_hh_fec!$2:$2,0))</f>
        <v>0.209937153509414</v>
      </c>
      <c r="V51" s="53">
        <f>INDEX(SER_hh_fec!$17:$17,MATCH(V$2,SER_hh_fec!$2:$2,0))</f>
        <v>0.33167313125349701</v>
      </c>
      <c r="W51" s="53">
        <f>INDEX(SER_hh_fec!$17:$17,MATCH(W$2,SER_hh_fec!$2:$2,0))</f>
        <v>0.21788818885895</v>
      </c>
      <c r="X51" s="53">
        <f>INDEX(SER_hh_fec!$17:$17,MATCH(X$2,SER_hh_fec!$2:$2,0))</f>
        <v>31.888498509592502</v>
      </c>
      <c r="Y51" s="53">
        <f>INDEX(SER_hh_fec!$17:$17,MATCH(Y$2,SER_hh_fec!$2:$2,0))</f>
        <v>2.51620607060746E-3</v>
      </c>
      <c r="Z51" s="53">
        <f>INDEX(SER_hh_fec!$17:$17,MATCH(Z$2,SER_hh_fec!$2:$2,0))</f>
        <v>0.28020153040558698</v>
      </c>
      <c r="AA51" s="53">
        <f>INDEX(SER_hh_fec!$17:$17,MATCH(AA$2,SER_hh_fec!$2:$2,0))</f>
        <v>3.3164989615055698E-3</v>
      </c>
      <c r="AB51" s="53">
        <f>INDEX(SER_hh_fec!$17:$17,MATCH(AB$2,SER_hh_fec!$2:$2,0))</f>
        <v>3.7104271295573699</v>
      </c>
      <c r="AC51" s="53">
        <f>INDEX(SER_hh_fec!$17:$17,MATCH(AC$2,SER_hh_fec!$2:$2,0))</f>
        <v>0.67441650921413998</v>
      </c>
      <c r="AD51" s="53">
        <f>INDEX(SER_hh_fec!$17:$17,MATCH(AD$2,SER_hh_fec!$2:$2,0))</f>
        <v>2.0744432694379298</v>
      </c>
      <c r="AE51" s="53">
        <f>INDEX(SER_hh_fec!$17:$17,MATCH(AE$2,SER_hh_fec!$2:$2,0))</f>
        <v>1.8809641896335199E-2</v>
      </c>
      <c r="AF51" s="53">
        <f>INDEX(SER_hh_fec!$17:$17,MATCH(AF$2,SER_hh_fec!$2:$2,0))</f>
        <v>7.2019861621814396E-2</v>
      </c>
      <c r="AG51" s="53">
        <f>INDEX(SER_hh_fec!$17:$17,MATCH(AG$2,SER_hh_fec!$2:$2,0))</f>
        <v>1.6614021257792599E-2</v>
      </c>
      <c r="AH51" s="53">
        <f>INDEX(SER_hh_fec!$17:$17,MATCH(AH$2,SER_hh_fec!$2:$2,0))</f>
        <v>0.21383849892328799</v>
      </c>
      <c r="AI51" s="53">
        <f>INDEX(SER_hh_fec!$17:$17,MATCH(AI$2,SER_hh_fec!$2:$2,0))</f>
        <v>0</v>
      </c>
      <c r="AJ51" s="53">
        <f>INDEX(SER_hh_fec!$17:$17,MATCH(AJ$2,SER_hh_fec!$2:$2,0))</f>
        <v>132.82127207433621</v>
      </c>
      <c r="AK51" s="112"/>
      <c r="AL51" s="112"/>
      <c r="AM51" s="112"/>
      <c r="AN51" s="112"/>
      <c r="AO51" s="112"/>
      <c r="AP51" s="112"/>
      <c r="AQ51" s="112"/>
      <c r="AR51" s="112"/>
      <c r="AS51" s="112"/>
      <c r="AT51" s="112"/>
      <c r="AU51" s="112"/>
      <c r="AV51" s="112"/>
      <c r="AW51" s="112"/>
      <c r="AX51" s="112"/>
      <c r="AY51" s="112"/>
      <c r="AZ51" s="112"/>
      <c r="BA51" s="112"/>
      <c r="BB51" s="112"/>
      <c r="BC51" s="112"/>
      <c r="BD51" s="112"/>
      <c r="BE51" s="112"/>
      <c r="BF51" s="112"/>
      <c r="BG51" s="112"/>
      <c r="BH51" s="112"/>
      <c r="BI51" s="112"/>
      <c r="BJ51" s="112"/>
      <c r="BK51" s="112"/>
      <c r="BL51" s="112"/>
      <c r="BM51" s="112"/>
      <c r="BN51" s="112"/>
      <c r="BO51" s="60" t="s">
        <v>283</v>
      </c>
      <c r="BP51" s="62">
        <f t="shared" ref="BP51:CR51" si="52">H51/SUMIFS(AL:AL,$A:$A,"Non-residential buildings",$B:$B,"3. Application split",$C:$C,"Network gas",$D:$D,"Total")</f>
        <v>6.9901751892558167E-4</v>
      </c>
      <c r="BQ51" s="62">
        <f t="shared" si="52"/>
        <v>5.2160722426271527E-4</v>
      </c>
      <c r="BR51" s="62">
        <f t="shared" si="52"/>
        <v>1.8429412578731063E-4</v>
      </c>
      <c r="BS51" s="62">
        <f t="shared" si="52"/>
        <v>0</v>
      </c>
      <c r="BT51" s="62">
        <f t="shared" si="52"/>
        <v>3.2239528013783568E-4</v>
      </c>
      <c r="BU51" s="62">
        <f t="shared" si="52"/>
        <v>2.9253181517240327E-4</v>
      </c>
      <c r="BV51" s="62">
        <f t="shared" si="52"/>
        <v>8.2324412247225466E-4</v>
      </c>
      <c r="BW51" s="62">
        <f t="shared" si="52"/>
        <v>2.2144277815370931E-5</v>
      </c>
      <c r="BX51" s="62">
        <f t="shared" si="52"/>
        <v>2.3551235203305618E-3</v>
      </c>
      <c r="BY51" s="62">
        <f t="shared" si="52"/>
        <v>5.3134368019511007E-4</v>
      </c>
      <c r="BZ51" s="62">
        <f t="shared" si="52"/>
        <v>1.0132110998573427E-2</v>
      </c>
      <c r="CA51" s="62">
        <f t="shared" si="52"/>
        <v>7.386663390341094E-4</v>
      </c>
      <c r="CB51" s="62">
        <f t="shared" si="52"/>
        <v>1.6358454426657568E-2</v>
      </c>
      <c r="CC51" s="62">
        <f t="shared" si="52"/>
        <v>9.8184316845629192E-4</v>
      </c>
      <c r="CD51" s="62">
        <f t="shared" si="52"/>
        <v>2.6767791080995433E-4</v>
      </c>
      <c r="CE51" s="62">
        <f t="shared" si="52"/>
        <v>4.0489214477593697E-4</v>
      </c>
      <c r="CF51" s="62">
        <f t="shared" si="52"/>
        <v>5.0935294009682814E-3</v>
      </c>
      <c r="CG51" s="62">
        <f t="shared" si="52"/>
        <v>3.7512198004766557E-5</v>
      </c>
      <c r="CH51" s="62">
        <f t="shared" si="52"/>
        <v>2.2342293245384438E-3</v>
      </c>
      <c r="CI51" s="62">
        <f t="shared" si="52"/>
        <v>3.0664050998884555E-5</v>
      </c>
      <c r="CJ51" s="62">
        <f t="shared" si="52"/>
        <v>1.1523867012447901E-3</v>
      </c>
      <c r="CK51" s="62">
        <f t="shared" si="52"/>
        <v>3.3767338451429224E-4</v>
      </c>
      <c r="CL51" s="62">
        <f t="shared" si="52"/>
        <v>6.5118105972352749E-3</v>
      </c>
      <c r="CM51" s="62">
        <f t="shared" si="52"/>
        <v>2.4341881651103892E-5</v>
      </c>
      <c r="CN51" s="62">
        <f t="shared" si="52"/>
        <v>6.9249852186052197E-4</v>
      </c>
      <c r="CO51" s="62">
        <f t="shared" si="52"/>
        <v>2.163906343967209E-4</v>
      </c>
      <c r="CP51" s="62">
        <f t="shared" si="52"/>
        <v>3.2036052301241116E-4</v>
      </c>
      <c r="CQ51" s="62">
        <f t="shared" si="52"/>
        <v>0</v>
      </c>
      <c r="CR51" s="62">
        <f t="shared" si="52"/>
        <v>3.3071543099411457E-3</v>
      </c>
      <c r="CS51" s="63" t="s">
        <v>283</v>
      </c>
      <c r="CT51" s="69">
        <f>IFERROR(IFERROR(BP51,INDEX(input_dummy_data!$B:$B,MATCH($E51,input_dummy_data!$A:$A,0))),0)</f>
        <v>6.9901751892558167E-4</v>
      </c>
      <c r="CU51" s="69">
        <f>IFERROR(IFERROR(BQ51,INDEX(input_dummy_data!$B:$B,MATCH($E51,input_dummy_data!$A:$A,0))),0)</f>
        <v>5.2160722426271527E-4</v>
      </c>
      <c r="CV51" s="69">
        <f>IFERROR(IFERROR(BR51,INDEX(input_dummy_data!$B:$B,MATCH($E51,input_dummy_data!$A:$A,0))),0)</f>
        <v>1.8429412578731063E-4</v>
      </c>
      <c r="CW51" s="69">
        <f>IFERROR(IFERROR(BS51,INDEX(input_dummy_data!$B:$B,MATCH($E51,input_dummy_data!$A:$A,0))),0)</f>
        <v>0</v>
      </c>
      <c r="CX51" s="69">
        <f>IFERROR(IFERROR(BT51,INDEX(input_dummy_data!$B:$B,MATCH($E51,input_dummy_data!$A:$A,0))),0)</f>
        <v>3.2239528013783568E-4</v>
      </c>
      <c r="CY51" s="69">
        <f>IFERROR(IFERROR(BU51,INDEX(input_dummy_data!$B:$B,MATCH($E51,input_dummy_data!$A:$A,0))),0)</f>
        <v>2.9253181517240327E-4</v>
      </c>
      <c r="CZ51" s="69">
        <f>IFERROR(IFERROR(BV51,INDEX(input_dummy_data!$B:$B,MATCH($E51,input_dummy_data!$A:$A,0))),0)</f>
        <v>8.2324412247225466E-4</v>
      </c>
      <c r="DA51" s="69">
        <f>IFERROR(IFERROR(BW51,INDEX(input_dummy_data!$B:$B,MATCH($E51,input_dummy_data!$A:$A,0))),0)</f>
        <v>2.2144277815370931E-5</v>
      </c>
      <c r="DB51" s="69">
        <f>IFERROR(IFERROR(BX51,INDEX(input_dummy_data!$B:$B,MATCH($E51,input_dummy_data!$A:$A,0))),0)</f>
        <v>2.3551235203305618E-3</v>
      </c>
      <c r="DC51" s="69">
        <f>IFERROR(IFERROR(BY51,INDEX(input_dummy_data!$B:$B,MATCH($E51,input_dummy_data!$A:$A,0))),0)</f>
        <v>5.3134368019511007E-4</v>
      </c>
      <c r="DD51" s="69">
        <f>IFERROR(IFERROR(BZ51,INDEX(input_dummy_data!$B:$B,MATCH($E51,input_dummy_data!$A:$A,0))),0)</f>
        <v>1.0132110998573427E-2</v>
      </c>
      <c r="DE51" s="69">
        <f>IFERROR(IFERROR(CA51,INDEX(input_dummy_data!$B:$B,MATCH($E51,input_dummy_data!$A:$A,0))),0)</f>
        <v>7.386663390341094E-4</v>
      </c>
      <c r="DF51" s="69">
        <f>IFERROR(IFERROR(CB51,INDEX(input_dummy_data!$B:$B,MATCH($E51,input_dummy_data!$A:$A,0))),0)</f>
        <v>1.6358454426657568E-2</v>
      </c>
      <c r="DG51" s="69">
        <f>IFERROR(IFERROR(CC51,INDEX(input_dummy_data!$B:$B,MATCH($E51,input_dummy_data!$A:$A,0))),0)</f>
        <v>9.8184316845629192E-4</v>
      </c>
      <c r="DH51" s="69">
        <f>IFERROR(IFERROR(CD51,INDEX(input_dummy_data!$B:$B,MATCH($E51,input_dummy_data!$A:$A,0))),0)</f>
        <v>2.6767791080995433E-4</v>
      </c>
      <c r="DI51" s="69">
        <f>IFERROR(IFERROR(CE51,INDEX(input_dummy_data!$B:$B,MATCH($E51,input_dummy_data!$A:$A,0))),0)</f>
        <v>4.0489214477593697E-4</v>
      </c>
      <c r="DJ51" s="69">
        <f>IFERROR(IFERROR(CF51,INDEX(input_dummy_data!$B:$B,MATCH($E51,input_dummy_data!$A:$A,0))),0)</f>
        <v>5.0935294009682814E-3</v>
      </c>
      <c r="DK51" s="69">
        <f>IFERROR(IFERROR(CG51,INDEX(input_dummy_data!$B:$B,MATCH($E51,input_dummy_data!$A:$A,0))),0)</f>
        <v>3.7512198004766557E-5</v>
      </c>
      <c r="DL51" s="69">
        <f>IFERROR(IFERROR(CH51,INDEX(input_dummy_data!$B:$B,MATCH($E51,input_dummy_data!$A:$A,0))),0)</f>
        <v>2.2342293245384438E-3</v>
      </c>
      <c r="DM51" s="69">
        <f>IFERROR(IFERROR(CI51,INDEX(input_dummy_data!$B:$B,MATCH($E51,input_dummy_data!$A:$A,0))),0)</f>
        <v>3.0664050998884555E-5</v>
      </c>
      <c r="DN51" s="69">
        <f>IFERROR(IFERROR(CJ51,INDEX(input_dummy_data!$B:$B,MATCH($E51,input_dummy_data!$A:$A,0))),0)</f>
        <v>1.1523867012447901E-3</v>
      </c>
      <c r="DO51" s="69">
        <f>IFERROR(IFERROR(CK51,INDEX(input_dummy_data!$B:$B,MATCH($E51,input_dummy_data!$A:$A,0))),0)</f>
        <v>3.3767338451429224E-4</v>
      </c>
      <c r="DP51" s="69">
        <f>IFERROR(IFERROR(CL51,INDEX(input_dummy_data!$B:$B,MATCH($E51,input_dummy_data!$A:$A,0))),0)</f>
        <v>6.5118105972352749E-3</v>
      </c>
      <c r="DQ51" s="69">
        <f>IFERROR(IFERROR(CM51,INDEX(input_dummy_data!$B:$B,MATCH($E51,input_dummy_data!$A:$A,0))),0)</f>
        <v>2.4341881651103892E-5</v>
      </c>
      <c r="DR51" s="69">
        <f>IFERROR(IFERROR(CN51,INDEX(input_dummy_data!$B:$B,MATCH($E51,input_dummy_data!$A:$A,0))),0)</f>
        <v>6.9249852186052197E-4</v>
      </c>
      <c r="DS51" s="69">
        <f>IFERROR(IFERROR(CO51,INDEX(input_dummy_data!$B:$B,MATCH($E51,input_dummy_data!$A:$A,0))),0)</f>
        <v>2.163906343967209E-4</v>
      </c>
      <c r="DT51" s="69">
        <f>IFERROR(IFERROR(CP51,INDEX(input_dummy_data!$B:$B,MATCH($E51,input_dummy_data!$A:$A,0))),0)</f>
        <v>3.2036052301241116E-4</v>
      </c>
      <c r="DU51" s="69">
        <f>IFERROR(IFERROR(CQ51,INDEX(input_dummy_data!$B:$B,MATCH($E51,input_dummy_data!$A:$A,0))),0)</f>
        <v>0</v>
      </c>
      <c r="DV51" s="69">
        <f>IFERROR(IFERROR(CR51,INDEX(input_dummy_data!$B:$B,MATCH($E51,input_dummy_data!$A:$A,0))),0)</f>
        <v>3.3071543099411457E-3</v>
      </c>
      <c r="DW51" t="s">
        <v>663</v>
      </c>
      <c r="DX51" t="s">
        <v>663</v>
      </c>
      <c r="DY51" t="s">
        <v>663</v>
      </c>
      <c r="DZ51" t="s">
        <v>663</v>
      </c>
      <c r="EA51" t="s">
        <v>663</v>
      </c>
      <c r="EB51" t="s">
        <v>663</v>
      </c>
      <c r="EC51" t="s">
        <v>663</v>
      </c>
      <c r="ED51" t="s">
        <v>663</v>
      </c>
      <c r="EE51" t="s">
        <v>663</v>
      </c>
      <c r="EF51" t="s">
        <v>663</v>
      </c>
      <c r="EG51" t="s">
        <v>663</v>
      </c>
      <c r="EH51" t="s">
        <v>663</v>
      </c>
      <c r="EI51" t="s">
        <v>663</v>
      </c>
      <c r="EJ51" t="s">
        <v>663</v>
      </c>
      <c r="EK51" t="s">
        <v>663</v>
      </c>
      <c r="EL51" t="s">
        <v>663</v>
      </c>
      <c r="EM51" t="s">
        <v>663</v>
      </c>
      <c r="EN51" t="s">
        <v>663</v>
      </c>
      <c r="EO51" t="s">
        <v>663</v>
      </c>
      <c r="EP51" t="s">
        <v>663</v>
      </c>
      <c r="EQ51" t="s">
        <v>663</v>
      </c>
      <c r="ER51" t="s">
        <v>663</v>
      </c>
      <c r="ES51" t="s">
        <v>663</v>
      </c>
      <c r="ET51" t="s">
        <v>663</v>
      </c>
      <c r="EU51" t="s">
        <v>663</v>
      </c>
      <c r="EV51" t="s">
        <v>663</v>
      </c>
      <c r="EW51" t="s">
        <v>663</v>
      </c>
      <c r="EX51" t="s">
        <v>663</v>
      </c>
      <c r="EY51" t="s">
        <v>663</v>
      </c>
    </row>
    <row r="52" spans="1:155" hidden="1" x14ac:dyDescent="0.2">
      <c r="A52" t="s">
        <v>276</v>
      </c>
      <c r="B52" t="s">
        <v>257</v>
      </c>
      <c r="C52" t="s">
        <v>277</v>
      </c>
      <c r="D52" t="s">
        <v>1</v>
      </c>
      <c r="E52" t="s">
        <v>179</v>
      </c>
      <c r="F52" s="51" t="s">
        <v>279</v>
      </c>
      <c r="G52" s="51" t="s">
        <v>8</v>
      </c>
      <c r="H52" s="53">
        <f>INDEX(RES_hh_fec!$11:$11,MATCH(H$2,RES_hh_fec!$2:$2,0))</f>
        <v>705.02975256846298</v>
      </c>
      <c r="I52" s="53">
        <f>INDEX(RES_hh_fec!$11:$11,MATCH(I$2,RES_hh_fec!$2:$2,0))</f>
        <v>1.8407479473194699</v>
      </c>
      <c r="J52" s="53">
        <f>INDEX(RES_hh_fec!$11:$11,MATCH(J$2,RES_hh_fec!$2:$2,0))</f>
        <v>246.575019834648</v>
      </c>
      <c r="K52" s="53">
        <f>INDEX(RES_hh_fec!$11:$11,MATCH(K$2,RES_hh_fec!$2:$2,0))</f>
        <v>0</v>
      </c>
      <c r="L52" s="53">
        <f>INDEX(RES_hh_fec!$11:$11,MATCH(L$2,RES_hh_fec!$2:$2,0))</f>
        <v>873.39787535640403</v>
      </c>
      <c r="M52" s="53">
        <f>INDEX(RES_hh_fec!$11:$11,MATCH(M$2,RES_hh_fec!$2:$2,0))</f>
        <v>4061.7049670423598</v>
      </c>
      <c r="N52" s="53">
        <f>INDEX(RES_hh_fec!$11:$11,MATCH(N$2,RES_hh_fec!$2:$2,0))</f>
        <v>1373.53916408962</v>
      </c>
      <c r="O52" s="53">
        <f>INDEX(RES_hh_fec!$11:$11,MATCH(O$2,RES_hh_fec!$2:$2,0))</f>
        <v>225.44244000347101</v>
      </c>
      <c r="P52" s="53">
        <f>INDEX(RES_hh_fec!$11:$11,MATCH(P$2,RES_hh_fec!$2:$2,0))</f>
        <v>0</v>
      </c>
      <c r="Q52" s="53">
        <f>INDEX(RES_hh_fec!$11:$11,MATCH(Q$2,RES_hh_fec!$2:$2,0))</f>
        <v>1456.89823854421</v>
      </c>
      <c r="R52" s="53">
        <f>INDEX(RES_hh_fec!$11:$11,MATCH(R$2,RES_hh_fec!$2:$2,0))</f>
        <v>1264.87030407408</v>
      </c>
      <c r="S52" s="53">
        <f>INDEX(RES_hh_fec!$11:$11,MATCH(S$2,RES_hh_fec!$2:$2,0))</f>
        <v>47.384363422706798</v>
      </c>
      <c r="T52" s="53">
        <f>INDEX(RES_hh_fec!$11:$11,MATCH(T$2,RES_hh_fec!$2:$2,0))</f>
        <v>49.5090012664078</v>
      </c>
      <c r="U52" s="53">
        <f>INDEX(RES_hh_fec!$11:$11,MATCH(U$2,RES_hh_fec!$2:$2,0))</f>
        <v>82.973138058426002</v>
      </c>
      <c r="V52" s="53">
        <f>INDEX(RES_hh_fec!$11:$11,MATCH(V$2,RES_hh_fec!$2:$2,0))</f>
        <v>450.20135970514701</v>
      </c>
      <c r="W52" s="53">
        <f>INDEX(RES_hh_fec!$11:$11,MATCH(W$2,RES_hh_fec!$2:$2,0))</f>
        <v>0</v>
      </c>
      <c r="X52" s="53">
        <f>INDEX(RES_hh_fec!$11:$11,MATCH(X$2,RES_hh_fec!$2:$2,0))</f>
        <v>859.37027939333097</v>
      </c>
      <c r="Y52" s="53">
        <f>INDEX(RES_hh_fec!$11:$11,MATCH(Y$2,RES_hh_fec!$2:$2,0))</f>
        <v>345.155280690925</v>
      </c>
      <c r="Z52" s="53">
        <f>INDEX(RES_hh_fec!$11:$11,MATCH(Z$2,RES_hh_fec!$2:$2,0))</f>
        <v>0</v>
      </c>
      <c r="AA52" s="53">
        <f>INDEX(RES_hh_fec!$11:$11,MATCH(AA$2,RES_hh_fec!$2:$2,0))</f>
        <v>293.17269257101498</v>
      </c>
      <c r="AB52" s="53">
        <f>INDEX(RES_hh_fec!$11:$11,MATCH(AB$2,RES_hh_fec!$2:$2,0))</f>
        <v>246.03034369511099</v>
      </c>
      <c r="AC52" s="53">
        <f>INDEX(RES_hh_fec!$11:$11,MATCH(AC$2,RES_hh_fec!$2:$2,0))</f>
        <v>3475.3594143840401</v>
      </c>
      <c r="AD52" s="53">
        <f>INDEX(RES_hh_fec!$11:$11,MATCH(AD$2,RES_hh_fec!$2:$2,0))</f>
        <v>0.586835697848058</v>
      </c>
      <c r="AE52" s="53">
        <f>INDEX(RES_hh_fec!$11:$11,MATCH(AE$2,RES_hh_fec!$2:$2,0))</f>
        <v>638.79262192007297</v>
      </c>
      <c r="AF52" s="53">
        <f>INDEX(RES_hh_fec!$11:$11,MATCH(AF$2,RES_hh_fec!$2:$2,0))</f>
        <v>2156.1754477078298</v>
      </c>
      <c r="AG52" s="53">
        <f>INDEX(RES_hh_fec!$11:$11,MATCH(AG$2,RES_hh_fec!$2:$2,0))</f>
        <v>56.273960736943003</v>
      </c>
      <c r="AH52" s="53">
        <f>INDEX(RES_hh_fec!$11:$11,MATCH(AH$2,RES_hh_fec!$2:$2,0))</f>
        <v>334.45923054739399</v>
      </c>
      <c r="AI52" s="53">
        <f>INDEX(RES_hh_fec!$11:$11,MATCH(AI$2,RES_hh_fec!$2:$2,0))</f>
        <v>0</v>
      </c>
      <c r="AJ52" s="53">
        <f>INDEX(RES_hh_fec!$11:$11,MATCH(AJ$2,RES_hh_fec!$2:$2,0))</f>
        <v>19244.742479257799</v>
      </c>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60" t="s">
        <v>283</v>
      </c>
      <c r="BP52" s="62">
        <f t="shared" ref="BP52:BY53" si="53">H52/SUMIFS(AL:AL,$A:$A,"Dwellings",$B:$B,"3. Application split",$C:$C,"Steam hot water",$D:$D,"Total")</f>
        <v>0.88741683135636551</v>
      </c>
      <c r="BQ52" s="62">
        <f t="shared" si="53"/>
        <v>0.84783353990064392</v>
      </c>
      <c r="BR52" s="62">
        <f t="shared" si="53"/>
        <v>0.73757443824781332</v>
      </c>
      <c r="BS52" s="62" t="e">
        <f t="shared" si="53"/>
        <v>#DIV/0!</v>
      </c>
      <c r="BT52" s="62">
        <f t="shared" si="53"/>
        <v>0.88087084762445778</v>
      </c>
      <c r="BU52" s="62">
        <f t="shared" si="53"/>
        <v>0.85882637902512049</v>
      </c>
      <c r="BV52" s="62">
        <f t="shared" si="53"/>
        <v>0.85125416228013895</v>
      </c>
      <c r="BW52" s="62">
        <f t="shared" si="53"/>
        <v>0.84492457293264644</v>
      </c>
      <c r="BX52" s="62" t="e">
        <f t="shared" si="53"/>
        <v>#DIV/0!</v>
      </c>
      <c r="BY52" s="62">
        <f t="shared" si="53"/>
        <v>0.87280352232726377</v>
      </c>
      <c r="BZ52" s="62">
        <f t="shared" ref="BZ52:CI53" si="54">R52/SUMIFS(AV:AV,$A:$A,"Dwellings",$B:$B,"3. Application split",$C:$C,"Steam hot water",$D:$D,"Total")</f>
        <v>0.80553807609547123</v>
      </c>
      <c r="CA52" s="62">
        <f t="shared" si="54"/>
        <v>0.75108364939365158</v>
      </c>
      <c r="CB52" s="62">
        <f t="shared" si="54"/>
        <v>0.84326857548810097</v>
      </c>
      <c r="CC52" s="62">
        <f t="shared" si="54"/>
        <v>0.83068306110930556</v>
      </c>
      <c r="CD52" s="62">
        <f t="shared" si="54"/>
        <v>0.85929810281253782</v>
      </c>
      <c r="CE52" s="62" t="e">
        <f t="shared" si="54"/>
        <v>#DIV/0!</v>
      </c>
      <c r="CF52" s="62">
        <f t="shared" si="54"/>
        <v>0.81579452683058729</v>
      </c>
      <c r="CG52" s="62">
        <f t="shared" si="54"/>
        <v>0.82733410428354115</v>
      </c>
      <c r="CH52" s="62" t="e">
        <f t="shared" si="54"/>
        <v>#DIV/0!</v>
      </c>
      <c r="CI52" s="62">
        <f t="shared" si="54"/>
        <v>0.83192207843051746</v>
      </c>
      <c r="CJ52" s="62">
        <f t="shared" ref="CJ52:CR53" si="55">AB52/SUMIFS(BF:BF,$A:$A,"Dwellings",$B:$B,"3. Application split",$C:$C,"Steam hot water",$D:$D,"Total")</f>
        <v>0.79289375140717477</v>
      </c>
      <c r="CK52" s="62">
        <f t="shared" si="55"/>
        <v>0.84591045088283412</v>
      </c>
      <c r="CL52" s="62">
        <f t="shared" si="55"/>
        <v>0.55357057509987573</v>
      </c>
      <c r="CM52" s="62">
        <f t="shared" si="55"/>
        <v>0.837816425453772</v>
      </c>
      <c r="CN52" s="62">
        <f t="shared" si="55"/>
        <v>0.87733994567710216</v>
      </c>
      <c r="CO52" s="62">
        <f t="shared" si="55"/>
        <v>0.78109494205904395</v>
      </c>
      <c r="CP52" s="62">
        <f t="shared" si="55"/>
        <v>0.79896856619957091</v>
      </c>
      <c r="CQ52" s="62" t="e">
        <f t="shared" si="55"/>
        <v>#DIV/0!</v>
      </c>
      <c r="CR52" s="62">
        <f t="shared" si="55"/>
        <v>0.84887939444267457</v>
      </c>
      <c r="CS52" s="63" t="s">
        <v>283</v>
      </c>
      <c r="CT52" s="69">
        <f>IFERROR(IFERROR(BP52,INDEX(input_dummy_data!$B:$B,MATCH($E52,input_dummy_data!$A:$A,0))),0)</f>
        <v>0.88741683135636551</v>
      </c>
      <c r="CU52" s="69">
        <f>IFERROR(IFERROR(BQ52,INDEX(input_dummy_data!$B:$B,MATCH($E52,input_dummy_data!$A:$A,0))),0)</f>
        <v>0.84783353990064392</v>
      </c>
      <c r="CV52" s="69">
        <f>IFERROR(IFERROR(BR52,INDEX(input_dummy_data!$B:$B,MATCH($E52,input_dummy_data!$A:$A,0))),0)</f>
        <v>0.73757443824781332</v>
      </c>
      <c r="CW52" s="69">
        <f>IFERROR(IFERROR(BS52,INDEX(input_dummy_data!$B:$B,MATCH($E52,input_dummy_data!$A:$A,0))),0)</f>
        <v>0.83</v>
      </c>
      <c r="CX52" s="69">
        <f>IFERROR(IFERROR(BT52,INDEX(input_dummy_data!$B:$B,MATCH($E52,input_dummy_data!$A:$A,0))),0)</f>
        <v>0.88087084762445778</v>
      </c>
      <c r="CY52" s="69">
        <f>IFERROR(IFERROR(BU52,INDEX(input_dummy_data!$B:$B,MATCH($E52,input_dummy_data!$A:$A,0))),0)</f>
        <v>0.85882637902512049</v>
      </c>
      <c r="CZ52" s="69">
        <f>IFERROR(IFERROR(BV52,INDEX(input_dummy_data!$B:$B,MATCH($E52,input_dummy_data!$A:$A,0))),0)</f>
        <v>0.85125416228013895</v>
      </c>
      <c r="DA52" s="69">
        <f>IFERROR(IFERROR(BW52,INDEX(input_dummy_data!$B:$B,MATCH($E52,input_dummy_data!$A:$A,0))),0)</f>
        <v>0.84492457293264644</v>
      </c>
      <c r="DB52" s="69">
        <f>IFERROR(IFERROR(BX52,INDEX(input_dummy_data!$B:$B,MATCH($E52,input_dummy_data!$A:$A,0))),0)</f>
        <v>0.83</v>
      </c>
      <c r="DC52" s="69">
        <f>IFERROR(IFERROR(BY52,INDEX(input_dummy_data!$B:$B,MATCH($E52,input_dummy_data!$A:$A,0))),0)</f>
        <v>0.87280352232726377</v>
      </c>
      <c r="DD52" s="69">
        <f>IFERROR(IFERROR(BZ52,INDEX(input_dummy_data!$B:$B,MATCH($E52,input_dummy_data!$A:$A,0))),0)</f>
        <v>0.80553807609547123</v>
      </c>
      <c r="DE52" s="69">
        <f>IFERROR(IFERROR(CA52,INDEX(input_dummy_data!$B:$B,MATCH($E52,input_dummy_data!$A:$A,0))),0)</f>
        <v>0.75108364939365158</v>
      </c>
      <c r="DF52" s="69">
        <f>IFERROR(IFERROR(CB52,INDEX(input_dummy_data!$B:$B,MATCH($E52,input_dummy_data!$A:$A,0))),0)</f>
        <v>0.84326857548810097</v>
      </c>
      <c r="DG52" s="69">
        <f>IFERROR(IFERROR(CC52,INDEX(input_dummy_data!$B:$B,MATCH($E52,input_dummy_data!$A:$A,0))),0)</f>
        <v>0.83068306110930556</v>
      </c>
      <c r="DH52" s="69">
        <f>IFERROR(IFERROR(CD52,INDEX(input_dummy_data!$B:$B,MATCH($E52,input_dummy_data!$A:$A,0))),0)</f>
        <v>0.85929810281253782</v>
      </c>
      <c r="DI52" s="69">
        <f>IFERROR(IFERROR(CE52,INDEX(input_dummy_data!$B:$B,MATCH($E52,input_dummy_data!$A:$A,0))),0)</f>
        <v>0.83</v>
      </c>
      <c r="DJ52" s="69">
        <f>IFERROR(IFERROR(CF52,INDEX(input_dummy_data!$B:$B,MATCH($E52,input_dummy_data!$A:$A,0))),0)</f>
        <v>0.81579452683058729</v>
      </c>
      <c r="DK52" s="69">
        <f>IFERROR(IFERROR(CG52,INDEX(input_dummy_data!$B:$B,MATCH($E52,input_dummy_data!$A:$A,0))),0)</f>
        <v>0.82733410428354115</v>
      </c>
      <c r="DL52" s="69">
        <f>IFERROR(IFERROR(CH52,INDEX(input_dummy_data!$B:$B,MATCH($E52,input_dummy_data!$A:$A,0))),0)</f>
        <v>0.83</v>
      </c>
      <c r="DM52" s="69">
        <f>IFERROR(IFERROR(CI52,INDEX(input_dummy_data!$B:$B,MATCH($E52,input_dummy_data!$A:$A,0))),0)</f>
        <v>0.83192207843051746</v>
      </c>
      <c r="DN52" s="69">
        <f>IFERROR(IFERROR(CJ52,INDEX(input_dummy_data!$B:$B,MATCH($E52,input_dummy_data!$A:$A,0))),0)</f>
        <v>0.79289375140717477</v>
      </c>
      <c r="DO52" s="69">
        <f>IFERROR(IFERROR(CK52,INDEX(input_dummy_data!$B:$B,MATCH($E52,input_dummy_data!$A:$A,0))),0)</f>
        <v>0.84591045088283412</v>
      </c>
      <c r="DP52" s="69">
        <f>IFERROR(IFERROR(CL52,INDEX(input_dummy_data!$B:$B,MATCH($E52,input_dummy_data!$A:$A,0))),0)</f>
        <v>0.55357057509987573</v>
      </c>
      <c r="DQ52" s="69">
        <f>IFERROR(IFERROR(CM52,INDEX(input_dummy_data!$B:$B,MATCH($E52,input_dummy_data!$A:$A,0))),0)</f>
        <v>0.837816425453772</v>
      </c>
      <c r="DR52" s="69">
        <f>IFERROR(IFERROR(CN52,INDEX(input_dummy_data!$B:$B,MATCH($E52,input_dummy_data!$A:$A,0))),0)</f>
        <v>0.87733994567710216</v>
      </c>
      <c r="DS52" s="69">
        <f>IFERROR(IFERROR(CO52,INDEX(input_dummy_data!$B:$B,MATCH($E52,input_dummy_data!$A:$A,0))),0)</f>
        <v>0.78109494205904395</v>
      </c>
      <c r="DT52" s="69">
        <f>IFERROR(IFERROR(CP52,INDEX(input_dummy_data!$B:$B,MATCH($E52,input_dummy_data!$A:$A,0))),0)</f>
        <v>0.79896856619957091</v>
      </c>
      <c r="DU52" s="69">
        <f>IFERROR(IFERROR(CQ52,INDEX(input_dummy_data!$B:$B,MATCH($E52,input_dummy_data!$A:$A,0))),0)</f>
        <v>0.83</v>
      </c>
      <c r="DV52" s="69">
        <f>IFERROR(IFERROR(CR52,INDEX(input_dummy_data!$B:$B,MATCH($E52,input_dummy_data!$A:$A,0))),0)</f>
        <v>0.84887939444267457</v>
      </c>
      <c r="DW52" t="s">
        <v>663</v>
      </c>
      <c r="DX52" t="s">
        <v>663</v>
      </c>
      <c r="DY52" t="s">
        <v>663</v>
      </c>
      <c r="DZ52" t="s">
        <v>844</v>
      </c>
      <c r="EA52" t="s">
        <v>663</v>
      </c>
      <c r="EB52" t="s">
        <v>663</v>
      </c>
      <c r="EC52" t="s">
        <v>663</v>
      </c>
      <c r="ED52" t="s">
        <v>663</v>
      </c>
      <c r="EE52" t="s">
        <v>844</v>
      </c>
      <c r="EF52" t="s">
        <v>663</v>
      </c>
      <c r="EG52" t="s">
        <v>663</v>
      </c>
      <c r="EH52" t="s">
        <v>663</v>
      </c>
      <c r="EI52" t="s">
        <v>663</v>
      </c>
      <c r="EJ52" t="s">
        <v>663</v>
      </c>
      <c r="EK52" t="s">
        <v>663</v>
      </c>
      <c r="EL52" t="s">
        <v>844</v>
      </c>
      <c r="EM52" t="s">
        <v>663</v>
      </c>
      <c r="EN52" t="s">
        <v>663</v>
      </c>
      <c r="EO52" t="s">
        <v>844</v>
      </c>
      <c r="EP52" t="s">
        <v>663</v>
      </c>
      <c r="EQ52" t="s">
        <v>663</v>
      </c>
      <c r="ER52" t="s">
        <v>663</v>
      </c>
      <c r="ES52" t="s">
        <v>663</v>
      </c>
      <c r="ET52" t="s">
        <v>663</v>
      </c>
      <c r="EU52" t="s">
        <v>663</v>
      </c>
      <c r="EV52" t="s">
        <v>663</v>
      </c>
      <c r="EW52" t="s">
        <v>663</v>
      </c>
      <c r="EX52" t="s">
        <v>844</v>
      </c>
      <c r="EY52" t="s">
        <v>663</v>
      </c>
    </row>
    <row r="53" spans="1:155" hidden="1" x14ac:dyDescent="0.2">
      <c r="A53" t="s">
        <v>276</v>
      </c>
      <c r="B53" t="s">
        <v>257</v>
      </c>
      <c r="C53" t="s">
        <v>277</v>
      </c>
      <c r="D53" t="s">
        <v>83</v>
      </c>
      <c r="E53" t="s">
        <v>189</v>
      </c>
      <c r="F53" s="51" t="s">
        <v>279</v>
      </c>
      <c r="G53" s="51" t="s">
        <v>8</v>
      </c>
      <c r="H53" s="53">
        <f>INDEX(RES_hh_fec!$24:$24,MATCH(H$2,RES_hh_fec!$2:$2,0))</f>
        <v>89.444419721987799</v>
      </c>
      <c r="I53" s="53">
        <f>INDEX(RES_hh_fec!$24:$24,MATCH(I$2,RES_hh_fec!$2:$2,0))</f>
        <v>0.33037157165495501</v>
      </c>
      <c r="J53" s="53">
        <f>INDEX(RES_hh_fec!$24:$24,MATCH(J$2,RES_hh_fec!$2:$2,0))</f>
        <v>87.730247604409698</v>
      </c>
      <c r="K53" s="53">
        <f>INDEX(RES_hh_fec!$24:$24,MATCH(K$2,RES_hh_fec!$2:$2,0))</f>
        <v>0</v>
      </c>
      <c r="L53" s="53">
        <f>INDEX(RES_hh_fec!$24:$24,MATCH(L$2,RES_hh_fec!$2:$2,0))</f>
        <v>118.118506087928</v>
      </c>
      <c r="M53" s="53">
        <f>INDEX(RES_hh_fec!$24:$24,MATCH(M$2,RES_hh_fec!$2:$2,0))</f>
        <v>667.66183658670798</v>
      </c>
      <c r="N53" s="53">
        <f>INDEX(RES_hh_fec!$24:$24,MATCH(N$2,RES_hh_fec!$2:$2,0))</f>
        <v>240.008498820488</v>
      </c>
      <c r="O53" s="53">
        <f>INDEX(RES_hh_fec!$24:$24,MATCH(O$2,RES_hh_fec!$2:$2,0))</f>
        <v>41.3771640482652</v>
      </c>
      <c r="P53" s="53">
        <f>INDEX(RES_hh_fec!$24:$24,MATCH(P$2,RES_hh_fec!$2:$2,0))</f>
        <v>0</v>
      </c>
      <c r="Q53" s="53">
        <f>INDEX(RES_hh_fec!$24:$24,MATCH(Q$2,RES_hh_fec!$2:$2,0))</f>
        <v>212.31848810178499</v>
      </c>
      <c r="R53" s="53">
        <f>INDEX(RES_hh_fec!$24:$24,MATCH(R$2,RES_hh_fec!$2:$2,0))</f>
        <v>305.34759326609401</v>
      </c>
      <c r="S53" s="53">
        <f>INDEX(RES_hh_fec!$24:$24,MATCH(S$2,RES_hh_fec!$2:$2,0))</f>
        <v>15.703634113866</v>
      </c>
      <c r="T53" s="53">
        <f>INDEX(RES_hh_fec!$24:$24,MATCH(T$2,RES_hh_fec!$2:$2,0))</f>
        <v>9.2018326310263401</v>
      </c>
      <c r="U53" s="53">
        <f>INDEX(RES_hh_fec!$24:$24,MATCH(U$2,RES_hh_fec!$2:$2,0))</f>
        <v>16.912295921198599</v>
      </c>
      <c r="V53" s="53">
        <f>INDEX(RES_hh_fec!$24:$24,MATCH(V$2,RES_hh_fec!$2:$2,0))</f>
        <v>73.716193739471393</v>
      </c>
      <c r="W53" s="53">
        <f>INDEX(RES_hh_fec!$24:$24,MATCH(W$2,RES_hh_fec!$2:$2,0))</f>
        <v>0</v>
      </c>
      <c r="X53" s="53">
        <f>INDEX(RES_hh_fec!$24:$24,MATCH(X$2,RES_hh_fec!$2:$2,0))</f>
        <v>194.04482836920599</v>
      </c>
      <c r="Y53" s="53">
        <f>INDEX(RES_hh_fec!$24:$24,MATCH(Y$2,RES_hh_fec!$2:$2,0))</f>
        <v>72.034436140371696</v>
      </c>
      <c r="Z53" s="53">
        <f>INDEX(RES_hh_fec!$24:$24,MATCH(Z$2,RES_hh_fec!$2:$2,0))</f>
        <v>0</v>
      </c>
      <c r="AA53" s="53">
        <f>INDEX(RES_hh_fec!$24:$24,MATCH(AA$2,RES_hh_fec!$2:$2,0))</f>
        <v>59.231336811288401</v>
      </c>
      <c r="AB53" s="53">
        <f>INDEX(RES_hh_fec!$24:$24,MATCH(AB$2,RES_hh_fec!$2:$2,0))</f>
        <v>64.263870704325001</v>
      </c>
      <c r="AC53" s="53">
        <f>INDEX(RES_hh_fec!$24:$24,MATCH(AC$2,RES_hh_fec!$2:$2,0))</f>
        <v>633.06531397459696</v>
      </c>
      <c r="AD53" s="53">
        <f>INDEX(RES_hh_fec!$24:$24,MATCH(AD$2,RES_hh_fec!$2:$2,0))</f>
        <v>0.47325622944085299</v>
      </c>
      <c r="AE53" s="53">
        <f>INDEX(RES_hh_fec!$24:$24,MATCH(AE$2,RES_hh_fec!$2:$2,0))</f>
        <v>123.656767364811</v>
      </c>
      <c r="AF53" s="53">
        <f>INDEX(RES_hh_fec!$24:$24,MATCH(AF$2,RES_hh_fec!$2:$2,0))</f>
        <v>301.45281637829299</v>
      </c>
      <c r="AG53" s="53">
        <f>INDEX(RES_hh_fec!$24:$24,MATCH(AG$2,RES_hh_fec!$2:$2,0))</f>
        <v>15.7710080713292</v>
      </c>
      <c r="AH53" s="53">
        <f>INDEX(RES_hh_fec!$24:$24,MATCH(AH$2,RES_hh_fec!$2:$2,0))</f>
        <v>84.154523105400997</v>
      </c>
      <c r="AI53" s="53">
        <f>INDEX(RES_hh_fec!$24:$24,MATCH(AI$2,RES_hh_fec!$2:$2,0))</f>
        <v>0</v>
      </c>
      <c r="AJ53" s="53">
        <f>INDEX(RES_hh_fec!$24:$24,MATCH(AJ$2,RES_hh_fec!$2:$2,0))</f>
        <v>3426.0192393639522</v>
      </c>
      <c r="AK53" s="112"/>
      <c r="AL53" s="112"/>
      <c r="AM53" s="112"/>
      <c r="AN53" s="112"/>
      <c r="AO53" s="112"/>
      <c r="AP53" s="112"/>
      <c r="AQ53" s="112"/>
      <c r="AR53" s="112"/>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60" t="s">
        <v>283</v>
      </c>
      <c r="BP53" s="62">
        <f t="shared" si="53"/>
        <v>0.11258316864363457</v>
      </c>
      <c r="BQ53" s="62">
        <f t="shared" si="53"/>
        <v>0.15216646009935608</v>
      </c>
      <c r="BR53" s="62">
        <f t="shared" si="53"/>
        <v>0.26242556175218656</v>
      </c>
      <c r="BS53" s="62" t="e">
        <f t="shared" si="53"/>
        <v>#DIV/0!</v>
      </c>
      <c r="BT53" s="62">
        <f t="shared" si="53"/>
        <v>0.11912915237554214</v>
      </c>
      <c r="BU53" s="62">
        <f t="shared" si="53"/>
        <v>0.14117362097487965</v>
      </c>
      <c r="BV53" s="62">
        <f t="shared" si="53"/>
        <v>0.14874583771986105</v>
      </c>
      <c r="BW53" s="62">
        <f t="shared" si="53"/>
        <v>0.15507542706735369</v>
      </c>
      <c r="BX53" s="62" t="e">
        <f t="shared" si="53"/>
        <v>#DIV/0!</v>
      </c>
      <c r="BY53" s="62">
        <f t="shared" si="53"/>
        <v>0.12719647767273612</v>
      </c>
      <c r="BZ53" s="62">
        <f t="shared" si="54"/>
        <v>0.19446192390452874</v>
      </c>
      <c r="CA53" s="62">
        <f t="shared" si="54"/>
        <v>0.24891635060634842</v>
      </c>
      <c r="CB53" s="62">
        <f t="shared" si="54"/>
        <v>0.156731424511899</v>
      </c>
      <c r="CC53" s="62">
        <f t="shared" si="54"/>
        <v>0.16931693889069452</v>
      </c>
      <c r="CD53" s="62">
        <f t="shared" si="54"/>
        <v>0.14070189718746212</v>
      </c>
      <c r="CE53" s="62" t="e">
        <f t="shared" si="54"/>
        <v>#DIV/0!</v>
      </c>
      <c r="CF53" s="62">
        <f t="shared" si="54"/>
        <v>0.18420547316941269</v>
      </c>
      <c r="CG53" s="62">
        <f t="shared" si="54"/>
        <v>0.17266589571645891</v>
      </c>
      <c r="CH53" s="62" t="e">
        <f t="shared" si="54"/>
        <v>#DIV/0!</v>
      </c>
      <c r="CI53" s="62">
        <f t="shared" si="54"/>
        <v>0.16807792156948251</v>
      </c>
      <c r="CJ53" s="62">
        <f t="shared" si="55"/>
        <v>0.20710624859282523</v>
      </c>
      <c r="CK53" s="62">
        <f t="shared" si="55"/>
        <v>0.15408954911716582</v>
      </c>
      <c r="CL53" s="62">
        <f t="shared" si="55"/>
        <v>0.44642942490012444</v>
      </c>
      <c r="CM53" s="62">
        <f t="shared" si="55"/>
        <v>0.162183574546228</v>
      </c>
      <c r="CN53" s="62">
        <f t="shared" si="55"/>
        <v>0.12266005432289787</v>
      </c>
      <c r="CO53" s="62">
        <f t="shared" si="55"/>
        <v>0.21890505794095608</v>
      </c>
      <c r="CP53" s="62">
        <f t="shared" si="55"/>
        <v>0.20103143380042912</v>
      </c>
      <c r="CQ53" s="62" t="e">
        <f t="shared" si="55"/>
        <v>#DIV/0!</v>
      </c>
      <c r="CR53" s="62">
        <f t="shared" si="55"/>
        <v>0.15112060555732551</v>
      </c>
      <c r="CS53" s="63" t="s">
        <v>283</v>
      </c>
      <c r="CT53" s="69">
        <f>IFERROR(IFERROR(BP53,INDEX(input_dummy_data!$B:$B,MATCH($E53,input_dummy_data!$A:$A,0))),0)</f>
        <v>0.11258316864363457</v>
      </c>
      <c r="CU53" s="69">
        <f>IFERROR(IFERROR(BQ53,INDEX(input_dummy_data!$B:$B,MATCH($E53,input_dummy_data!$A:$A,0))),0)</f>
        <v>0.15216646009935608</v>
      </c>
      <c r="CV53" s="69">
        <f>IFERROR(IFERROR(BR53,INDEX(input_dummy_data!$B:$B,MATCH($E53,input_dummy_data!$A:$A,0))),0)</f>
        <v>0.26242556175218656</v>
      </c>
      <c r="CW53" s="69">
        <f>IFERROR(IFERROR(BS53,INDEX(input_dummy_data!$B:$B,MATCH($E53,input_dummy_data!$A:$A,0))),0)</f>
        <v>0.17</v>
      </c>
      <c r="CX53" s="69">
        <f>IFERROR(IFERROR(BT53,INDEX(input_dummy_data!$B:$B,MATCH($E53,input_dummy_data!$A:$A,0))),0)</f>
        <v>0.11912915237554214</v>
      </c>
      <c r="CY53" s="69">
        <f>IFERROR(IFERROR(BU53,INDEX(input_dummy_data!$B:$B,MATCH($E53,input_dummy_data!$A:$A,0))),0)</f>
        <v>0.14117362097487965</v>
      </c>
      <c r="CZ53" s="69">
        <f>IFERROR(IFERROR(BV53,INDEX(input_dummy_data!$B:$B,MATCH($E53,input_dummy_data!$A:$A,0))),0)</f>
        <v>0.14874583771986105</v>
      </c>
      <c r="DA53" s="69">
        <f>IFERROR(IFERROR(BW53,INDEX(input_dummy_data!$B:$B,MATCH($E53,input_dummy_data!$A:$A,0))),0)</f>
        <v>0.15507542706735369</v>
      </c>
      <c r="DB53" s="69">
        <f>IFERROR(IFERROR(BX53,INDEX(input_dummy_data!$B:$B,MATCH($E53,input_dummy_data!$A:$A,0))),0)</f>
        <v>0.17</v>
      </c>
      <c r="DC53" s="69">
        <f>IFERROR(IFERROR(BY53,INDEX(input_dummy_data!$B:$B,MATCH($E53,input_dummy_data!$A:$A,0))),0)</f>
        <v>0.12719647767273612</v>
      </c>
      <c r="DD53" s="69">
        <f>IFERROR(IFERROR(BZ53,INDEX(input_dummy_data!$B:$B,MATCH($E53,input_dummy_data!$A:$A,0))),0)</f>
        <v>0.19446192390452874</v>
      </c>
      <c r="DE53" s="69">
        <f>IFERROR(IFERROR(CA53,INDEX(input_dummy_data!$B:$B,MATCH($E53,input_dummy_data!$A:$A,0))),0)</f>
        <v>0.24891635060634842</v>
      </c>
      <c r="DF53" s="69">
        <f>IFERROR(IFERROR(CB53,INDEX(input_dummy_data!$B:$B,MATCH($E53,input_dummy_data!$A:$A,0))),0)</f>
        <v>0.156731424511899</v>
      </c>
      <c r="DG53" s="69">
        <f>IFERROR(IFERROR(CC53,INDEX(input_dummy_data!$B:$B,MATCH($E53,input_dummy_data!$A:$A,0))),0)</f>
        <v>0.16931693889069452</v>
      </c>
      <c r="DH53" s="69">
        <f>IFERROR(IFERROR(CD53,INDEX(input_dummy_data!$B:$B,MATCH($E53,input_dummy_data!$A:$A,0))),0)</f>
        <v>0.14070189718746212</v>
      </c>
      <c r="DI53" s="69">
        <f>IFERROR(IFERROR(CE53,INDEX(input_dummy_data!$B:$B,MATCH($E53,input_dummy_data!$A:$A,0))),0)</f>
        <v>0.17</v>
      </c>
      <c r="DJ53" s="69">
        <f>IFERROR(IFERROR(CF53,INDEX(input_dummy_data!$B:$B,MATCH($E53,input_dummy_data!$A:$A,0))),0)</f>
        <v>0.18420547316941269</v>
      </c>
      <c r="DK53" s="69">
        <f>IFERROR(IFERROR(CG53,INDEX(input_dummy_data!$B:$B,MATCH($E53,input_dummy_data!$A:$A,0))),0)</f>
        <v>0.17266589571645891</v>
      </c>
      <c r="DL53" s="69">
        <f>IFERROR(IFERROR(CH53,INDEX(input_dummy_data!$B:$B,MATCH($E53,input_dummy_data!$A:$A,0))),0)</f>
        <v>0.17</v>
      </c>
      <c r="DM53" s="69">
        <f>IFERROR(IFERROR(CI53,INDEX(input_dummy_data!$B:$B,MATCH($E53,input_dummy_data!$A:$A,0))),0)</f>
        <v>0.16807792156948251</v>
      </c>
      <c r="DN53" s="69">
        <f>IFERROR(IFERROR(CJ53,INDEX(input_dummy_data!$B:$B,MATCH($E53,input_dummy_data!$A:$A,0))),0)</f>
        <v>0.20710624859282523</v>
      </c>
      <c r="DO53" s="69">
        <f>IFERROR(IFERROR(CK53,INDEX(input_dummy_data!$B:$B,MATCH($E53,input_dummy_data!$A:$A,0))),0)</f>
        <v>0.15408954911716582</v>
      </c>
      <c r="DP53" s="69">
        <f>IFERROR(IFERROR(CL53,INDEX(input_dummy_data!$B:$B,MATCH($E53,input_dummy_data!$A:$A,0))),0)</f>
        <v>0.44642942490012444</v>
      </c>
      <c r="DQ53" s="69">
        <f>IFERROR(IFERROR(CM53,INDEX(input_dummy_data!$B:$B,MATCH($E53,input_dummy_data!$A:$A,0))),0)</f>
        <v>0.162183574546228</v>
      </c>
      <c r="DR53" s="69">
        <f>IFERROR(IFERROR(CN53,INDEX(input_dummy_data!$B:$B,MATCH($E53,input_dummy_data!$A:$A,0))),0)</f>
        <v>0.12266005432289787</v>
      </c>
      <c r="DS53" s="69">
        <f>IFERROR(IFERROR(CO53,INDEX(input_dummy_data!$B:$B,MATCH($E53,input_dummy_data!$A:$A,0))),0)</f>
        <v>0.21890505794095608</v>
      </c>
      <c r="DT53" s="69">
        <f>IFERROR(IFERROR(CP53,INDEX(input_dummy_data!$B:$B,MATCH($E53,input_dummy_data!$A:$A,0))),0)</f>
        <v>0.20103143380042912</v>
      </c>
      <c r="DU53" s="69">
        <f>IFERROR(IFERROR(CQ53,INDEX(input_dummy_data!$B:$B,MATCH($E53,input_dummy_data!$A:$A,0))),0)</f>
        <v>0.17</v>
      </c>
      <c r="DV53" s="69">
        <f>IFERROR(IFERROR(CR53,INDEX(input_dummy_data!$B:$B,MATCH($E53,input_dummy_data!$A:$A,0))),0)</f>
        <v>0.15112060555732551</v>
      </c>
      <c r="DW53" t="s">
        <v>663</v>
      </c>
      <c r="DX53" t="s">
        <v>663</v>
      </c>
      <c r="DY53" t="s">
        <v>663</v>
      </c>
      <c r="DZ53" t="s">
        <v>845</v>
      </c>
      <c r="EA53" t="s">
        <v>663</v>
      </c>
      <c r="EB53" t="s">
        <v>663</v>
      </c>
      <c r="EC53" t="s">
        <v>663</v>
      </c>
      <c r="ED53" t="s">
        <v>663</v>
      </c>
      <c r="EE53" t="s">
        <v>845</v>
      </c>
      <c r="EF53" t="s">
        <v>663</v>
      </c>
      <c r="EG53" t="s">
        <v>663</v>
      </c>
      <c r="EH53" t="s">
        <v>663</v>
      </c>
      <c r="EI53" t="s">
        <v>663</v>
      </c>
      <c r="EJ53" t="s">
        <v>663</v>
      </c>
      <c r="EK53" t="s">
        <v>663</v>
      </c>
      <c r="EL53" t="s">
        <v>845</v>
      </c>
      <c r="EM53" t="s">
        <v>663</v>
      </c>
      <c r="EN53" t="s">
        <v>663</v>
      </c>
      <c r="EO53" t="s">
        <v>845</v>
      </c>
      <c r="EP53" t="s">
        <v>663</v>
      </c>
      <c r="EQ53" t="s">
        <v>663</v>
      </c>
      <c r="ER53" t="s">
        <v>663</v>
      </c>
      <c r="ES53" t="s">
        <v>663</v>
      </c>
      <c r="ET53" t="s">
        <v>663</v>
      </c>
      <c r="EU53" t="s">
        <v>663</v>
      </c>
      <c r="EV53" t="s">
        <v>663</v>
      </c>
      <c r="EW53" t="s">
        <v>663</v>
      </c>
      <c r="EX53" t="s">
        <v>845</v>
      </c>
      <c r="EY53" t="s">
        <v>663</v>
      </c>
    </row>
    <row r="54" spans="1:155" hidden="1" x14ac:dyDescent="0.2">
      <c r="A54" t="s">
        <v>266</v>
      </c>
      <c r="B54" t="s">
        <v>257</v>
      </c>
      <c r="C54" t="s">
        <v>271</v>
      </c>
      <c r="D54" t="s">
        <v>268</v>
      </c>
      <c r="E54" t="s">
        <v>155</v>
      </c>
      <c r="F54" s="51" t="s">
        <v>279</v>
      </c>
      <c r="G54" s="51" t="s">
        <v>6</v>
      </c>
      <c r="H54" s="53">
        <f>INDEX(SER_hh_fec!$24:$24,MATCH(H$2,SER_hh_fec!$2:$2,0))+INDEX(SER_hh_fec!$32:$32,MATCH(H$2,SER_hh_fec!$2:$2,0))</f>
        <v>12.95431184213872</v>
      </c>
      <c r="I54" s="53">
        <f>INDEX(SER_hh_fec!$24:$24,MATCH(I$2,SER_hh_fec!$2:$2,0))+INDEX(SER_hh_fec!$32:$32,MATCH(I$2,SER_hh_fec!$2:$2,0))</f>
        <v>0.87490686160449971</v>
      </c>
      <c r="J54" s="53">
        <f>INDEX(SER_hh_fec!$24:$24,MATCH(J$2,SER_hh_fec!$2:$2,0))+INDEX(SER_hh_fec!$32:$32,MATCH(J$2,SER_hh_fec!$2:$2,0))</f>
        <v>2.5219952697534223</v>
      </c>
      <c r="K54" s="53">
        <f>INDEX(SER_hh_fec!$24:$24,MATCH(K$2,SER_hh_fec!$2:$2,0))+INDEX(SER_hh_fec!$32:$32,MATCH(K$2,SER_hh_fec!$2:$2,0))</f>
        <v>2.5815435841184402</v>
      </c>
      <c r="L54" s="53">
        <f>INDEX(SER_hh_fec!$24:$24,MATCH(L$2,SER_hh_fec!$2:$2,0))+INDEX(SER_hh_fec!$32:$32,MATCH(L$2,SER_hh_fec!$2:$2,0))</f>
        <v>0.20435867567828078</v>
      </c>
      <c r="M54" s="53">
        <f>INDEX(SER_hh_fec!$24:$24,MATCH(M$2,SER_hh_fec!$2:$2,0))+INDEX(SER_hh_fec!$32:$32,MATCH(M$2,SER_hh_fec!$2:$2,0))</f>
        <v>1.3751378591326104</v>
      </c>
      <c r="N54" s="53">
        <f>INDEX(SER_hh_fec!$24:$24,MATCH(N$2,SER_hh_fec!$2:$2,0))+INDEX(SER_hh_fec!$32:$32,MATCH(N$2,SER_hh_fec!$2:$2,0))</f>
        <v>3.7481146279586617</v>
      </c>
      <c r="O54" s="53">
        <f>INDEX(SER_hh_fec!$24:$24,MATCH(O$2,SER_hh_fec!$2:$2,0))+INDEX(SER_hh_fec!$32:$32,MATCH(O$2,SER_hh_fec!$2:$2,0))</f>
        <v>1.8065087305523891E-2</v>
      </c>
      <c r="P54" s="53">
        <f>INDEX(SER_hh_fec!$24:$24,MATCH(P$2,SER_hh_fec!$2:$2,0))+INDEX(SER_hh_fec!$32:$32,MATCH(P$2,SER_hh_fec!$2:$2,0))</f>
        <v>0.5516052944252583</v>
      </c>
      <c r="Q54" s="53">
        <f>INDEX(SER_hh_fec!$24:$24,MATCH(Q$2,SER_hh_fec!$2:$2,0))+INDEX(SER_hh_fec!$32:$32,MATCH(Q$2,SER_hh_fec!$2:$2,0))</f>
        <v>7.2973320442331824</v>
      </c>
      <c r="R54" s="53">
        <f>INDEX(SER_hh_fec!$24:$24,MATCH(R$2,SER_hh_fec!$2:$2,0))+INDEX(SER_hh_fec!$32:$32,MATCH(R$2,SER_hh_fec!$2:$2,0))</f>
        <v>25.99766456333483</v>
      </c>
      <c r="S54" s="53">
        <f>INDEX(SER_hh_fec!$24:$24,MATCH(S$2,SER_hh_fec!$2:$2,0))+INDEX(SER_hh_fec!$32:$32,MATCH(S$2,SER_hh_fec!$2:$2,0))</f>
        <v>0.73665635541513841</v>
      </c>
      <c r="T54" s="53">
        <f>INDEX(SER_hh_fec!$24:$24,MATCH(T$2,SER_hh_fec!$2:$2,0))+INDEX(SER_hh_fec!$32:$32,MATCH(T$2,SER_hh_fec!$2:$2,0))</f>
        <v>7.1745162216385008E-2</v>
      </c>
      <c r="U54" s="53">
        <f>INDEX(SER_hh_fec!$24:$24,MATCH(U$2,SER_hh_fec!$2:$2,0))+INDEX(SER_hh_fec!$32:$32,MATCH(U$2,SER_hh_fec!$2:$2,0))</f>
        <v>0.90529856060077574</v>
      </c>
      <c r="V54" s="53">
        <f>INDEX(SER_hh_fec!$24:$24,MATCH(V$2,SER_hh_fec!$2:$2,0))+INDEX(SER_hh_fec!$32:$32,MATCH(V$2,SER_hh_fec!$2:$2,0))</f>
        <v>6.1125866746666908</v>
      </c>
      <c r="W54" s="53">
        <f>INDEX(SER_hh_fec!$24:$24,MATCH(W$2,SER_hh_fec!$2:$2,0))+INDEX(SER_hh_fec!$32:$32,MATCH(W$2,SER_hh_fec!$2:$2,0))</f>
        <v>7.0093063337150041E-2</v>
      </c>
      <c r="X54" s="53">
        <f>INDEX(SER_hh_fec!$24:$24,MATCH(X$2,SER_hh_fec!$2:$2,0))+INDEX(SER_hh_fec!$32:$32,MATCH(X$2,SER_hh_fec!$2:$2,0))</f>
        <v>0.36052300760652511</v>
      </c>
      <c r="Y54" s="53">
        <f>INDEX(SER_hh_fec!$24:$24,MATCH(Y$2,SER_hh_fec!$2:$2,0))+INDEX(SER_hh_fec!$32:$32,MATCH(Y$2,SER_hh_fec!$2:$2,0))</f>
        <v>3.9987833634551002</v>
      </c>
      <c r="Z54" s="53">
        <f>INDEX(SER_hh_fec!$24:$24,MATCH(Z$2,SER_hh_fec!$2:$2,0))+INDEX(SER_hh_fec!$32:$32,MATCH(Z$2,SER_hh_fec!$2:$2,0))</f>
        <v>1.3832717842085391E-2</v>
      </c>
      <c r="AA54" s="53">
        <f>INDEX(SER_hh_fec!$24:$24,MATCH(AA$2,SER_hh_fec!$2:$2,0))+INDEX(SER_hh_fec!$32:$32,MATCH(AA$2,SER_hh_fec!$2:$2,0))</f>
        <v>8.4825893797261234</v>
      </c>
      <c r="AB54" s="53">
        <f>INDEX(SER_hh_fec!$24:$24,MATCH(AB$2,SER_hh_fec!$2:$2,0))+INDEX(SER_hh_fec!$32:$32,MATCH(AB$2,SER_hh_fec!$2:$2,0))</f>
        <v>0.249746964808788</v>
      </c>
      <c r="AC54" s="53">
        <f>INDEX(SER_hh_fec!$24:$24,MATCH(AC$2,SER_hh_fec!$2:$2,0))+INDEX(SER_hh_fec!$32:$32,MATCH(AC$2,SER_hh_fec!$2:$2,0))</f>
        <v>15.402945591407315</v>
      </c>
      <c r="AD54" s="53">
        <f>INDEX(SER_hh_fec!$24:$24,MATCH(AD$2,SER_hh_fec!$2:$2,0))+INDEX(SER_hh_fec!$32:$32,MATCH(AD$2,SER_hh_fec!$2:$2,0))</f>
        <v>22.428644997453723</v>
      </c>
      <c r="AE54" s="53">
        <f>INDEX(SER_hh_fec!$24:$24,MATCH(AE$2,SER_hh_fec!$2:$2,0))+INDEX(SER_hh_fec!$32:$32,MATCH(AE$2,SER_hh_fec!$2:$2,0))</f>
        <v>5.4812641117572376</v>
      </c>
      <c r="AF54" s="53">
        <f>INDEX(SER_hh_fec!$24:$24,MATCH(AF$2,SER_hh_fec!$2:$2,0))+INDEX(SER_hh_fec!$32:$32,MATCH(AF$2,SER_hh_fec!$2:$2,0))</f>
        <v>0.17646832196337139</v>
      </c>
      <c r="AG54" s="53">
        <f>INDEX(SER_hh_fec!$24:$24,MATCH(AG$2,SER_hh_fec!$2:$2,0))+INDEX(SER_hh_fec!$32:$32,MATCH(AG$2,SER_hh_fec!$2:$2,0))</f>
        <v>6.5343595100087696E-3</v>
      </c>
      <c r="AH54" s="53">
        <f>INDEX(SER_hh_fec!$24:$24,MATCH(AH$2,SER_hh_fec!$2:$2,0))+INDEX(SER_hh_fec!$32:$32,MATCH(AH$2,SER_hh_fec!$2:$2,0))</f>
        <v>7.2515185707511101E-2</v>
      </c>
      <c r="AI54" s="53">
        <f>INDEX(SER_hh_fec!$24:$24,MATCH(AI$2,SER_hh_fec!$2:$2,0))+INDEX(SER_hh_fec!$32:$32,MATCH(AI$2,SER_hh_fec!$2:$2,0))</f>
        <v>0</v>
      </c>
      <c r="AJ54" s="53">
        <f>INDEX(SER_hh_fec!$24:$24,MATCH(AJ$2,SER_hh_fec!$2:$2,0))+INDEX(SER_hh_fec!$32:$32,MATCH(AJ$2,SER_hh_fec!$2:$2,0))</f>
        <v>80.916744899857505</v>
      </c>
      <c r="AK54" s="112"/>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60" t="s">
        <v>283</v>
      </c>
      <c r="BP54" s="62">
        <f t="shared" ref="BP54:BY55" si="56">H54/SUMIFS(AL:AL,$A:$A,"Non-residential buildings",$B:$B,"3. Application split",$C:$C,"Wood pellets",$D:$D,"Total")</f>
        <v>0.18291415784199419</v>
      </c>
      <c r="BQ54" s="62">
        <f t="shared" si="56"/>
        <v>4.0970605912065777E-2</v>
      </c>
      <c r="BR54" s="62">
        <f t="shared" si="56"/>
        <v>0.14163520167201021</v>
      </c>
      <c r="BS54" s="62">
        <f t="shared" si="56"/>
        <v>0.85709905772470651</v>
      </c>
      <c r="BT54" s="62">
        <f t="shared" si="56"/>
        <v>2.7469828764579173E-3</v>
      </c>
      <c r="BU54" s="62">
        <f t="shared" si="56"/>
        <v>1.1586473325565865E-3</v>
      </c>
      <c r="BV54" s="62">
        <f t="shared" si="56"/>
        <v>8.4857271291804259E-2</v>
      </c>
      <c r="BW54" s="62">
        <f t="shared" si="56"/>
        <v>1.8456018868154762E-3</v>
      </c>
      <c r="BX54" s="62">
        <f t="shared" si="56"/>
        <v>5.8587914557764256E-3</v>
      </c>
      <c r="BY54" s="62">
        <f t="shared" si="56"/>
        <v>0.10849719898155991</v>
      </c>
      <c r="BZ54" s="62">
        <f t="shared" ref="BZ54:CI55" si="57">R54/SUMIFS(AV:AV,$A:$A,"Non-residential buildings",$B:$B,"3. Application split",$C:$C,"Wood pellets",$D:$D,"Total")</f>
        <v>5.0021831956621667E-2</v>
      </c>
      <c r="CA54" s="62">
        <f t="shared" si="57"/>
        <v>1.6809472284392276E-2</v>
      </c>
      <c r="CB54" s="62">
        <f t="shared" si="57"/>
        <v>3.361088595262626E-3</v>
      </c>
      <c r="CC54" s="62">
        <f t="shared" si="57"/>
        <v>0.13932917335794331</v>
      </c>
      <c r="CD54" s="62">
        <f t="shared" si="57"/>
        <v>0.15297896502401739</v>
      </c>
      <c r="CE54" s="62">
        <f t="shared" si="57"/>
        <v>2.9217211491842274E-3</v>
      </c>
      <c r="CF54" s="62">
        <f t="shared" si="57"/>
        <v>6.3701941608797184E-3</v>
      </c>
      <c r="CG54" s="62">
        <f t="shared" si="57"/>
        <v>0.10713964260258482</v>
      </c>
      <c r="CH54" s="62">
        <f t="shared" si="57"/>
        <v>5.3984988274824189E-2</v>
      </c>
      <c r="CI54" s="62">
        <f t="shared" si="57"/>
        <v>0.10785992994780148</v>
      </c>
      <c r="CJ54" s="62">
        <f t="shared" ref="CJ54:CR55" si="58">AB54/SUMIFS(BF:BF,$A:$A,"Non-residential buildings",$B:$B,"3. Application split",$C:$C,"Wood pellets",$D:$D,"Total")</f>
        <v>2.1327938783461749E-3</v>
      </c>
      <c r="CK54" s="62">
        <f t="shared" si="58"/>
        <v>8.3588915714193829E-2</v>
      </c>
      <c r="CL54" s="62">
        <f t="shared" si="58"/>
        <v>0.65798907981374188</v>
      </c>
      <c r="CM54" s="62">
        <f t="shared" si="58"/>
        <v>6.3530199631207054E-2</v>
      </c>
      <c r="CN54" s="62">
        <f t="shared" si="58"/>
        <v>4.0603329907938522E-3</v>
      </c>
      <c r="CO54" s="62">
        <f t="shared" si="58"/>
        <v>1</v>
      </c>
      <c r="CP54" s="62">
        <f t="shared" si="58"/>
        <v>3.5118034482990558E-3</v>
      </c>
      <c r="CQ54" s="62" t="e">
        <f t="shared" si="58"/>
        <v>#DIV/0!</v>
      </c>
      <c r="CR54" s="62">
        <f t="shared" si="58"/>
        <v>2.8274434892141421E-2</v>
      </c>
      <c r="CS54" s="63" t="s">
        <v>283</v>
      </c>
      <c r="CT54" s="69">
        <f>IFERROR(IFERROR(BP54,INDEX(input_dummy_data!$B:$B,MATCH($E54,input_dummy_data!$A:$A,0))),0)</f>
        <v>0.18291415784199419</v>
      </c>
      <c r="CU54" s="69">
        <f>IFERROR(IFERROR(BQ54,INDEX(input_dummy_data!$B:$B,MATCH($E54,input_dummy_data!$A:$A,0))),0)</f>
        <v>4.0970605912065777E-2</v>
      </c>
      <c r="CV54" s="69">
        <f>IFERROR(IFERROR(BR54,INDEX(input_dummy_data!$B:$B,MATCH($E54,input_dummy_data!$A:$A,0))),0)</f>
        <v>0.14163520167201021</v>
      </c>
      <c r="CW54" s="69">
        <f>IFERROR(IFERROR(BS54,INDEX(input_dummy_data!$B:$B,MATCH($E54,input_dummy_data!$A:$A,0))),0)</f>
        <v>0.85709905772470651</v>
      </c>
      <c r="CX54" s="69">
        <f>IFERROR(IFERROR(BT54,INDEX(input_dummy_data!$B:$B,MATCH($E54,input_dummy_data!$A:$A,0))),0)</f>
        <v>2.7469828764579173E-3</v>
      </c>
      <c r="CY54" s="69">
        <f>IFERROR(IFERROR(BU54,INDEX(input_dummy_data!$B:$B,MATCH($E54,input_dummy_data!$A:$A,0))),0)</f>
        <v>1.1586473325565865E-3</v>
      </c>
      <c r="CZ54" s="69">
        <f>IFERROR(IFERROR(BV54,INDEX(input_dummy_data!$B:$B,MATCH($E54,input_dummy_data!$A:$A,0))),0)</f>
        <v>8.4857271291804259E-2</v>
      </c>
      <c r="DA54" s="69">
        <f>IFERROR(IFERROR(BW54,INDEX(input_dummy_data!$B:$B,MATCH($E54,input_dummy_data!$A:$A,0))),0)</f>
        <v>1.8456018868154762E-3</v>
      </c>
      <c r="DB54" s="69">
        <f>IFERROR(IFERROR(BX54,INDEX(input_dummy_data!$B:$B,MATCH($E54,input_dummy_data!$A:$A,0))),0)</f>
        <v>5.8587914557764256E-3</v>
      </c>
      <c r="DC54" s="69">
        <f>IFERROR(IFERROR(BY54,INDEX(input_dummy_data!$B:$B,MATCH($E54,input_dummy_data!$A:$A,0))),0)</f>
        <v>0.10849719898155991</v>
      </c>
      <c r="DD54" s="69">
        <f>IFERROR(IFERROR(BZ54,INDEX(input_dummy_data!$B:$B,MATCH($E54,input_dummy_data!$A:$A,0))),0)</f>
        <v>5.0021831956621667E-2</v>
      </c>
      <c r="DE54" s="69">
        <f>IFERROR(IFERROR(CA54,INDEX(input_dummy_data!$B:$B,MATCH($E54,input_dummy_data!$A:$A,0))),0)</f>
        <v>1.6809472284392276E-2</v>
      </c>
      <c r="DF54" s="69">
        <f>IFERROR(IFERROR(CB54,INDEX(input_dummy_data!$B:$B,MATCH($E54,input_dummy_data!$A:$A,0))),0)</f>
        <v>3.361088595262626E-3</v>
      </c>
      <c r="DG54" s="69">
        <f>IFERROR(IFERROR(CC54,INDEX(input_dummy_data!$B:$B,MATCH($E54,input_dummy_data!$A:$A,0))),0)</f>
        <v>0.13932917335794331</v>
      </c>
      <c r="DH54" s="69">
        <f>IFERROR(IFERROR(CD54,INDEX(input_dummy_data!$B:$B,MATCH($E54,input_dummy_data!$A:$A,0))),0)</f>
        <v>0.15297896502401739</v>
      </c>
      <c r="DI54" s="69">
        <f>IFERROR(IFERROR(CE54,INDEX(input_dummy_data!$B:$B,MATCH($E54,input_dummy_data!$A:$A,0))),0)</f>
        <v>2.9217211491842274E-3</v>
      </c>
      <c r="DJ54" s="69">
        <f>IFERROR(IFERROR(CF54,INDEX(input_dummy_data!$B:$B,MATCH($E54,input_dummy_data!$A:$A,0))),0)</f>
        <v>6.3701941608797184E-3</v>
      </c>
      <c r="DK54" s="69">
        <f>IFERROR(IFERROR(CG54,INDEX(input_dummy_data!$B:$B,MATCH($E54,input_dummy_data!$A:$A,0))),0)</f>
        <v>0.10713964260258482</v>
      </c>
      <c r="DL54" s="69">
        <f>IFERROR(IFERROR(CH54,INDEX(input_dummy_data!$B:$B,MATCH($E54,input_dummy_data!$A:$A,0))),0)</f>
        <v>5.3984988274824189E-2</v>
      </c>
      <c r="DM54" s="69">
        <f>IFERROR(IFERROR(CI54,INDEX(input_dummy_data!$B:$B,MATCH($E54,input_dummy_data!$A:$A,0))),0)</f>
        <v>0.10785992994780148</v>
      </c>
      <c r="DN54" s="69">
        <f>IFERROR(IFERROR(CJ54,INDEX(input_dummy_data!$B:$B,MATCH($E54,input_dummy_data!$A:$A,0))),0)</f>
        <v>2.1327938783461749E-3</v>
      </c>
      <c r="DO54" s="69">
        <f>IFERROR(IFERROR(CK54,INDEX(input_dummy_data!$B:$B,MATCH($E54,input_dummy_data!$A:$A,0))),0)</f>
        <v>8.3588915714193829E-2</v>
      </c>
      <c r="DP54" s="69">
        <f>IFERROR(IFERROR(CL54,INDEX(input_dummy_data!$B:$B,MATCH($E54,input_dummy_data!$A:$A,0))),0)</f>
        <v>0.65798907981374188</v>
      </c>
      <c r="DQ54" s="69">
        <f>IFERROR(IFERROR(CM54,INDEX(input_dummy_data!$B:$B,MATCH($E54,input_dummy_data!$A:$A,0))),0)</f>
        <v>6.3530199631207054E-2</v>
      </c>
      <c r="DR54" s="69">
        <f>IFERROR(IFERROR(CN54,INDEX(input_dummy_data!$B:$B,MATCH($E54,input_dummy_data!$A:$A,0))),0)</f>
        <v>4.0603329907938522E-3</v>
      </c>
      <c r="DS54" s="69">
        <f>IFERROR(IFERROR(CO54,INDEX(input_dummy_data!$B:$B,MATCH($E54,input_dummy_data!$A:$A,0))),0)</f>
        <v>1</v>
      </c>
      <c r="DT54" s="69">
        <f>IFERROR(IFERROR(CP54,INDEX(input_dummy_data!$B:$B,MATCH($E54,input_dummy_data!$A:$A,0))),0)</f>
        <v>3.5118034482990558E-3</v>
      </c>
      <c r="DU54" s="69">
        <f>IFERROR(IFERROR(CQ54,INDEX(input_dummy_data!$B:$B,MATCH($E54,input_dummy_data!$A:$A,0))),0)</f>
        <v>0</v>
      </c>
      <c r="DV54" s="69">
        <f>IFERROR(IFERROR(CR54,INDEX(input_dummy_data!$B:$B,MATCH($E54,input_dummy_data!$A:$A,0))),0)</f>
        <v>2.8274434892141421E-2</v>
      </c>
      <c r="DW54" t="s">
        <v>663</v>
      </c>
      <c r="DX54" t="s">
        <v>663</v>
      </c>
      <c r="DY54" t="s">
        <v>663</v>
      </c>
      <c r="DZ54" t="s">
        <v>663</v>
      </c>
      <c r="EA54" t="s">
        <v>663</v>
      </c>
      <c r="EB54" t="s">
        <v>663</v>
      </c>
      <c r="EC54" t="s">
        <v>663</v>
      </c>
      <c r="ED54" t="s">
        <v>663</v>
      </c>
      <c r="EE54" t="s">
        <v>663</v>
      </c>
      <c r="EF54" t="s">
        <v>663</v>
      </c>
      <c r="EG54" t="s">
        <v>663</v>
      </c>
      <c r="EH54" t="s">
        <v>663</v>
      </c>
      <c r="EI54" t="s">
        <v>663</v>
      </c>
      <c r="EJ54" t="s">
        <v>663</v>
      </c>
      <c r="EK54" t="s">
        <v>663</v>
      </c>
      <c r="EL54" t="s">
        <v>663</v>
      </c>
      <c r="EM54" t="s">
        <v>663</v>
      </c>
      <c r="EN54" t="s">
        <v>663</v>
      </c>
      <c r="EO54" t="s">
        <v>663</v>
      </c>
      <c r="EP54" t="s">
        <v>663</v>
      </c>
      <c r="EQ54" t="s">
        <v>663</v>
      </c>
      <c r="ER54" t="s">
        <v>663</v>
      </c>
      <c r="ES54" t="s">
        <v>663</v>
      </c>
      <c r="ET54" t="s">
        <v>663</v>
      </c>
      <c r="EU54" t="s">
        <v>663</v>
      </c>
      <c r="EV54" t="s">
        <v>663</v>
      </c>
      <c r="EW54" t="s">
        <v>663</v>
      </c>
      <c r="EX54" t="s">
        <v>859</v>
      </c>
      <c r="EY54" t="s">
        <v>663</v>
      </c>
    </row>
    <row r="55" spans="1:155" hidden="1" x14ac:dyDescent="0.2">
      <c r="A55" t="s">
        <v>266</v>
      </c>
      <c r="B55" t="s">
        <v>257</v>
      </c>
      <c r="C55" t="s">
        <v>271</v>
      </c>
      <c r="D55" t="s">
        <v>1</v>
      </c>
      <c r="E55" t="s">
        <v>163</v>
      </c>
      <c r="F55" s="51" t="s">
        <v>279</v>
      </c>
      <c r="G55" s="51" t="s">
        <v>6</v>
      </c>
      <c r="H55" s="53">
        <f>INDEX(SER_hh_fec!$10:$10,MATCH(H$2,SER_hh_fec!$2:$2,0))</f>
        <v>57.867498754551001</v>
      </c>
      <c r="I55" s="53">
        <f>INDEX(SER_hh_fec!$10:$10,MATCH(I$2,SER_hh_fec!$2:$2,0))</f>
        <v>20.479594545630999</v>
      </c>
      <c r="J55" s="53">
        <f>INDEX(SER_hh_fec!$10:$10,MATCH(J$2,SER_hh_fec!$2:$2,0))</f>
        <v>15.284279159068999</v>
      </c>
      <c r="K55" s="53">
        <f>INDEX(SER_hh_fec!$10:$10,MATCH(K$2,SER_hh_fec!$2:$2,0))</f>
        <v>0.43041117286323399</v>
      </c>
      <c r="L55" s="53">
        <f>INDEX(SER_hh_fec!$10:$10,MATCH(L$2,SER_hh_fec!$2:$2,0))</f>
        <v>74.189507201560104</v>
      </c>
      <c r="M55" s="53">
        <f>INDEX(SER_hh_fec!$10:$10,MATCH(M$2,SER_hh_fec!$2:$2,0))</f>
        <v>1185.4725080922301</v>
      </c>
      <c r="N55" s="53">
        <f>INDEX(SER_hh_fec!$10:$10,MATCH(N$2,SER_hh_fec!$2:$2,0))</f>
        <v>40.421519522422798</v>
      </c>
      <c r="O55" s="53">
        <f>INDEX(SER_hh_fec!$10:$10,MATCH(O$2,SER_hh_fec!$2:$2,0))</f>
        <v>9.7701169873750509</v>
      </c>
      <c r="P55" s="53">
        <f>INDEX(SER_hh_fec!$10:$10,MATCH(P$2,SER_hh_fec!$2:$2,0))</f>
        <v>93.598408166355597</v>
      </c>
      <c r="Q55" s="53">
        <f>INDEX(SER_hh_fec!$10:$10,MATCH(Q$2,SER_hh_fec!$2:$2,0))</f>
        <v>59.960920820648901</v>
      </c>
      <c r="R55" s="53">
        <f>INDEX(SER_hh_fec!$10:$10,MATCH(R$2,SER_hh_fec!$2:$2,0))</f>
        <v>493.72869383712703</v>
      </c>
      <c r="S55" s="53">
        <f>INDEX(SER_hh_fec!$10:$10,MATCH(S$2,SER_hh_fec!$2:$2,0))</f>
        <v>43.087227164065098</v>
      </c>
      <c r="T55" s="53">
        <f>INDEX(SER_hh_fec!$10:$10,MATCH(T$2,SER_hh_fec!$2:$2,0))</f>
        <v>21.274065929317501</v>
      </c>
      <c r="U55" s="53">
        <f>INDEX(SER_hh_fec!$10:$10,MATCH(U$2,SER_hh_fec!$2:$2,0))</f>
        <v>5.5922535225872902</v>
      </c>
      <c r="V55" s="53">
        <f>INDEX(SER_hh_fec!$10:$10,MATCH(V$2,SER_hh_fec!$2:$2,0))</f>
        <v>33.844453652459499</v>
      </c>
      <c r="W55" s="53">
        <f>INDEX(SER_hh_fec!$10:$10,MATCH(W$2,SER_hh_fec!$2:$2,0))</f>
        <v>23.920239948668701</v>
      </c>
      <c r="X55" s="53">
        <f>INDEX(SER_hh_fec!$10:$10,MATCH(X$2,SER_hh_fec!$2:$2,0))</f>
        <v>56.234770401273998</v>
      </c>
      <c r="Y55" s="53">
        <f>INDEX(SER_hh_fec!$10:$10,MATCH(Y$2,SER_hh_fec!$2:$2,0))</f>
        <v>33.3243144770694</v>
      </c>
      <c r="Z55" s="53">
        <f>INDEX(SER_hh_fec!$10:$10,MATCH(Z$2,SER_hh_fec!$2:$2,0))</f>
        <v>0.242399955057026</v>
      </c>
      <c r="AA55" s="53">
        <f>INDEX(SER_hh_fec!$10:$10,MATCH(AA$2,SER_hh_fec!$2:$2,0))</f>
        <v>70.161902451774694</v>
      </c>
      <c r="AB55" s="53">
        <f>INDEX(SER_hh_fec!$10:$10,MATCH(AB$2,SER_hh_fec!$2:$2,0))</f>
        <v>116.848753431511</v>
      </c>
      <c r="AC55" s="53">
        <f>INDEX(SER_hh_fec!$10:$10,MATCH(AC$2,SER_hh_fec!$2:$2,0))</f>
        <v>168.86724693116199</v>
      </c>
      <c r="AD55" s="53">
        <f>INDEX(SER_hh_fec!$10:$10,MATCH(AD$2,SER_hh_fec!$2:$2,0))</f>
        <v>11.658007327844199</v>
      </c>
      <c r="AE55" s="53">
        <f>INDEX(SER_hh_fec!$10:$10,MATCH(AE$2,SER_hh_fec!$2:$2,0))</f>
        <v>80.7968232164109</v>
      </c>
      <c r="AF55" s="53">
        <f>INDEX(SER_hh_fec!$10:$10,MATCH(AF$2,SER_hh_fec!$2:$2,0))</f>
        <v>43.285071005841701</v>
      </c>
      <c r="AG55" s="53">
        <f>INDEX(SER_hh_fec!$10:$10,MATCH(AG$2,SER_hh_fec!$2:$2,0))</f>
        <v>0</v>
      </c>
      <c r="AH55" s="53">
        <f>INDEX(SER_hh_fec!$10:$10,MATCH(AH$2,SER_hh_fec!$2:$2,0))</f>
        <v>20.576472371564201</v>
      </c>
      <c r="AI55" s="53">
        <f>INDEX(SER_hh_fec!$10:$10,MATCH(AI$2,SER_hh_fec!$2:$2,0))</f>
        <v>0</v>
      </c>
      <c r="AJ55" s="53">
        <f>INDEX(SER_hh_fec!$10:$10,MATCH(AJ$2,SER_hh_fec!$2:$2,0))</f>
        <v>2780.9174600464439</v>
      </c>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60" t="s">
        <v>283</v>
      </c>
      <c r="BP55" s="62">
        <f t="shared" si="56"/>
        <v>0.81708584215800584</v>
      </c>
      <c r="BQ55" s="62">
        <f t="shared" si="56"/>
        <v>0.95902939408793419</v>
      </c>
      <c r="BR55" s="62">
        <f t="shared" si="56"/>
        <v>0.85836479832798973</v>
      </c>
      <c r="BS55" s="62">
        <f t="shared" si="56"/>
        <v>0.14290094227529354</v>
      </c>
      <c r="BT55" s="62">
        <f t="shared" si="56"/>
        <v>0.99725301712354208</v>
      </c>
      <c r="BU55" s="62">
        <f t="shared" si="56"/>
        <v>0.99884135266744345</v>
      </c>
      <c r="BV55" s="62">
        <f t="shared" si="56"/>
        <v>0.91514272870819569</v>
      </c>
      <c r="BW55" s="62">
        <f t="shared" si="56"/>
        <v>0.9981543981131844</v>
      </c>
      <c r="BX55" s="62">
        <f t="shared" si="56"/>
        <v>0.99414120854422361</v>
      </c>
      <c r="BY55" s="62">
        <f t="shared" si="56"/>
        <v>0.89150280101844015</v>
      </c>
      <c r="BZ55" s="62">
        <f t="shared" si="57"/>
        <v>0.94997816804337831</v>
      </c>
      <c r="CA55" s="62">
        <f t="shared" si="57"/>
        <v>0.98319052771560778</v>
      </c>
      <c r="CB55" s="62">
        <f t="shared" si="57"/>
        <v>0.99663891140473737</v>
      </c>
      <c r="CC55" s="62">
        <f t="shared" si="57"/>
        <v>0.86067082664205674</v>
      </c>
      <c r="CD55" s="62">
        <f t="shared" si="57"/>
        <v>0.84702103497598247</v>
      </c>
      <c r="CE55" s="62">
        <f t="shared" si="57"/>
        <v>0.99707827885081579</v>
      </c>
      <c r="CF55" s="62">
        <f t="shared" si="57"/>
        <v>0.99362980583912031</v>
      </c>
      <c r="CG55" s="62">
        <f t="shared" si="57"/>
        <v>0.89286035739741532</v>
      </c>
      <c r="CH55" s="62">
        <f t="shared" si="57"/>
        <v>0.94601501172517577</v>
      </c>
      <c r="CI55" s="62">
        <f t="shared" si="57"/>
        <v>0.89214007005219853</v>
      </c>
      <c r="CJ55" s="62">
        <f t="shared" si="58"/>
        <v>0.9978672061216538</v>
      </c>
      <c r="CK55" s="62">
        <f t="shared" si="58"/>
        <v>0.9164110842858062</v>
      </c>
      <c r="CL55" s="62">
        <f t="shared" si="58"/>
        <v>0.34201092018625823</v>
      </c>
      <c r="CM55" s="62">
        <f t="shared" si="58"/>
        <v>0.9364698003687929</v>
      </c>
      <c r="CN55" s="62">
        <f t="shared" si="58"/>
        <v>0.99593966700920622</v>
      </c>
      <c r="CO55" s="62">
        <f t="shared" si="58"/>
        <v>0</v>
      </c>
      <c r="CP55" s="62">
        <f t="shared" si="58"/>
        <v>0.99648819655170084</v>
      </c>
      <c r="CQ55" s="62" t="e">
        <f t="shared" si="58"/>
        <v>#DIV/0!</v>
      </c>
      <c r="CR55" s="62">
        <f t="shared" si="58"/>
        <v>0.97172556510785868</v>
      </c>
      <c r="CS55" s="63" t="s">
        <v>283</v>
      </c>
      <c r="CT55" s="69">
        <f>IFERROR(IFERROR(BP55,INDEX(input_dummy_data!$B:$B,MATCH($E55,input_dummy_data!$A:$A,0))),0)</f>
        <v>0.81708584215800584</v>
      </c>
      <c r="CU55" s="69">
        <f>IFERROR(IFERROR(BQ55,INDEX(input_dummy_data!$B:$B,MATCH($E55,input_dummy_data!$A:$A,0))),0)</f>
        <v>0.95902939408793419</v>
      </c>
      <c r="CV55" s="69">
        <f>IFERROR(IFERROR(BR55,INDEX(input_dummy_data!$B:$B,MATCH($E55,input_dummy_data!$A:$A,0))),0)</f>
        <v>0.85836479832798973</v>
      </c>
      <c r="CW55" s="69">
        <f>IFERROR(IFERROR(BS55,INDEX(input_dummy_data!$B:$B,MATCH($E55,input_dummy_data!$A:$A,0))),0)</f>
        <v>0.14290094227529354</v>
      </c>
      <c r="CX55" s="69">
        <f>IFERROR(IFERROR(BT55,INDEX(input_dummy_data!$B:$B,MATCH($E55,input_dummy_data!$A:$A,0))),0)</f>
        <v>0.99725301712354208</v>
      </c>
      <c r="CY55" s="69">
        <f>IFERROR(IFERROR(BU55,INDEX(input_dummy_data!$B:$B,MATCH($E55,input_dummy_data!$A:$A,0))),0)</f>
        <v>0.99884135266744345</v>
      </c>
      <c r="CZ55" s="69">
        <f>IFERROR(IFERROR(BV55,INDEX(input_dummy_data!$B:$B,MATCH($E55,input_dummy_data!$A:$A,0))),0)</f>
        <v>0.91514272870819569</v>
      </c>
      <c r="DA55" s="69">
        <f>IFERROR(IFERROR(BW55,INDEX(input_dummy_data!$B:$B,MATCH($E55,input_dummy_data!$A:$A,0))),0)</f>
        <v>0.9981543981131844</v>
      </c>
      <c r="DB55" s="69">
        <f>IFERROR(IFERROR(BX55,INDEX(input_dummy_data!$B:$B,MATCH($E55,input_dummy_data!$A:$A,0))),0)</f>
        <v>0.99414120854422361</v>
      </c>
      <c r="DC55" s="69">
        <f>IFERROR(IFERROR(BY55,INDEX(input_dummy_data!$B:$B,MATCH($E55,input_dummy_data!$A:$A,0))),0)</f>
        <v>0.89150280101844015</v>
      </c>
      <c r="DD55" s="69">
        <f>IFERROR(IFERROR(BZ55,INDEX(input_dummy_data!$B:$B,MATCH($E55,input_dummy_data!$A:$A,0))),0)</f>
        <v>0.94997816804337831</v>
      </c>
      <c r="DE55" s="69">
        <f>IFERROR(IFERROR(CA55,INDEX(input_dummy_data!$B:$B,MATCH($E55,input_dummy_data!$A:$A,0))),0)</f>
        <v>0.98319052771560778</v>
      </c>
      <c r="DF55" s="69">
        <f>IFERROR(IFERROR(CB55,INDEX(input_dummy_data!$B:$B,MATCH($E55,input_dummy_data!$A:$A,0))),0)</f>
        <v>0.99663891140473737</v>
      </c>
      <c r="DG55" s="69">
        <f>IFERROR(IFERROR(CC55,INDEX(input_dummy_data!$B:$B,MATCH($E55,input_dummy_data!$A:$A,0))),0)</f>
        <v>0.86067082664205674</v>
      </c>
      <c r="DH55" s="69">
        <f>IFERROR(IFERROR(CD55,INDEX(input_dummy_data!$B:$B,MATCH($E55,input_dummy_data!$A:$A,0))),0)</f>
        <v>0.84702103497598247</v>
      </c>
      <c r="DI55" s="69">
        <f>IFERROR(IFERROR(CE55,INDEX(input_dummy_data!$B:$B,MATCH($E55,input_dummy_data!$A:$A,0))),0)</f>
        <v>0.99707827885081579</v>
      </c>
      <c r="DJ55" s="69">
        <f>IFERROR(IFERROR(CF55,INDEX(input_dummy_data!$B:$B,MATCH($E55,input_dummy_data!$A:$A,0))),0)</f>
        <v>0.99362980583912031</v>
      </c>
      <c r="DK55" s="69">
        <f>IFERROR(IFERROR(CG55,INDEX(input_dummy_data!$B:$B,MATCH($E55,input_dummy_data!$A:$A,0))),0)</f>
        <v>0.89286035739741532</v>
      </c>
      <c r="DL55" s="69">
        <f>IFERROR(IFERROR(CH55,INDEX(input_dummy_data!$B:$B,MATCH($E55,input_dummy_data!$A:$A,0))),0)</f>
        <v>0.94601501172517577</v>
      </c>
      <c r="DM55" s="69">
        <f>IFERROR(IFERROR(CI55,INDEX(input_dummy_data!$B:$B,MATCH($E55,input_dummy_data!$A:$A,0))),0)</f>
        <v>0.89214007005219853</v>
      </c>
      <c r="DN55" s="69">
        <f>IFERROR(IFERROR(CJ55,INDEX(input_dummy_data!$B:$B,MATCH($E55,input_dummy_data!$A:$A,0))),0)</f>
        <v>0.9978672061216538</v>
      </c>
      <c r="DO55" s="69">
        <f>IFERROR(IFERROR(CK55,INDEX(input_dummy_data!$B:$B,MATCH($E55,input_dummy_data!$A:$A,0))),0)</f>
        <v>0.9164110842858062</v>
      </c>
      <c r="DP55" s="69">
        <f>IFERROR(IFERROR(CL55,INDEX(input_dummy_data!$B:$B,MATCH($E55,input_dummy_data!$A:$A,0))),0)</f>
        <v>0.34201092018625823</v>
      </c>
      <c r="DQ55" s="69">
        <f>IFERROR(IFERROR(CM55,INDEX(input_dummy_data!$B:$B,MATCH($E55,input_dummy_data!$A:$A,0))),0)</f>
        <v>0.9364698003687929</v>
      </c>
      <c r="DR55" s="69">
        <f>IFERROR(IFERROR(CN55,INDEX(input_dummy_data!$B:$B,MATCH($E55,input_dummy_data!$A:$A,0))),0)</f>
        <v>0.99593966700920622</v>
      </c>
      <c r="DS55" s="69">
        <f>IFERROR(IFERROR(CO55,INDEX(input_dummy_data!$B:$B,MATCH($E55,input_dummy_data!$A:$A,0))),0)</f>
        <v>0</v>
      </c>
      <c r="DT55" s="69">
        <f>IFERROR(IFERROR(CP55,INDEX(input_dummy_data!$B:$B,MATCH($E55,input_dummy_data!$A:$A,0))),0)</f>
        <v>0.99648819655170084</v>
      </c>
      <c r="DU55" s="69">
        <f>IFERROR(IFERROR(CQ55,INDEX(input_dummy_data!$B:$B,MATCH($E55,input_dummy_data!$A:$A,0))),0)</f>
        <v>1</v>
      </c>
      <c r="DV55" s="69">
        <f>IFERROR(IFERROR(CR55,INDEX(input_dummy_data!$B:$B,MATCH($E55,input_dummy_data!$A:$A,0))),0)</f>
        <v>0.97172556510785868</v>
      </c>
      <c r="DW55" t="s">
        <v>663</v>
      </c>
      <c r="DX55" t="s">
        <v>663</v>
      </c>
      <c r="DY55" t="s">
        <v>663</v>
      </c>
      <c r="DZ55" t="s">
        <v>663</v>
      </c>
      <c r="EA55" t="s">
        <v>663</v>
      </c>
      <c r="EB55" t="s">
        <v>663</v>
      </c>
      <c r="EC55" t="s">
        <v>663</v>
      </c>
      <c r="ED55" t="s">
        <v>663</v>
      </c>
      <c r="EE55" t="s">
        <v>663</v>
      </c>
      <c r="EF55" t="s">
        <v>663</v>
      </c>
      <c r="EG55" t="s">
        <v>663</v>
      </c>
      <c r="EH55" t="s">
        <v>663</v>
      </c>
      <c r="EI55" t="s">
        <v>663</v>
      </c>
      <c r="EJ55" t="s">
        <v>663</v>
      </c>
      <c r="EK55" t="s">
        <v>663</v>
      </c>
      <c r="EL55" t="s">
        <v>663</v>
      </c>
      <c r="EM55" t="s">
        <v>663</v>
      </c>
      <c r="EN55" t="s">
        <v>663</v>
      </c>
      <c r="EO55" t="s">
        <v>663</v>
      </c>
      <c r="EP55" t="s">
        <v>663</v>
      </c>
      <c r="EQ55" t="s">
        <v>663</v>
      </c>
      <c r="ER55" t="s">
        <v>663</v>
      </c>
      <c r="ES55" t="s">
        <v>663</v>
      </c>
      <c r="ET55" t="s">
        <v>663</v>
      </c>
      <c r="EU55" t="s">
        <v>663</v>
      </c>
      <c r="EV55" t="s">
        <v>663</v>
      </c>
      <c r="EW55" t="s">
        <v>663</v>
      </c>
      <c r="EX55" t="s">
        <v>860</v>
      </c>
      <c r="EY55" t="s">
        <v>663</v>
      </c>
    </row>
    <row r="56" spans="1:155" hidden="1" x14ac:dyDescent="0.2">
      <c r="A56" t="s">
        <v>276</v>
      </c>
      <c r="B56" t="s">
        <v>257</v>
      </c>
      <c r="C56" t="s">
        <v>271</v>
      </c>
      <c r="D56" t="s">
        <v>1</v>
      </c>
      <c r="E56" t="s">
        <v>181</v>
      </c>
      <c r="F56" s="51" t="s">
        <v>279</v>
      </c>
      <c r="G56" s="51" t="s">
        <v>6</v>
      </c>
      <c r="H56" s="53">
        <f>INDEX(RES_hh_fec!$9:$9,MATCH(H$2,RES_hh_fec!$2:$2,0))</f>
        <v>1605.50996966763</v>
      </c>
      <c r="I56" s="53">
        <f>INDEX(RES_hh_fec!$9:$9,MATCH(I$2,RES_hh_fec!$2:$2,0))</f>
        <v>521.73174391014595</v>
      </c>
      <c r="J56" s="53">
        <f>INDEX(RES_hh_fec!$9:$9,MATCH(J$2,RES_hh_fec!$2:$2,0))</f>
        <v>662.19665451692094</v>
      </c>
      <c r="K56" s="53">
        <f>INDEX(RES_hh_fec!$9:$9,MATCH(K$2,RES_hh_fec!$2:$2,0))</f>
        <v>8.3759503684249896</v>
      </c>
      <c r="L56" s="53">
        <f>INDEX(RES_hh_fec!$9:$9,MATCH(L$2,RES_hh_fec!$2:$2,0))</f>
        <v>1830.6814685591601</v>
      </c>
      <c r="M56" s="53">
        <f>INDEX(RES_hh_fec!$9:$9,MATCH(M$2,RES_hh_fec!$2:$2,0))</f>
        <v>5140.4740946546899</v>
      </c>
      <c r="N56" s="53">
        <f>INDEX(RES_hh_fec!$9:$9,MATCH(N$2,RES_hh_fec!$2:$2,0))</f>
        <v>883.24988270933795</v>
      </c>
      <c r="O56" s="53">
        <f>INDEX(RES_hh_fec!$9:$9,MATCH(O$2,RES_hh_fec!$2:$2,0))</f>
        <v>356.51961551892703</v>
      </c>
      <c r="P56" s="53">
        <f>INDEX(RES_hh_fec!$9:$9,MATCH(P$2,RES_hh_fec!$2:$2,0))</f>
        <v>2340.2815782530201</v>
      </c>
      <c r="Q56" s="53">
        <f>INDEX(RES_hh_fec!$9:$9,MATCH(Q$2,RES_hh_fec!$2:$2,0))</f>
        <v>1164.98842312086</v>
      </c>
      <c r="R56" s="53">
        <f>INDEX(RES_hh_fec!$9:$9,MATCH(R$2,RES_hh_fec!$2:$2,0))</f>
        <v>6103.2313483723701</v>
      </c>
      <c r="S56" s="53">
        <f>INDEX(RES_hh_fec!$9:$9,MATCH(S$2,RES_hh_fec!$2:$2,0))</f>
        <v>1696.6424331108799</v>
      </c>
      <c r="T56" s="53">
        <f>INDEX(RES_hh_fec!$9:$9,MATCH(T$2,RES_hh_fec!$2:$2,0))</f>
        <v>877.48178166106902</v>
      </c>
      <c r="U56" s="53">
        <f>INDEX(RES_hh_fec!$9:$9,MATCH(U$2,RES_hh_fec!$2:$2,0))</f>
        <v>954.62942978400395</v>
      </c>
      <c r="V56" s="53">
        <f>INDEX(RES_hh_fec!$9:$9,MATCH(V$2,RES_hh_fec!$2:$2,0))</f>
        <v>1898.46448096874</v>
      </c>
      <c r="W56" s="53">
        <f>INDEX(RES_hh_fec!$9:$9,MATCH(W$2,RES_hh_fec!$2:$2,0))</f>
        <v>31.355120338537599</v>
      </c>
      <c r="X56" s="53">
        <f>INDEX(RES_hh_fec!$9:$9,MATCH(X$2,RES_hh_fec!$2:$2,0))</f>
        <v>4747.0257012519996</v>
      </c>
      <c r="Y56" s="53">
        <f>INDEX(RES_hh_fec!$9:$9,MATCH(Y$2,RES_hh_fec!$2:$2,0))</f>
        <v>420.21926003990501</v>
      </c>
      <c r="Z56" s="53">
        <f>INDEX(RES_hh_fec!$9:$9,MATCH(Z$2,RES_hh_fec!$2:$2,0))</f>
        <v>18.694955921141698</v>
      </c>
      <c r="AA56" s="53">
        <f>INDEX(RES_hh_fec!$9:$9,MATCH(AA$2,RES_hh_fec!$2:$2,0))</f>
        <v>396.07639937891901</v>
      </c>
      <c r="AB56" s="53">
        <f>INDEX(RES_hh_fec!$9:$9,MATCH(AB$2,RES_hh_fec!$2:$2,0))</f>
        <v>411.01176408190901</v>
      </c>
      <c r="AC56" s="53">
        <f>INDEX(RES_hh_fec!$9:$9,MATCH(AC$2,RES_hh_fec!$2:$2,0))</f>
        <v>2424.19273115231</v>
      </c>
      <c r="AD56" s="53">
        <f>INDEX(RES_hh_fec!$9:$9,MATCH(AD$2,RES_hh_fec!$2:$2,0))</f>
        <v>390.99468954533199</v>
      </c>
      <c r="AE56" s="53">
        <f>INDEX(RES_hh_fec!$9:$9,MATCH(AE$2,RES_hh_fec!$2:$2,0))</f>
        <v>2466.6377110507001</v>
      </c>
      <c r="AF56" s="53">
        <f>INDEX(RES_hh_fec!$9:$9,MATCH(AF$2,RES_hh_fec!$2:$2,0))</f>
        <v>1010.43844474132</v>
      </c>
      <c r="AG56" s="53">
        <f>INDEX(RES_hh_fec!$9:$9,MATCH(AG$2,RES_hh_fec!$2:$2,0))</f>
        <v>413.09076809042398</v>
      </c>
      <c r="AH56" s="53">
        <f>INDEX(RES_hh_fec!$9:$9,MATCH(AH$2,RES_hh_fec!$2:$2,0))</f>
        <v>26.640026343022399</v>
      </c>
      <c r="AI56" s="53">
        <f>INDEX(RES_hh_fec!$9:$9,MATCH(AI$2,RES_hh_fec!$2:$2,0))</f>
        <v>1.5737277604514264</v>
      </c>
      <c r="AJ56" s="53">
        <f>INDEX(RES_hh_fec!$9:$9,MATCH(AJ$2,RES_hh_fec!$2:$2,0))</f>
        <v>38802.410154872217</v>
      </c>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60" t="s">
        <v>283</v>
      </c>
      <c r="BP56" s="62">
        <f t="shared" ref="BP56:BY58" si="59">H56/SUMIFS(AL:AL,$A:$A,"Dwellings",$B:$B,"3. Application split",$C:$C,"Wood pellets",$D:$D,"Total")</f>
        <v>0.91355983181342137</v>
      </c>
      <c r="BQ56" s="62">
        <f t="shared" si="59"/>
        <v>0.87322315534900241</v>
      </c>
      <c r="BR56" s="62">
        <f t="shared" si="59"/>
        <v>0.86369710434922464</v>
      </c>
      <c r="BS56" s="62">
        <f t="shared" si="59"/>
        <v>0.92348520202023021</v>
      </c>
      <c r="BT56" s="62">
        <f t="shared" si="59"/>
        <v>0.94134807002636178</v>
      </c>
      <c r="BU56" s="62">
        <f t="shared" si="59"/>
        <v>0.88383324414964526</v>
      </c>
      <c r="BV56" s="62">
        <f t="shared" si="59"/>
        <v>0.84055532578991277</v>
      </c>
      <c r="BW56" s="62">
        <f t="shared" si="59"/>
        <v>0.8220677643662393</v>
      </c>
      <c r="BX56" s="62">
        <f t="shared" si="59"/>
        <v>0.77850919926391038</v>
      </c>
      <c r="BY56" s="62">
        <f t="shared" si="59"/>
        <v>0.85847184513325869</v>
      </c>
      <c r="BZ56" s="62">
        <f t="shared" ref="BZ56:CI58" si="60">R56/SUMIFS(AV:AV,$A:$A,"Dwellings",$B:$B,"3. Application split",$C:$C,"Wood pellets",$D:$D,"Total")</f>
        <v>0.89427018505585998</v>
      </c>
      <c r="CA56" s="62">
        <f t="shared" si="60"/>
        <v>0.86770433261790425</v>
      </c>
      <c r="CB56" s="62">
        <f t="shared" si="60"/>
        <v>0.91012853478343447</v>
      </c>
      <c r="CC56" s="62">
        <f t="shared" si="60"/>
        <v>0.86435943413242045</v>
      </c>
      <c r="CD56" s="62">
        <f t="shared" si="60"/>
        <v>0.91281009213692632</v>
      </c>
      <c r="CE56" s="62">
        <f t="shared" si="60"/>
        <v>0.80938019752955026</v>
      </c>
      <c r="CF56" s="62">
        <f t="shared" si="60"/>
        <v>0.82678770016977965</v>
      </c>
      <c r="CG56" s="62">
        <f t="shared" si="60"/>
        <v>0.81425726446165125</v>
      </c>
      <c r="CH56" s="62">
        <f t="shared" si="60"/>
        <v>0.89116692501495232</v>
      </c>
      <c r="CI56" s="62">
        <f t="shared" si="60"/>
        <v>0.80026131019389157</v>
      </c>
      <c r="CJ56" s="62">
        <f t="shared" ref="CJ56:CR58" si="61">AB56/SUMIFS(BF:BF,$A:$A,"Dwellings",$B:$B,"3. Application split",$C:$C,"Wood pellets",$D:$D,"Total")</f>
        <v>0.79712662707238391</v>
      </c>
      <c r="CK56" s="62">
        <f t="shared" si="61"/>
        <v>0.84000413374017402</v>
      </c>
      <c r="CL56" s="62">
        <f t="shared" si="61"/>
        <v>0.57027039614301689</v>
      </c>
      <c r="CM56" s="62">
        <f t="shared" si="61"/>
        <v>0.77533306894005005</v>
      </c>
      <c r="CN56" s="62">
        <f t="shared" si="61"/>
        <v>0.84136822304201986</v>
      </c>
      <c r="CO56" s="62">
        <f t="shared" si="61"/>
        <v>0.77673251703329305</v>
      </c>
      <c r="CP56" s="62">
        <f t="shared" si="61"/>
        <v>0.79905280286654501</v>
      </c>
      <c r="CQ56" s="62">
        <f t="shared" si="61"/>
        <v>0.94308292214396439</v>
      </c>
      <c r="CR56" s="62">
        <f t="shared" si="61"/>
        <v>0.85249513948389521</v>
      </c>
      <c r="CS56" s="63" t="s">
        <v>283</v>
      </c>
      <c r="CT56" s="69">
        <f>IFERROR(IFERROR(BP56,INDEX(input_dummy_data!$B:$B,MATCH($E56,input_dummy_data!$A:$A,0))),0)</f>
        <v>0.91355983181342137</v>
      </c>
      <c r="CU56" s="69">
        <f>IFERROR(IFERROR(BQ56,INDEX(input_dummy_data!$B:$B,MATCH($E56,input_dummy_data!$A:$A,0))),0)</f>
        <v>0.87322315534900241</v>
      </c>
      <c r="CV56" s="69">
        <f>IFERROR(IFERROR(BR56,INDEX(input_dummy_data!$B:$B,MATCH($E56,input_dummy_data!$A:$A,0))),0)</f>
        <v>0.86369710434922464</v>
      </c>
      <c r="CW56" s="69">
        <f>IFERROR(IFERROR(BS56,INDEX(input_dummy_data!$B:$B,MATCH($E56,input_dummy_data!$A:$A,0))),0)</f>
        <v>0.92348520202023021</v>
      </c>
      <c r="CX56" s="69">
        <f>IFERROR(IFERROR(BT56,INDEX(input_dummy_data!$B:$B,MATCH($E56,input_dummy_data!$A:$A,0))),0)</f>
        <v>0.94134807002636178</v>
      </c>
      <c r="CY56" s="69">
        <f>IFERROR(IFERROR(BU56,INDEX(input_dummy_data!$B:$B,MATCH($E56,input_dummy_data!$A:$A,0))),0)</f>
        <v>0.88383324414964526</v>
      </c>
      <c r="CZ56" s="69">
        <f>IFERROR(IFERROR(BV56,INDEX(input_dummy_data!$B:$B,MATCH($E56,input_dummy_data!$A:$A,0))),0)</f>
        <v>0.84055532578991277</v>
      </c>
      <c r="DA56" s="69">
        <f>IFERROR(IFERROR(BW56,INDEX(input_dummy_data!$B:$B,MATCH($E56,input_dummy_data!$A:$A,0))),0)</f>
        <v>0.8220677643662393</v>
      </c>
      <c r="DB56" s="69">
        <f>IFERROR(IFERROR(BX56,INDEX(input_dummy_data!$B:$B,MATCH($E56,input_dummy_data!$A:$A,0))),0)</f>
        <v>0.77850919926391038</v>
      </c>
      <c r="DC56" s="69">
        <f>IFERROR(IFERROR(BY56,INDEX(input_dummy_data!$B:$B,MATCH($E56,input_dummy_data!$A:$A,0))),0)</f>
        <v>0.85847184513325869</v>
      </c>
      <c r="DD56" s="69">
        <f>IFERROR(IFERROR(BZ56,INDEX(input_dummy_data!$B:$B,MATCH($E56,input_dummy_data!$A:$A,0))),0)</f>
        <v>0.89427018505585998</v>
      </c>
      <c r="DE56" s="69">
        <f>IFERROR(IFERROR(CA56,INDEX(input_dummy_data!$B:$B,MATCH($E56,input_dummy_data!$A:$A,0))),0)</f>
        <v>0.86770433261790425</v>
      </c>
      <c r="DF56" s="69">
        <f>IFERROR(IFERROR(CB56,INDEX(input_dummy_data!$B:$B,MATCH($E56,input_dummy_data!$A:$A,0))),0)</f>
        <v>0.91012853478343447</v>
      </c>
      <c r="DG56" s="69">
        <f>IFERROR(IFERROR(CC56,INDEX(input_dummy_data!$B:$B,MATCH($E56,input_dummy_data!$A:$A,0))),0)</f>
        <v>0.86435943413242045</v>
      </c>
      <c r="DH56" s="69">
        <f>IFERROR(IFERROR(CD56,INDEX(input_dummy_data!$B:$B,MATCH($E56,input_dummy_data!$A:$A,0))),0)</f>
        <v>0.91281009213692632</v>
      </c>
      <c r="DI56" s="69">
        <f>IFERROR(IFERROR(CE56,INDEX(input_dummy_data!$B:$B,MATCH($E56,input_dummy_data!$A:$A,0))),0)</f>
        <v>0.80938019752955026</v>
      </c>
      <c r="DJ56" s="69">
        <f>IFERROR(IFERROR(CF56,INDEX(input_dummy_data!$B:$B,MATCH($E56,input_dummy_data!$A:$A,0))),0)</f>
        <v>0.82678770016977965</v>
      </c>
      <c r="DK56" s="69">
        <f>IFERROR(IFERROR(CG56,INDEX(input_dummy_data!$B:$B,MATCH($E56,input_dummy_data!$A:$A,0))),0)</f>
        <v>0.81425726446165125</v>
      </c>
      <c r="DL56" s="69">
        <f>IFERROR(IFERROR(CH56,INDEX(input_dummy_data!$B:$B,MATCH($E56,input_dummy_data!$A:$A,0))),0)</f>
        <v>0.89116692501495232</v>
      </c>
      <c r="DM56" s="69">
        <f>IFERROR(IFERROR(CI56,INDEX(input_dummy_data!$B:$B,MATCH($E56,input_dummy_data!$A:$A,0))),0)</f>
        <v>0.80026131019389157</v>
      </c>
      <c r="DN56" s="69">
        <f>IFERROR(IFERROR(CJ56,INDEX(input_dummy_data!$B:$B,MATCH($E56,input_dummy_data!$A:$A,0))),0)</f>
        <v>0.79712662707238391</v>
      </c>
      <c r="DO56" s="69">
        <f>IFERROR(IFERROR(CK56,INDEX(input_dummy_data!$B:$B,MATCH($E56,input_dummy_data!$A:$A,0))),0)</f>
        <v>0.84000413374017402</v>
      </c>
      <c r="DP56" s="69">
        <f>IFERROR(IFERROR(CL56,INDEX(input_dummy_data!$B:$B,MATCH($E56,input_dummy_data!$A:$A,0))),0)</f>
        <v>0.57027039614301689</v>
      </c>
      <c r="DQ56" s="69">
        <f>IFERROR(IFERROR(CM56,INDEX(input_dummy_data!$B:$B,MATCH($E56,input_dummy_data!$A:$A,0))),0)</f>
        <v>0.77533306894005005</v>
      </c>
      <c r="DR56" s="69">
        <f>IFERROR(IFERROR(CN56,INDEX(input_dummy_data!$B:$B,MATCH($E56,input_dummy_data!$A:$A,0))),0)</f>
        <v>0.84136822304201986</v>
      </c>
      <c r="DS56" s="69">
        <f>IFERROR(IFERROR(CO56,INDEX(input_dummy_data!$B:$B,MATCH($E56,input_dummy_data!$A:$A,0))),0)</f>
        <v>0.77673251703329305</v>
      </c>
      <c r="DT56" s="69">
        <f>IFERROR(IFERROR(CP56,INDEX(input_dummy_data!$B:$B,MATCH($E56,input_dummy_data!$A:$A,0))),0)</f>
        <v>0.79905280286654501</v>
      </c>
      <c r="DU56" s="69">
        <f>IFERROR(IFERROR(CQ56,INDEX(input_dummy_data!$B:$B,MATCH($E56,input_dummy_data!$A:$A,0))),0)</f>
        <v>0.94308292214396439</v>
      </c>
      <c r="DV56" s="69">
        <f>IFERROR(IFERROR(CR56,INDEX(input_dummy_data!$B:$B,MATCH($E56,input_dummy_data!$A:$A,0))),0)</f>
        <v>0.85249513948389521</v>
      </c>
      <c r="DW56" t="s">
        <v>663</v>
      </c>
      <c r="DX56" t="s">
        <v>663</v>
      </c>
      <c r="DY56" t="s">
        <v>663</v>
      </c>
      <c r="DZ56" t="s">
        <v>663</v>
      </c>
      <c r="EA56" t="s">
        <v>663</v>
      </c>
      <c r="EB56" t="s">
        <v>663</v>
      </c>
      <c r="EC56" t="s">
        <v>663</v>
      </c>
      <c r="ED56" t="s">
        <v>663</v>
      </c>
      <c r="EE56" t="s">
        <v>663</v>
      </c>
      <c r="EF56" t="s">
        <v>663</v>
      </c>
      <c r="EG56" t="s">
        <v>663</v>
      </c>
      <c r="EH56" t="s">
        <v>663</v>
      </c>
      <c r="EI56" t="s">
        <v>663</v>
      </c>
      <c r="EJ56" t="s">
        <v>663</v>
      </c>
      <c r="EK56" t="s">
        <v>663</v>
      </c>
      <c r="EL56" t="s">
        <v>663</v>
      </c>
      <c r="EM56" t="s">
        <v>663</v>
      </c>
      <c r="EN56" t="s">
        <v>663</v>
      </c>
      <c r="EO56" t="s">
        <v>663</v>
      </c>
      <c r="EP56" t="s">
        <v>663</v>
      </c>
      <c r="EQ56" t="s">
        <v>663</v>
      </c>
      <c r="ER56" t="s">
        <v>663</v>
      </c>
      <c r="ES56" t="s">
        <v>663</v>
      </c>
      <c r="ET56" t="s">
        <v>663</v>
      </c>
      <c r="EU56" t="s">
        <v>663</v>
      </c>
      <c r="EV56" t="s">
        <v>663</v>
      </c>
      <c r="EW56" t="s">
        <v>663</v>
      </c>
      <c r="EX56" t="s">
        <v>663</v>
      </c>
      <c r="EY56" t="s">
        <v>663</v>
      </c>
    </row>
    <row r="57" spans="1:155" hidden="1" x14ac:dyDescent="0.2">
      <c r="A57" t="s">
        <v>276</v>
      </c>
      <c r="B57" t="s">
        <v>257</v>
      </c>
      <c r="C57" t="s">
        <v>271</v>
      </c>
      <c r="D57" t="s">
        <v>17</v>
      </c>
      <c r="E57" t="s">
        <v>188</v>
      </c>
      <c r="F57" s="51" t="s">
        <v>279</v>
      </c>
      <c r="G57" s="51" t="s">
        <v>6</v>
      </c>
      <c r="H57" s="53">
        <f>INDEX(RES_hh_fec!$31:$31,MATCH(H$2,RES_hh_fec!$2:$2,0))</f>
        <v>7.02994423882331</v>
      </c>
      <c r="I57" s="53">
        <f>INDEX(RES_hh_fec!$31:$31,MATCH(I$2,RES_hh_fec!$2:$2,0))</f>
        <v>3.4847521407090798</v>
      </c>
      <c r="J57" s="53">
        <f>INDEX(RES_hh_fec!$31:$31,MATCH(J$2,RES_hh_fec!$2:$2,0))</f>
        <v>1.83557074213444</v>
      </c>
      <c r="K57" s="53">
        <f>INDEX(RES_hh_fec!$31:$31,MATCH(K$2,RES_hh_fec!$2:$2,0))</f>
        <v>0.41195827534566198</v>
      </c>
      <c r="L57" s="53">
        <f>INDEX(RES_hh_fec!$31:$31,MATCH(L$2,RES_hh_fec!$2:$2,0))</f>
        <v>2.3324216399449602</v>
      </c>
      <c r="M57" s="53">
        <f>INDEX(RES_hh_fec!$31:$31,MATCH(M$2,RES_hh_fec!$2:$2,0))</f>
        <v>7.4825015168586804</v>
      </c>
      <c r="N57" s="53">
        <f>INDEX(RES_hh_fec!$31:$31,MATCH(N$2,RES_hh_fec!$2:$2,0))</f>
        <v>1.24516797666874</v>
      </c>
      <c r="O57" s="53">
        <f>INDEX(RES_hh_fec!$31:$31,MATCH(O$2,RES_hh_fec!$2:$2,0))</f>
        <v>0.54909619122176501</v>
      </c>
      <c r="P57" s="53">
        <f>INDEX(RES_hh_fec!$31:$31,MATCH(P$2,RES_hh_fec!$2:$2,0))</f>
        <v>18.8008555079691</v>
      </c>
      <c r="Q57" s="53">
        <f>INDEX(RES_hh_fec!$31:$31,MATCH(Q$2,RES_hh_fec!$2:$2,0))</f>
        <v>1.31794490173473</v>
      </c>
      <c r="R57" s="53">
        <f>INDEX(RES_hh_fec!$31:$31,MATCH(R$2,RES_hh_fec!$2:$2,0))</f>
        <v>12.7116288710437</v>
      </c>
      <c r="S57" s="53">
        <f>INDEX(RES_hh_fec!$31:$31,MATCH(S$2,RES_hh_fec!$2:$2,0))</f>
        <v>1.46325261604761</v>
      </c>
      <c r="T57" s="53">
        <f>INDEX(RES_hh_fec!$31:$31,MATCH(T$2,RES_hh_fec!$2:$2,0))</f>
        <v>48.738314729360901</v>
      </c>
      <c r="U57" s="53">
        <f>INDEX(RES_hh_fec!$31:$31,MATCH(U$2,RES_hh_fec!$2:$2,0))</f>
        <v>3.0355991083603602</v>
      </c>
      <c r="V57" s="53">
        <f>INDEX(RES_hh_fec!$31:$31,MATCH(V$2,RES_hh_fec!$2:$2,0))</f>
        <v>5.1878477734109296</v>
      </c>
      <c r="W57" s="53">
        <f>INDEX(RES_hh_fec!$31:$31,MATCH(W$2,RES_hh_fec!$2:$2,0))</f>
        <v>4.1585118093209597E-2</v>
      </c>
      <c r="X57" s="53">
        <f>INDEX(RES_hh_fec!$31:$31,MATCH(X$2,RES_hh_fec!$2:$2,0))</f>
        <v>25.303135118737199</v>
      </c>
      <c r="Y57" s="53">
        <f>INDEX(RES_hh_fec!$31:$31,MATCH(Y$2,RES_hh_fec!$2:$2,0))</f>
        <v>0.70326855589812998</v>
      </c>
      <c r="Z57" s="53">
        <f>INDEX(RES_hh_fec!$31:$31,MATCH(Z$2,RES_hh_fec!$2:$2,0))</f>
        <v>9.4142286340713806E-3</v>
      </c>
      <c r="AA57" s="53">
        <f>INDEX(RES_hh_fec!$31:$31,MATCH(AA$2,RES_hh_fec!$2:$2,0))</f>
        <v>1.7584844417857599</v>
      </c>
      <c r="AB57" s="53">
        <f>INDEX(RES_hh_fec!$31:$31,MATCH(AB$2,RES_hh_fec!$2:$2,0))</f>
        <v>6.3620673921732296</v>
      </c>
      <c r="AC57" s="53">
        <f>INDEX(RES_hh_fec!$31:$31,MATCH(AC$2,RES_hh_fec!$2:$2,0))</f>
        <v>5.3067549416378599</v>
      </c>
      <c r="AD57" s="53">
        <f>INDEX(RES_hh_fec!$31:$31,MATCH(AD$2,RES_hh_fec!$2:$2,0))</f>
        <v>7.098847096389</v>
      </c>
      <c r="AE57" s="53">
        <f>INDEX(RES_hh_fec!$31:$31,MATCH(AE$2,RES_hh_fec!$2:$2,0))</f>
        <v>223.71120860242701</v>
      </c>
      <c r="AF57" s="53">
        <f>INDEX(RES_hh_fec!$31:$31,MATCH(AF$2,RES_hh_fec!$2:$2,0))</f>
        <v>3.3235861603652199</v>
      </c>
      <c r="AG57" s="53">
        <f>INDEX(RES_hh_fec!$31:$31,MATCH(AG$2,RES_hh_fec!$2:$2,0))</f>
        <v>1.18591404892803</v>
      </c>
      <c r="AH57" s="53">
        <f>INDEX(RES_hh_fec!$31:$31,MATCH(AH$2,RES_hh_fec!$2:$2,0))</f>
        <v>6.7062675426477994E-2</v>
      </c>
      <c r="AI57" s="53">
        <f>INDEX(RES_hh_fec!$31:$31,MATCH(AI$2,RES_hh_fec!$2:$2,0))</f>
        <v>2.89330052455028E-2</v>
      </c>
      <c r="AJ57" s="53">
        <f>INDEX(RES_hh_fec!$31:$31,MATCH(AJ$2,RES_hh_fec!$2:$2,0))</f>
        <v>390.52711761537563</v>
      </c>
      <c r="AK57" s="112"/>
      <c r="AL57" s="112"/>
      <c r="AM57" s="112"/>
      <c r="AN57" s="112"/>
      <c r="AO57" s="112"/>
      <c r="AP57" s="112"/>
      <c r="AQ57" s="112"/>
      <c r="AR57" s="112"/>
      <c r="AS57" s="112"/>
      <c r="AT57" s="112"/>
      <c r="AU57" s="112"/>
      <c r="AV57" s="112"/>
      <c r="AW57" s="112"/>
      <c r="AX57" s="112"/>
      <c r="AY57" s="112"/>
      <c r="AZ57" s="112"/>
      <c r="BA57" s="112"/>
      <c r="BB57" s="112"/>
      <c r="BC57" s="112"/>
      <c r="BD57" s="112"/>
      <c r="BE57" s="112"/>
      <c r="BF57" s="112"/>
      <c r="BG57" s="112"/>
      <c r="BH57" s="112"/>
      <c r="BI57" s="112"/>
      <c r="BJ57" s="112"/>
      <c r="BK57" s="112"/>
      <c r="BL57" s="112"/>
      <c r="BM57" s="112"/>
      <c r="BN57" s="112"/>
      <c r="BO57" s="60" t="s">
        <v>283</v>
      </c>
      <c r="BP57" s="62">
        <f t="shared" si="59"/>
        <v>4.0001462450006972E-3</v>
      </c>
      <c r="BQ57" s="62">
        <f t="shared" si="59"/>
        <v>5.8324345709032449E-3</v>
      </c>
      <c r="BR57" s="62">
        <f t="shared" si="59"/>
        <v>2.3941183091089782E-3</v>
      </c>
      <c r="BS57" s="62">
        <f t="shared" si="59"/>
        <v>4.5420203606463296E-2</v>
      </c>
      <c r="BT57" s="62">
        <f t="shared" si="59"/>
        <v>1.1993460615395727E-3</v>
      </c>
      <c r="BU57" s="62">
        <f t="shared" si="59"/>
        <v>1.2865123854775683E-3</v>
      </c>
      <c r="BV57" s="62">
        <f t="shared" si="59"/>
        <v>1.1849790130528527E-3</v>
      </c>
      <c r="BW57" s="62">
        <f t="shared" si="59"/>
        <v>1.2661134442285115E-3</v>
      </c>
      <c r="BX57" s="62">
        <f t="shared" si="59"/>
        <v>6.2542213308842531E-3</v>
      </c>
      <c r="BY57" s="62">
        <f t="shared" si="59"/>
        <v>9.711844076057464E-4</v>
      </c>
      <c r="BZ57" s="62">
        <f t="shared" si="60"/>
        <v>1.8625593647046035E-3</v>
      </c>
      <c r="CA57" s="62">
        <f t="shared" si="60"/>
        <v>7.4834308625123126E-4</v>
      </c>
      <c r="CB57" s="62">
        <f t="shared" si="60"/>
        <v>5.0551626141430966E-2</v>
      </c>
      <c r="CC57" s="62">
        <f t="shared" si="60"/>
        <v>2.7485521037717404E-3</v>
      </c>
      <c r="CD57" s="62">
        <f t="shared" si="60"/>
        <v>2.494394734013227E-3</v>
      </c>
      <c r="CE57" s="62">
        <f t="shared" si="60"/>
        <v>1.0734505475714425E-3</v>
      </c>
      <c r="CF57" s="62">
        <f t="shared" si="60"/>
        <v>4.4070376291386638E-3</v>
      </c>
      <c r="CG57" s="62">
        <f t="shared" si="60"/>
        <v>1.362720810210193E-3</v>
      </c>
      <c r="CH57" s="62">
        <f t="shared" si="60"/>
        <v>4.4876538990527626E-4</v>
      </c>
      <c r="CI57" s="62">
        <f t="shared" si="60"/>
        <v>3.5529687341778696E-3</v>
      </c>
      <c r="CJ57" s="62">
        <f t="shared" si="61"/>
        <v>1.233875466523043E-2</v>
      </c>
      <c r="CK57" s="62">
        <f t="shared" si="61"/>
        <v>1.8388373294077932E-3</v>
      </c>
      <c r="CL57" s="62">
        <f t="shared" si="61"/>
        <v>1.0353752759465814E-2</v>
      </c>
      <c r="CM57" s="62">
        <f t="shared" si="61"/>
        <v>7.0318675963209704E-2</v>
      </c>
      <c r="CN57" s="62">
        <f t="shared" si="61"/>
        <v>2.767471681651448E-3</v>
      </c>
      <c r="CO57" s="62">
        <f t="shared" si="61"/>
        <v>2.229868288916539E-3</v>
      </c>
      <c r="CP57" s="62">
        <f t="shared" si="61"/>
        <v>2.0115077244017856E-3</v>
      </c>
      <c r="CQ57" s="62">
        <f t="shared" si="61"/>
        <v>1.7338591730445382E-2</v>
      </c>
      <c r="CR57" s="62">
        <f t="shared" si="61"/>
        <v>8.5799430570154891E-3</v>
      </c>
      <c r="CS57" s="63" t="s">
        <v>283</v>
      </c>
      <c r="CT57" s="69">
        <f>IFERROR(IFERROR(BP57,INDEX(input_dummy_data!$B:$B,MATCH($E57,input_dummy_data!$A:$A,0))),0)</f>
        <v>4.0001462450006972E-3</v>
      </c>
      <c r="CU57" s="69">
        <f>IFERROR(IFERROR(BQ57,INDEX(input_dummy_data!$B:$B,MATCH($E57,input_dummy_data!$A:$A,0))),0)</f>
        <v>5.8324345709032449E-3</v>
      </c>
      <c r="CV57" s="69">
        <f>IFERROR(IFERROR(BR57,INDEX(input_dummy_data!$B:$B,MATCH($E57,input_dummy_data!$A:$A,0))),0)</f>
        <v>2.3941183091089782E-3</v>
      </c>
      <c r="CW57" s="69">
        <f>IFERROR(IFERROR(BS57,INDEX(input_dummy_data!$B:$B,MATCH($E57,input_dummy_data!$A:$A,0))),0)</f>
        <v>4.5420203606463296E-2</v>
      </c>
      <c r="CX57" s="69">
        <f>IFERROR(IFERROR(BT57,INDEX(input_dummy_data!$B:$B,MATCH($E57,input_dummy_data!$A:$A,0))),0)</f>
        <v>1.1993460615395727E-3</v>
      </c>
      <c r="CY57" s="69">
        <f>IFERROR(IFERROR(BU57,INDEX(input_dummy_data!$B:$B,MATCH($E57,input_dummy_data!$A:$A,0))),0)</f>
        <v>1.2865123854775683E-3</v>
      </c>
      <c r="CZ57" s="69">
        <f>IFERROR(IFERROR(BV57,INDEX(input_dummy_data!$B:$B,MATCH($E57,input_dummy_data!$A:$A,0))),0)</f>
        <v>1.1849790130528527E-3</v>
      </c>
      <c r="DA57" s="69">
        <f>IFERROR(IFERROR(BW57,INDEX(input_dummy_data!$B:$B,MATCH($E57,input_dummy_data!$A:$A,0))),0)</f>
        <v>1.2661134442285115E-3</v>
      </c>
      <c r="DB57" s="69">
        <f>IFERROR(IFERROR(BX57,INDEX(input_dummy_data!$B:$B,MATCH($E57,input_dummy_data!$A:$A,0))),0)</f>
        <v>6.2542213308842531E-3</v>
      </c>
      <c r="DC57" s="69">
        <f>IFERROR(IFERROR(BY57,INDEX(input_dummy_data!$B:$B,MATCH($E57,input_dummy_data!$A:$A,0))),0)</f>
        <v>9.711844076057464E-4</v>
      </c>
      <c r="DD57" s="69">
        <f>IFERROR(IFERROR(BZ57,INDEX(input_dummy_data!$B:$B,MATCH($E57,input_dummy_data!$A:$A,0))),0)</f>
        <v>1.8625593647046035E-3</v>
      </c>
      <c r="DE57" s="69">
        <f>IFERROR(IFERROR(CA57,INDEX(input_dummy_data!$B:$B,MATCH($E57,input_dummy_data!$A:$A,0))),0)</f>
        <v>7.4834308625123126E-4</v>
      </c>
      <c r="DF57" s="69">
        <f>IFERROR(IFERROR(CB57,INDEX(input_dummy_data!$B:$B,MATCH($E57,input_dummy_data!$A:$A,0))),0)</f>
        <v>5.0551626141430966E-2</v>
      </c>
      <c r="DG57" s="69">
        <f>IFERROR(IFERROR(CC57,INDEX(input_dummy_data!$B:$B,MATCH($E57,input_dummy_data!$A:$A,0))),0)</f>
        <v>2.7485521037717404E-3</v>
      </c>
      <c r="DH57" s="69">
        <f>IFERROR(IFERROR(CD57,INDEX(input_dummy_data!$B:$B,MATCH($E57,input_dummy_data!$A:$A,0))),0)</f>
        <v>2.494394734013227E-3</v>
      </c>
      <c r="DI57" s="69">
        <f>IFERROR(IFERROR(CE57,INDEX(input_dummy_data!$B:$B,MATCH($E57,input_dummy_data!$A:$A,0))),0)</f>
        <v>1.0734505475714425E-3</v>
      </c>
      <c r="DJ57" s="69">
        <f>IFERROR(IFERROR(CF57,INDEX(input_dummy_data!$B:$B,MATCH($E57,input_dummy_data!$A:$A,0))),0)</f>
        <v>4.4070376291386638E-3</v>
      </c>
      <c r="DK57" s="69">
        <f>IFERROR(IFERROR(CG57,INDEX(input_dummy_data!$B:$B,MATCH($E57,input_dummy_data!$A:$A,0))),0)</f>
        <v>1.362720810210193E-3</v>
      </c>
      <c r="DL57" s="69">
        <f>IFERROR(IFERROR(CH57,INDEX(input_dummy_data!$B:$B,MATCH($E57,input_dummy_data!$A:$A,0))),0)</f>
        <v>4.4876538990527626E-4</v>
      </c>
      <c r="DM57" s="69">
        <f>IFERROR(IFERROR(CI57,INDEX(input_dummy_data!$B:$B,MATCH($E57,input_dummy_data!$A:$A,0))),0)</f>
        <v>3.5529687341778696E-3</v>
      </c>
      <c r="DN57" s="69">
        <f>IFERROR(IFERROR(CJ57,INDEX(input_dummy_data!$B:$B,MATCH($E57,input_dummy_data!$A:$A,0))),0)</f>
        <v>1.233875466523043E-2</v>
      </c>
      <c r="DO57" s="69">
        <f>IFERROR(IFERROR(CK57,INDEX(input_dummy_data!$B:$B,MATCH($E57,input_dummy_data!$A:$A,0))),0)</f>
        <v>1.8388373294077932E-3</v>
      </c>
      <c r="DP57" s="69">
        <f>IFERROR(IFERROR(CL57,INDEX(input_dummy_data!$B:$B,MATCH($E57,input_dummy_data!$A:$A,0))),0)</f>
        <v>1.0353752759465814E-2</v>
      </c>
      <c r="DQ57" s="69">
        <f>IFERROR(IFERROR(CM57,INDEX(input_dummy_data!$B:$B,MATCH($E57,input_dummy_data!$A:$A,0))),0)</f>
        <v>7.0318675963209704E-2</v>
      </c>
      <c r="DR57" s="69">
        <f>IFERROR(IFERROR(CN57,INDEX(input_dummy_data!$B:$B,MATCH($E57,input_dummy_data!$A:$A,0))),0)</f>
        <v>2.767471681651448E-3</v>
      </c>
      <c r="DS57" s="69">
        <f>IFERROR(IFERROR(CO57,INDEX(input_dummy_data!$B:$B,MATCH($E57,input_dummy_data!$A:$A,0))),0)</f>
        <v>2.229868288916539E-3</v>
      </c>
      <c r="DT57" s="69">
        <f>IFERROR(IFERROR(CP57,INDEX(input_dummy_data!$B:$B,MATCH($E57,input_dummy_data!$A:$A,0))),0)</f>
        <v>2.0115077244017856E-3</v>
      </c>
      <c r="DU57" s="69">
        <f>IFERROR(IFERROR(CQ57,INDEX(input_dummy_data!$B:$B,MATCH($E57,input_dummy_data!$A:$A,0))),0)</f>
        <v>1.7338591730445382E-2</v>
      </c>
      <c r="DV57" s="69">
        <f>IFERROR(IFERROR(CR57,INDEX(input_dummy_data!$B:$B,MATCH($E57,input_dummy_data!$A:$A,0))),0)</f>
        <v>8.5799430570154891E-3</v>
      </c>
      <c r="DW57" t="s">
        <v>663</v>
      </c>
      <c r="DX57" t="s">
        <v>663</v>
      </c>
      <c r="DY57" t="s">
        <v>663</v>
      </c>
      <c r="DZ57" t="s">
        <v>663</v>
      </c>
      <c r="EA57" t="s">
        <v>663</v>
      </c>
      <c r="EB57" t="s">
        <v>663</v>
      </c>
      <c r="EC57" t="s">
        <v>663</v>
      </c>
      <c r="ED57" t="s">
        <v>663</v>
      </c>
      <c r="EE57" t="s">
        <v>663</v>
      </c>
      <c r="EF57" t="s">
        <v>663</v>
      </c>
      <c r="EG57" t="s">
        <v>663</v>
      </c>
      <c r="EH57" t="s">
        <v>663</v>
      </c>
      <c r="EI57" t="s">
        <v>663</v>
      </c>
      <c r="EJ57" t="s">
        <v>663</v>
      </c>
      <c r="EK57" t="s">
        <v>663</v>
      </c>
      <c r="EL57" t="s">
        <v>663</v>
      </c>
      <c r="EM57" t="s">
        <v>663</v>
      </c>
      <c r="EN57" t="s">
        <v>663</v>
      </c>
      <c r="EO57" t="s">
        <v>663</v>
      </c>
      <c r="EP57" t="s">
        <v>663</v>
      </c>
      <c r="EQ57" t="s">
        <v>663</v>
      </c>
      <c r="ER57" t="s">
        <v>663</v>
      </c>
      <c r="ES57" t="s">
        <v>663</v>
      </c>
      <c r="ET57" t="s">
        <v>663</v>
      </c>
      <c r="EU57" t="s">
        <v>663</v>
      </c>
      <c r="EV57" t="s">
        <v>663</v>
      </c>
      <c r="EW57" t="s">
        <v>663</v>
      </c>
      <c r="EX57" t="s">
        <v>663</v>
      </c>
      <c r="EY57" t="s">
        <v>663</v>
      </c>
    </row>
    <row r="58" spans="1:155" hidden="1" x14ac:dyDescent="0.2">
      <c r="A58" t="s">
        <v>276</v>
      </c>
      <c r="B58" t="s">
        <v>257</v>
      </c>
      <c r="C58" t="s">
        <v>271</v>
      </c>
      <c r="D58" t="s">
        <v>83</v>
      </c>
      <c r="E58" t="s">
        <v>190</v>
      </c>
      <c r="F58" s="51" t="s">
        <v>279</v>
      </c>
      <c r="G58" s="51" t="s">
        <v>6</v>
      </c>
      <c r="H58" s="53">
        <f>INDEX(RES_hh_fec!$22:$22,MATCH(H$2,RES_hh_fec!$2:$2,0))</f>
        <v>144.881892261057</v>
      </c>
      <c r="I58" s="53">
        <f>INDEX(RES_hh_fec!$22:$22,MATCH(I$2,RES_hh_fec!$2:$2,0))</f>
        <v>72.261640796792605</v>
      </c>
      <c r="J58" s="53">
        <f>INDEX(RES_hh_fec!$22:$22,MATCH(J$2,RES_hh_fec!$2:$2,0))</f>
        <v>102.667872706273</v>
      </c>
      <c r="K58" s="53">
        <f>INDEX(RES_hh_fec!$22:$22,MATCH(K$2,RES_hh_fec!$2:$2,0))</f>
        <v>0.28202593677447702</v>
      </c>
      <c r="L58" s="53">
        <f>INDEX(RES_hh_fec!$22:$22,MATCH(L$2,RES_hh_fec!$2:$2,0))</f>
        <v>111.730595767593</v>
      </c>
      <c r="M58" s="53">
        <f>INDEX(RES_hh_fec!$22:$22,MATCH(M$2,RES_hh_fec!$2:$2,0))</f>
        <v>668.15648701582302</v>
      </c>
      <c r="N58" s="53">
        <f>INDEX(RES_hh_fec!$22:$22,MATCH(N$2,RES_hh_fec!$2:$2,0))</f>
        <v>166.298223247869</v>
      </c>
      <c r="O58" s="53">
        <f>INDEX(RES_hh_fec!$22:$22,MATCH(O$2,RES_hh_fec!$2:$2,0))</f>
        <v>76.617695874243495</v>
      </c>
      <c r="P58" s="53">
        <f>INDEX(RES_hh_fec!$22:$22,MATCH(P$2,RES_hh_fec!$2:$2,0))</f>
        <v>647.02408426832096</v>
      </c>
      <c r="Q58" s="53">
        <f>INDEX(RES_hh_fec!$22:$22,MATCH(Q$2,RES_hh_fec!$2:$2,0))</f>
        <v>190.742706708588</v>
      </c>
      <c r="R58" s="53">
        <f>INDEX(RES_hh_fec!$22:$22,MATCH(R$2,RES_hh_fec!$2:$2,0))</f>
        <v>708.87512623739894</v>
      </c>
      <c r="S58" s="53">
        <f>INDEX(RES_hh_fec!$22:$22,MATCH(S$2,RES_hh_fec!$2:$2,0))</f>
        <v>257.21753824733901</v>
      </c>
      <c r="T58" s="53">
        <f>INDEX(RES_hh_fec!$22:$22,MATCH(T$2,RES_hh_fec!$2:$2,0))</f>
        <v>37.9094173269553</v>
      </c>
      <c r="U58" s="53">
        <f>INDEX(RES_hh_fec!$22:$22,MATCH(U$2,RES_hh_fec!$2:$2,0))</f>
        <v>146.770686259157</v>
      </c>
      <c r="V58" s="53">
        <f>INDEX(RES_hh_fec!$22:$22,MATCH(V$2,RES_hh_fec!$2:$2,0))</f>
        <v>176.149918540584</v>
      </c>
      <c r="W58" s="53">
        <f>INDEX(RES_hh_fec!$22:$22,MATCH(W$2,RES_hh_fec!$2:$2,0))</f>
        <v>7.3429627910505699</v>
      </c>
      <c r="X58" s="53">
        <f>INDEX(RES_hh_fec!$22:$22,MATCH(X$2,RES_hh_fec!$2:$2,0))</f>
        <v>969.20033765689402</v>
      </c>
      <c r="Y58" s="53">
        <f>INDEX(RES_hh_fec!$22:$22,MATCH(Y$2,RES_hh_fec!$2:$2,0))</f>
        <v>95.154242690645603</v>
      </c>
      <c r="Z58" s="53">
        <f>INDEX(RES_hh_fec!$22:$22,MATCH(Z$2,RES_hh_fec!$2:$2,0))</f>
        <v>2.2736928778977799</v>
      </c>
      <c r="AA58" s="53">
        <f>INDEX(RES_hh_fec!$22:$22,MATCH(AA$2,RES_hh_fec!$2:$2,0))</f>
        <v>97.098951332409797</v>
      </c>
      <c r="AB58" s="53">
        <f>INDEX(RES_hh_fec!$22:$22,MATCH(AB$2,RES_hh_fec!$2:$2,0))</f>
        <v>98.242822295766899</v>
      </c>
      <c r="AC58" s="53">
        <f>INDEX(RES_hh_fec!$22:$22,MATCH(AC$2,RES_hh_fec!$2:$2,0))</f>
        <v>456.43003946496998</v>
      </c>
      <c r="AD58" s="53">
        <f>INDEX(RES_hh_fec!$22:$22,MATCH(AD$2,RES_hh_fec!$2:$2,0))</f>
        <v>287.53681027755903</v>
      </c>
      <c r="AE58" s="53">
        <f>INDEX(RES_hh_fec!$22:$22,MATCH(AE$2,RES_hh_fec!$2:$2,0))</f>
        <v>491.042162276108</v>
      </c>
      <c r="AF58" s="53">
        <f>INDEX(RES_hh_fec!$22:$22,MATCH(AF$2,RES_hh_fec!$2:$2,0))</f>
        <v>187.18473303481801</v>
      </c>
      <c r="AG58" s="53">
        <f>INDEX(RES_hh_fec!$22:$22,MATCH(AG$2,RES_hh_fec!$2:$2,0))</f>
        <v>117.554751502968</v>
      </c>
      <c r="AH58" s="53">
        <f>INDEX(RES_hh_fec!$22:$22,MATCH(AH$2,RES_hh_fec!$2:$2,0))</f>
        <v>6.6324177669014803</v>
      </c>
      <c r="AI58" s="53">
        <f>INDEX(RES_hh_fec!$22:$22,MATCH(AI$2,RES_hh_fec!$2:$2,0))</f>
        <v>6.6044841731292395E-2</v>
      </c>
      <c r="AJ58" s="53">
        <f>INDEX(RES_hh_fec!$22:$22,MATCH(AJ$2,RES_hh_fec!$2:$2,0))</f>
        <v>6323.3458800044991</v>
      </c>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112"/>
      <c r="BN58" s="112"/>
      <c r="BO58" s="60" t="s">
        <v>283</v>
      </c>
      <c r="BP58" s="62">
        <f t="shared" si="59"/>
        <v>8.2440021941577887E-2</v>
      </c>
      <c r="BQ58" s="62">
        <f t="shared" si="59"/>
        <v>0.12094441008009431</v>
      </c>
      <c r="BR58" s="62">
        <f t="shared" si="59"/>
        <v>0.13390877734166642</v>
      </c>
      <c r="BS58" s="62">
        <f t="shared" si="59"/>
        <v>3.1094594373306545E-2</v>
      </c>
      <c r="BT58" s="62">
        <f t="shared" si="59"/>
        <v>5.7452583912098718E-2</v>
      </c>
      <c r="BU58" s="62">
        <f t="shared" si="59"/>
        <v>0.11488024346487723</v>
      </c>
      <c r="BV58" s="62">
        <f t="shared" si="59"/>
        <v>0.15825969519703437</v>
      </c>
      <c r="BW58" s="62">
        <f t="shared" si="59"/>
        <v>0.17666612218953215</v>
      </c>
      <c r="BX58" s="62">
        <f t="shared" si="59"/>
        <v>0.21523657940520532</v>
      </c>
      <c r="BY58" s="62">
        <f t="shared" si="59"/>
        <v>0.14055697045913548</v>
      </c>
      <c r="BZ58" s="62">
        <f t="shared" si="60"/>
        <v>0.10386725557943537</v>
      </c>
      <c r="CA58" s="62">
        <f t="shared" si="60"/>
        <v>0.13154732429584448</v>
      </c>
      <c r="CB58" s="62">
        <f t="shared" si="60"/>
        <v>3.9319839075134533E-2</v>
      </c>
      <c r="CC58" s="62">
        <f t="shared" si="60"/>
        <v>0.13289201376380791</v>
      </c>
      <c r="CD58" s="62">
        <f t="shared" si="60"/>
        <v>8.469551312906029E-2</v>
      </c>
      <c r="CE58" s="62">
        <f t="shared" si="60"/>
        <v>0.18954635192287833</v>
      </c>
      <c r="CF58" s="62">
        <f t="shared" si="60"/>
        <v>0.16880526220108166</v>
      </c>
      <c r="CG58" s="62">
        <f t="shared" si="60"/>
        <v>0.18438001472813853</v>
      </c>
      <c r="CH58" s="62">
        <f t="shared" si="60"/>
        <v>0.10838430959514238</v>
      </c>
      <c r="CI58" s="62">
        <f t="shared" si="60"/>
        <v>0.19618572107193058</v>
      </c>
      <c r="CJ58" s="62">
        <f t="shared" si="61"/>
        <v>0.19053461826238571</v>
      </c>
      <c r="CK58" s="62">
        <f t="shared" si="61"/>
        <v>0.15815702893041825</v>
      </c>
      <c r="CL58" s="62">
        <f t="shared" si="61"/>
        <v>0.41937585109751713</v>
      </c>
      <c r="CM58" s="62">
        <f t="shared" si="61"/>
        <v>0.15434825509674024</v>
      </c>
      <c r="CN58" s="62">
        <f t="shared" si="61"/>
        <v>0.15586430527632852</v>
      </c>
      <c r="CO58" s="62">
        <f t="shared" si="61"/>
        <v>0.22103761467779043</v>
      </c>
      <c r="CP58" s="62">
        <f t="shared" si="61"/>
        <v>0.19893568940905318</v>
      </c>
      <c r="CQ58" s="62">
        <f t="shared" si="61"/>
        <v>3.9578486125590173E-2</v>
      </c>
      <c r="CR58" s="62">
        <f t="shared" si="61"/>
        <v>0.13892491745908928</v>
      </c>
      <c r="CS58" s="63" t="s">
        <v>283</v>
      </c>
      <c r="CT58" s="69">
        <f>IFERROR(IFERROR(BP58,INDEX(input_dummy_data!$B:$B,MATCH($E58,input_dummy_data!$A:$A,0))),0)</f>
        <v>8.2440021941577887E-2</v>
      </c>
      <c r="CU58" s="69">
        <f>IFERROR(IFERROR(BQ58,INDEX(input_dummy_data!$B:$B,MATCH($E58,input_dummy_data!$A:$A,0))),0)</f>
        <v>0.12094441008009431</v>
      </c>
      <c r="CV58" s="69">
        <f>IFERROR(IFERROR(BR58,INDEX(input_dummy_data!$B:$B,MATCH($E58,input_dummy_data!$A:$A,0))),0)</f>
        <v>0.13390877734166642</v>
      </c>
      <c r="CW58" s="69">
        <f>IFERROR(IFERROR(BS58,INDEX(input_dummy_data!$B:$B,MATCH($E58,input_dummy_data!$A:$A,0))),0)</f>
        <v>3.1094594373306545E-2</v>
      </c>
      <c r="CX58" s="69">
        <f>IFERROR(IFERROR(BT58,INDEX(input_dummy_data!$B:$B,MATCH($E58,input_dummy_data!$A:$A,0))),0)</f>
        <v>5.7452583912098718E-2</v>
      </c>
      <c r="CY58" s="69">
        <f>IFERROR(IFERROR(BU58,INDEX(input_dummy_data!$B:$B,MATCH($E58,input_dummy_data!$A:$A,0))),0)</f>
        <v>0.11488024346487723</v>
      </c>
      <c r="CZ58" s="69">
        <f>IFERROR(IFERROR(BV58,INDEX(input_dummy_data!$B:$B,MATCH($E58,input_dummy_data!$A:$A,0))),0)</f>
        <v>0.15825969519703437</v>
      </c>
      <c r="DA58" s="69">
        <f>IFERROR(IFERROR(BW58,INDEX(input_dummy_data!$B:$B,MATCH($E58,input_dummy_data!$A:$A,0))),0)</f>
        <v>0.17666612218953215</v>
      </c>
      <c r="DB58" s="69">
        <f>IFERROR(IFERROR(BX58,INDEX(input_dummy_data!$B:$B,MATCH($E58,input_dummy_data!$A:$A,0))),0)</f>
        <v>0.21523657940520532</v>
      </c>
      <c r="DC58" s="69">
        <f>IFERROR(IFERROR(BY58,INDEX(input_dummy_data!$B:$B,MATCH($E58,input_dummy_data!$A:$A,0))),0)</f>
        <v>0.14055697045913548</v>
      </c>
      <c r="DD58" s="69">
        <f>IFERROR(IFERROR(BZ58,INDEX(input_dummy_data!$B:$B,MATCH($E58,input_dummy_data!$A:$A,0))),0)</f>
        <v>0.10386725557943537</v>
      </c>
      <c r="DE58" s="69">
        <f>IFERROR(IFERROR(CA58,INDEX(input_dummy_data!$B:$B,MATCH($E58,input_dummy_data!$A:$A,0))),0)</f>
        <v>0.13154732429584448</v>
      </c>
      <c r="DF58" s="69">
        <f>IFERROR(IFERROR(CB58,INDEX(input_dummy_data!$B:$B,MATCH($E58,input_dummy_data!$A:$A,0))),0)</f>
        <v>3.9319839075134533E-2</v>
      </c>
      <c r="DG58" s="69">
        <f>IFERROR(IFERROR(CC58,INDEX(input_dummy_data!$B:$B,MATCH($E58,input_dummy_data!$A:$A,0))),0)</f>
        <v>0.13289201376380791</v>
      </c>
      <c r="DH58" s="69">
        <f>IFERROR(IFERROR(CD58,INDEX(input_dummy_data!$B:$B,MATCH($E58,input_dummy_data!$A:$A,0))),0)</f>
        <v>8.469551312906029E-2</v>
      </c>
      <c r="DI58" s="69">
        <f>IFERROR(IFERROR(CE58,INDEX(input_dummy_data!$B:$B,MATCH($E58,input_dummy_data!$A:$A,0))),0)</f>
        <v>0.18954635192287833</v>
      </c>
      <c r="DJ58" s="69">
        <f>IFERROR(IFERROR(CF58,INDEX(input_dummy_data!$B:$B,MATCH($E58,input_dummy_data!$A:$A,0))),0)</f>
        <v>0.16880526220108166</v>
      </c>
      <c r="DK58" s="69">
        <f>IFERROR(IFERROR(CG58,INDEX(input_dummy_data!$B:$B,MATCH($E58,input_dummy_data!$A:$A,0))),0)</f>
        <v>0.18438001472813853</v>
      </c>
      <c r="DL58" s="69">
        <f>IFERROR(IFERROR(CH58,INDEX(input_dummy_data!$B:$B,MATCH($E58,input_dummy_data!$A:$A,0))),0)</f>
        <v>0.10838430959514238</v>
      </c>
      <c r="DM58" s="69">
        <f>IFERROR(IFERROR(CI58,INDEX(input_dummy_data!$B:$B,MATCH($E58,input_dummy_data!$A:$A,0))),0)</f>
        <v>0.19618572107193058</v>
      </c>
      <c r="DN58" s="69">
        <f>IFERROR(IFERROR(CJ58,INDEX(input_dummy_data!$B:$B,MATCH($E58,input_dummy_data!$A:$A,0))),0)</f>
        <v>0.19053461826238571</v>
      </c>
      <c r="DO58" s="69">
        <f>IFERROR(IFERROR(CK58,INDEX(input_dummy_data!$B:$B,MATCH($E58,input_dummy_data!$A:$A,0))),0)</f>
        <v>0.15815702893041825</v>
      </c>
      <c r="DP58" s="69">
        <f>IFERROR(IFERROR(CL58,INDEX(input_dummy_data!$B:$B,MATCH($E58,input_dummy_data!$A:$A,0))),0)</f>
        <v>0.41937585109751713</v>
      </c>
      <c r="DQ58" s="69">
        <f>IFERROR(IFERROR(CM58,INDEX(input_dummy_data!$B:$B,MATCH($E58,input_dummy_data!$A:$A,0))),0)</f>
        <v>0.15434825509674024</v>
      </c>
      <c r="DR58" s="69">
        <f>IFERROR(IFERROR(CN58,INDEX(input_dummy_data!$B:$B,MATCH($E58,input_dummy_data!$A:$A,0))),0)</f>
        <v>0.15586430527632852</v>
      </c>
      <c r="DS58" s="69">
        <f>IFERROR(IFERROR(CO58,INDEX(input_dummy_data!$B:$B,MATCH($E58,input_dummy_data!$A:$A,0))),0)</f>
        <v>0.22103761467779043</v>
      </c>
      <c r="DT58" s="69">
        <f>IFERROR(IFERROR(CP58,INDEX(input_dummy_data!$B:$B,MATCH($E58,input_dummy_data!$A:$A,0))),0)</f>
        <v>0.19893568940905318</v>
      </c>
      <c r="DU58" s="69">
        <f>IFERROR(IFERROR(CQ58,INDEX(input_dummy_data!$B:$B,MATCH($E58,input_dummy_data!$A:$A,0))),0)</f>
        <v>3.9578486125590173E-2</v>
      </c>
      <c r="DV58" s="69">
        <f>IFERROR(IFERROR(CR58,INDEX(input_dummy_data!$B:$B,MATCH($E58,input_dummy_data!$A:$A,0))),0)</f>
        <v>0.13892491745908928</v>
      </c>
      <c r="DW58" t="s">
        <v>663</v>
      </c>
      <c r="DX58" t="s">
        <v>663</v>
      </c>
      <c r="DY58" t="s">
        <v>663</v>
      </c>
      <c r="DZ58" t="s">
        <v>663</v>
      </c>
      <c r="EA58" t="s">
        <v>663</v>
      </c>
      <c r="EB58" t="s">
        <v>663</v>
      </c>
      <c r="EC58" t="s">
        <v>663</v>
      </c>
      <c r="ED58" t="s">
        <v>663</v>
      </c>
      <c r="EE58" t="s">
        <v>663</v>
      </c>
      <c r="EF58" t="s">
        <v>663</v>
      </c>
      <c r="EG58" t="s">
        <v>663</v>
      </c>
      <c r="EH58" t="s">
        <v>663</v>
      </c>
      <c r="EI58" t="s">
        <v>663</v>
      </c>
      <c r="EJ58" t="s">
        <v>663</v>
      </c>
      <c r="EK58" t="s">
        <v>663</v>
      </c>
      <c r="EL58" t="s">
        <v>663</v>
      </c>
      <c r="EM58" t="s">
        <v>663</v>
      </c>
      <c r="EN58" t="s">
        <v>663</v>
      </c>
      <c r="EO58" t="s">
        <v>663</v>
      </c>
      <c r="EP58" t="s">
        <v>663</v>
      </c>
      <c r="EQ58" t="s">
        <v>663</v>
      </c>
      <c r="ER58" t="s">
        <v>663</v>
      </c>
      <c r="ES58" t="s">
        <v>663</v>
      </c>
      <c r="ET58" t="s">
        <v>663</v>
      </c>
      <c r="EU58" t="s">
        <v>663</v>
      </c>
      <c r="EV58" t="s">
        <v>663</v>
      </c>
      <c r="EW58" t="s">
        <v>663</v>
      </c>
      <c r="EX58" t="s">
        <v>663</v>
      </c>
      <c r="EY58" t="s">
        <v>663</v>
      </c>
    </row>
    <row r="59" spans="1:155" hidden="1" x14ac:dyDescent="0.2">
      <c r="A59" t="s">
        <v>851</v>
      </c>
      <c r="B59" t="s">
        <v>257</v>
      </c>
      <c r="C59" t="s">
        <v>121</v>
      </c>
      <c r="D59" t="s">
        <v>260</v>
      </c>
      <c r="E59" s="44" t="s">
        <v>345</v>
      </c>
      <c r="F59" s="51" t="s">
        <v>279</v>
      </c>
      <c r="G59" s="52" t="s">
        <v>657</v>
      </c>
      <c r="H59" s="53">
        <f>INDEX(TRA_Fuels!$36:$36,MATCH(H$2,TRA_Fuels!$2:$2,0))</f>
        <v>2.4415208600246101E-3</v>
      </c>
      <c r="I59" s="53">
        <f>INDEX(TRA_Fuels!$36:$36,MATCH(I$2,TRA_Fuels!$2:$2,0))</f>
        <v>3.0342786741687001E-3</v>
      </c>
      <c r="J59" s="53">
        <f>INDEX(TRA_Fuels!$36:$36,MATCH(J$2,TRA_Fuels!$2:$2,0))</f>
        <v>6.8840844229130498E-4</v>
      </c>
      <c r="K59" s="53">
        <f>INDEX(TRA_Fuels!$36:$36,MATCH(K$2,TRA_Fuels!$2:$2,0))</f>
        <v>0</v>
      </c>
      <c r="L59" s="53">
        <f>INDEX(TRA_Fuels!$36:$36,MATCH(L$2,TRA_Fuels!$2:$2,0))</f>
        <v>6.7033185371174998E-4</v>
      </c>
      <c r="M59" s="53">
        <f>INDEX(TRA_Fuels!$36:$36,MATCH(M$2,TRA_Fuels!$2:$2,0))</f>
        <v>1.5292405314426201E-2</v>
      </c>
      <c r="N59" s="53">
        <f>INDEX(TRA_Fuels!$36:$36,MATCH(N$2,TRA_Fuels!$2:$2,0))</f>
        <v>1.1946465982573501E-3</v>
      </c>
      <c r="O59" s="53">
        <f>INDEX(TRA_Fuels!$36:$36,MATCH(O$2,TRA_Fuels!$2:$2,0))</f>
        <v>0</v>
      </c>
      <c r="P59" s="53">
        <f>INDEX(TRA_Fuels!$36:$36,MATCH(P$2,TRA_Fuels!$2:$2,0))</f>
        <v>5.8226286695775998E-3</v>
      </c>
      <c r="Q59" s="53">
        <f>INDEX(TRA_Fuels!$36:$36,MATCH(Q$2,TRA_Fuels!$2:$2,0))</f>
        <v>1.0728221482469099E-3</v>
      </c>
      <c r="R59" s="53">
        <f>INDEX(TRA_Fuels!$36:$36,MATCH(R$2,TRA_Fuels!$2:$2,0))</f>
        <v>1.3943290025171201E-2</v>
      </c>
      <c r="S59" s="53">
        <f>INDEX(TRA_Fuels!$36:$36,MATCH(S$2,TRA_Fuels!$2:$2,0))</f>
        <v>9.6174357184724696E-3</v>
      </c>
      <c r="T59" s="53">
        <f>INDEX(TRA_Fuels!$36:$36,MATCH(T$2,TRA_Fuels!$2:$2,0))</f>
        <v>7.1621043807882495E-4</v>
      </c>
      <c r="U59" s="53">
        <f>INDEX(TRA_Fuels!$36:$36,MATCH(U$2,TRA_Fuels!$2:$2,0))</f>
        <v>3.92753622055747E-4</v>
      </c>
      <c r="V59" s="53">
        <f>INDEX(TRA_Fuels!$36:$36,MATCH(V$2,TRA_Fuels!$2:$2,0))</f>
        <v>7.1415844147580297E-4</v>
      </c>
      <c r="W59" s="53">
        <f>INDEX(TRA_Fuels!$36:$36,MATCH(W$2,TRA_Fuels!$2:$2,0))</f>
        <v>8.7663472652606397E-4</v>
      </c>
      <c r="X59" s="53">
        <f>INDEX(TRA_Fuels!$36:$36,MATCH(X$2,TRA_Fuels!$2:$2,0))</f>
        <v>9.5006327006046803E-3</v>
      </c>
      <c r="Y59" s="53">
        <f>INDEX(TRA_Fuels!$36:$36,MATCH(Y$2,TRA_Fuels!$2:$2,0))</f>
        <v>0</v>
      </c>
      <c r="Z59" s="53">
        <f>INDEX(TRA_Fuels!$36:$36,MATCH(Z$2,TRA_Fuels!$2:$2,0))</f>
        <v>0</v>
      </c>
      <c r="AA59" s="53">
        <f>INDEX(TRA_Fuels!$36:$36,MATCH(AA$2,TRA_Fuels!$2:$2,0))</f>
        <v>0</v>
      </c>
      <c r="AB59" s="53">
        <f>INDEX(TRA_Fuels!$36:$36,MATCH(AB$2,TRA_Fuels!$2:$2,0))</f>
        <v>3.0206042227907599E-3</v>
      </c>
      <c r="AC59" s="53">
        <f>INDEX(TRA_Fuels!$36:$36,MATCH(AC$2,TRA_Fuels!$2:$2,0))</f>
        <v>3.3151145571036402E-3</v>
      </c>
      <c r="AD59" s="53">
        <f>INDEX(TRA_Fuels!$36:$36,MATCH(AD$2,TRA_Fuels!$2:$2,0))</f>
        <v>1.6799555115461599E-3</v>
      </c>
      <c r="AE59" s="53">
        <f>INDEX(TRA_Fuels!$36:$36,MATCH(AE$2,TRA_Fuels!$2:$2,0))</f>
        <v>1.1120705845473701E-3</v>
      </c>
      <c r="AF59" s="53">
        <f>INDEX(TRA_Fuels!$36:$36,MATCH(AF$2,TRA_Fuels!$2:$2,0))</f>
        <v>1.77108632417879E-3</v>
      </c>
      <c r="AG59" s="53">
        <f>INDEX(TRA_Fuels!$36:$36,MATCH(AG$2,TRA_Fuels!$2:$2,0))</f>
        <v>3.57338846402707E-4</v>
      </c>
      <c r="AH59" s="53">
        <f>INDEX(TRA_Fuels!$36:$36,MATCH(AH$2,TRA_Fuels!$2:$2,0))</f>
        <v>3.7069066167820302E-4</v>
      </c>
      <c r="AI59" s="53">
        <f>INDEX(TRA_Fuels!$36:$36,MATCH(AI$2,TRA_Fuels!$2:$2,0))</f>
        <v>0</v>
      </c>
      <c r="AJ59" s="53">
        <f>INDEX(TRA_Fuels!$36:$36,MATCH(AJ$2,TRA_Fuels!$2:$2,0))</f>
        <v>7.7605018941336923E-2</v>
      </c>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60" t="s">
        <v>283</v>
      </c>
      <c r="BP59" s="62">
        <f t="shared" ref="BP59:CR59" si="62">H59/SUMIFS(AL:AL,$A:$A,"Road transport",$B:$B,"3. Application split",$C:$C,"Hydrogen",$D:$D,"Total")</f>
        <v>1</v>
      </c>
      <c r="BQ59" s="62">
        <f t="shared" si="62"/>
        <v>0.79080565403090008</v>
      </c>
      <c r="BR59" s="62">
        <f t="shared" si="62"/>
        <v>1</v>
      </c>
      <c r="BS59" s="62" t="e">
        <f t="shared" si="62"/>
        <v>#DIV/0!</v>
      </c>
      <c r="BT59" s="62">
        <f t="shared" si="62"/>
        <v>1</v>
      </c>
      <c r="BU59" s="62">
        <f t="shared" si="62"/>
        <v>0.56030066881492513</v>
      </c>
      <c r="BV59" s="62">
        <f t="shared" si="62"/>
        <v>1</v>
      </c>
      <c r="BW59" s="62" t="e">
        <f t="shared" si="62"/>
        <v>#DIV/0!</v>
      </c>
      <c r="BX59" s="62">
        <f t="shared" si="62"/>
        <v>0.81880638103139569</v>
      </c>
      <c r="BY59" s="62">
        <f t="shared" si="62"/>
        <v>1</v>
      </c>
      <c r="BZ59" s="62">
        <f t="shared" si="62"/>
        <v>0.6190385846125942</v>
      </c>
      <c r="CA59" s="62">
        <f t="shared" si="62"/>
        <v>0.61782174189108374</v>
      </c>
      <c r="CB59" s="62">
        <f t="shared" si="62"/>
        <v>1</v>
      </c>
      <c r="CC59" s="62">
        <f t="shared" si="62"/>
        <v>1</v>
      </c>
      <c r="CD59" s="62">
        <f t="shared" si="62"/>
        <v>1</v>
      </c>
      <c r="CE59" s="62">
        <f t="shared" si="62"/>
        <v>1</v>
      </c>
      <c r="CF59" s="62">
        <f t="shared" si="62"/>
        <v>0.69821344410201391</v>
      </c>
      <c r="CG59" s="62" t="e">
        <f t="shared" si="62"/>
        <v>#DIV/0!</v>
      </c>
      <c r="CH59" s="62" t="e">
        <f t="shared" si="62"/>
        <v>#DIV/0!</v>
      </c>
      <c r="CI59" s="62" t="e">
        <f t="shared" si="62"/>
        <v>#DIV/0!</v>
      </c>
      <c r="CJ59" s="62">
        <f t="shared" si="62"/>
        <v>0.61820511770386699</v>
      </c>
      <c r="CK59" s="62">
        <f t="shared" si="62"/>
        <v>0.53681388581820966</v>
      </c>
      <c r="CL59" s="62">
        <f t="shared" si="62"/>
        <v>0.56892200313301655</v>
      </c>
      <c r="CM59" s="62">
        <f t="shared" si="62"/>
        <v>0.6661544136190739</v>
      </c>
      <c r="CN59" s="62">
        <f t="shared" si="62"/>
        <v>1</v>
      </c>
      <c r="CO59" s="62">
        <f t="shared" si="62"/>
        <v>1</v>
      </c>
      <c r="CP59" s="62">
        <f t="shared" si="62"/>
        <v>1</v>
      </c>
      <c r="CQ59" s="62" t="e">
        <f t="shared" si="62"/>
        <v>#DIV/0!</v>
      </c>
      <c r="CR59" s="62">
        <f t="shared" si="62"/>
        <v>0.66391712391771796</v>
      </c>
      <c r="CS59" s="63" t="s">
        <v>283</v>
      </c>
      <c r="CT59" s="69">
        <f>IFERROR(IFERROR(BP59,INDEX(input_dummy_data!$B:$B,MATCH($E59,input_dummy_data!$A:$A,0))),0)</f>
        <v>1</v>
      </c>
      <c r="CU59" s="69">
        <f>IFERROR(IFERROR(BQ59,INDEX(input_dummy_data!$B:$B,MATCH($E59,input_dummy_data!$A:$A,0))),0)</f>
        <v>0.79080565403090008</v>
      </c>
      <c r="CV59" s="69">
        <f>IFERROR(IFERROR(BR59,INDEX(input_dummy_data!$B:$B,MATCH($E59,input_dummy_data!$A:$A,0))),0)</f>
        <v>1</v>
      </c>
      <c r="CW59" s="69">
        <f>IFERROR(IFERROR(BS59,INDEX(input_dummy_data!$B:$B,MATCH($E59,input_dummy_data!$A:$A,0))),0)</f>
        <v>0</v>
      </c>
      <c r="CX59" s="69">
        <f>IFERROR(IFERROR(BT59,INDEX(input_dummy_data!$B:$B,MATCH($E59,input_dummy_data!$A:$A,0))),0)</f>
        <v>1</v>
      </c>
      <c r="CY59" s="69">
        <f>IFERROR(IFERROR(BU59,INDEX(input_dummy_data!$B:$B,MATCH($E59,input_dummy_data!$A:$A,0))),0)</f>
        <v>0.56030066881492513</v>
      </c>
      <c r="CZ59" s="69">
        <f>IFERROR(IFERROR(BV59,INDEX(input_dummy_data!$B:$B,MATCH($E59,input_dummy_data!$A:$A,0))),0)</f>
        <v>1</v>
      </c>
      <c r="DA59" s="69">
        <f>IFERROR(IFERROR(BW59,INDEX(input_dummy_data!$B:$B,MATCH($E59,input_dummy_data!$A:$A,0))),0)</f>
        <v>0</v>
      </c>
      <c r="DB59" s="69">
        <f>IFERROR(IFERROR(BX59,INDEX(input_dummy_data!$B:$B,MATCH($E59,input_dummy_data!$A:$A,0))),0)</f>
        <v>0.81880638103139569</v>
      </c>
      <c r="DC59" s="69">
        <f>IFERROR(IFERROR(BY59,INDEX(input_dummy_data!$B:$B,MATCH($E59,input_dummy_data!$A:$A,0))),0)</f>
        <v>1</v>
      </c>
      <c r="DD59" s="69">
        <f>IFERROR(IFERROR(BZ59,INDEX(input_dummy_data!$B:$B,MATCH($E59,input_dummy_data!$A:$A,0))),0)</f>
        <v>0.6190385846125942</v>
      </c>
      <c r="DE59" s="69">
        <f>IFERROR(IFERROR(CA59,INDEX(input_dummy_data!$B:$B,MATCH($E59,input_dummy_data!$A:$A,0))),0)</f>
        <v>0.61782174189108374</v>
      </c>
      <c r="DF59" s="69">
        <f>IFERROR(IFERROR(CB59,INDEX(input_dummy_data!$B:$B,MATCH($E59,input_dummy_data!$A:$A,0))),0)</f>
        <v>1</v>
      </c>
      <c r="DG59" s="69">
        <f>IFERROR(IFERROR(CC59,INDEX(input_dummy_data!$B:$B,MATCH($E59,input_dummy_data!$A:$A,0))),0)</f>
        <v>1</v>
      </c>
      <c r="DH59" s="69">
        <f>IFERROR(IFERROR(CD59,INDEX(input_dummy_data!$B:$B,MATCH($E59,input_dummy_data!$A:$A,0))),0)</f>
        <v>1</v>
      </c>
      <c r="DI59" s="69">
        <f>IFERROR(IFERROR(CE59,INDEX(input_dummy_data!$B:$B,MATCH($E59,input_dummy_data!$A:$A,0))),0)</f>
        <v>1</v>
      </c>
      <c r="DJ59" s="69">
        <f>IFERROR(IFERROR(CF59,INDEX(input_dummy_data!$B:$B,MATCH($E59,input_dummy_data!$A:$A,0))),0)</f>
        <v>0.69821344410201391</v>
      </c>
      <c r="DK59" s="69">
        <f>IFERROR(IFERROR(CG59,INDEX(input_dummy_data!$B:$B,MATCH($E59,input_dummy_data!$A:$A,0))),0)</f>
        <v>0</v>
      </c>
      <c r="DL59" s="69">
        <f>IFERROR(IFERROR(CH59,INDEX(input_dummy_data!$B:$B,MATCH($E59,input_dummy_data!$A:$A,0))),0)</f>
        <v>0</v>
      </c>
      <c r="DM59" s="69">
        <f>IFERROR(IFERROR(CI59,INDEX(input_dummy_data!$B:$B,MATCH($E59,input_dummy_data!$A:$A,0))),0)</f>
        <v>0</v>
      </c>
      <c r="DN59" s="69">
        <f>IFERROR(IFERROR(CJ59,INDEX(input_dummy_data!$B:$B,MATCH($E59,input_dummy_data!$A:$A,0))),0)</f>
        <v>0.61820511770386699</v>
      </c>
      <c r="DO59" s="69">
        <f>IFERROR(IFERROR(CK59,INDEX(input_dummy_data!$B:$B,MATCH($E59,input_dummy_data!$A:$A,0))),0)</f>
        <v>0.53681388581820966</v>
      </c>
      <c r="DP59" s="69">
        <f>IFERROR(IFERROR(CL59,INDEX(input_dummy_data!$B:$B,MATCH($E59,input_dummy_data!$A:$A,0))),0)</f>
        <v>0.56892200313301655</v>
      </c>
      <c r="DQ59" s="69">
        <f>IFERROR(IFERROR(CM59,INDEX(input_dummy_data!$B:$B,MATCH($E59,input_dummy_data!$A:$A,0))),0)</f>
        <v>0.6661544136190739</v>
      </c>
      <c r="DR59" s="69">
        <f>IFERROR(IFERROR(CN59,INDEX(input_dummy_data!$B:$B,MATCH($E59,input_dummy_data!$A:$A,0))),0)</f>
        <v>1</v>
      </c>
      <c r="DS59" s="69">
        <f>IFERROR(IFERROR(CO59,INDEX(input_dummy_data!$B:$B,MATCH($E59,input_dummy_data!$A:$A,0))),0)</f>
        <v>1</v>
      </c>
      <c r="DT59" s="69">
        <f>IFERROR(IFERROR(CP59,INDEX(input_dummy_data!$B:$B,MATCH($E59,input_dummy_data!$A:$A,0))),0)</f>
        <v>1</v>
      </c>
      <c r="DU59" s="69">
        <f>IFERROR(IFERROR(CQ59,INDEX(input_dummy_data!$B:$B,MATCH($E59,input_dummy_data!$A:$A,0))),0)</f>
        <v>0</v>
      </c>
      <c r="DV59" s="69">
        <f>IFERROR(IFERROR(CR59,INDEX(input_dummy_data!$B:$B,MATCH($E59,input_dummy_data!$A:$A,0))),0)</f>
        <v>0.66391712391771796</v>
      </c>
      <c r="DW59" t="s">
        <v>663</v>
      </c>
      <c r="DX59" t="s">
        <v>663</v>
      </c>
      <c r="DY59" t="s">
        <v>663</v>
      </c>
      <c r="DZ59" t="s">
        <v>846</v>
      </c>
      <c r="EA59" t="s">
        <v>663</v>
      </c>
      <c r="EB59" t="s">
        <v>663</v>
      </c>
      <c r="EC59" t="s">
        <v>663</v>
      </c>
      <c r="ED59" t="s">
        <v>846</v>
      </c>
      <c r="EE59" t="s">
        <v>663</v>
      </c>
      <c r="EF59" t="s">
        <v>663</v>
      </c>
      <c r="EG59" t="s">
        <v>663</v>
      </c>
      <c r="EH59" t="s">
        <v>663</v>
      </c>
      <c r="EI59" t="s">
        <v>663</v>
      </c>
      <c r="EJ59" t="s">
        <v>663</v>
      </c>
      <c r="EK59" t="s">
        <v>663</v>
      </c>
      <c r="EL59" t="s">
        <v>663</v>
      </c>
      <c r="EM59" t="s">
        <v>663</v>
      </c>
      <c r="EN59" t="s">
        <v>846</v>
      </c>
      <c r="EO59" t="s">
        <v>846</v>
      </c>
      <c r="EP59" t="s">
        <v>846</v>
      </c>
      <c r="EQ59" t="s">
        <v>663</v>
      </c>
      <c r="ER59" t="s">
        <v>663</v>
      </c>
      <c r="ES59" t="s">
        <v>663</v>
      </c>
      <c r="ET59" t="s">
        <v>663</v>
      </c>
      <c r="EU59" t="s">
        <v>663</v>
      </c>
      <c r="EV59" t="s">
        <v>663</v>
      </c>
      <c r="EW59" t="s">
        <v>663</v>
      </c>
      <c r="EX59" t="s">
        <v>846</v>
      </c>
      <c r="EY59" t="s">
        <v>663</v>
      </c>
    </row>
    <row r="60" spans="1:155" hidden="1" x14ac:dyDescent="0.2">
      <c r="A60" t="s">
        <v>851</v>
      </c>
      <c r="B60" t="s">
        <v>257</v>
      </c>
      <c r="C60" t="s">
        <v>270</v>
      </c>
      <c r="D60" t="s">
        <v>853</v>
      </c>
      <c r="E60" t="s">
        <v>861</v>
      </c>
      <c r="F60" s="51" t="s">
        <v>279</v>
      </c>
      <c r="G60" s="52" t="s">
        <v>117</v>
      </c>
      <c r="H60" s="53">
        <f>INDEX(TRA_Fuels!$52:$52,MATCH(H$2,TRA_Fuels!$2:$2,0))</f>
        <v>1.47873787963909</v>
      </c>
      <c r="I60" s="53">
        <f>INDEX(TRA_Fuels!$52:$52,MATCH(I$2,TRA_Fuels!$2:$2,0))</f>
        <v>0.75302884728525399</v>
      </c>
      <c r="J60" s="53">
        <f>INDEX(TRA_Fuels!$52:$52,MATCH(J$2,TRA_Fuels!$2:$2,0))</f>
        <v>0.12258101158870301</v>
      </c>
      <c r="K60" s="53">
        <f>INDEX(TRA_Fuels!$52:$52,MATCH(K$2,TRA_Fuels!$2:$2,0))</f>
        <v>0</v>
      </c>
      <c r="L60" s="53">
        <f>INDEX(TRA_Fuels!$52:$52,MATCH(L$2,TRA_Fuels!$2:$2,0))</f>
        <v>5.7367196406091798</v>
      </c>
      <c r="M60" s="53">
        <f>INDEX(TRA_Fuels!$52:$52,MATCH(M$2,TRA_Fuels!$2:$2,0))</f>
        <v>34.095264105880503</v>
      </c>
      <c r="N60" s="53">
        <f>INDEX(TRA_Fuels!$52:$52,MATCH(N$2,TRA_Fuels!$2:$2,0))</f>
        <v>0.37352964101123098</v>
      </c>
      <c r="O60" s="53">
        <f>INDEX(TRA_Fuels!$52:$52,MATCH(O$2,TRA_Fuels!$2:$2,0))</f>
        <v>9.2340687257892004E-2</v>
      </c>
      <c r="P60" s="53">
        <f>INDEX(TRA_Fuels!$52:$52,MATCH(P$2,TRA_Fuels!$2:$2,0))</f>
        <v>0.66680997791907104</v>
      </c>
      <c r="Q60" s="53">
        <f>INDEX(TRA_Fuels!$52:$52,MATCH(Q$2,TRA_Fuels!$2:$2,0))</f>
        <v>0.112943251919579</v>
      </c>
      <c r="R60" s="53">
        <f>INDEX(TRA_Fuels!$52:$52,MATCH(R$2,TRA_Fuels!$2:$2,0))</f>
        <v>3.2541267485059802</v>
      </c>
      <c r="S60" s="53">
        <f>INDEX(TRA_Fuels!$52:$52,MATCH(S$2,TRA_Fuels!$2:$2,0))</f>
        <v>2.3857872846229502</v>
      </c>
      <c r="T60" s="53">
        <f>INDEX(TRA_Fuels!$52:$52,MATCH(T$2,TRA_Fuels!$2:$2,0))</f>
        <v>0.35929273302841502</v>
      </c>
      <c r="U60" s="53">
        <f>INDEX(TRA_Fuels!$52:$52,MATCH(U$2,TRA_Fuels!$2:$2,0))</f>
        <v>7.6940338483880003E-2</v>
      </c>
      <c r="V60" s="53">
        <f>INDEX(TRA_Fuels!$52:$52,MATCH(V$2,TRA_Fuels!$2:$2,0))</f>
        <v>0.13703536888405801</v>
      </c>
      <c r="W60" s="53">
        <f>INDEX(TRA_Fuels!$52:$52,MATCH(W$2,TRA_Fuels!$2:$2,0))</f>
        <v>0.31675126956687799</v>
      </c>
      <c r="X60" s="53">
        <f>INDEX(TRA_Fuels!$52:$52,MATCH(X$2,TRA_Fuels!$2:$2,0))</f>
        <v>93.952137961527001</v>
      </c>
      <c r="Y60" s="53">
        <f>INDEX(TRA_Fuels!$52:$52,MATCH(Y$2,TRA_Fuels!$2:$2,0))</f>
        <v>2.38869824583187E-2</v>
      </c>
      <c r="Z60" s="53">
        <f>INDEX(TRA_Fuels!$52:$52,MATCH(Z$2,TRA_Fuels!$2:$2,0))</f>
        <v>2.9325391666986299E-2</v>
      </c>
      <c r="AA60" s="53">
        <f>INDEX(TRA_Fuels!$52:$52,MATCH(AA$2,TRA_Fuels!$2:$2,0))</f>
        <v>3.8174967090480599E-2</v>
      </c>
      <c r="AB60" s="53">
        <f>INDEX(TRA_Fuels!$52:$52,MATCH(AB$2,TRA_Fuels!$2:$2,0))</f>
        <v>4.5115383419223196</v>
      </c>
      <c r="AC60" s="53">
        <f>INDEX(TRA_Fuels!$52:$52,MATCH(AC$2,TRA_Fuels!$2:$2,0))</f>
        <v>4.1791617269497898</v>
      </c>
      <c r="AD60" s="53">
        <f>INDEX(TRA_Fuels!$52:$52,MATCH(AD$2,TRA_Fuels!$2:$2,0))</f>
        <v>1.99101122683615E-2</v>
      </c>
      <c r="AE60" s="53">
        <f>INDEX(TRA_Fuels!$52:$52,MATCH(AE$2,TRA_Fuels!$2:$2,0))</f>
        <v>0.36539527556503298</v>
      </c>
      <c r="AF60" s="53">
        <f>INDEX(TRA_Fuels!$52:$52,MATCH(AF$2,TRA_Fuels!$2:$2,0))</f>
        <v>5.3982467777590797</v>
      </c>
      <c r="AG60" s="53">
        <f>INDEX(TRA_Fuels!$52:$52,MATCH(AG$2,TRA_Fuels!$2:$2,0))</f>
        <v>0.111467431098059</v>
      </c>
      <c r="AH60" s="53">
        <f>INDEX(TRA_Fuels!$52:$52,MATCH(AH$2,TRA_Fuels!$2:$2,0))</f>
        <v>1.5021715089930001E-2</v>
      </c>
      <c r="AI60" s="53">
        <f>INDEX(TRA_Fuels!$52:$52,MATCH(AI$2,TRA_Fuels!$2:$2,0))</f>
        <v>0</v>
      </c>
      <c r="AJ60" s="53">
        <f>INDEX(TRA_Fuels!$52:$52,MATCH(AJ$2,TRA_Fuels!$2:$2,0))</f>
        <v>158.60615546959815</v>
      </c>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112"/>
      <c r="BN60" s="112"/>
      <c r="BO60" s="60" t="s">
        <v>283</v>
      </c>
      <c r="BP60" s="62">
        <f>H60/SUMIFS(AL:AL,$A:$A,"Road transport",$B:$B,"3. Application split",$C:$C,"Network gas",$D:$D,"Total")</f>
        <v>6.5528667840535751E-2</v>
      </c>
      <c r="BQ60" s="62">
        <f t="shared" ref="BQ60:CR60" si="63">I60/SUMIFS(AM:AM,$A:$A,"Road transport",$B:$B,"3. Application split",$C:$C,"Network gas",$D:$D,"Total")</f>
        <v>0.10974945658042343</v>
      </c>
      <c r="BR60" s="62">
        <f t="shared" si="63"/>
        <v>1.2129959992001648E-3</v>
      </c>
      <c r="BS60" s="62" t="e">
        <f t="shared" si="63"/>
        <v>#DIV/0!</v>
      </c>
      <c r="BT60" s="62">
        <f t="shared" si="63"/>
        <v>0.11952234301360659</v>
      </c>
      <c r="BU60" s="62">
        <f t="shared" si="63"/>
        <v>0.16259057137366922</v>
      </c>
      <c r="BV60" s="62">
        <f t="shared" si="63"/>
        <v>0.13930824329327512</v>
      </c>
      <c r="BW60" s="62">
        <f t="shared" si="63"/>
        <v>2.6961482072233218E-2</v>
      </c>
      <c r="BX60" s="62">
        <f t="shared" si="63"/>
        <v>1.6813490592275299E-3</v>
      </c>
      <c r="BY60" s="62">
        <f t="shared" si="63"/>
        <v>2.5513760783778237E-2</v>
      </c>
      <c r="BZ60" s="62">
        <f t="shared" si="63"/>
        <v>2.1017740451861222E-2</v>
      </c>
      <c r="CA60" s="62">
        <f t="shared" si="63"/>
        <v>8.6478170015840516E-2</v>
      </c>
      <c r="CB60" s="62">
        <f t="shared" si="63"/>
        <v>2.4388466901525102E-2</v>
      </c>
      <c r="CC60" s="62">
        <f t="shared" si="63"/>
        <v>1.4762333125580354E-2</v>
      </c>
      <c r="CD60" s="62">
        <f t="shared" si="63"/>
        <v>3.6830740254840101E-2</v>
      </c>
      <c r="CE60" s="62">
        <f t="shared" si="63"/>
        <v>0.10063306100917956</v>
      </c>
      <c r="CF60" s="62">
        <f t="shared" si="63"/>
        <v>9.9404331636521917E-2</v>
      </c>
      <c r="CG60" s="62">
        <f t="shared" si="63"/>
        <v>3.134962099289641E-3</v>
      </c>
      <c r="CH60" s="62">
        <f t="shared" si="63"/>
        <v>2.379455060390203E-2</v>
      </c>
      <c r="CI60" s="62">
        <f t="shared" si="63"/>
        <v>2.9378088791539841E-2</v>
      </c>
      <c r="CJ60" s="62">
        <f t="shared" si="63"/>
        <v>0.10163444576354889</v>
      </c>
      <c r="CK60" s="62">
        <f t="shared" si="63"/>
        <v>0.20140528279680842</v>
      </c>
      <c r="CL60" s="62">
        <f t="shared" si="63"/>
        <v>1.108665888674908E-3</v>
      </c>
      <c r="CM60" s="62">
        <f t="shared" si="63"/>
        <v>2.6333843039244381E-2</v>
      </c>
      <c r="CN60" s="62">
        <f t="shared" si="63"/>
        <v>3.6701555191342834E-2</v>
      </c>
      <c r="CO60" s="62">
        <f t="shared" si="63"/>
        <v>3.7228477231200048E-2</v>
      </c>
      <c r="CP60" s="62">
        <f t="shared" si="63"/>
        <v>1.5560109714437061E-3</v>
      </c>
      <c r="CQ60" s="62" t="e">
        <f t="shared" si="63"/>
        <v>#DIV/0!</v>
      </c>
      <c r="CR60" s="62">
        <f t="shared" si="63"/>
        <v>7.1555593006737597E-2</v>
      </c>
      <c r="CS60" s="63" t="s">
        <v>283</v>
      </c>
      <c r="CT60" s="69">
        <f>IFERROR(IFERROR(BP60,INDEX(input_dummy_data!$B:$B,MATCH($E60,input_dummy_data!$A:$A,0))),0)</f>
        <v>6.5528667840535751E-2</v>
      </c>
      <c r="CU60" s="69">
        <f>IFERROR(IFERROR(BQ60,INDEX(input_dummy_data!$B:$B,MATCH($E60,input_dummy_data!$A:$A,0))),0)</f>
        <v>0.10974945658042343</v>
      </c>
      <c r="CV60" s="69">
        <f>IFERROR(IFERROR(BR60,INDEX(input_dummy_data!$B:$B,MATCH($E60,input_dummy_data!$A:$A,0))),0)</f>
        <v>1.2129959992001648E-3</v>
      </c>
      <c r="CW60" s="69">
        <f>IFERROR(IFERROR(BS60,INDEX(input_dummy_data!$B:$B,MATCH($E60,input_dummy_data!$A:$A,0))),0)</f>
        <v>0</v>
      </c>
      <c r="CX60" s="69">
        <f>IFERROR(IFERROR(BT60,INDEX(input_dummy_data!$B:$B,MATCH($E60,input_dummy_data!$A:$A,0))),0)</f>
        <v>0.11952234301360659</v>
      </c>
      <c r="CY60" s="69">
        <f>IFERROR(IFERROR(BU60,INDEX(input_dummy_data!$B:$B,MATCH($E60,input_dummy_data!$A:$A,0))),0)</f>
        <v>0.16259057137366922</v>
      </c>
      <c r="CZ60" s="69">
        <f>IFERROR(IFERROR(BV60,INDEX(input_dummy_data!$B:$B,MATCH($E60,input_dummy_data!$A:$A,0))),0)</f>
        <v>0.13930824329327512</v>
      </c>
      <c r="DA60" s="69">
        <f>IFERROR(IFERROR(BW60,INDEX(input_dummy_data!$B:$B,MATCH($E60,input_dummy_data!$A:$A,0))),0)</f>
        <v>2.6961482072233218E-2</v>
      </c>
      <c r="DB60" s="69">
        <f>IFERROR(IFERROR(BX60,INDEX(input_dummy_data!$B:$B,MATCH($E60,input_dummy_data!$A:$A,0))),0)</f>
        <v>1.6813490592275299E-3</v>
      </c>
      <c r="DC60" s="69">
        <f>IFERROR(IFERROR(BY60,INDEX(input_dummy_data!$B:$B,MATCH($E60,input_dummy_data!$A:$A,0))),0)</f>
        <v>2.5513760783778237E-2</v>
      </c>
      <c r="DD60" s="69">
        <f>IFERROR(IFERROR(BZ60,INDEX(input_dummy_data!$B:$B,MATCH($E60,input_dummy_data!$A:$A,0))),0)</f>
        <v>2.1017740451861222E-2</v>
      </c>
      <c r="DE60" s="69">
        <f>IFERROR(IFERROR(CA60,INDEX(input_dummy_data!$B:$B,MATCH($E60,input_dummy_data!$A:$A,0))),0)</f>
        <v>8.6478170015840516E-2</v>
      </c>
      <c r="DF60" s="69">
        <f>IFERROR(IFERROR(CB60,INDEX(input_dummy_data!$B:$B,MATCH($E60,input_dummy_data!$A:$A,0))),0)</f>
        <v>2.4388466901525102E-2</v>
      </c>
      <c r="DG60" s="69">
        <f>IFERROR(IFERROR(CC60,INDEX(input_dummy_data!$B:$B,MATCH($E60,input_dummy_data!$A:$A,0))),0)</f>
        <v>1.4762333125580354E-2</v>
      </c>
      <c r="DH60" s="69">
        <f>IFERROR(IFERROR(CD60,INDEX(input_dummy_data!$B:$B,MATCH($E60,input_dummy_data!$A:$A,0))),0)</f>
        <v>3.6830740254840101E-2</v>
      </c>
      <c r="DI60" s="69">
        <f>IFERROR(IFERROR(CE60,INDEX(input_dummy_data!$B:$B,MATCH($E60,input_dummy_data!$A:$A,0))),0)</f>
        <v>0.10063306100917956</v>
      </c>
      <c r="DJ60" s="69">
        <f>IFERROR(IFERROR(CF60,INDEX(input_dummy_data!$B:$B,MATCH($E60,input_dummy_data!$A:$A,0))),0)</f>
        <v>9.9404331636521917E-2</v>
      </c>
      <c r="DK60" s="69">
        <f>IFERROR(IFERROR(CG60,INDEX(input_dummy_data!$B:$B,MATCH($E60,input_dummy_data!$A:$A,0))),0)</f>
        <v>3.134962099289641E-3</v>
      </c>
      <c r="DL60" s="69">
        <f>IFERROR(IFERROR(CH60,INDEX(input_dummy_data!$B:$B,MATCH($E60,input_dummy_data!$A:$A,0))),0)</f>
        <v>2.379455060390203E-2</v>
      </c>
      <c r="DM60" s="69">
        <f>IFERROR(IFERROR(CI60,INDEX(input_dummy_data!$B:$B,MATCH($E60,input_dummy_data!$A:$A,0))),0)</f>
        <v>2.9378088791539841E-2</v>
      </c>
      <c r="DN60" s="69">
        <f>IFERROR(IFERROR(CJ60,INDEX(input_dummy_data!$B:$B,MATCH($E60,input_dummy_data!$A:$A,0))),0)</f>
        <v>0.10163444576354889</v>
      </c>
      <c r="DO60" s="69">
        <f>IFERROR(IFERROR(CK60,INDEX(input_dummy_data!$B:$B,MATCH($E60,input_dummy_data!$A:$A,0))),0)</f>
        <v>0.20140528279680842</v>
      </c>
      <c r="DP60" s="69">
        <f>IFERROR(IFERROR(CL60,INDEX(input_dummy_data!$B:$B,MATCH($E60,input_dummy_data!$A:$A,0))),0)</f>
        <v>1.108665888674908E-3</v>
      </c>
      <c r="DQ60" s="69">
        <f>IFERROR(IFERROR(CM60,INDEX(input_dummy_data!$B:$B,MATCH($E60,input_dummy_data!$A:$A,0))),0)</f>
        <v>2.6333843039244381E-2</v>
      </c>
      <c r="DR60" s="69">
        <f>IFERROR(IFERROR(CN60,INDEX(input_dummy_data!$B:$B,MATCH($E60,input_dummy_data!$A:$A,0))),0)</f>
        <v>3.6701555191342834E-2</v>
      </c>
      <c r="DS60" s="69">
        <f>IFERROR(IFERROR(CO60,INDEX(input_dummy_data!$B:$B,MATCH($E60,input_dummy_data!$A:$A,0))),0)</f>
        <v>3.7228477231200048E-2</v>
      </c>
      <c r="DT60" s="69">
        <f>IFERROR(IFERROR(CP60,INDEX(input_dummy_data!$B:$B,MATCH($E60,input_dummy_data!$A:$A,0))),0)</f>
        <v>1.5560109714437061E-3</v>
      </c>
      <c r="DU60" s="69">
        <f>IFERROR(IFERROR(CQ60,INDEX(input_dummy_data!$B:$B,MATCH($E60,input_dummy_data!$A:$A,0))),0)</f>
        <v>0</v>
      </c>
      <c r="DV60" s="69">
        <f>IFERROR(IFERROR(CR60,INDEX(input_dummy_data!$B:$B,MATCH($E60,input_dummy_data!$A:$A,0))),0)</f>
        <v>7.1555593006737597E-2</v>
      </c>
      <c r="DW60" t="s">
        <v>663</v>
      </c>
      <c r="DX60" t="s">
        <v>663</v>
      </c>
      <c r="DY60" t="s">
        <v>663</v>
      </c>
      <c r="DZ60" t="s">
        <v>843</v>
      </c>
      <c r="EA60" t="s">
        <v>663</v>
      </c>
      <c r="EB60" t="s">
        <v>663</v>
      </c>
      <c r="EC60" t="s">
        <v>663</v>
      </c>
      <c r="ED60" t="s">
        <v>663</v>
      </c>
      <c r="EE60" t="s">
        <v>663</v>
      </c>
      <c r="EF60" t="s">
        <v>663</v>
      </c>
      <c r="EG60" t="s">
        <v>663</v>
      </c>
      <c r="EH60" t="s">
        <v>663</v>
      </c>
      <c r="EI60" t="s">
        <v>663</v>
      </c>
      <c r="EJ60" t="s">
        <v>663</v>
      </c>
      <c r="EK60" t="s">
        <v>663</v>
      </c>
      <c r="EL60" t="s">
        <v>663</v>
      </c>
      <c r="EM60" t="s">
        <v>663</v>
      </c>
      <c r="EN60" t="s">
        <v>663</v>
      </c>
      <c r="EO60" t="s">
        <v>663</v>
      </c>
      <c r="EP60" t="s">
        <v>663</v>
      </c>
      <c r="EQ60" t="s">
        <v>663</v>
      </c>
      <c r="ER60" t="s">
        <v>663</v>
      </c>
      <c r="ES60" t="s">
        <v>663</v>
      </c>
      <c r="ET60" t="s">
        <v>663</v>
      </c>
      <c r="EU60" t="s">
        <v>663</v>
      </c>
      <c r="EV60" t="s">
        <v>663</v>
      </c>
      <c r="EW60" t="s">
        <v>663</v>
      </c>
      <c r="EX60" t="s">
        <v>843</v>
      </c>
      <c r="EY60" t="s">
        <v>663</v>
      </c>
    </row>
    <row r="61" spans="1:155" hidden="1" x14ac:dyDescent="0.2">
      <c r="A61" t="s">
        <v>851</v>
      </c>
      <c r="B61" t="s">
        <v>257</v>
      </c>
      <c r="C61" t="s">
        <v>121</v>
      </c>
      <c r="D61" t="s">
        <v>853</v>
      </c>
      <c r="E61" t="s">
        <v>862</v>
      </c>
      <c r="F61" s="51" t="s">
        <v>279</v>
      </c>
      <c r="G61" s="51" t="s">
        <v>854</v>
      </c>
      <c r="H61" s="53">
        <f>INDEX(TRA_Fuels!$56:$56,MATCH(H$2,TRA_Fuels!$2:$2,0))</f>
        <v>0</v>
      </c>
      <c r="I61" s="53">
        <f>INDEX(TRA_Fuels!$56:$56,MATCH(I$2,TRA_Fuels!$2:$2,0))</f>
        <v>8.0266743098666104E-4</v>
      </c>
      <c r="J61" s="53">
        <f>INDEX(TRA_Fuels!$56:$56,MATCH(J$2,TRA_Fuels!$2:$2,0))</f>
        <v>0</v>
      </c>
      <c r="K61" s="53">
        <f>INDEX(TRA_Fuels!$56:$56,MATCH(K$2,TRA_Fuels!$2:$2,0))</f>
        <v>0</v>
      </c>
      <c r="L61" s="53">
        <f>INDEX(TRA_Fuels!$56:$56,MATCH(L$2,TRA_Fuels!$2:$2,0))</f>
        <v>0</v>
      </c>
      <c r="M61" s="53">
        <f>INDEX(TRA_Fuels!$56:$56,MATCH(M$2,TRA_Fuels!$2:$2,0))</f>
        <v>2.3394205075351498E-3</v>
      </c>
      <c r="N61" s="53">
        <f>INDEX(TRA_Fuels!$56:$56,MATCH(N$2,TRA_Fuels!$2:$2,0))</f>
        <v>0</v>
      </c>
      <c r="O61" s="53">
        <f>INDEX(TRA_Fuels!$56:$56,MATCH(O$2,TRA_Fuels!$2:$2,0))</f>
        <v>0</v>
      </c>
      <c r="P61" s="53">
        <f>INDEX(TRA_Fuels!$56:$56,MATCH(P$2,TRA_Fuels!$2:$2,0))</f>
        <v>1.28848917765171E-3</v>
      </c>
      <c r="Q61" s="53">
        <f>INDEX(TRA_Fuels!$56:$56,MATCH(Q$2,TRA_Fuels!$2:$2,0))</f>
        <v>0</v>
      </c>
      <c r="R61" s="53">
        <f>INDEX(TRA_Fuels!$56:$56,MATCH(R$2,TRA_Fuels!$2:$2,0))</f>
        <v>8.5808148880906591E-3</v>
      </c>
      <c r="S61" s="53">
        <f>INDEX(TRA_Fuels!$56:$56,MATCH(S$2,TRA_Fuels!$2:$2,0))</f>
        <v>5.9492481101583701E-3</v>
      </c>
      <c r="T61" s="53">
        <f>INDEX(TRA_Fuels!$56:$56,MATCH(T$2,TRA_Fuels!$2:$2,0))</f>
        <v>0</v>
      </c>
      <c r="U61" s="53">
        <f>INDEX(TRA_Fuels!$56:$56,MATCH(U$2,TRA_Fuels!$2:$2,0))</f>
        <v>0</v>
      </c>
      <c r="V61" s="53">
        <f>INDEX(TRA_Fuels!$56:$56,MATCH(V$2,TRA_Fuels!$2:$2,0))</f>
        <v>0</v>
      </c>
      <c r="W61" s="53">
        <f>INDEX(TRA_Fuels!$56:$56,MATCH(W$2,TRA_Fuels!$2:$2,0))</f>
        <v>0</v>
      </c>
      <c r="X61" s="53">
        <f>INDEX(TRA_Fuels!$56:$56,MATCH(X$2,TRA_Fuels!$2:$2,0))</f>
        <v>4.1064279781303599E-3</v>
      </c>
      <c r="Y61" s="53">
        <f>INDEX(TRA_Fuels!$56:$56,MATCH(Y$2,TRA_Fuels!$2:$2,0))</f>
        <v>0</v>
      </c>
      <c r="Z61" s="53">
        <f>INDEX(TRA_Fuels!$56:$56,MATCH(Z$2,TRA_Fuels!$2:$2,0))</f>
        <v>0</v>
      </c>
      <c r="AA61" s="53">
        <f>INDEX(TRA_Fuels!$56:$56,MATCH(AA$2,TRA_Fuels!$2:$2,0))</f>
        <v>0</v>
      </c>
      <c r="AB61" s="53">
        <f>INDEX(TRA_Fuels!$56:$56,MATCH(AB$2,TRA_Fuels!$2:$2,0))</f>
        <v>1.86548315547273E-3</v>
      </c>
      <c r="AC61" s="53">
        <f>INDEX(TRA_Fuels!$56:$56,MATCH(AC$2,TRA_Fuels!$2:$2,0))</f>
        <v>2.8604234546427501E-3</v>
      </c>
      <c r="AD61" s="53">
        <f>INDEX(TRA_Fuels!$56:$56,MATCH(AD$2,TRA_Fuels!$2:$2,0))</f>
        <v>1.2729194032835599E-3</v>
      </c>
      <c r="AE61" s="53">
        <f>INDEX(TRA_Fuels!$56:$56,MATCH(AE$2,TRA_Fuels!$2:$2,0))</f>
        <v>5.5731801637134103E-4</v>
      </c>
      <c r="AF61" s="53">
        <f>INDEX(TRA_Fuels!$56:$56,MATCH(AF$2,TRA_Fuels!$2:$2,0))</f>
        <v>0</v>
      </c>
      <c r="AG61" s="53">
        <f>INDEX(TRA_Fuels!$56:$56,MATCH(AG$2,TRA_Fuels!$2:$2,0))</f>
        <v>0</v>
      </c>
      <c r="AH61" s="53">
        <f>INDEX(TRA_Fuels!$56:$56,MATCH(AH$2,TRA_Fuels!$2:$2,0))</f>
        <v>0</v>
      </c>
      <c r="AI61" s="53">
        <f>INDEX(TRA_Fuels!$56:$56,MATCH(AI$2,TRA_Fuels!$2:$2,0))</f>
        <v>0</v>
      </c>
      <c r="AJ61" s="53">
        <f>INDEX(TRA_Fuels!$56:$56,MATCH(AJ$2,TRA_Fuels!$2:$2,0))</f>
        <v>2.9623212122323342E-2</v>
      </c>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60" t="s">
        <v>283</v>
      </c>
      <c r="BP61" s="62">
        <f t="shared" ref="BP61:CR61" si="64">H61/SUMIFS(AL:AL,$A:$A,"Road transport",$B:$B,"3. Application split",$C:$C,"Hydrogen",$D:$D,"Total")</f>
        <v>0</v>
      </c>
      <c r="BQ61" s="62">
        <f t="shared" si="64"/>
        <v>0.20919434596909992</v>
      </c>
      <c r="BR61" s="62">
        <f t="shared" si="64"/>
        <v>0</v>
      </c>
      <c r="BS61" s="62" t="e">
        <f t="shared" si="64"/>
        <v>#DIV/0!</v>
      </c>
      <c r="BT61" s="62">
        <f t="shared" si="64"/>
        <v>0</v>
      </c>
      <c r="BU61" s="62">
        <f t="shared" si="64"/>
        <v>8.5714369195718565E-2</v>
      </c>
      <c r="BV61" s="62">
        <f t="shared" si="64"/>
        <v>0</v>
      </c>
      <c r="BW61" s="62" t="e">
        <f t="shared" si="64"/>
        <v>#DIV/0!</v>
      </c>
      <c r="BX61" s="62">
        <f t="shared" si="64"/>
        <v>0.18119361896860442</v>
      </c>
      <c r="BY61" s="62">
        <f t="shared" si="64"/>
        <v>0</v>
      </c>
      <c r="BZ61" s="62">
        <f t="shared" si="64"/>
        <v>0.3809614153874058</v>
      </c>
      <c r="CA61" s="62">
        <f t="shared" si="64"/>
        <v>0.38217825810891631</v>
      </c>
      <c r="CB61" s="62">
        <f t="shared" si="64"/>
        <v>0</v>
      </c>
      <c r="CC61" s="62">
        <f t="shared" si="64"/>
        <v>0</v>
      </c>
      <c r="CD61" s="62">
        <f t="shared" si="64"/>
        <v>0</v>
      </c>
      <c r="CE61" s="62">
        <f t="shared" si="64"/>
        <v>0</v>
      </c>
      <c r="CF61" s="62">
        <f t="shared" si="64"/>
        <v>0.30178655589798603</v>
      </c>
      <c r="CG61" s="62" t="e">
        <f t="shared" si="64"/>
        <v>#DIV/0!</v>
      </c>
      <c r="CH61" s="62" t="e">
        <f t="shared" si="64"/>
        <v>#DIV/0!</v>
      </c>
      <c r="CI61" s="62" t="e">
        <f t="shared" si="64"/>
        <v>#DIV/0!</v>
      </c>
      <c r="CJ61" s="62">
        <f t="shared" si="64"/>
        <v>0.38179488229613295</v>
      </c>
      <c r="CK61" s="62">
        <f t="shared" si="64"/>
        <v>0.4631861141817904</v>
      </c>
      <c r="CL61" s="62">
        <f t="shared" si="64"/>
        <v>0.43107799686698339</v>
      </c>
      <c r="CM61" s="62">
        <f t="shared" si="64"/>
        <v>0.33384558638092615</v>
      </c>
      <c r="CN61" s="62">
        <f t="shared" si="64"/>
        <v>0</v>
      </c>
      <c r="CO61" s="62">
        <f t="shared" si="64"/>
        <v>0</v>
      </c>
      <c r="CP61" s="62">
        <f t="shared" si="64"/>
        <v>0</v>
      </c>
      <c r="CQ61" s="62" t="e">
        <f t="shared" si="64"/>
        <v>#DIV/0!</v>
      </c>
      <c r="CR61" s="62">
        <f t="shared" si="64"/>
        <v>0.25342894134623317</v>
      </c>
      <c r="CS61" s="63" t="s">
        <v>283</v>
      </c>
      <c r="CT61" s="69">
        <f>IFERROR(IFERROR(BP61,INDEX(input_dummy_data!$B:$B,MATCH($E61,input_dummy_data!$A:$A,0))),0)</f>
        <v>0</v>
      </c>
      <c r="CU61" s="69">
        <f>IFERROR(IFERROR(BQ61,INDEX(input_dummy_data!$B:$B,MATCH($E61,input_dummy_data!$A:$A,0))),0)</f>
        <v>0.20919434596909992</v>
      </c>
      <c r="CV61" s="69">
        <f>IFERROR(IFERROR(BR61,INDEX(input_dummy_data!$B:$B,MATCH($E61,input_dummy_data!$A:$A,0))),0)</f>
        <v>0</v>
      </c>
      <c r="CW61" s="69">
        <f>IFERROR(IFERROR(BS61,INDEX(input_dummy_data!$B:$B,MATCH($E61,input_dummy_data!$A:$A,0))),0)</f>
        <v>0</v>
      </c>
      <c r="CX61" s="69">
        <f>IFERROR(IFERROR(BT61,INDEX(input_dummy_data!$B:$B,MATCH($E61,input_dummy_data!$A:$A,0))),0)</f>
        <v>0</v>
      </c>
      <c r="CY61" s="69">
        <f>IFERROR(IFERROR(BU61,INDEX(input_dummy_data!$B:$B,MATCH($E61,input_dummy_data!$A:$A,0))),0)</f>
        <v>8.5714369195718565E-2</v>
      </c>
      <c r="CZ61" s="69">
        <f>IFERROR(IFERROR(BV61,INDEX(input_dummy_data!$B:$B,MATCH($E61,input_dummy_data!$A:$A,0))),0)</f>
        <v>0</v>
      </c>
      <c r="DA61" s="69">
        <f>IFERROR(IFERROR(BW61,INDEX(input_dummy_data!$B:$B,MATCH($E61,input_dummy_data!$A:$A,0))),0)</f>
        <v>0</v>
      </c>
      <c r="DB61" s="69">
        <f>IFERROR(IFERROR(BX61,INDEX(input_dummy_data!$B:$B,MATCH($E61,input_dummy_data!$A:$A,0))),0)</f>
        <v>0.18119361896860442</v>
      </c>
      <c r="DC61" s="69">
        <f>IFERROR(IFERROR(BY61,INDEX(input_dummy_data!$B:$B,MATCH($E61,input_dummy_data!$A:$A,0))),0)</f>
        <v>0</v>
      </c>
      <c r="DD61" s="69">
        <f>IFERROR(IFERROR(BZ61,INDEX(input_dummy_data!$B:$B,MATCH($E61,input_dummy_data!$A:$A,0))),0)</f>
        <v>0.3809614153874058</v>
      </c>
      <c r="DE61" s="69">
        <f>IFERROR(IFERROR(CA61,INDEX(input_dummy_data!$B:$B,MATCH($E61,input_dummy_data!$A:$A,0))),0)</f>
        <v>0.38217825810891631</v>
      </c>
      <c r="DF61" s="69">
        <f>IFERROR(IFERROR(CB61,INDEX(input_dummy_data!$B:$B,MATCH($E61,input_dummy_data!$A:$A,0))),0)</f>
        <v>0</v>
      </c>
      <c r="DG61" s="69">
        <f>IFERROR(IFERROR(CC61,INDEX(input_dummy_data!$B:$B,MATCH($E61,input_dummy_data!$A:$A,0))),0)</f>
        <v>0</v>
      </c>
      <c r="DH61" s="69">
        <f>IFERROR(IFERROR(CD61,INDEX(input_dummy_data!$B:$B,MATCH($E61,input_dummy_data!$A:$A,0))),0)</f>
        <v>0</v>
      </c>
      <c r="DI61" s="69">
        <f>IFERROR(IFERROR(CE61,INDEX(input_dummy_data!$B:$B,MATCH($E61,input_dummy_data!$A:$A,0))),0)</f>
        <v>0</v>
      </c>
      <c r="DJ61" s="69">
        <f>IFERROR(IFERROR(CF61,INDEX(input_dummy_data!$B:$B,MATCH($E61,input_dummy_data!$A:$A,0))),0)</f>
        <v>0.30178655589798603</v>
      </c>
      <c r="DK61" s="69">
        <f>IFERROR(IFERROR(CG61,INDEX(input_dummy_data!$B:$B,MATCH($E61,input_dummy_data!$A:$A,0))),0)</f>
        <v>0</v>
      </c>
      <c r="DL61" s="69">
        <f>IFERROR(IFERROR(CH61,INDEX(input_dummy_data!$B:$B,MATCH($E61,input_dummy_data!$A:$A,0))),0)</f>
        <v>0</v>
      </c>
      <c r="DM61" s="69">
        <f>IFERROR(IFERROR(CI61,INDEX(input_dummy_data!$B:$B,MATCH($E61,input_dummy_data!$A:$A,0))),0)</f>
        <v>0</v>
      </c>
      <c r="DN61" s="69">
        <f>IFERROR(IFERROR(CJ61,INDEX(input_dummy_data!$B:$B,MATCH($E61,input_dummy_data!$A:$A,0))),0)</f>
        <v>0.38179488229613295</v>
      </c>
      <c r="DO61" s="69">
        <f>IFERROR(IFERROR(CK61,INDEX(input_dummy_data!$B:$B,MATCH($E61,input_dummy_data!$A:$A,0))),0)</f>
        <v>0.4631861141817904</v>
      </c>
      <c r="DP61" s="69">
        <f>IFERROR(IFERROR(CL61,INDEX(input_dummy_data!$B:$B,MATCH($E61,input_dummy_data!$A:$A,0))),0)</f>
        <v>0.43107799686698339</v>
      </c>
      <c r="DQ61" s="69">
        <f>IFERROR(IFERROR(CM61,INDEX(input_dummy_data!$B:$B,MATCH($E61,input_dummy_data!$A:$A,0))),0)</f>
        <v>0.33384558638092615</v>
      </c>
      <c r="DR61" s="69">
        <f>IFERROR(IFERROR(CN61,INDEX(input_dummy_data!$B:$B,MATCH($E61,input_dummy_data!$A:$A,0))),0)</f>
        <v>0</v>
      </c>
      <c r="DS61" s="69">
        <f>IFERROR(IFERROR(CO61,INDEX(input_dummy_data!$B:$B,MATCH($E61,input_dummy_data!$A:$A,0))),0)</f>
        <v>0</v>
      </c>
      <c r="DT61" s="69">
        <f>IFERROR(IFERROR(CP61,INDEX(input_dummy_data!$B:$B,MATCH($E61,input_dummy_data!$A:$A,0))),0)</f>
        <v>0</v>
      </c>
      <c r="DU61" s="69">
        <f>IFERROR(IFERROR(CQ61,INDEX(input_dummy_data!$B:$B,MATCH($E61,input_dummy_data!$A:$A,0))),0)</f>
        <v>0</v>
      </c>
      <c r="DV61" s="69">
        <f>IFERROR(IFERROR(CR61,INDEX(input_dummy_data!$B:$B,MATCH($E61,input_dummy_data!$A:$A,0))),0)</f>
        <v>0.25342894134623317</v>
      </c>
      <c r="DW61" t="s">
        <v>663</v>
      </c>
      <c r="DX61" t="s">
        <v>663</v>
      </c>
      <c r="DY61" t="s">
        <v>663</v>
      </c>
      <c r="DZ61" t="s">
        <v>846</v>
      </c>
      <c r="EA61" t="s">
        <v>663</v>
      </c>
      <c r="EB61" t="s">
        <v>663</v>
      </c>
      <c r="EC61" t="s">
        <v>663</v>
      </c>
      <c r="ED61" t="s">
        <v>846</v>
      </c>
      <c r="EE61" t="s">
        <v>663</v>
      </c>
      <c r="EF61" t="s">
        <v>663</v>
      </c>
      <c r="EG61" t="s">
        <v>663</v>
      </c>
      <c r="EH61" t="s">
        <v>663</v>
      </c>
      <c r="EI61" t="s">
        <v>663</v>
      </c>
      <c r="EJ61" t="s">
        <v>663</v>
      </c>
      <c r="EK61" t="s">
        <v>663</v>
      </c>
      <c r="EL61" t="s">
        <v>663</v>
      </c>
      <c r="EM61" t="s">
        <v>663</v>
      </c>
      <c r="EN61" t="s">
        <v>846</v>
      </c>
      <c r="EO61" t="s">
        <v>846</v>
      </c>
      <c r="EP61" t="s">
        <v>846</v>
      </c>
      <c r="EQ61" t="s">
        <v>663</v>
      </c>
      <c r="ER61" t="s">
        <v>663</v>
      </c>
      <c r="ES61" t="s">
        <v>663</v>
      </c>
      <c r="ET61" t="s">
        <v>663</v>
      </c>
      <c r="EU61" t="s">
        <v>663</v>
      </c>
      <c r="EV61" t="s">
        <v>663</v>
      </c>
      <c r="EW61" t="s">
        <v>663</v>
      </c>
      <c r="EX61" t="s">
        <v>846</v>
      </c>
      <c r="EY61" t="s">
        <v>663</v>
      </c>
    </row>
    <row r="62" spans="1:155" hidden="1" x14ac:dyDescent="0.2">
      <c r="A62" t="s">
        <v>851</v>
      </c>
      <c r="B62" t="s">
        <v>257</v>
      </c>
      <c r="C62" t="s">
        <v>15</v>
      </c>
      <c r="D62" t="s">
        <v>853</v>
      </c>
      <c r="E62" t="s">
        <v>863</v>
      </c>
      <c r="F62" s="51" t="s">
        <v>279</v>
      </c>
      <c r="G62" s="52" t="s">
        <v>15</v>
      </c>
      <c r="H62" s="53">
        <f>INDEX(TRA_Fuels!$57:$57,MATCH(H$2,TRA_Fuels!$2:$2,0))</f>
        <v>1.55144823259681</v>
      </c>
      <c r="I62" s="53">
        <f>INDEX(TRA_Fuels!$57:$57,MATCH(I$2,TRA_Fuels!$2:$2,0))</f>
        <v>0.83496852078747297</v>
      </c>
      <c r="J62" s="53">
        <f>INDEX(TRA_Fuels!$57:$57,MATCH(J$2,TRA_Fuels!$2:$2,0))</f>
        <v>0.11383861642997201</v>
      </c>
      <c r="K62" s="53">
        <f>INDEX(TRA_Fuels!$57:$57,MATCH(K$2,TRA_Fuels!$2:$2,0))</f>
        <v>0.16769593554076601</v>
      </c>
      <c r="L62" s="53">
        <f>INDEX(TRA_Fuels!$57:$57,MATCH(L$2,TRA_Fuels!$2:$2,0))</f>
        <v>0.20716505614858</v>
      </c>
      <c r="M62" s="53">
        <f>INDEX(TRA_Fuels!$57:$57,MATCH(M$2,TRA_Fuels!$2:$2,0))</f>
        <v>5.2692826520818699</v>
      </c>
      <c r="N62" s="53">
        <f>INDEX(TRA_Fuels!$57:$57,MATCH(N$2,TRA_Fuels!$2:$2,0))</f>
        <v>0.76003287115801699</v>
      </c>
      <c r="O62" s="53">
        <f>INDEX(TRA_Fuels!$57:$57,MATCH(O$2,TRA_Fuels!$2:$2,0))</f>
        <v>3.2669201231062997E-2</v>
      </c>
      <c r="P62" s="53">
        <f>INDEX(TRA_Fuels!$57:$57,MATCH(P$2,TRA_Fuels!$2:$2,0))</f>
        <v>2.1724970191710802</v>
      </c>
      <c r="Q62" s="53">
        <f>INDEX(TRA_Fuels!$57:$57,MATCH(Q$2,TRA_Fuels!$2:$2,0))</f>
        <v>0.37871237297340299</v>
      </c>
      <c r="R62" s="53">
        <f>INDEX(TRA_Fuels!$57:$57,MATCH(R$2,TRA_Fuels!$2:$2,0))</f>
        <v>21.0993265718865</v>
      </c>
      <c r="S62" s="53">
        <f>INDEX(TRA_Fuels!$57:$57,MATCH(S$2,TRA_Fuels!$2:$2,0))</f>
        <v>10.4086729155354</v>
      </c>
      <c r="T62" s="53">
        <f>INDEX(TRA_Fuels!$57:$57,MATCH(T$2,TRA_Fuels!$2:$2,0))</f>
        <v>0.25180765244828501</v>
      </c>
      <c r="U62" s="53">
        <f>INDEX(TRA_Fuels!$57:$57,MATCH(U$2,TRA_Fuels!$2:$2,0))</f>
        <v>7.0572273965626306E-2</v>
      </c>
      <c r="V62" s="53">
        <f>INDEX(TRA_Fuels!$57:$57,MATCH(V$2,TRA_Fuels!$2:$2,0))</f>
        <v>0.22776434370752999</v>
      </c>
      <c r="W62" s="53">
        <f>INDEX(TRA_Fuels!$57:$57,MATCH(W$2,TRA_Fuels!$2:$2,0))</f>
        <v>0.53465659418091305</v>
      </c>
      <c r="X62" s="53">
        <f>INDEX(TRA_Fuels!$57:$57,MATCH(X$2,TRA_Fuels!$2:$2,0))</f>
        <v>2.7196209120727599</v>
      </c>
      <c r="Y62" s="53">
        <f>INDEX(TRA_Fuels!$57:$57,MATCH(Y$2,TRA_Fuels!$2:$2,0))</f>
        <v>3.1797171018743201E-2</v>
      </c>
      <c r="Z62" s="53">
        <f>INDEX(TRA_Fuels!$57:$57,MATCH(Z$2,TRA_Fuels!$2:$2,0))</f>
        <v>9.6536617810603895E-2</v>
      </c>
      <c r="AA62" s="53">
        <f>INDEX(TRA_Fuels!$57:$57,MATCH(AA$2,TRA_Fuels!$2:$2,0))</f>
        <v>3.73836778928371E-2</v>
      </c>
      <c r="AB62" s="53">
        <f>INDEX(TRA_Fuels!$57:$57,MATCH(AB$2,TRA_Fuels!$2:$2,0))</f>
        <v>2.7619042849561501</v>
      </c>
      <c r="AC62" s="53">
        <f>INDEX(TRA_Fuels!$57:$57,MATCH(AC$2,TRA_Fuels!$2:$2,0))</f>
        <v>1.1871540086024399</v>
      </c>
      <c r="AD62" s="53">
        <f>INDEX(TRA_Fuels!$57:$57,MATCH(AD$2,TRA_Fuels!$2:$2,0))</f>
        <v>0.65245889471900598</v>
      </c>
      <c r="AE62" s="53">
        <f>INDEX(TRA_Fuels!$57:$57,MATCH(AE$2,TRA_Fuels!$2:$2,0))</f>
        <v>0.80835822071524099</v>
      </c>
      <c r="AF62" s="53">
        <f>INDEX(TRA_Fuels!$57:$57,MATCH(AF$2,TRA_Fuels!$2:$2,0))</f>
        <v>1.4383977536075101</v>
      </c>
      <c r="AG62" s="53">
        <f>INDEX(TRA_Fuels!$57:$57,MATCH(AG$2,TRA_Fuels!$2:$2,0))</f>
        <v>0.15996867484553501</v>
      </c>
      <c r="AH62" s="53">
        <f>INDEX(TRA_Fuels!$57:$57,MATCH(AH$2,TRA_Fuels!$2:$2,0))</f>
        <v>7.9416413951515094E-2</v>
      </c>
      <c r="AI62" s="53">
        <f>INDEX(TRA_Fuels!$57:$57,MATCH(AI$2,TRA_Fuels!$2:$2,0))</f>
        <v>5.3272934980833402E-2</v>
      </c>
      <c r="AJ62" s="53">
        <f>INDEX(TRA_Fuels!$57:$57,MATCH(AJ$2,TRA_Fuels!$2:$2,0))</f>
        <v>54.107380395016584</v>
      </c>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60" t="s">
        <v>283</v>
      </c>
      <c r="BP62" s="62">
        <f t="shared" ref="BP62:CR62" si="65">H62/SUMIFS(AL:AL,$A:$A,"Road transport",$B:$B,"3. Application split",$C:$C,"Electricity",$D:$D,"Total")</f>
        <v>0.10559530874904631</v>
      </c>
      <c r="BQ62" s="62">
        <f t="shared" si="65"/>
        <v>7.7206221239612627E-2</v>
      </c>
      <c r="BR62" s="62">
        <f t="shared" si="65"/>
        <v>1.2111685478933617E-2</v>
      </c>
      <c r="BS62" s="62">
        <f t="shared" si="65"/>
        <v>0.18206887483465276</v>
      </c>
      <c r="BT62" s="62">
        <f t="shared" si="65"/>
        <v>6.1490339159280212E-2</v>
      </c>
      <c r="BU62" s="62">
        <f t="shared" si="65"/>
        <v>5.1288302044083078E-2</v>
      </c>
      <c r="BV62" s="62">
        <f t="shared" si="65"/>
        <v>3.0761419005764047E-2</v>
      </c>
      <c r="BW62" s="62">
        <f t="shared" si="65"/>
        <v>1.6331821559221537E-2</v>
      </c>
      <c r="BX62" s="62">
        <f t="shared" si="65"/>
        <v>7.8408208937712692E-2</v>
      </c>
      <c r="BY62" s="62">
        <f t="shared" si="65"/>
        <v>0.12601503874587561</v>
      </c>
      <c r="BZ62" s="62">
        <f t="shared" si="65"/>
        <v>0.15522674491835872</v>
      </c>
      <c r="CA62" s="62">
        <f t="shared" si="65"/>
        <v>0.14141467297489721</v>
      </c>
      <c r="CB62" s="62">
        <f t="shared" si="65"/>
        <v>6.4130244335622755E-2</v>
      </c>
      <c r="CC62" s="62">
        <f t="shared" si="65"/>
        <v>6.068805193246371E-2</v>
      </c>
      <c r="CD62" s="62">
        <f t="shared" si="65"/>
        <v>7.5935197145841848E-2</v>
      </c>
      <c r="CE62" s="62">
        <f t="shared" si="65"/>
        <v>8.0347703224812744E-2</v>
      </c>
      <c r="CF62" s="62">
        <f t="shared" si="65"/>
        <v>6.3283495626863071E-2</v>
      </c>
      <c r="CG62" s="62">
        <f t="shared" si="65"/>
        <v>5.3321986369947484E-3</v>
      </c>
      <c r="CH62" s="62">
        <f t="shared" si="65"/>
        <v>8.4312137807553006E-2</v>
      </c>
      <c r="CI62" s="62">
        <f t="shared" si="65"/>
        <v>7.8747256138457147E-3</v>
      </c>
      <c r="CJ62" s="62">
        <f t="shared" si="65"/>
        <v>4.3417482337748579E-2</v>
      </c>
      <c r="CK62" s="62">
        <f t="shared" si="65"/>
        <v>0.11722360331799679</v>
      </c>
      <c r="CL62" s="62">
        <f t="shared" si="65"/>
        <v>8.022344360486619E-2</v>
      </c>
      <c r="CM62" s="62">
        <f t="shared" si="65"/>
        <v>0.29576201740422081</v>
      </c>
      <c r="CN62" s="62">
        <f t="shared" si="65"/>
        <v>5.760466093135231E-2</v>
      </c>
      <c r="CO62" s="62">
        <f t="shared" si="65"/>
        <v>0.15695070805159766</v>
      </c>
      <c r="CP62" s="62">
        <f t="shared" si="65"/>
        <v>5.1526246684171764E-3</v>
      </c>
      <c r="CQ62" s="62">
        <f t="shared" si="65"/>
        <v>7.4009507707489583E-2</v>
      </c>
      <c r="CR62" s="62">
        <f t="shared" si="65"/>
        <v>8.9406034763586842E-2</v>
      </c>
      <c r="CS62" s="63" t="s">
        <v>283</v>
      </c>
      <c r="CT62" s="69">
        <f>IFERROR(IFERROR(BP62,INDEX(input_dummy_data!$B:$B,MATCH($E62,input_dummy_data!$A:$A,0))),0)</f>
        <v>0.10559530874904631</v>
      </c>
      <c r="CU62" s="69">
        <f>IFERROR(IFERROR(BQ62,INDEX(input_dummy_data!$B:$B,MATCH($E62,input_dummy_data!$A:$A,0))),0)</f>
        <v>7.7206221239612627E-2</v>
      </c>
      <c r="CV62" s="69">
        <f>IFERROR(IFERROR(BR62,INDEX(input_dummy_data!$B:$B,MATCH($E62,input_dummy_data!$A:$A,0))),0)</f>
        <v>1.2111685478933617E-2</v>
      </c>
      <c r="CW62" s="69">
        <f>IFERROR(IFERROR(BS62,INDEX(input_dummy_data!$B:$B,MATCH($E62,input_dummy_data!$A:$A,0))),0)</f>
        <v>0.18206887483465276</v>
      </c>
      <c r="CX62" s="69">
        <f>IFERROR(IFERROR(BT62,INDEX(input_dummy_data!$B:$B,MATCH($E62,input_dummy_data!$A:$A,0))),0)</f>
        <v>6.1490339159280212E-2</v>
      </c>
      <c r="CY62" s="69">
        <f>IFERROR(IFERROR(BU62,INDEX(input_dummy_data!$B:$B,MATCH($E62,input_dummy_data!$A:$A,0))),0)</f>
        <v>5.1288302044083078E-2</v>
      </c>
      <c r="CZ62" s="69">
        <f>IFERROR(IFERROR(BV62,INDEX(input_dummy_data!$B:$B,MATCH($E62,input_dummy_data!$A:$A,0))),0)</f>
        <v>3.0761419005764047E-2</v>
      </c>
      <c r="DA62" s="69">
        <f>IFERROR(IFERROR(BW62,INDEX(input_dummy_data!$B:$B,MATCH($E62,input_dummy_data!$A:$A,0))),0)</f>
        <v>1.6331821559221537E-2</v>
      </c>
      <c r="DB62" s="69">
        <f>IFERROR(IFERROR(BX62,INDEX(input_dummy_data!$B:$B,MATCH($E62,input_dummy_data!$A:$A,0))),0)</f>
        <v>7.8408208937712692E-2</v>
      </c>
      <c r="DC62" s="69">
        <f>IFERROR(IFERROR(BY62,INDEX(input_dummy_data!$B:$B,MATCH($E62,input_dummy_data!$A:$A,0))),0)</f>
        <v>0.12601503874587561</v>
      </c>
      <c r="DD62" s="69">
        <f>IFERROR(IFERROR(BZ62,INDEX(input_dummy_data!$B:$B,MATCH($E62,input_dummy_data!$A:$A,0))),0)</f>
        <v>0.15522674491835872</v>
      </c>
      <c r="DE62" s="69">
        <f>IFERROR(IFERROR(CA62,INDEX(input_dummy_data!$B:$B,MATCH($E62,input_dummy_data!$A:$A,0))),0)</f>
        <v>0.14141467297489721</v>
      </c>
      <c r="DF62" s="69">
        <f>IFERROR(IFERROR(CB62,INDEX(input_dummy_data!$B:$B,MATCH($E62,input_dummy_data!$A:$A,0))),0)</f>
        <v>6.4130244335622755E-2</v>
      </c>
      <c r="DG62" s="69">
        <f>IFERROR(IFERROR(CC62,INDEX(input_dummy_data!$B:$B,MATCH($E62,input_dummy_data!$A:$A,0))),0)</f>
        <v>6.068805193246371E-2</v>
      </c>
      <c r="DH62" s="69">
        <f>IFERROR(IFERROR(CD62,INDEX(input_dummy_data!$B:$B,MATCH($E62,input_dummy_data!$A:$A,0))),0)</f>
        <v>7.5935197145841848E-2</v>
      </c>
      <c r="DI62" s="69">
        <f>IFERROR(IFERROR(CE62,INDEX(input_dummy_data!$B:$B,MATCH($E62,input_dummy_data!$A:$A,0))),0)</f>
        <v>8.0347703224812744E-2</v>
      </c>
      <c r="DJ62" s="69">
        <f>IFERROR(IFERROR(CF62,INDEX(input_dummy_data!$B:$B,MATCH($E62,input_dummy_data!$A:$A,0))),0)</f>
        <v>6.3283495626863071E-2</v>
      </c>
      <c r="DK62" s="69">
        <f>IFERROR(IFERROR(CG62,INDEX(input_dummy_data!$B:$B,MATCH($E62,input_dummy_data!$A:$A,0))),0)</f>
        <v>5.3321986369947484E-3</v>
      </c>
      <c r="DL62" s="69">
        <f>IFERROR(IFERROR(CH62,INDEX(input_dummy_data!$B:$B,MATCH($E62,input_dummy_data!$A:$A,0))),0)</f>
        <v>8.4312137807553006E-2</v>
      </c>
      <c r="DM62" s="69">
        <f>IFERROR(IFERROR(CI62,INDEX(input_dummy_data!$B:$B,MATCH($E62,input_dummy_data!$A:$A,0))),0)</f>
        <v>7.8747256138457147E-3</v>
      </c>
      <c r="DN62" s="69">
        <f>IFERROR(IFERROR(CJ62,INDEX(input_dummy_data!$B:$B,MATCH($E62,input_dummy_data!$A:$A,0))),0)</f>
        <v>4.3417482337748579E-2</v>
      </c>
      <c r="DO62" s="69">
        <f>IFERROR(IFERROR(CK62,INDEX(input_dummy_data!$B:$B,MATCH($E62,input_dummy_data!$A:$A,0))),0)</f>
        <v>0.11722360331799679</v>
      </c>
      <c r="DP62" s="69">
        <f>IFERROR(IFERROR(CL62,INDEX(input_dummy_data!$B:$B,MATCH($E62,input_dummy_data!$A:$A,0))),0)</f>
        <v>8.022344360486619E-2</v>
      </c>
      <c r="DQ62" s="69">
        <f>IFERROR(IFERROR(CM62,INDEX(input_dummy_data!$B:$B,MATCH($E62,input_dummy_data!$A:$A,0))),0)</f>
        <v>0.29576201740422081</v>
      </c>
      <c r="DR62" s="69">
        <f>IFERROR(IFERROR(CN62,INDEX(input_dummy_data!$B:$B,MATCH($E62,input_dummy_data!$A:$A,0))),0)</f>
        <v>5.760466093135231E-2</v>
      </c>
      <c r="DS62" s="69">
        <f>IFERROR(IFERROR(CO62,INDEX(input_dummy_data!$B:$B,MATCH($E62,input_dummy_data!$A:$A,0))),0)</f>
        <v>0.15695070805159766</v>
      </c>
      <c r="DT62" s="69">
        <f>IFERROR(IFERROR(CP62,INDEX(input_dummy_data!$B:$B,MATCH($E62,input_dummy_data!$A:$A,0))),0)</f>
        <v>5.1526246684171764E-3</v>
      </c>
      <c r="DU62" s="69">
        <f>IFERROR(IFERROR(CQ62,INDEX(input_dummy_data!$B:$B,MATCH($E62,input_dummy_data!$A:$A,0))),0)</f>
        <v>7.4009507707489583E-2</v>
      </c>
      <c r="DV62" s="69">
        <f>IFERROR(IFERROR(CR62,INDEX(input_dummy_data!$B:$B,MATCH($E62,input_dummy_data!$A:$A,0))),0)</f>
        <v>8.9406034763586842E-2</v>
      </c>
      <c r="DW62" t="s">
        <v>663</v>
      </c>
      <c r="DX62" t="s">
        <v>663</v>
      </c>
      <c r="DY62" t="s">
        <v>663</v>
      </c>
      <c r="DZ62" t="s">
        <v>663</v>
      </c>
      <c r="EA62" t="s">
        <v>663</v>
      </c>
      <c r="EB62" t="s">
        <v>663</v>
      </c>
      <c r="EC62" t="s">
        <v>663</v>
      </c>
      <c r="ED62" t="s">
        <v>663</v>
      </c>
      <c r="EE62" t="s">
        <v>663</v>
      </c>
      <c r="EF62" t="s">
        <v>663</v>
      </c>
      <c r="EG62" t="s">
        <v>663</v>
      </c>
      <c r="EH62" t="s">
        <v>663</v>
      </c>
      <c r="EI62" t="s">
        <v>663</v>
      </c>
      <c r="EJ62" t="s">
        <v>663</v>
      </c>
      <c r="EK62" t="s">
        <v>663</v>
      </c>
      <c r="EL62" t="s">
        <v>663</v>
      </c>
      <c r="EM62" t="s">
        <v>663</v>
      </c>
      <c r="EN62" t="s">
        <v>663</v>
      </c>
      <c r="EO62" t="s">
        <v>663</v>
      </c>
      <c r="EP62" t="s">
        <v>663</v>
      </c>
      <c r="EQ62" t="s">
        <v>663</v>
      </c>
      <c r="ER62" t="s">
        <v>663</v>
      </c>
      <c r="ES62" t="s">
        <v>663</v>
      </c>
      <c r="ET62" t="s">
        <v>663</v>
      </c>
      <c r="EU62" t="s">
        <v>663</v>
      </c>
      <c r="EV62" t="s">
        <v>663</v>
      </c>
      <c r="EW62" t="s">
        <v>663</v>
      </c>
      <c r="EX62" t="s">
        <v>663</v>
      </c>
      <c r="EY62" t="s">
        <v>663</v>
      </c>
    </row>
    <row r="63" spans="1:155" hidden="1" x14ac:dyDescent="0.2">
      <c r="A63" t="s">
        <v>851</v>
      </c>
      <c r="B63" t="s">
        <v>257</v>
      </c>
      <c r="C63" t="s">
        <v>258</v>
      </c>
      <c r="D63" t="s">
        <v>853</v>
      </c>
      <c r="E63" t="s">
        <v>864</v>
      </c>
      <c r="F63" s="51" t="s">
        <v>279</v>
      </c>
      <c r="G63" s="52" t="s">
        <v>258</v>
      </c>
      <c r="H63" s="53">
        <f>INDEX(TRA_Fuels!$50:$50,MATCH(H$2,TRA_Fuels!$2:$2,0))</f>
        <v>475.687783083765</v>
      </c>
      <c r="I63" s="53">
        <f>INDEX(TRA_Fuels!$50:$50,MATCH(I$2,TRA_Fuels!$2:$2,0))</f>
        <v>988.49821436232696</v>
      </c>
      <c r="J63" s="53">
        <f>INDEX(TRA_Fuels!$50:$50,MATCH(J$2,TRA_Fuels!$2:$2,0))</f>
        <v>194.43979462979999</v>
      </c>
      <c r="K63" s="53">
        <f>INDEX(TRA_Fuels!$50:$50,MATCH(K$2,TRA_Fuels!$2:$2,0))</f>
        <v>98.081205663570202</v>
      </c>
      <c r="L63" s="53">
        <f>INDEX(TRA_Fuels!$50:$50,MATCH(L$2,TRA_Fuels!$2:$2,0))</f>
        <v>565.33127457130502</v>
      </c>
      <c r="M63" s="53">
        <f>INDEX(TRA_Fuels!$50:$50,MATCH(M$2,TRA_Fuels!$2:$2,0))</f>
        <v>2443.0860988201598</v>
      </c>
      <c r="N63" s="53">
        <f>INDEX(TRA_Fuels!$50:$50,MATCH(N$2,TRA_Fuels!$2:$2,0))</f>
        <v>447.24674423747098</v>
      </c>
      <c r="O63" s="53">
        <f>INDEX(TRA_Fuels!$50:$50,MATCH(O$2,TRA_Fuels!$2:$2,0))</f>
        <v>56.0146702072173</v>
      </c>
      <c r="P63" s="53">
        <f>INDEX(TRA_Fuels!$50:$50,MATCH(P$2,TRA_Fuels!$2:$2,0))</f>
        <v>2063.56603467486</v>
      </c>
      <c r="Q63" s="53">
        <f>INDEX(TRA_Fuels!$50:$50,MATCH(Q$2,TRA_Fuels!$2:$2,0))</f>
        <v>495.82065123244001</v>
      </c>
      <c r="R63" s="53">
        <f>INDEX(TRA_Fuels!$50:$50,MATCH(R$2,TRA_Fuels!$2:$2,0))</f>
        <v>7775.1124736738102</v>
      </c>
      <c r="S63" s="53">
        <f>INDEX(TRA_Fuels!$50:$50,MATCH(S$2,TRA_Fuels!$2:$2,0))</f>
        <v>5642.1779328349003</v>
      </c>
      <c r="T63" s="53">
        <f>INDEX(TRA_Fuels!$50:$50,MATCH(T$2,TRA_Fuels!$2:$2,0))</f>
        <v>492.11486670885199</v>
      </c>
      <c r="U63" s="53">
        <f>INDEX(TRA_Fuels!$50:$50,MATCH(U$2,TRA_Fuels!$2:$2,0))</f>
        <v>118.331136752627</v>
      </c>
      <c r="V63" s="53">
        <f>INDEX(TRA_Fuels!$50:$50,MATCH(V$2,TRA_Fuels!$2:$2,0))</f>
        <v>479.39128260191001</v>
      </c>
      <c r="W63" s="53">
        <f>INDEX(TRA_Fuels!$50:$50,MATCH(W$2,TRA_Fuels!$2:$2,0))</f>
        <v>471.898213170666</v>
      </c>
      <c r="X63" s="53">
        <f>INDEX(TRA_Fuels!$50:$50,MATCH(X$2,TRA_Fuels!$2:$2,0))</f>
        <v>3666.3154220588399</v>
      </c>
      <c r="Y63" s="53">
        <f>INDEX(TRA_Fuels!$50:$50,MATCH(Y$2,TRA_Fuels!$2:$2,0))</f>
        <v>68.575251338179996</v>
      </c>
      <c r="Z63" s="53">
        <f>INDEX(TRA_Fuels!$50:$50,MATCH(Z$2,TRA_Fuels!$2:$2,0))</f>
        <v>46.841103523207998</v>
      </c>
      <c r="AA63" s="53">
        <f>INDEX(TRA_Fuels!$50:$50,MATCH(AA$2,TRA_Fuels!$2:$2,0))</f>
        <v>69.608811439914703</v>
      </c>
      <c r="AB63" s="53">
        <f>INDEX(TRA_Fuels!$50:$50,MATCH(AB$2,TRA_Fuels!$2:$2,0))</f>
        <v>1483.41441584675</v>
      </c>
      <c r="AC63" s="53">
        <f>INDEX(TRA_Fuels!$50:$50,MATCH(AC$2,TRA_Fuels!$2:$2,0))</f>
        <v>2133.8786377187598</v>
      </c>
      <c r="AD63" s="53">
        <f>INDEX(TRA_Fuels!$50:$50,MATCH(AD$2,TRA_Fuels!$2:$2,0))</f>
        <v>776.88301575765195</v>
      </c>
      <c r="AE63" s="53">
        <f>INDEX(TRA_Fuels!$50:$50,MATCH(AE$2,TRA_Fuels!$2:$2,0))</f>
        <v>669.92917684341</v>
      </c>
      <c r="AF63" s="53">
        <f>INDEX(TRA_Fuels!$50:$50,MATCH(AF$2,TRA_Fuels!$2:$2,0))</f>
        <v>576.68533859376203</v>
      </c>
      <c r="AG63" s="53">
        <f>INDEX(TRA_Fuels!$50:$50,MATCH(AG$2,TRA_Fuels!$2:$2,0))</f>
        <v>107.001649539344</v>
      </c>
      <c r="AH63" s="53">
        <f>INDEX(TRA_Fuels!$50:$50,MATCH(AH$2,TRA_Fuels!$2:$2,0))</f>
        <v>178.080378323926</v>
      </c>
      <c r="AI63" s="53">
        <f>INDEX(TRA_Fuels!$50:$50,MATCH(AI$2,TRA_Fuels!$2:$2,0))</f>
        <v>24.269781632558804</v>
      </c>
      <c r="AJ63" s="53">
        <f>INDEX(TRA_Fuels!$50:$50,MATCH(AJ$2,TRA_Fuels!$2:$2,0))</f>
        <v>32608.281359842025</v>
      </c>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c r="BM63" s="112"/>
      <c r="BN63" s="112"/>
      <c r="BO63" s="60" t="s">
        <v>283</v>
      </c>
      <c r="BP63" s="62">
        <f t="shared" ref="BP63:CR63" si="66">H63/SUMIFS(AL:AL,$A:$A,"Road transport",$B:$B,"3. Application split",$C:$C,"Diesel",$D:$D,"Total")</f>
        <v>4.6095770525605054E-2</v>
      </c>
      <c r="BQ63" s="62">
        <f t="shared" si="66"/>
        <v>9.0490201754158409E-2</v>
      </c>
      <c r="BR63" s="62">
        <f t="shared" si="66"/>
        <v>6.5505770174015113E-2</v>
      </c>
      <c r="BS63" s="62">
        <f t="shared" si="66"/>
        <v>0.1989330795362817</v>
      </c>
      <c r="BT63" s="62">
        <f t="shared" si="66"/>
        <v>7.5038787077601532E-2</v>
      </c>
      <c r="BU63" s="62">
        <f t="shared" si="66"/>
        <v>4.3194943083651648E-2</v>
      </c>
      <c r="BV63" s="62">
        <f t="shared" si="66"/>
        <v>0.10002441943553586</v>
      </c>
      <c r="BW63" s="62">
        <f t="shared" si="66"/>
        <v>7.2758738088581312E-2</v>
      </c>
      <c r="BX63" s="62">
        <f t="shared" si="66"/>
        <v>6.1985999223720972E-2</v>
      </c>
      <c r="BY63" s="62">
        <f t="shared" si="66"/>
        <v>0.10603384917652334</v>
      </c>
      <c r="BZ63" s="62">
        <f t="shared" si="66"/>
        <v>0.14269405455069661</v>
      </c>
      <c r="CA63" s="62">
        <f t="shared" si="66"/>
        <v>0.13320233251861541</v>
      </c>
      <c r="CB63" s="62">
        <f t="shared" si="66"/>
        <v>0.1132679810341439</v>
      </c>
      <c r="CC63" s="62">
        <f t="shared" si="66"/>
        <v>5.5281056026533069E-2</v>
      </c>
      <c r="CD63" s="62">
        <f t="shared" si="66"/>
        <v>9.1785816757013111E-2</v>
      </c>
      <c r="CE63" s="62">
        <f t="shared" si="66"/>
        <v>9.2787984624347508E-2</v>
      </c>
      <c r="CF63" s="62">
        <f t="shared" si="66"/>
        <v>0.11033271301775749</v>
      </c>
      <c r="CG63" s="62">
        <f t="shared" si="66"/>
        <v>3.386848439543947E-2</v>
      </c>
      <c r="CH63" s="62">
        <f t="shared" si="66"/>
        <v>1.4059841197050595E-2</v>
      </c>
      <c r="CI63" s="62">
        <f t="shared" si="66"/>
        <v>6.3159596532039855E-2</v>
      </c>
      <c r="CJ63" s="62">
        <f t="shared" si="66"/>
        <v>0.14142551968361528</v>
      </c>
      <c r="CK63" s="62">
        <f t="shared" si="66"/>
        <v>8.9238366471632358E-2</v>
      </c>
      <c r="CL63" s="62">
        <f t="shared" si="66"/>
        <v>0.12280430063948905</v>
      </c>
      <c r="CM63" s="62">
        <f t="shared" si="66"/>
        <v>9.7716787366468202E-2</v>
      </c>
      <c r="CN63" s="62">
        <f t="shared" si="66"/>
        <v>7.1385041186343048E-2</v>
      </c>
      <c r="CO63" s="62">
        <f t="shared" si="66"/>
        <v>4.7233086215593044E-2</v>
      </c>
      <c r="CP63" s="62">
        <f t="shared" si="66"/>
        <v>6.0925487141677004E-2</v>
      </c>
      <c r="CQ63" s="62">
        <f t="shared" si="66"/>
        <v>0.14060229312053088</v>
      </c>
      <c r="CR63" s="62">
        <f t="shared" si="66"/>
        <v>9.4146516442553493E-2</v>
      </c>
      <c r="CS63" s="63" t="s">
        <v>283</v>
      </c>
      <c r="CT63" s="69">
        <f>IFERROR(IFERROR(BP63,INDEX(input_dummy_data!$B:$B,MATCH($E63,input_dummy_data!$A:$A,0))),0)</f>
        <v>4.6095770525605054E-2</v>
      </c>
      <c r="CU63" s="69">
        <f>IFERROR(IFERROR(BQ63,INDEX(input_dummy_data!$B:$B,MATCH($E63,input_dummy_data!$A:$A,0))),0)</f>
        <v>9.0490201754158409E-2</v>
      </c>
      <c r="CV63" s="69">
        <f>IFERROR(IFERROR(BR63,INDEX(input_dummy_data!$B:$B,MATCH($E63,input_dummy_data!$A:$A,0))),0)</f>
        <v>6.5505770174015113E-2</v>
      </c>
      <c r="CW63" s="69">
        <f>IFERROR(IFERROR(BS63,INDEX(input_dummy_data!$B:$B,MATCH($E63,input_dummy_data!$A:$A,0))),0)</f>
        <v>0.1989330795362817</v>
      </c>
      <c r="CX63" s="69">
        <f>IFERROR(IFERROR(BT63,INDEX(input_dummy_data!$B:$B,MATCH($E63,input_dummy_data!$A:$A,0))),0)</f>
        <v>7.5038787077601532E-2</v>
      </c>
      <c r="CY63" s="69">
        <f>IFERROR(IFERROR(BU63,INDEX(input_dummy_data!$B:$B,MATCH($E63,input_dummy_data!$A:$A,0))),0)</f>
        <v>4.3194943083651648E-2</v>
      </c>
      <c r="CZ63" s="69">
        <f>IFERROR(IFERROR(BV63,INDEX(input_dummy_data!$B:$B,MATCH($E63,input_dummy_data!$A:$A,0))),0)</f>
        <v>0.10002441943553586</v>
      </c>
      <c r="DA63" s="69">
        <f>IFERROR(IFERROR(BW63,INDEX(input_dummy_data!$B:$B,MATCH($E63,input_dummy_data!$A:$A,0))),0)</f>
        <v>7.2758738088581312E-2</v>
      </c>
      <c r="DB63" s="69">
        <f>IFERROR(IFERROR(BX63,INDEX(input_dummy_data!$B:$B,MATCH($E63,input_dummy_data!$A:$A,0))),0)</f>
        <v>6.1985999223720972E-2</v>
      </c>
      <c r="DC63" s="69">
        <f>IFERROR(IFERROR(BY63,INDEX(input_dummy_data!$B:$B,MATCH($E63,input_dummy_data!$A:$A,0))),0)</f>
        <v>0.10603384917652334</v>
      </c>
      <c r="DD63" s="69">
        <f>IFERROR(IFERROR(BZ63,INDEX(input_dummy_data!$B:$B,MATCH($E63,input_dummy_data!$A:$A,0))),0)</f>
        <v>0.14269405455069661</v>
      </c>
      <c r="DE63" s="69">
        <f>IFERROR(IFERROR(CA63,INDEX(input_dummy_data!$B:$B,MATCH($E63,input_dummy_data!$A:$A,0))),0)</f>
        <v>0.13320233251861541</v>
      </c>
      <c r="DF63" s="69">
        <f>IFERROR(IFERROR(CB63,INDEX(input_dummy_data!$B:$B,MATCH($E63,input_dummy_data!$A:$A,0))),0)</f>
        <v>0.1132679810341439</v>
      </c>
      <c r="DG63" s="69">
        <f>IFERROR(IFERROR(CC63,INDEX(input_dummy_data!$B:$B,MATCH($E63,input_dummy_data!$A:$A,0))),0)</f>
        <v>5.5281056026533069E-2</v>
      </c>
      <c r="DH63" s="69">
        <f>IFERROR(IFERROR(CD63,INDEX(input_dummy_data!$B:$B,MATCH($E63,input_dummy_data!$A:$A,0))),0)</f>
        <v>9.1785816757013111E-2</v>
      </c>
      <c r="DI63" s="69">
        <f>IFERROR(IFERROR(CE63,INDEX(input_dummy_data!$B:$B,MATCH($E63,input_dummy_data!$A:$A,0))),0)</f>
        <v>9.2787984624347508E-2</v>
      </c>
      <c r="DJ63" s="69">
        <f>IFERROR(IFERROR(CF63,INDEX(input_dummy_data!$B:$B,MATCH($E63,input_dummy_data!$A:$A,0))),0)</f>
        <v>0.11033271301775749</v>
      </c>
      <c r="DK63" s="69">
        <f>IFERROR(IFERROR(CG63,INDEX(input_dummy_data!$B:$B,MATCH($E63,input_dummy_data!$A:$A,0))),0)</f>
        <v>3.386848439543947E-2</v>
      </c>
      <c r="DL63" s="69">
        <f>IFERROR(IFERROR(CH63,INDEX(input_dummy_data!$B:$B,MATCH($E63,input_dummy_data!$A:$A,0))),0)</f>
        <v>1.4059841197050595E-2</v>
      </c>
      <c r="DM63" s="69">
        <f>IFERROR(IFERROR(CI63,INDEX(input_dummy_data!$B:$B,MATCH($E63,input_dummy_data!$A:$A,0))),0)</f>
        <v>6.3159596532039855E-2</v>
      </c>
      <c r="DN63" s="69">
        <f>IFERROR(IFERROR(CJ63,INDEX(input_dummy_data!$B:$B,MATCH($E63,input_dummy_data!$A:$A,0))),0)</f>
        <v>0.14142551968361528</v>
      </c>
      <c r="DO63" s="69">
        <f>IFERROR(IFERROR(CK63,INDEX(input_dummy_data!$B:$B,MATCH($E63,input_dummy_data!$A:$A,0))),0)</f>
        <v>8.9238366471632358E-2</v>
      </c>
      <c r="DP63" s="69">
        <f>IFERROR(IFERROR(CL63,INDEX(input_dummy_data!$B:$B,MATCH($E63,input_dummy_data!$A:$A,0))),0)</f>
        <v>0.12280430063948905</v>
      </c>
      <c r="DQ63" s="69">
        <f>IFERROR(IFERROR(CM63,INDEX(input_dummy_data!$B:$B,MATCH($E63,input_dummy_data!$A:$A,0))),0)</f>
        <v>9.7716787366468202E-2</v>
      </c>
      <c r="DR63" s="69">
        <f>IFERROR(IFERROR(CN63,INDEX(input_dummy_data!$B:$B,MATCH($E63,input_dummy_data!$A:$A,0))),0)</f>
        <v>7.1385041186343048E-2</v>
      </c>
      <c r="DS63" s="69">
        <f>IFERROR(IFERROR(CO63,INDEX(input_dummy_data!$B:$B,MATCH($E63,input_dummy_data!$A:$A,0))),0)</f>
        <v>4.7233086215593044E-2</v>
      </c>
      <c r="DT63" s="69">
        <f>IFERROR(IFERROR(CP63,INDEX(input_dummy_data!$B:$B,MATCH($E63,input_dummy_data!$A:$A,0))),0)</f>
        <v>6.0925487141677004E-2</v>
      </c>
      <c r="DU63" s="69">
        <f>IFERROR(IFERROR(CQ63,INDEX(input_dummy_data!$B:$B,MATCH($E63,input_dummy_data!$A:$A,0))),0)</f>
        <v>0.14060229312053088</v>
      </c>
      <c r="DV63" s="69">
        <f>IFERROR(IFERROR(CR63,INDEX(input_dummy_data!$B:$B,MATCH($E63,input_dummy_data!$A:$A,0))),0)</f>
        <v>9.4146516442553493E-2</v>
      </c>
      <c r="DW63" t="s">
        <v>663</v>
      </c>
      <c r="DX63" t="s">
        <v>663</v>
      </c>
      <c r="DY63" t="s">
        <v>663</v>
      </c>
      <c r="DZ63" t="s">
        <v>663</v>
      </c>
      <c r="EA63" t="s">
        <v>663</v>
      </c>
      <c r="EB63" t="s">
        <v>663</v>
      </c>
      <c r="EC63" t="s">
        <v>663</v>
      </c>
      <c r="ED63" t="s">
        <v>663</v>
      </c>
      <c r="EE63" t="s">
        <v>663</v>
      </c>
      <c r="EF63" t="s">
        <v>663</v>
      </c>
      <c r="EG63" t="s">
        <v>663</v>
      </c>
      <c r="EH63" t="s">
        <v>663</v>
      </c>
      <c r="EI63" t="s">
        <v>663</v>
      </c>
      <c r="EJ63" t="s">
        <v>663</v>
      </c>
      <c r="EK63" t="s">
        <v>663</v>
      </c>
      <c r="EL63" t="s">
        <v>663</v>
      </c>
      <c r="EM63" t="s">
        <v>663</v>
      </c>
      <c r="EN63" t="s">
        <v>663</v>
      </c>
      <c r="EO63" t="s">
        <v>663</v>
      </c>
      <c r="EP63" t="s">
        <v>663</v>
      </c>
      <c r="EQ63" t="s">
        <v>663</v>
      </c>
      <c r="ER63" t="s">
        <v>663</v>
      </c>
      <c r="ES63" t="s">
        <v>663</v>
      </c>
      <c r="ET63" t="s">
        <v>663</v>
      </c>
      <c r="EU63" t="s">
        <v>663</v>
      </c>
      <c r="EV63" t="s">
        <v>663</v>
      </c>
      <c r="EW63" t="s">
        <v>663</v>
      </c>
      <c r="EX63" t="s">
        <v>663</v>
      </c>
      <c r="EY63" t="s">
        <v>663</v>
      </c>
    </row>
    <row r="64" spans="1:155" hidden="1" x14ac:dyDescent="0.2">
      <c r="A64" t="s">
        <v>851</v>
      </c>
      <c r="B64" t="s">
        <v>257</v>
      </c>
      <c r="C64" t="s">
        <v>47</v>
      </c>
      <c r="D64" t="s">
        <v>853</v>
      </c>
      <c r="E64" t="s">
        <v>867</v>
      </c>
      <c r="F64" s="51" t="s">
        <v>279</v>
      </c>
      <c r="G64" s="52" t="s">
        <v>47</v>
      </c>
      <c r="H64" s="53">
        <f>INDEX(TRA_Fuels!$49:$49,MATCH(H$2,TRA_Fuels!$2:$2,0))</f>
        <v>0.26331113809345102</v>
      </c>
      <c r="I64" s="53">
        <f>INDEX(TRA_Fuels!$49:$49,MATCH(I$2,TRA_Fuels!$2:$2,0))</f>
        <v>13.387824671131799</v>
      </c>
      <c r="J64" s="53">
        <f>INDEX(TRA_Fuels!$49:$49,MATCH(J$2,TRA_Fuels!$2:$2,0))</f>
        <v>0.18513937754788201</v>
      </c>
      <c r="K64" s="53">
        <f>INDEX(TRA_Fuels!$49:$49,MATCH(K$2,TRA_Fuels!$2:$2,0))</f>
        <v>9.7324831288990304E-2</v>
      </c>
      <c r="L64" s="53">
        <f>INDEX(TRA_Fuels!$49:$49,MATCH(L$2,TRA_Fuels!$2:$2,0))</f>
        <v>11.6810727367568</v>
      </c>
      <c r="M64" s="53">
        <f>INDEX(TRA_Fuels!$49:$49,MATCH(M$2,TRA_Fuels!$2:$2,0))</f>
        <v>13.8069086830623</v>
      </c>
      <c r="N64" s="53">
        <f>INDEX(TRA_Fuels!$49:$49,MATCH(N$2,TRA_Fuels!$2:$2,0))</f>
        <v>0.44310052449204301</v>
      </c>
      <c r="O64" s="53">
        <f>INDEX(TRA_Fuels!$49:$49,MATCH(O$2,TRA_Fuels!$2:$2,0))</f>
        <v>4.5636608789720201E-2</v>
      </c>
      <c r="P64" s="53">
        <f>INDEX(TRA_Fuels!$49:$49,MATCH(P$2,TRA_Fuels!$2:$2,0))</f>
        <v>0.48147216349000099</v>
      </c>
      <c r="Q64" s="53">
        <f>INDEX(TRA_Fuels!$49:$49,MATCH(Q$2,TRA_Fuels!$2:$2,0))</f>
        <v>0.35292079329010401</v>
      </c>
      <c r="R64" s="53">
        <f>INDEX(TRA_Fuels!$49:$49,MATCH(R$2,TRA_Fuels!$2:$2,0))</f>
        <v>9.0530393460000305</v>
      </c>
      <c r="S64" s="53">
        <f>INDEX(TRA_Fuels!$49:$49,MATCH(S$2,TRA_Fuels!$2:$2,0))</f>
        <v>61.8420121307282</v>
      </c>
      <c r="T64" s="53">
        <f>INDEX(TRA_Fuels!$49:$49,MATCH(T$2,TRA_Fuels!$2:$2,0))</f>
        <v>0.53434785528559203</v>
      </c>
      <c r="U64" s="53">
        <f>INDEX(TRA_Fuels!$49:$49,MATCH(U$2,TRA_Fuels!$2:$2,0))</f>
        <v>0.44768494067895598</v>
      </c>
      <c r="V64" s="53">
        <f>INDEX(TRA_Fuels!$49:$49,MATCH(V$2,TRA_Fuels!$2:$2,0))</f>
        <v>3.83947687266896E-2</v>
      </c>
      <c r="W64" s="53">
        <f>INDEX(TRA_Fuels!$49:$49,MATCH(W$2,TRA_Fuels!$2:$2,0))</f>
        <v>8.4766026847597695E-3</v>
      </c>
      <c r="X64" s="53">
        <f>INDEX(TRA_Fuels!$49:$49,MATCH(X$2,TRA_Fuels!$2:$2,0))</f>
        <v>35.144376474744398</v>
      </c>
      <c r="Y64" s="53">
        <f>INDEX(TRA_Fuels!$49:$49,MATCH(Y$2,TRA_Fuels!$2:$2,0))</f>
        <v>3.5824446078369397E-2</v>
      </c>
      <c r="Z64" s="53">
        <f>INDEX(TRA_Fuels!$49:$49,MATCH(Z$2,TRA_Fuels!$2:$2,0))</f>
        <v>0.10372193630792</v>
      </c>
      <c r="AA64" s="53">
        <f>INDEX(TRA_Fuels!$49:$49,MATCH(AA$2,TRA_Fuels!$2:$2,0))</f>
        <v>2.9792119226864599E-2</v>
      </c>
      <c r="AB64" s="53">
        <f>INDEX(TRA_Fuels!$49:$49,MATCH(AB$2,TRA_Fuels!$2:$2,0))</f>
        <v>11.5251163528725</v>
      </c>
      <c r="AC64" s="53">
        <f>INDEX(TRA_Fuels!$49:$49,MATCH(AC$2,TRA_Fuels!$2:$2,0))</f>
        <v>89.118598231856893</v>
      </c>
      <c r="AD64" s="53">
        <f>INDEX(TRA_Fuels!$49:$49,MATCH(AD$2,TRA_Fuels!$2:$2,0))</f>
        <v>0.54379654395355104</v>
      </c>
      <c r="AE64" s="53">
        <f>INDEX(TRA_Fuels!$49:$49,MATCH(AE$2,TRA_Fuels!$2:$2,0))</f>
        <v>1.6818236147471698E-2</v>
      </c>
      <c r="AF64" s="53">
        <f>INDEX(TRA_Fuels!$49:$49,MATCH(AF$2,TRA_Fuels!$2:$2,0))</f>
        <v>0.45231972047427699</v>
      </c>
      <c r="AG64" s="53">
        <f>INDEX(TRA_Fuels!$49:$49,MATCH(AG$2,TRA_Fuels!$2:$2,0))</f>
        <v>1.15659367987178</v>
      </c>
      <c r="AH64" s="53">
        <f>INDEX(TRA_Fuels!$49:$49,MATCH(AH$2,TRA_Fuels!$2:$2,0))</f>
        <v>4.8683331359631599E-2</v>
      </c>
      <c r="AI64" s="53">
        <f>INDEX(TRA_Fuels!$49:$49,MATCH(AI$2,TRA_Fuels!$2:$2,0))</f>
        <v>2.7612623089727808E-2</v>
      </c>
      <c r="AJ64" s="53">
        <f>INDEX(TRA_Fuels!$49:$49,MATCH(AJ$2,TRA_Fuels!$2:$2,0))</f>
        <v>250.87192086803117</v>
      </c>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60" t="s">
        <v>283</v>
      </c>
      <c r="BP64" s="62">
        <f t="shared" ref="BP64:BY65" si="67">H64/SUMIFS(AL:AL,$A:$A,"Road transport",$B:$B,"3. Application split",$C:$C,"LPG",$D:$D,"Total")</f>
        <v>2.8172942344570087E-2</v>
      </c>
      <c r="BQ64" s="62">
        <f t="shared" si="67"/>
        <v>0.19755718598379948</v>
      </c>
      <c r="BR64" s="62">
        <f t="shared" si="67"/>
        <v>3.6945994345358266E-4</v>
      </c>
      <c r="BS64" s="62">
        <f t="shared" si="67"/>
        <v>6.8473704602086793E-2</v>
      </c>
      <c r="BT64" s="62">
        <f t="shared" si="67"/>
        <v>0.11377755370166881</v>
      </c>
      <c r="BU64" s="62">
        <f t="shared" si="67"/>
        <v>2.4250792220174913E-2</v>
      </c>
      <c r="BV64" s="62">
        <f t="shared" si="67"/>
        <v>4.2429322890797809E-2</v>
      </c>
      <c r="BW64" s="62">
        <f t="shared" si="67"/>
        <v>3.7157291922590423E-2</v>
      </c>
      <c r="BX64" s="62">
        <f t="shared" si="67"/>
        <v>9.9827361784603653E-3</v>
      </c>
      <c r="BY64" s="62">
        <f t="shared" si="67"/>
        <v>5.4607697583730956E-2</v>
      </c>
      <c r="BZ64" s="62">
        <f t="shared" ref="BZ64:CI65" si="68">R64/SUMIFS(AV:AV,$A:$A,"Road transport",$B:$B,"3. Application split",$C:$C,"LPG",$D:$D,"Total")</f>
        <v>0.11039032638732338</v>
      </c>
      <c r="CA64" s="62">
        <f t="shared" si="68"/>
        <v>0.87490183429374146</v>
      </c>
      <c r="CB64" s="62">
        <f t="shared" si="68"/>
        <v>2.049522214839933E-3</v>
      </c>
      <c r="CC64" s="62">
        <f t="shared" si="68"/>
        <v>5.2625052585514283E-3</v>
      </c>
      <c r="CD64" s="62">
        <f t="shared" si="68"/>
        <v>1.3544370665313507E-3</v>
      </c>
      <c r="CE64" s="62">
        <f t="shared" si="68"/>
        <v>3.5810056145837766E-3</v>
      </c>
      <c r="CF64" s="62">
        <f t="shared" si="68"/>
        <v>2.1479188632584169E-2</v>
      </c>
      <c r="CG64" s="62">
        <f t="shared" si="68"/>
        <v>3.3040355562651095E-4</v>
      </c>
      <c r="CH64" s="62">
        <f t="shared" si="68"/>
        <v>9.1684710867387789E-2</v>
      </c>
      <c r="CI64" s="62">
        <f t="shared" si="68"/>
        <v>4.7301151775791501E-4</v>
      </c>
      <c r="CJ64" s="62">
        <f t="shared" ref="CJ64:CR65" si="69">AB64/SUMIFS(BF:BF,$A:$A,"Road transport",$B:$B,"3. Application split",$C:$C,"LPG",$D:$D,"Total")</f>
        <v>8.7676030015038112E-2</v>
      </c>
      <c r="CK64" s="62">
        <f t="shared" si="69"/>
        <v>4.5867318934128938E-2</v>
      </c>
      <c r="CL64" s="62">
        <f t="shared" si="69"/>
        <v>1.3571637139216421E-2</v>
      </c>
      <c r="CM64" s="62">
        <f t="shared" si="69"/>
        <v>2.5989106551942067E-4</v>
      </c>
      <c r="CN64" s="62">
        <f t="shared" si="69"/>
        <v>3.0685415281418351E-2</v>
      </c>
      <c r="CO64" s="62">
        <f t="shared" si="69"/>
        <v>6.8761933225511246E-2</v>
      </c>
      <c r="CP64" s="62">
        <f t="shared" si="69"/>
        <v>1.1988782302222558E-3</v>
      </c>
      <c r="CQ64" s="62">
        <f t="shared" si="69"/>
        <v>7.1264904312388619E-2</v>
      </c>
      <c r="CR64" s="62">
        <f t="shared" si="69"/>
        <v>4.2465174663445349E-2</v>
      </c>
      <c r="CS64" s="63" t="s">
        <v>283</v>
      </c>
      <c r="CT64" s="69">
        <f>IFERROR(IFERROR(BP64,INDEX(input_dummy_data!$B:$B,MATCH($E64,input_dummy_data!$A:$A,0))),0)</f>
        <v>2.8172942344570087E-2</v>
      </c>
      <c r="CU64" s="69">
        <f>IFERROR(IFERROR(BQ64,INDEX(input_dummy_data!$B:$B,MATCH($E64,input_dummy_data!$A:$A,0))),0)</f>
        <v>0.19755718598379948</v>
      </c>
      <c r="CV64" s="69">
        <f>IFERROR(IFERROR(BR64,INDEX(input_dummy_data!$B:$B,MATCH($E64,input_dummy_data!$A:$A,0))),0)</f>
        <v>3.6945994345358266E-4</v>
      </c>
      <c r="CW64" s="69">
        <f>IFERROR(IFERROR(BS64,INDEX(input_dummy_data!$B:$B,MATCH($E64,input_dummy_data!$A:$A,0))),0)</f>
        <v>6.8473704602086793E-2</v>
      </c>
      <c r="CX64" s="69">
        <f>IFERROR(IFERROR(BT64,INDEX(input_dummy_data!$B:$B,MATCH($E64,input_dummy_data!$A:$A,0))),0)</f>
        <v>0.11377755370166881</v>
      </c>
      <c r="CY64" s="69">
        <f>IFERROR(IFERROR(BU64,INDEX(input_dummy_data!$B:$B,MATCH($E64,input_dummy_data!$A:$A,0))),0)</f>
        <v>2.4250792220174913E-2</v>
      </c>
      <c r="CZ64" s="69">
        <f>IFERROR(IFERROR(BV64,INDEX(input_dummy_data!$B:$B,MATCH($E64,input_dummy_data!$A:$A,0))),0)</f>
        <v>4.2429322890797809E-2</v>
      </c>
      <c r="DA64" s="69">
        <f>IFERROR(IFERROR(BW64,INDEX(input_dummy_data!$B:$B,MATCH($E64,input_dummy_data!$A:$A,0))),0)</f>
        <v>3.7157291922590423E-2</v>
      </c>
      <c r="DB64" s="69">
        <f>IFERROR(IFERROR(BX64,INDEX(input_dummy_data!$B:$B,MATCH($E64,input_dummy_data!$A:$A,0))),0)</f>
        <v>9.9827361784603653E-3</v>
      </c>
      <c r="DC64" s="69">
        <f>IFERROR(IFERROR(BY64,INDEX(input_dummy_data!$B:$B,MATCH($E64,input_dummy_data!$A:$A,0))),0)</f>
        <v>5.4607697583730956E-2</v>
      </c>
      <c r="DD64" s="69">
        <f>IFERROR(IFERROR(BZ64,INDEX(input_dummy_data!$B:$B,MATCH($E64,input_dummy_data!$A:$A,0))),0)</f>
        <v>0.11039032638732338</v>
      </c>
      <c r="DE64" s="69">
        <f>IFERROR(IFERROR(CA64,INDEX(input_dummy_data!$B:$B,MATCH($E64,input_dummy_data!$A:$A,0))),0)</f>
        <v>0.87490183429374146</v>
      </c>
      <c r="DF64" s="69">
        <f>IFERROR(IFERROR(CB64,INDEX(input_dummy_data!$B:$B,MATCH($E64,input_dummy_data!$A:$A,0))),0)</f>
        <v>2.049522214839933E-3</v>
      </c>
      <c r="DG64" s="69">
        <f>IFERROR(IFERROR(CC64,INDEX(input_dummy_data!$B:$B,MATCH($E64,input_dummy_data!$A:$A,0))),0)</f>
        <v>5.2625052585514283E-3</v>
      </c>
      <c r="DH64" s="69">
        <f>IFERROR(IFERROR(CD64,INDEX(input_dummy_data!$B:$B,MATCH($E64,input_dummy_data!$A:$A,0))),0)</f>
        <v>1.3544370665313507E-3</v>
      </c>
      <c r="DI64" s="69">
        <f>IFERROR(IFERROR(CE64,INDEX(input_dummy_data!$B:$B,MATCH($E64,input_dummy_data!$A:$A,0))),0)</f>
        <v>3.5810056145837766E-3</v>
      </c>
      <c r="DJ64" s="69">
        <f>IFERROR(IFERROR(CF64,INDEX(input_dummy_data!$B:$B,MATCH($E64,input_dummy_data!$A:$A,0))),0)</f>
        <v>2.1479188632584169E-2</v>
      </c>
      <c r="DK64" s="69">
        <f>IFERROR(IFERROR(CG64,INDEX(input_dummy_data!$B:$B,MATCH($E64,input_dummy_data!$A:$A,0))),0)</f>
        <v>3.3040355562651095E-4</v>
      </c>
      <c r="DL64" s="69">
        <f>IFERROR(IFERROR(CH64,INDEX(input_dummy_data!$B:$B,MATCH($E64,input_dummy_data!$A:$A,0))),0)</f>
        <v>9.1684710867387789E-2</v>
      </c>
      <c r="DM64" s="69">
        <f>IFERROR(IFERROR(CI64,INDEX(input_dummy_data!$B:$B,MATCH($E64,input_dummy_data!$A:$A,0))),0)</f>
        <v>4.7301151775791501E-4</v>
      </c>
      <c r="DN64" s="69">
        <f>IFERROR(IFERROR(CJ64,INDEX(input_dummy_data!$B:$B,MATCH($E64,input_dummy_data!$A:$A,0))),0)</f>
        <v>8.7676030015038112E-2</v>
      </c>
      <c r="DO64" s="69">
        <f>IFERROR(IFERROR(CK64,INDEX(input_dummy_data!$B:$B,MATCH($E64,input_dummy_data!$A:$A,0))),0)</f>
        <v>4.5867318934128938E-2</v>
      </c>
      <c r="DP64" s="69">
        <f>IFERROR(IFERROR(CL64,INDEX(input_dummy_data!$B:$B,MATCH($E64,input_dummy_data!$A:$A,0))),0)</f>
        <v>1.3571637139216421E-2</v>
      </c>
      <c r="DQ64" s="69">
        <f>IFERROR(IFERROR(CM64,INDEX(input_dummy_data!$B:$B,MATCH($E64,input_dummy_data!$A:$A,0))),0)</f>
        <v>2.5989106551942067E-4</v>
      </c>
      <c r="DR64" s="69">
        <f>IFERROR(IFERROR(CN64,INDEX(input_dummy_data!$B:$B,MATCH($E64,input_dummy_data!$A:$A,0))),0)</f>
        <v>3.0685415281418351E-2</v>
      </c>
      <c r="DS64" s="69">
        <f>IFERROR(IFERROR(CO64,INDEX(input_dummy_data!$B:$B,MATCH($E64,input_dummy_data!$A:$A,0))),0)</f>
        <v>6.8761933225511246E-2</v>
      </c>
      <c r="DT64" s="69">
        <f>IFERROR(IFERROR(CP64,INDEX(input_dummy_data!$B:$B,MATCH($E64,input_dummy_data!$A:$A,0))),0)</f>
        <v>1.1988782302222558E-3</v>
      </c>
      <c r="DU64" s="69">
        <f>IFERROR(IFERROR(CQ64,INDEX(input_dummy_data!$B:$B,MATCH($E64,input_dummy_data!$A:$A,0))),0)</f>
        <v>7.1264904312388619E-2</v>
      </c>
      <c r="DV64" s="69">
        <f>IFERROR(IFERROR(CR64,INDEX(input_dummy_data!$B:$B,MATCH($E64,input_dummy_data!$A:$A,0))),0)</f>
        <v>4.2465174663445349E-2</v>
      </c>
      <c r="DW64" t="s">
        <v>663</v>
      </c>
      <c r="DX64" t="s">
        <v>663</v>
      </c>
      <c r="DY64" t="s">
        <v>663</v>
      </c>
      <c r="DZ64" t="s">
        <v>663</v>
      </c>
      <c r="EA64" t="s">
        <v>663</v>
      </c>
      <c r="EB64" t="s">
        <v>663</v>
      </c>
      <c r="EC64" t="s">
        <v>663</v>
      </c>
      <c r="ED64" t="s">
        <v>663</v>
      </c>
      <c r="EE64" t="s">
        <v>663</v>
      </c>
      <c r="EF64" t="s">
        <v>663</v>
      </c>
      <c r="EG64" t="s">
        <v>663</v>
      </c>
      <c r="EH64" t="s">
        <v>663</v>
      </c>
      <c r="EI64" t="s">
        <v>663</v>
      </c>
      <c r="EJ64" t="s">
        <v>663</v>
      </c>
      <c r="EK64" t="s">
        <v>663</v>
      </c>
      <c r="EL64" t="s">
        <v>663</v>
      </c>
      <c r="EM64" t="s">
        <v>663</v>
      </c>
      <c r="EN64" t="s">
        <v>663</v>
      </c>
      <c r="EO64" t="s">
        <v>663</v>
      </c>
      <c r="EP64" t="s">
        <v>663</v>
      </c>
      <c r="EQ64" t="s">
        <v>663</v>
      </c>
      <c r="ER64" t="s">
        <v>663</v>
      </c>
      <c r="ES64" t="s">
        <v>663</v>
      </c>
      <c r="ET64" t="s">
        <v>663</v>
      </c>
      <c r="EU64" t="s">
        <v>663</v>
      </c>
      <c r="EV64" t="s">
        <v>663</v>
      </c>
      <c r="EW64" t="s">
        <v>663</v>
      </c>
      <c r="EX64" t="s">
        <v>663</v>
      </c>
      <c r="EY64" t="s">
        <v>663</v>
      </c>
    </row>
    <row r="65" spans="1:155" hidden="1" x14ac:dyDescent="0.2">
      <c r="A65" t="s">
        <v>851</v>
      </c>
      <c r="B65" t="s">
        <v>257</v>
      </c>
      <c r="C65" t="s">
        <v>47</v>
      </c>
      <c r="D65" t="s">
        <v>260</v>
      </c>
      <c r="E65" t="s">
        <v>866</v>
      </c>
      <c r="F65" s="51" t="s">
        <v>279</v>
      </c>
      <c r="G65" s="52" t="s">
        <v>47</v>
      </c>
      <c r="H65" s="53">
        <f>INDEX(TRA_Fuels!$29:$29,MATCH(H$2,TRA_Fuels!$2:$2,0))</f>
        <v>9.0829309005624896</v>
      </c>
      <c r="I65" s="53">
        <f>INDEX(TRA_Fuels!$29:$29,MATCH(I$2,TRA_Fuels!$2:$2,0))</f>
        <v>54.379007522102903</v>
      </c>
      <c r="J65" s="53">
        <f>INDEX(TRA_Fuels!$29:$29,MATCH(J$2,TRA_Fuels!$2:$2,0))</f>
        <v>500.92298026666498</v>
      </c>
      <c r="K65" s="53">
        <f>INDEX(TRA_Fuels!$29:$29,MATCH(K$2,TRA_Fuels!$2:$2,0))</f>
        <v>1.3240212438877901</v>
      </c>
      <c r="L65" s="53">
        <f>INDEX(TRA_Fuels!$29:$29,MATCH(L$2,TRA_Fuels!$2:$2,0))</f>
        <v>90.984807805773002</v>
      </c>
      <c r="M65" s="53">
        <f>INDEX(TRA_Fuels!$29:$29,MATCH(M$2,TRA_Fuels!$2:$2,0))</f>
        <v>555.53155076635505</v>
      </c>
      <c r="N65" s="53">
        <f>INDEX(TRA_Fuels!$29:$29,MATCH(N$2,TRA_Fuels!$2:$2,0))</f>
        <v>10.0001612176873</v>
      </c>
      <c r="O65" s="53">
        <f>INDEX(TRA_Fuels!$29:$29,MATCH(O$2,TRA_Fuels!$2:$2,0))</f>
        <v>1.18256400617422</v>
      </c>
      <c r="P65" s="53">
        <f>INDEX(TRA_Fuels!$29:$29,MATCH(P$2,TRA_Fuels!$2:$2,0))</f>
        <v>47.749008426477701</v>
      </c>
      <c r="Q65" s="53">
        <f>INDEX(TRA_Fuels!$29:$29,MATCH(Q$2,TRA_Fuels!$2:$2,0))</f>
        <v>6.1099188594706497</v>
      </c>
      <c r="R65" s="53">
        <f>INDEX(TRA_Fuels!$29:$29,MATCH(R$2,TRA_Fuels!$2:$2,0))</f>
        <v>72.956314573616893</v>
      </c>
      <c r="S65" s="53">
        <f>INDEX(TRA_Fuels!$29:$29,MATCH(S$2,TRA_Fuels!$2:$2,0))</f>
        <v>8.8425032133843704</v>
      </c>
      <c r="T65" s="53">
        <f>INDEX(TRA_Fuels!$29:$29,MATCH(T$2,TRA_Fuels!$2:$2,0))</f>
        <v>260.18390707093602</v>
      </c>
      <c r="U65" s="53">
        <f>INDEX(TRA_Fuels!$29:$29,MATCH(U$2,TRA_Fuels!$2:$2,0))</f>
        <v>84.623002628037497</v>
      </c>
      <c r="V65" s="53">
        <f>INDEX(TRA_Fuels!$29:$29,MATCH(V$2,TRA_Fuels!$2:$2,0))</f>
        <v>28.3090048081446</v>
      </c>
      <c r="W65" s="53">
        <f>INDEX(TRA_Fuels!$29:$29,MATCH(W$2,TRA_Fuels!$2:$2,0))</f>
        <v>2.3586245965533799</v>
      </c>
      <c r="X65" s="53">
        <f>INDEX(TRA_Fuels!$29:$29,MATCH(X$2,TRA_Fuels!$2:$2,0))</f>
        <v>1601.06158437007</v>
      </c>
      <c r="Y65" s="53">
        <f>INDEX(TRA_Fuels!$29:$29,MATCH(Y$2,TRA_Fuels!$2:$2,0))</f>
        <v>108.390508952299</v>
      </c>
      <c r="Z65" s="53">
        <f>INDEX(TRA_Fuels!$29:$29,MATCH(Z$2,TRA_Fuels!$2:$2,0))</f>
        <v>1.02756740655692</v>
      </c>
      <c r="AA65" s="53">
        <f>INDEX(TRA_Fuels!$29:$29,MATCH(AA$2,TRA_Fuels!$2:$2,0))</f>
        <v>62.9541271055732</v>
      </c>
      <c r="AB65" s="53">
        <f>INDEX(TRA_Fuels!$29:$29,MATCH(AB$2,TRA_Fuels!$2:$2,0))</f>
        <v>119.92604938644899</v>
      </c>
      <c r="AC65" s="53">
        <f>INDEX(TRA_Fuels!$29:$29,MATCH(AC$2,TRA_Fuels!$2:$2,0))</f>
        <v>1853.8464649723401</v>
      </c>
      <c r="AD65" s="53">
        <f>INDEX(TRA_Fuels!$29:$29,MATCH(AD$2,TRA_Fuels!$2:$2,0))</f>
        <v>39.524806703786098</v>
      </c>
      <c r="AE65" s="53">
        <f>INDEX(TRA_Fuels!$29:$29,MATCH(AE$2,TRA_Fuels!$2:$2,0))</f>
        <v>64.695818629066096</v>
      </c>
      <c r="AF65" s="53">
        <f>INDEX(TRA_Fuels!$29:$29,MATCH(AF$2,TRA_Fuels!$2:$2,0))</f>
        <v>14.2882244867987</v>
      </c>
      <c r="AG65" s="53">
        <f>INDEX(TRA_Fuels!$29:$29,MATCH(AG$2,TRA_Fuels!$2:$2,0))</f>
        <v>15.6636675550563</v>
      </c>
      <c r="AH65" s="53">
        <f>INDEX(TRA_Fuels!$29:$29,MATCH(AH$2,TRA_Fuels!$2:$2,0))</f>
        <v>40.558719599467103</v>
      </c>
      <c r="AI65" s="53">
        <f>INDEX(TRA_Fuels!$29:$29,MATCH(AI$2,TRA_Fuels!$2:$2,0))</f>
        <v>0.35985191301191766</v>
      </c>
      <c r="AJ65" s="53">
        <f>INDEX(TRA_Fuels!$29:$29,MATCH(AJ$2,TRA_Fuels!$2:$2,0))</f>
        <v>5656.8376989863154</v>
      </c>
      <c r="AK65" s="112"/>
      <c r="AL65" s="112"/>
      <c r="AM65" s="112"/>
      <c r="AN65" s="112"/>
      <c r="AO65" s="112"/>
      <c r="AP65" s="112"/>
      <c r="AQ65" s="112"/>
      <c r="AR65" s="112"/>
      <c r="AS65" s="112"/>
      <c r="AT65" s="112"/>
      <c r="AU65" s="112"/>
      <c r="AV65" s="112"/>
      <c r="AW65" s="112"/>
      <c r="AX65" s="112"/>
      <c r="AY65" s="112"/>
      <c r="AZ65" s="112"/>
      <c r="BA65" s="112"/>
      <c r="BB65" s="112"/>
      <c r="BC65" s="112"/>
      <c r="BD65" s="112"/>
      <c r="BE65" s="112"/>
      <c r="BF65" s="112"/>
      <c r="BG65" s="112"/>
      <c r="BH65" s="112"/>
      <c r="BI65" s="112"/>
      <c r="BJ65" s="112"/>
      <c r="BK65" s="112"/>
      <c r="BL65" s="112"/>
      <c r="BM65" s="112"/>
      <c r="BN65" s="112"/>
      <c r="BO65" s="60" t="s">
        <v>283</v>
      </c>
      <c r="BP65" s="62">
        <f t="shared" si="67"/>
        <v>0.97182705765542987</v>
      </c>
      <c r="BQ65" s="62">
        <f t="shared" si="67"/>
        <v>0.80244281401620043</v>
      </c>
      <c r="BR65" s="62">
        <f t="shared" si="67"/>
        <v>0.99963054005654639</v>
      </c>
      <c r="BS65" s="62">
        <f t="shared" si="67"/>
        <v>0.93152629539791321</v>
      </c>
      <c r="BT65" s="62">
        <f t="shared" si="67"/>
        <v>0.88622244629833113</v>
      </c>
      <c r="BU65" s="62">
        <f t="shared" si="67"/>
        <v>0.9757492077798251</v>
      </c>
      <c r="BV65" s="62">
        <f t="shared" si="67"/>
        <v>0.95757067710920207</v>
      </c>
      <c r="BW65" s="62">
        <f t="shared" si="67"/>
        <v>0.96284270807740957</v>
      </c>
      <c r="BX65" s="62">
        <f t="shared" si="67"/>
        <v>0.99001726382153954</v>
      </c>
      <c r="BY65" s="62">
        <f t="shared" si="67"/>
        <v>0.94539230241626904</v>
      </c>
      <c r="BZ65" s="62">
        <f t="shared" si="68"/>
        <v>0.88960967361267662</v>
      </c>
      <c r="CA65" s="62">
        <f t="shared" si="68"/>
        <v>0.12509816570625856</v>
      </c>
      <c r="CB65" s="62">
        <f t="shared" si="68"/>
        <v>0.99795047778516</v>
      </c>
      <c r="CC65" s="62">
        <f t="shared" si="68"/>
        <v>0.99473749474144857</v>
      </c>
      <c r="CD65" s="62">
        <f t="shared" si="68"/>
        <v>0.99864556293346862</v>
      </c>
      <c r="CE65" s="62">
        <f t="shared" si="68"/>
        <v>0.99641899438541626</v>
      </c>
      <c r="CF65" s="62">
        <f t="shared" si="68"/>
        <v>0.97852081136741587</v>
      </c>
      <c r="CG65" s="62">
        <f t="shared" si="68"/>
        <v>0.99966959644437348</v>
      </c>
      <c r="CH65" s="62">
        <f t="shared" si="68"/>
        <v>0.90831528913261217</v>
      </c>
      <c r="CI65" s="62">
        <f t="shared" si="68"/>
        <v>0.99952698848224208</v>
      </c>
      <c r="CJ65" s="62">
        <f t="shared" si="69"/>
        <v>0.91232396998496201</v>
      </c>
      <c r="CK65" s="62">
        <f t="shared" si="69"/>
        <v>0.95413268106587112</v>
      </c>
      <c r="CL65" s="62">
        <f t="shared" si="69"/>
        <v>0.98642836286078361</v>
      </c>
      <c r="CM65" s="62">
        <f t="shared" si="69"/>
        <v>0.99974010893448062</v>
      </c>
      <c r="CN65" s="62">
        <f t="shared" si="69"/>
        <v>0.96931458471858167</v>
      </c>
      <c r="CO65" s="62">
        <f t="shared" si="69"/>
        <v>0.93123806677448884</v>
      </c>
      <c r="CP65" s="62">
        <f t="shared" si="69"/>
        <v>0.99880112176977764</v>
      </c>
      <c r="CQ65" s="62">
        <f t="shared" si="69"/>
        <v>0.92873509568761148</v>
      </c>
      <c r="CR65" s="62">
        <f t="shared" si="69"/>
        <v>0.95753482533655465</v>
      </c>
      <c r="CS65" s="63" t="s">
        <v>283</v>
      </c>
      <c r="CT65" s="69">
        <f>IFERROR(IFERROR(BP65,INDEX(input_dummy_data!$B:$B,MATCH($E65,input_dummy_data!$A:$A,0))),0)</f>
        <v>0.97182705765542987</v>
      </c>
      <c r="CU65" s="69">
        <f>IFERROR(IFERROR(BQ65,INDEX(input_dummy_data!$B:$B,MATCH($E65,input_dummy_data!$A:$A,0))),0)</f>
        <v>0.80244281401620043</v>
      </c>
      <c r="CV65" s="69">
        <f>IFERROR(IFERROR(BR65,INDEX(input_dummy_data!$B:$B,MATCH($E65,input_dummy_data!$A:$A,0))),0)</f>
        <v>0.99963054005654639</v>
      </c>
      <c r="CW65" s="69">
        <f>IFERROR(IFERROR(BS65,INDEX(input_dummy_data!$B:$B,MATCH($E65,input_dummy_data!$A:$A,0))),0)</f>
        <v>0.93152629539791321</v>
      </c>
      <c r="CX65" s="69">
        <f>IFERROR(IFERROR(BT65,INDEX(input_dummy_data!$B:$B,MATCH($E65,input_dummy_data!$A:$A,0))),0)</f>
        <v>0.88622244629833113</v>
      </c>
      <c r="CY65" s="69">
        <f>IFERROR(IFERROR(BU65,INDEX(input_dummy_data!$B:$B,MATCH($E65,input_dummy_data!$A:$A,0))),0)</f>
        <v>0.9757492077798251</v>
      </c>
      <c r="CZ65" s="69">
        <f>IFERROR(IFERROR(BV65,INDEX(input_dummy_data!$B:$B,MATCH($E65,input_dummy_data!$A:$A,0))),0)</f>
        <v>0.95757067710920207</v>
      </c>
      <c r="DA65" s="69">
        <f>IFERROR(IFERROR(BW65,INDEX(input_dummy_data!$B:$B,MATCH($E65,input_dummy_data!$A:$A,0))),0)</f>
        <v>0.96284270807740957</v>
      </c>
      <c r="DB65" s="69">
        <f>IFERROR(IFERROR(BX65,INDEX(input_dummy_data!$B:$B,MATCH($E65,input_dummy_data!$A:$A,0))),0)</f>
        <v>0.99001726382153954</v>
      </c>
      <c r="DC65" s="69">
        <f>IFERROR(IFERROR(BY65,INDEX(input_dummy_data!$B:$B,MATCH($E65,input_dummy_data!$A:$A,0))),0)</f>
        <v>0.94539230241626904</v>
      </c>
      <c r="DD65" s="69">
        <f>IFERROR(IFERROR(BZ65,INDEX(input_dummy_data!$B:$B,MATCH($E65,input_dummy_data!$A:$A,0))),0)</f>
        <v>0.88960967361267662</v>
      </c>
      <c r="DE65" s="69">
        <f>IFERROR(IFERROR(CA65,INDEX(input_dummy_data!$B:$B,MATCH($E65,input_dummy_data!$A:$A,0))),0)</f>
        <v>0.12509816570625856</v>
      </c>
      <c r="DF65" s="69">
        <f>IFERROR(IFERROR(CB65,INDEX(input_dummy_data!$B:$B,MATCH($E65,input_dummy_data!$A:$A,0))),0)</f>
        <v>0.99795047778516</v>
      </c>
      <c r="DG65" s="69">
        <f>IFERROR(IFERROR(CC65,INDEX(input_dummy_data!$B:$B,MATCH($E65,input_dummy_data!$A:$A,0))),0)</f>
        <v>0.99473749474144857</v>
      </c>
      <c r="DH65" s="69">
        <f>IFERROR(IFERROR(CD65,INDEX(input_dummy_data!$B:$B,MATCH($E65,input_dummy_data!$A:$A,0))),0)</f>
        <v>0.99864556293346862</v>
      </c>
      <c r="DI65" s="69">
        <f>IFERROR(IFERROR(CE65,INDEX(input_dummy_data!$B:$B,MATCH($E65,input_dummy_data!$A:$A,0))),0)</f>
        <v>0.99641899438541626</v>
      </c>
      <c r="DJ65" s="69">
        <f>IFERROR(IFERROR(CF65,INDEX(input_dummy_data!$B:$B,MATCH($E65,input_dummy_data!$A:$A,0))),0)</f>
        <v>0.97852081136741587</v>
      </c>
      <c r="DK65" s="69">
        <f>IFERROR(IFERROR(CG65,INDEX(input_dummy_data!$B:$B,MATCH($E65,input_dummy_data!$A:$A,0))),0)</f>
        <v>0.99966959644437348</v>
      </c>
      <c r="DL65" s="69">
        <f>IFERROR(IFERROR(CH65,INDEX(input_dummy_data!$B:$B,MATCH($E65,input_dummy_data!$A:$A,0))),0)</f>
        <v>0.90831528913261217</v>
      </c>
      <c r="DM65" s="69">
        <f>IFERROR(IFERROR(CI65,INDEX(input_dummy_data!$B:$B,MATCH($E65,input_dummy_data!$A:$A,0))),0)</f>
        <v>0.99952698848224208</v>
      </c>
      <c r="DN65" s="69">
        <f>IFERROR(IFERROR(CJ65,INDEX(input_dummy_data!$B:$B,MATCH($E65,input_dummy_data!$A:$A,0))),0)</f>
        <v>0.91232396998496201</v>
      </c>
      <c r="DO65" s="69">
        <f>IFERROR(IFERROR(CK65,INDEX(input_dummy_data!$B:$B,MATCH($E65,input_dummy_data!$A:$A,0))),0)</f>
        <v>0.95413268106587112</v>
      </c>
      <c r="DP65" s="69">
        <f>IFERROR(IFERROR(CL65,INDEX(input_dummy_data!$B:$B,MATCH($E65,input_dummy_data!$A:$A,0))),0)</f>
        <v>0.98642836286078361</v>
      </c>
      <c r="DQ65" s="69">
        <f>IFERROR(IFERROR(CM65,INDEX(input_dummy_data!$B:$B,MATCH($E65,input_dummy_data!$A:$A,0))),0)</f>
        <v>0.99974010893448062</v>
      </c>
      <c r="DR65" s="69">
        <f>IFERROR(IFERROR(CN65,INDEX(input_dummy_data!$B:$B,MATCH($E65,input_dummy_data!$A:$A,0))),0)</f>
        <v>0.96931458471858167</v>
      </c>
      <c r="DS65" s="69">
        <f>IFERROR(IFERROR(CO65,INDEX(input_dummy_data!$B:$B,MATCH($E65,input_dummy_data!$A:$A,0))),0)</f>
        <v>0.93123806677448884</v>
      </c>
      <c r="DT65" s="69">
        <f>IFERROR(IFERROR(CP65,INDEX(input_dummy_data!$B:$B,MATCH($E65,input_dummy_data!$A:$A,0))),0)</f>
        <v>0.99880112176977764</v>
      </c>
      <c r="DU65" s="69">
        <f>IFERROR(IFERROR(CQ65,INDEX(input_dummy_data!$B:$B,MATCH($E65,input_dummy_data!$A:$A,0))),0)</f>
        <v>0.92873509568761148</v>
      </c>
      <c r="DV65" s="69">
        <f>IFERROR(IFERROR(CR65,INDEX(input_dummy_data!$B:$B,MATCH($E65,input_dummy_data!$A:$A,0))),0)</f>
        <v>0.95753482533655465</v>
      </c>
      <c r="DW65" t="s">
        <v>663</v>
      </c>
      <c r="DX65" t="s">
        <v>663</v>
      </c>
      <c r="DY65" t="s">
        <v>663</v>
      </c>
      <c r="DZ65" t="s">
        <v>663</v>
      </c>
      <c r="EA65" t="s">
        <v>663</v>
      </c>
      <c r="EB65" t="s">
        <v>663</v>
      </c>
      <c r="EC65" t="s">
        <v>663</v>
      </c>
      <c r="ED65" t="s">
        <v>663</v>
      </c>
      <c r="EE65" t="s">
        <v>663</v>
      </c>
      <c r="EF65" t="s">
        <v>663</v>
      </c>
      <c r="EG65" t="s">
        <v>663</v>
      </c>
      <c r="EH65" t="s">
        <v>663</v>
      </c>
      <c r="EI65" t="s">
        <v>663</v>
      </c>
      <c r="EJ65" t="s">
        <v>663</v>
      </c>
      <c r="EK65" t="s">
        <v>663</v>
      </c>
      <c r="EL65" t="s">
        <v>663</v>
      </c>
      <c r="EM65" t="s">
        <v>663</v>
      </c>
      <c r="EN65" t="s">
        <v>663</v>
      </c>
      <c r="EO65" t="s">
        <v>663</v>
      </c>
      <c r="EP65" t="s">
        <v>663</v>
      </c>
      <c r="EQ65" t="s">
        <v>663</v>
      </c>
      <c r="ER65" t="s">
        <v>663</v>
      </c>
      <c r="ES65" t="s">
        <v>663</v>
      </c>
      <c r="ET65" t="s">
        <v>663</v>
      </c>
      <c r="EU65" t="s">
        <v>663</v>
      </c>
      <c r="EV65" t="s">
        <v>663</v>
      </c>
      <c r="EW65" t="s">
        <v>663</v>
      </c>
      <c r="EX65" t="s">
        <v>663</v>
      </c>
      <c r="EY65" t="s">
        <v>663</v>
      </c>
    </row>
    <row r="66" spans="1:155" hidden="1" x14ac:dyDescent="0.2">
      <c r="A66" t="s">
        <v>851</v>
      </c>
      <c r="B66" t="s">
        <v>257</v>
      </c>
      <c r="C66" t="s">
        <v>116</v>
      </c>
      <c r="D66" t="s">
        <v>853</v>
      </c>
      <c r="E66" t="s">
        <v>865</v>
      </c>
      <c r="F66" s="51" t="s">
        <v>279</v>
      </c>
      <c r="G66" s="52" t="s">
        <v>658</v>
      </c>
      <c r="H66" s="53">
        <f>INDEX(TRA_Fuels!$51:$51,MATCH(H$2,TRA_Fuels!$2:$2,0))+INDEX(TRA_Fuels!$53:$53,MATCH(H$2,TRA_Fuels!$2:$2,0))</f>
        <v>22.995616758740358</v>
      </c>
      <c r="I66" s="53">
        <f>INDEX(TRA_Fuels!$51:$51,MATCH(I$2,TRA_Fuels!$2:$2,0))+INDEX(TRA_Fuels!$53:$53,MATCH(I$2,TRA_Fuels!$2:$2,0))</f>
        <v>21.632828602048285</v>
      </c>
      <c r="J66" s="53">
        <f>INDEX(TRA_Fuels!$51:$51,MATCH(J$2,TRA_Fuels!$2:$2,0))+INDEX(TRA_Fuels!$53:$53,MATCH(J$2,TRA_Fuels!$2:$2,0))</f>
        <v>11.292972018228069</v>
      </c>
      <c r="K66" s="53">
        <f>INDEX(TRA_Fuels!$51:$51,MATCH(K$2,TRA_Fuels!$2:$2,0))+INDEX(TRA_Fuels!$53:$53,MATCH(K$2,TRA_Fuels!$2:$2,0))</f>
        <v>3.6051410616733901</v>
      </c>
      <c r="L66" s="53">
        <f>INDEX(TRA_Fuels!$51:$51,MATCH(L$2,TRA_Fuels!$2:$2,0))+INDEX(TRA_Fuels!$53:$53,MATCH(L$2,TRA_Fuels!$2:$2,0))</f>
        <v>60.579382847432107</v>
      </c>
      <c r="M66" s="53">
        <f>INDEX(TRA_Fuels!$51:$51,MATCH(M$2,TRA_Fuels!$2:$2,0))+INDEX(TRA_Fuels!$53:$53,MATCH(M$2,TRA_Fuels!$2:$2,0))</f>
        <v>103.41760267844644</v>
      </c>
      <c r="N66" s="53">
        <f>INDEX(TRA_Fuels!$51:$51,MATCH(N$2,TRA_Fuels!$2:$2,0))+INDEX(TRA_Fuels!$53:$53,MATCH(N$2,TRA_Fuels!$2:$2,0))</f>
        <v>17.982859139723576</v>
      </c>
      <c r="O66" s="53">
        <f>INDEX(TRA_Fuels!$51:$51,MATCH(O$2,TRA_Fuels!$2:$2,0))+INDEX(TRA_Fuels!$53:$53,MATCH(O$2,TRA_Fuels!$2:$2,0))</f>
        <v>8.4206763743163808</v>
      </c>
      <c r="P66" s="53">
        <f>INDEX(TRA_Fuels!$51:$51,MATCH(P$2,TRA_Fuels!$2:$2,0))+INDEX(TRA_Fuels!$53:$53,MATCH(P$2,TRA_Fuels!$2:$2,0))</f>
        <v>67.492780205186122</v>
      </c>
      <c r="Q66" s="53">
        <f>INDEX(TRA_Fuels!$51:$51,MATCH(Q$2,TRA_Fuels!$2:$2,0))+INDEX(TRA_Fuels!$53:$53,MATCH(Q$2,TRA_Fuels!$2:$2,0))</f>
        <v>17.155531147033326</v>
      </c>
      <c r="R66" s="53">
        <f>INDEX(TRA_Fuels!$51:$51,MATCH(R$2,TRA_Fuels!$2:$2,0))+INDEX(TRA_Fuels!$53:$53,MATCH(R$2,TRA_Fuels!$2:$2,0))</f>
        <v>130.47011514243133</v>
      </c>
      <c r="S66" s="53">
        <f>INDEX(TRA_Fuels!$51:$51,MATCH(S$2,TRA_Fuels!$2:$2,0))+INDEX(TRA_Fuels!$53:$53,MATCH(S$2,TRA_Fuels!$2:$2,0))</f>
        <v>238.17229456041034</v>
      </c>
      <c r="T66" s="53">
        <f>INDEX(TRA_Fuels!$51:$51,MATCH(T$2,TRA_Fuels!$2:$2,0))+INDEX(TRA_Fuels!$53:$53,MATCH(T$2,TRA_Fuels!$2:$2,0))</f>
        <v>217.89043924190929</v>
      </c>
      <c r="U66" s="53">
        <f>INDEX(TRA_Fuels!$51:$51,MATCH(U$2,TRA_Fuels!$2:$2,0))+INDEX(TRA_Fuels!$53:$53,MATCH(U$2,TRA_Fuels!$2:$2,0))</f>
        <v>3.4333769831361081</v>
      </c>
      <c r="V66" s="53">
        <f>INDEX(TRA_Fuels!$51:$51,MATCH(V$2,TRA_Fuels!$2:$2,0))+INDEX(TRA_Fuels!$53:$53,MATCH(V$2,TRA_Fuels!$2:$2,0))</f>
        <v>15.514249381165845</v>
      </c>
      <c r="W66" s="53">
        <f>INDEX(TRA_Fuels!$51:$51,MATCH(W$2,TRA_Fuels!$2:$2,0))+INDEX(TRA_Fuels!$53:$53,MATCH(W$2,TRA_Fuels!$2:$2,0))</f>
        <v>0.50072662407892377</v>
      </c>
      <c r="X66" s="53">
        <f>INDEX(TRA_Fuels!$51:$51,MATCH(X$2,TRA_Fuels!$2:$2,0))+INDEX(TRA_Fuels!$53:$53,MATCH(X$2,TRA_Fuels!$2:$2,0))</f>
        <v>132.27948612492068</v>
      </c>
      <c r="Y66" s="53">
        <f>INDEX(TRA_Fuels!$51:$51,MATCH(Y$2,TRA_Fuels!$2:$2,0))+INDEX(TRA_Fuels!$53:$53,MATCH(Y$2,TRA_Fuels!$2:$2,0))</f>
        <v>1.6880908430003234</v>
      </c>
      <c r="Z66" s="53">
        <f>INDEX(TRA_Fuels!$51:$51,MATCH(Z$2,TRA_Fuels!$2:$2,0))+INDEX(TRA_Fuels!$53:$53,MATCH(Z$2,TRA_Fuels!$2:$2,0))</f>
        <v>0.83712590943290244</v>
      </c>
      <c r="AA66" s="53">
        <f>INDEX(TRA_Fuels!$51:$51,MATCH(AA$2,TRA_Fuels!$2:$2,0))+INDEX(TRA_Fuels!$53:$53,MATCH(AA$2,TRA_Fuels!$2:$2,0))</f>
        <v>1.6396047327937411</v>
      </c>
      <c r="AB66" s="53">
        <f>INDEX(TRA_Fuels!$51:$51,MATCH(AB$2,TRA_Fuels!$2:$2,0))+INDEX(TRA_Fuels!$53:$53,MATCH(AB$2,TRA_Fuels!$2:$2,0))</f>
        <v>18.039200884178296</v>
      </c>
      <c r="AC66" s="53">
        <f>INDEX(TRA_Fuels!$51:$51,MATCH(AC$2,TRA_Fuels!$2:$2,0))+INDEX(TRA_Fuels!$53:$53,MATCH(AC$2,TRA_Fuels!$2:$2,0))</f>
        <v>357.05067717416028</v>
      </c>
      <c r="AD66" s="53">
        <f>INDEX(TRA_Fuels!$51:$51,MATCH(AD$2,TRA_Fuels!$2:$2,0))+INDEX(TRA_Fuels!$53:$53,MATCH(AD$2,TRA_Fuels!$2:$2,0))</f>
        <v>6.4910224840351942</v>
      </c>
      <c r="AE66" s="53">
        <f>INDEX(TRA_Fuels!$51:$51,MATCH(AE$2,TRA_Fuels!$2:$2,0))+INDEX(TRA_Fuels!$53:$53,MATCH(AE$2,TRA_Fuels!$2:$2,0))</f>
        <v>84.229532593082041</v>
      </c>
      <c r="AF66" s="53">
        <f>INDEX(TRA_Fuels!$51:$51,MATCH(AF$2,TRA_Fuels!$2:$2,0))+INDEX(TRA_Fuels!$53:$53,MATCH(AF$2,TRA_Fuels!$2:$2,0))</f>
        <v>37.431190803183071</v>
      </c>
      <c r="AG66" s="53">
        <f>INDEX(TRA_Fuels!$51:$51,MATCH(AG$2,TRA_Fuels!$2:$2,0))+INDEX(TRA_Fuels!$53:$53,MATCH(AG$2,TRA_Fuels!$2:$2,0))</f>
        <v>4.4671718426363052</v>
      </c>
      <c r="AH66" s="53">
        <f>INDEX(TRA_Fuels!$51:$51,MATCH(AH$2,TRA_Fuels!$2:$2,0))+INDEX(TRA_Fuels!$53:$53,MATCH(AH$2,TRA_Fuels!$2:$2,0))</f>
        <v>52.62364063110828</v>
      </c>
      <c r="AI66" s="53">
        <f>INDEX(TRA_Fuels!$51:$51,MATCH(AI$2,TRA_Fuels!$2:$2,0))+INDEX(TRA_Fuels!$53:$53,MATCH(AI$2,TRA_Fuels!$2:$2,0))</f>
        <v>0.99168638292229871</v>
      </c>
      <c r="AJ66" s="53">
        <f>INDEX(TRA_Fuels!$51:$51,MATCH(AJ$2,TRA_Fuels!$2:$2,0))+INDEX(TRA_Fuels!$53:$53,MATCH(AJ$2,TRA_Fuels!$2:$2,0))</f>
        <v>1638.3250231714164</v>
      </c>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c r="BK66" s="112"/>
      <c r="BL66" s="112"/>
      <c r="BM66" s="112"/>
      <c r="BN66" s="112"/>
      <c r="BO66" s="60" t="s">
        <v>283</v>
      </c>
      <c r="BP66" s="62">
        <f t="shared" ref="BP66:CR66" si="70">H66/SUMIFS(AL:AL,$A:$A,"Road transport",$B:$B,"3. Application split",$C:$C,"Gasoline",$D:$D,"Total")</f>
        <v>1.4972018925775496E-2</v>
      </c>
      <c r="BQ66" s="62">
        <f t="shared" si="70"/>
        <v>1.6345318395563309E-2</v>
      </c>
      <c r="BR66" s="62">
        <f t="shared" si="70"/>
        <v>2.3960536977361856E-2</v>
      </c>
      <c r="BS66" s="62">
        <f t="shared" si="70"/>
        <v>9.8625489580424358E-3</v>
      </c>
      <c r="BT66" s="62">
        <f t="shared" si="70"/>
        <v>3.7722046188615257E-2</v>
      </c>
      <c r="BU66" s="62">
        <f t="shared" si="70"/>
        <v>6.1566421103260533E-3</v>
      </c>
      <c r="BV66" s="62">
        <f t="shared" si="70"/>
        <v>1.5253905376856428E-2</v>
      </c>
      <c r="BW66" s="62">
        <f t="shared" si="70"/>
        <v>3.6862186975707395E-2</v>
      </c>
      <c r="BX66" s="62">
        <f t="shared" si="70"/>
        <v>1.5199457114614002E-2</v>
      </c>
      <c r="BY66" s="62">
        <f t="shared" si="70"/>
        <v>1.2821905014457487E-2</v>
      </c>
      <c r="BZ66" s="62">
        <f t="shared" si="70"/>
        <v>2.1518111970557842E-2</v>
      </c>
      <c r="CA66" s="62">
        <f t="shared" si="70"/>
        <v>1.9049199318548586E-2</v>
      </c>
      <c r="CB66" s="62">
        <f t="shared" si="70"/>
        <v>9.0458223531557941E-2</v>
      </c>
      <c r="CC66" s="62">
        <f t="shared" si="70"/>
        <v>6.2172302701164178E-3</v>
      </c>
      <c r="CD66" s="62">
        <f t="shared" si="70"/>
        <v>1.1870324375659004E-2</v>
      </c>
      <c r="CE66" s="62">
        <f t="shared" si="70"/>
        <v>5.111460724882877E-4</v>
      </c>
      <c r="CF66" s="62">
        <f t="shared" si="70"/>
        <v>1.6656503806637947E-2</v>
      </c>
      <c r="CG66" s="62">
        <f t="shared" si="70"/>
        <v>9.1112777601419174E-3</v>
      </c>
      <c r="CH66" s="62">
        <f t="shared" si="70"/>
        <v>2.7693835560794549E-3</v>
      </c>
      <c r="CI66" s="62">
        <f t="shared" si="70"/>
        <v>7.9737982175475675E-3</v>
      </c>
      <c r="CJ66" s="62">
        <f t="shared" si="70"/>
        <v>4.7551387593983332E-3</v>
      </c>
      <c r="CK66" s="62">
        <f t="shared" si="70"/>
        <v>8.1696706886615442E-2</v>
      </c>
      <c r="CL66" s="62">
        <f t="shared" si="70"/>
        <v>6.2084526716373011E-3</v>
      </c>
      <c r="CM66" s="62">
        <f t="shared" si="70"/>
        <v>5.6190218957596252E-2</v>
      </c>
      <c r="CN66" s="62">
        <f t="shared" si="70"/>
        <v>1.5881569993601453E-2</v>
      </c>
      <c r="CO66" s="62">
        <f t="shared" si="70"/>
        <v>1.073681518142673E-2</v>
      </c>
      <c r="CP66" s="62">
        <f t="shared" si="70"/>
        <v>8.0178058887394071E-2</v>
      </c>
      <c r="CQ66" s="62">
        <f t="shared" si="70"/>
        <v>1.2953042353376475E-2</v>
      </c>
      <c r="CR66" s="62">
        <f t="shared" si="70"/>
        <v>2.1571443900044614E-2</v>
      </c>
      <c r="CS66" s="63" t="s">
        <v>283</v>
      </c>
      <c r="CT66" s="69">
        <f>IFERROR(IFERROR(BP66,INDEX(input_dummy_data!$B:$B,MATCH($E66,input_dummy_data!$A:$A,0))),0)</f>
        <v>1.4972018925775496E-2</v>
      </c>
      <c r="CU66" s="69">
        <f>IFERROR(IFERROR(BQ66,INDEX(input_dummy_data!$B:$B,MATCH($E66,input_dummy_data!$A:$A,0))),0)</f>
        <v>1.6345318395563309E-2</v>
      </c>
      <c r="CV66" s="69">
        <f>IFERROR(IFERROR(BR66,INDEX(input_dummy_data!$B:$B,MATCH($E66,input_dummy_data!$A:$A,0))),0)</f>
        <v>2.3960536977361856E-2</v>
      </c>
      <c r="CW66" s="69">
        <f>IFERROR(IFERROR(BS66,INDEX(input_dummy_data!$B:$B,MATCH($E66,input_dummy_data!$A:$A,0))),0)</f>
        <v>9.8625489580424358E-3</v>
      </c>
      <c r="CX66" s="69">
        <f>IFERROR(IFERROR(BT66,INDEX(input_dummy_data!$B:$B,MATCH($E66,input_dummy_data!$A:$A,0))),0)</f>
        <v>3.7722046188615257E-2</v>
      </c>
      <c r="CY66" s="69">
        <f>IFERROR(IFERROR(BU66,INDEX(input_dummy_data!$B:$B,MATCH($E66,input_dummy_data!$A:$A,0))),0)</f>
        <v>6.1566421103260533E-3</v>
      </c>
      <c r="CZ66" s="69">
        <f>IFERROR(IFERROR(BV66,INDEX(input_dummy_data!$B:$B,MATCH($E66,input_dummy_data!$A:$A,0))),0)</f>
        <v>1.5253905376856428E-2</v>
      </c>
      <c r="DA66" s="69">
        <f>IFERROR(IFERROR(BW66,INDEX(input_dummy_data!$B:$B,MATCH($E66,input_dummy_data!$A:$A,0))),0)</f>
        <v>3.6862186975707395E-2</v>
      </c>
      <c r="DB66" s="69">
        <f>IFERROR(IFERROR(BX66,INDEX(input_dummy_data!$B:$B,MATCH($E66,input_dummy_data!$A:$A,0))),0)</f>
        <v>1.5199457114614002E-2</v>
      </c>
      <c r="DC66" s="69">
        <f>IFERROR(IFERROR(BY66,INDEX(input_dummy_data!$B:$B,MATCH($E66,input_dummy_data!$A:$A,0))),0)</f>
        <v>1.2821905014457487E-2</v>
      </c>
      <c r="DD66" s="69">
        <f>IFERROR(IFERROR(BZ66,INDEX(input_dummy_data!$B:$B,MATCH($E66,input_dummy_data!$A:$A,0))),0)</f>
        <v>2.1518111970557842E-2</v>
      </c>
      <c r="DE66" s="69">
        <f>IFERROR(IFERROR(CA66,INDEX(input_dummy_data!$B:$B,MATCH($E66,input_dummy_data!$A:$A,0))),0)</f>
        <v>1.9049199318548586E-2</v>
      </c>
      <c r="DF66" s="69">
        <f>IFERROR(IFERROR(CB66,INDEX(input_dummy_data!$B:$B,MATCH($E66,input_dummy_data!$A:$A,0))),0)</f>
        <v>9.0458223531557941E-2</v>
      </c>
      <c r="DG66" s="69">
        <f>IFERROR(IFERROR(CC66,INDEX(input_dummy_data!$B:$B,MATCH($E66,input_dummy_data!$A:$A,0))),0)</f>
        <v>6.2172302701164178E-3</v>
      </c>
      <c r="DH66" s="69">
        <f>IFERROR(IFERROR(CD66,INDEX(input_dummy_data!$B:$B,MATCH($E66,input_dummy_data!$A:$A,0))),0)</f>
        <v>1.1870324375659004E-2</v>
      </c>
      <c r="DI66" s="69">
        <f>IFERROR(IFERROR(CE66,INDEX(input_dummy_data!$B:$B,MATCH($E66,input_dummy_data!$A:$A,0))),0)</f>
        <v>5.111460724882877E-4</v>
      </c>
      <c r="DJ66" s="69">
        <f>IFERROR(IFERROR(CF66,INDEX(input_dummy_data!$B:$B,MATCH($E66,input_dummy_data!$A:$A,0))),0)</f>
        <v>1.6656503806637947E-2</v>
      </c>
      <c r="DK66" s="69">
        <f>IFERROR(IFERROR(CG66,INDEX(input_dummy_data!$B:$B,MATCH($E66,input_dummy_data!$A:$A,0))),0)</f>
        <v>9.1112777601419174E-3</v>
      </c>
      <c r="DL66" s="69">
        <f>IFERROR(IFERROR(CH66,INDEX(input_dummy_data!$B:$B,MATCH($E66,input_dummy_data!$A:$A,0))),0)</f>
        <v>2.7693835560794549E-3</v>
      </c>
      <c r="DM66" s="69">
        <f>IFERROR(IFERROR(CI66,INDEX(input_dummy_data!$B:$B,MATCH($E66,input_dummy_data!$A:$A,0))),0)</f>
        <v>7.9737982175475675E-3</v>
      </c>
      <c r="DN66" s="69">
        <f>IFERROR(IFERROR(CJ66,INDEX(input_dummy_data!$B:$B,MATCH($E66,input_dummy_data!$A:$A,0))),0)</f>
        <v>4.7551387593983332E-3</v>
      </c>
      <c r="DO66" s="69">
        <f>IFERROR(IFERROR(CK66,INDEX(input_dummy_data!$B:$B,MATCH($E66,input_dummy_data!$A:$A,0))),0)</f>
        <v>8.1696706886615442E-2</v>
      </c>
      <c r="DP66" s="69">
        <f>IFERROR(IFERROR(CL66,INDEX(input_dummy_data!$B:$B,MATCH($E66,input_dummy_data!$A:$A,0))),0)</f>
        <v>6.2084526716373011E-3</v>
      </c>
      <c r="DQ66" s="69">
        <f>IFERROR(IFERROR(CM66,INDEX(input_dummy_data!$B:$B,MATCH($E66,input_dummy_data!$A:$A,0))),0)</f>
        <v>5.6190218957596252E-2</v>
      </c>
      <c r="DR66" s="69">
        <f>IFERROR(IFERROR(CN66,INDEX(input_dummy_data!$B:$B,MATCH($E66,input_dummy_data!$A:$A,0))),0)</f>
        <v>1.5881569993601453E-2</v>
      </c>
      <c r="DS66" s="69">
        <f>IFERROR(IFERROR(CO66,INDEX(input_dummy_data!$B:$B,MATCH($E66,input_dummy_data!$A:$A,0))),0)</f>
        <v>1.073681518142673E-2</v>
      </c>
      <c r="DT66" s="69">
        <f>IFERROR(IFERROR(CP66,INDEX(input_dummy_data!$B:$B,MATCH($E66,input_dummy_data!$A:$A,0))),0)</f>
        <v>8.0178058887394071E-2</v>
      </c>
      <c r="DU66" s="69">
        <f>IFERROR(IFERROR(CQ66,INDEX(input_dummy_data!$B:$B,MATCH($E66,input_dummy_data!$A:$A,0))),0)</f>
        <v>1.2953042353376475E-2</v>
      </c>
      <c r="DV66" s="69">
        <f>IFERROR(IFERROR(CR66,INDEX(input_dummy_data!$B:$B,MATCH($E66,input_dummy_data!$A:$A,0))),0)</f>
        <v>2.1571443900044614E-2</v>
      </c>
      <c r="DW66" t="s">
        <v>663</v>
      </c>
      <c r="DX66" t="s">
        <v>663</v>
      </c>
      <c r="DY66" t="s">
        <v>663</v>
      </c>
      <c r="DZ66" t="s">
        <v>663</v>
      </c>
      <c r="EA66" t="s">
        <v>663</v>
      </c>
      <c r="EB66" t="s">
        <v>663</v>
      </c>
      <c r="EC66" t="s">
        <v>663</v>
      </c>
      <c r="ED66" t="s">
        <v>663</v>
      </c>
      <c r="EE66" t="s">
        <v>663</v>
      </c>
      <c r="EF66" t="s">
        <v>663</v>
      </c>
      <c r="EG66" t="s">
        <v>663</v>
      </c>
      <c r="EH66" t="s">
        <v>663</v>
      </c>
      <c r="EI66" t="s">
        <v>663</v>
      </c>
      <c r="EJ66" t="s">
        <v>663</v>
      </c>
      <c r="EK66" t="s">
        <v>663</v>
      </c>
      <c r="EL66" t="s">
        <v>663</v>
      </c>
      <c r="EM66" t="s">
        <v>663</v>
      </c>
      <c r="EN66" t="s">
        <v>663</v>
      </c>
      <c r="EO66" t="s">
        <v>663</v>
      </c>
      <c r="EP66" t="s">
        <v>663</v>
      </c>
      <c r="EQ66" t="s">
        <v>663</v>
      </c>
      <c r="ER66" t="s">
        <v>663</v>
      </c>
      <c r="ES66" t="s">
        <v>663</v>
      </c>
      <c r="ET66" t="s">
        <v>663</v>
      </c>
      <c r="EU66" t="s">
        <v>663</v>
      </c>
      <c r="EV66" t="s">
        <v>663</v>
      </c>
      <c r="EW66" t="s">
        <v>663</v>
      </c>
      <c r="EX66" t="s">
        <v>663</v>
      </c>
      <c r="EY66" t="s">
        <v>663</v>
      </c>
    </row>
    <row r="67" spans="1:155" hidden="1" x14ac:dyDescent="0.2">
      <c r="A67" t="s">
        <v>266</v>
      </c>
      <c r="B67" t="s">
        <v>278</v>
      </c>
      <c r="C67" t="s">
        <v>15</v>
      </c>
      <c r="D67" t="s">
        <v>1</v>
      </c>
      <c r="E67" t="s">
        <v>197</v>
      </c>
      <c r="F67" s="51" t="s">
        <v>279</v>
      </c>
      <c r="G67" s="52" t="s">
        <v>287</v>
      </c>
      <c r="H67" s="53">
        <f>(INDEX(SER_hh_fec!$13:$13,MATCH(H$2,SER_hh_fec!$2:$2,0)))/2</f>
        <v>10.295312809162199</v>
      </c>
      <c r="I67" s="53">
        <f>(INDEX(SER_hh_fec!$13:$13,MATCH(I$2,SER_hh_fec!$2:$2,0)))/2</f>
        <v>131.19762715274749</v>
      </c>
      <c r="J67" s="53">
        <f>(INDEX(SER_hh_fec!$13:$13,MATCH(J$2,SER_hh_fec!$2:$2,0)))/2</f>
        <v>7.1547337590607496</v>
      </c>
      <c r="K67" s="53">
        <f>(INDEX(SER_hh_fec!$13:$13,MATCH(K$2,SER_hh_fec!$2:$2,0)))/2</f>
        <v>5.4059383404649504</v>
      </c>
      <c r="L67" s="53">
        <f>(INDEX(SER_hh_fec!$13:$13,MATCH(L$2,SER_hh_fec!$2:$2,0)))/2</f>
        <v>60.248233914644999</v>
      </c>
      <c r="M67" s="53">
        <f>(INDEX(SER_hh_fec!$13:$13,MATCH(M$2,SER_hh_fec!$2:$2,0)))/2</f>
        <v>132.431637469604</v>
      </c>
      <c r="N67" s="53">
        <f>(INDEX(SER_hh_fec!$13:$13,MATCH(N$2,SER_hh_fec!$2:$2,0)))/2</f>
        <v>20.007851272039051</v>
      </c>
      <c r="O67" s="53">
        <f>(INDEX(SER_hh_fec!$13:$13,MATCH(O$2,SER_hh_fec!$2:$2,0)))/2</f>
        <v>2.9591009740604601</v>
      </c>
      <c r="P67" s="53">
        <f>(INDEX(SER_hh_fec!$13:$13,MATCH(P$2,SER_hh_fec!$2:$2,0)))/2</f>
        <v>132.85728869582951</v>
      </c>
      <c r="Q67" s="53">
        <f>(INDEX(SER_hh_fec!$13:$13,MATCH(Q$2,SER_hh_fec!$2:$2,0)))/2</f>
        <v>104.74774605847</v>
      </c>
      <c r="R67" s="53">
        <f>(INDEX(SER_hh_fec!$13:$13,MATCH(R$2,SER_hh_fec!$2:$2,0)))/2</f>
        <v>325.60796772833498</v>
      </c>
      <c r="S67" s="53">
        <f>(INDEX(SER_hh_fec!$13:$13,MATCH(S$2,SER_hh_fec!$2:$2,0)))/2</f>
        <v>257.12530467598953</v>
      </c>
      <c r="T67" s="53">
        <f>(INDEX(SER_hh_fec!$13:$13,MATCH(T$2,SER_hh_fec!$2:$2,0)))/2</f>
        <v>68.469340801777506</v>
      </c>
      <c r="U67" s="53">
        <f>(INDEX(SER_hh_fec!$13:$13,MATCH(U$2,SER_hh_fec!$2:$2,0)))/2</f>
        <v>7.1156845127854496</v>
      </c>
      <c r="V67" s="53">
        <f>(INDEX(SER_hh_fec!$13:$13,MATCH(V$2,SER_hh_fec!$2:$2,0)))/2</f>
        <v>3.1154153724678499</v>
      </c>
      <c r="W67" s="53">
        <f>(INDEX(SER_hh_fec!$13:$13,MATCH(W$2,SER_hh_fec!$2:$2,0)))/2</f>
        <v>9.1243438606069507</v>
      </c>
      <c r="X67" s="53">
        <f>(INDEX(SER_hh_fec!$13:$13,MATCH(X$2,SER_hh_fec!$2:$2,0)))/2</f>
        <v>276.42511051356303</v>
      </c>
      <c r="Y67" s="53">
        <f>(INDEX(SER_hh_fec!$13:$13,MATCH(Y$2,SER_hh_fec!$2:$2,0)))/2</f>
        <v>4.3462834870360503</v>
      </c>
      <c r="Z67" s="53">
        <f>(INDEX(SER_hh_fec!$13:$13,MATCH(Z$2,SER_hh_fec!$2:$2,0)))/2</f>
        <v>5.8977405529362503</v>
      </c>
      <c r="AA67" s="53">
        <f>(INDEX(SER_hh_fec!$13:$13,MATCH(AA$2,SER_hh_fec!$2:$2,0)))/2</f>
        <v>2.4176456892607199</v>
      </c>
      <c r="AB67" s="53">
        <f>(INDEX(SER_hh_fec!$13:$13,MATCH(AB$2,SER_hh_fec!$2:$2,0)))/2</f>
        <v>31.642336561718299</v>
      </c>
      <c r="AC67" s="53">
        <f>(INDEX(SER_hh_fec!$13:$13,MATCH(AC$2,SER_hh_fec!$2:$2,0)))/2</f>
        <v>102.869577448889</v>
      </c>
      <c r="AD67" s="53">
        <f>(INDEX(SER_hh_fec!$13:$13,MATCH(AD$2,SER_hh_fec!$2:$2,0)))/2</f>
        <v>22.004425939469549</v>
      </c>
      <c r="AE67" s="53">
        <f>(INDEX(SER_hh_fec!$13:$13,MATCH(AE$2,SER_hh_fec!$2:$2,0)))/2</f>
        <v>6.5906106211670998</v>
      </c>
      <c r="AF67" s="53">
        <f>(INDEX(SER_hh_fec!$13:$13,MATCH(AF$2,SER_hh_fec!$2:$2,0)))/2</f>
        <v>120.7517638381595</v>
      </c>
      <c r="AG67" s="53">
        <f>(INDEX(SER_hh_fec!$13:$13,MATCH(AG$2,SER_hh_fec!$2:$2,0)))/2</f>
        <v>7.2854013119843</v>
      </c>
      <c r="AH67" s="53">
        <f>(INDEX(SER_hh_fec!$13:$13,MATCH(AH$2,SER_hh_fec!$2:$2,0)))/2</f>
        <v>10.9488975185799</v>
      </c>
      <c r="AI67" s="53">
        <f>(INDEX(SER_hh_fec!$13:$13,MATCH(AI$2,SER_hh_fec!$2:$2,0)))/2</f>
        <v>1.4438795888530944</v>
      </c>
      <c r="AJ67" s="53">
        <f>(INDEX(SER_hh_fec!$13:$13,MATCH(AJ$2,SER_hh_fec!$2:$2,0)))/2</f>
        <v>1870.4872004696645</v>
      </c>
      <c r="AK67" s="112"/>
      <c r="AL67" s="112"/>
      <c r="AM67" s="112"/>
      <c r="AN67" s="112"/>
      <c r="AO67" s="112"/>
      <c r="AP67" s="112"/>
      <c r="AQ67" s="112"/>
      <c r="AR67" s="112"/>
      <c r="AS67" s="112"/>
      <c r="AT67" s="112"/>
      <c r="AU67" s="112"/>
      <c r="AV67" s="112"/>
      <c r="AW67" s="112"/>
      <c r="AX67" s="112"/>
      <c r="AY67" s="112"/>
      <c r="AZ67" s="112"/>
      <c r="BA67" s="112"/>
      <c r="BB67" s="112"/>
      <c r="BC67" s="112"/>
      <c r="BD67" s="112"/>
      <c r="BE67" s="112"/>
      <c r="BF67" s="112"/>
      <c r="BG67" s="112"/>
      <c r="BH67" s="112"/>
      <c r="BI67" s="112"/>
      <c r="BJ67" s="112"/>
      <c r="BK67" s="112"/>
      <c r="BL67" s="112"/>
      <c r="BM67" s="112"/>
      <c r="BN67" s="112"/>
      <c r="BO67" s="60" t="s">
        <v>283</v>
      </c>
      <c r="BP67" s="62">
        <f t="shared" ref="BP67:BY69" si="71">H67/SUMIFS(AL:AL,$A:$A,"Non-residential buildings",$B:$B,"4. Technology split",$C:$C,"Electricity",$D:$D,"Total Space heating")</f>
        <v>0.26778056964286223</v>
      </c>
      <c r="BQ67" s="62">
        <f t="shared" si="71"/>
        <v>0.20977321280874955</v>
      </c>
      <c r="BR67" s="62">
        <f t="shared" si="71"/>
        <v>5.1757973085605008E-2</v>
      </c>
      <c r="BS67" s="62">
        <f t="shared" si="71"/>
        <v>0.16204098021263971</v>
      </c>
      <c r="BT67" s="62">
        <f t="shared" si="71"/>
        <v>0.16013087312638616</v>
      </c>
      <c r="BU67" s="62">
        <f t="shared" si="71"/>
        <v>0.14250240013153528</v>
      </c>
      <c r="BV67" s="62">
        <f t="shared" si="71"/>
        <v>0.47415222490885628</v>
      </c>
      <c r="BW67" s="62">
        <f t="shared" si="71"/>
        <v>3.6787145123734814E-2</v>
      </c>
      <c r="BX67" s="62">
        <f t="shared" si="71"/>
        <v>0.20224194863937661</v>
      </c>
      <c r="BY67" s="62">
        <f t="shared" si="71"/>
        <v>0.18885022365120771</v>
      </c>
      <c r="BZ67" s="62">
        <f t="shared" ref="BZ67:CI69" si="72">R67/SUMIFS(AV:AV,$A:$A,"Non-residential buildings",$B:$B,"4. Technology split",$C:$C,"Electricity",$D:$D,"Total Space heating")</f>
        <v>0.11911385220249367</v>
      </c>
      <c r="CA67" s="62">
        <f t="shared" si="72"/>
        <v>0.21135096109527696</v>
      </c>
      <c r="CB67" s="62">
        <f t="shared" si="72"/>
        <v>0.24044872931461669</v>
      </c>
      <c r="CC67" s="62">
        <f t="shared" si="72"/>
        <v>0.10222814520588262</v>
      </c>
      <c r="CD67" s="62">
        <f t="shared" si="72"/>
        <v>5.941514752546647E-2</v>
      </c>
      <c r="CE67" s="62">
        <f t="shared" si="72"/>
        <v>0.11650271588501292</v>
      </c>
      <c r="CF67" s="62">
        <f t="shared" si="72"/>
        <v>0.1708772233593934</v>
      </c>
      <c r="CG67" s="62">
        <f t="shared" si="72"/>
        <v>0.16235862084262637</v>
      </c>
      <c r="CH67" s="62">
        <f t="shared" si="72"/>
        <v>0.17733728166280882</v>
      </c>
      <c r="CI67" s="62">
        <f t="shared" si="72"/>
        <v>5.5933977428064344E-2</v>
      </c>
      <c r="CJ67" s="62">
        <f t="shared" ref="CJ67:CR69" si="73">AB67/SUMIFS(BF:BF,$A:$A,"Non-residential buildings",$B:$B,"4. Technology split",$C:$C,"Electricity",$D:$D,"Total Space heating")</f>
        <v>0.13141611177137702</v>
      </c>
      <c r="CK67" s="62">
        <f t="shared" si="73"/>
        <v>0.11166343269864755</v>
      </c>
      <c r="CL67" s="62">
        <f t="shared" si="73"/>
        <v>7.4020178581299056E-2</v>
      </c>
      <c r="CM67" s="62">
        <f t="shared" si="73"/>
        <v>0.38747993905713873</v>
      </c>
      <c r="CN67" s="62">
        <f t="shared" si="73"/>
        <v>0.19852842574561924</v>
      </c>
      <c r="CO67" s="62">
        <f t="shared" si="73"/>
        <v>0.16468426022861879</v>
      </c>
      <c r="CP67" s="62">
        <f t="shared" si="73"/>
        <v>0.13964561170766679</v>
      </c>
      <c r="CQ67" s="62">
        <f t="shared" si="73"/>
        <v>5.2289615770233895E-2</v>
      </c>
      <c r="CR67" s="62">
        <f t="shared" si="73"/>
        <v>0.1576305052423696</v>
      </c>
      <c r="CS67" s="63" t="s">
        <v>283</v>
      </c>
      <c r="CT67" s="69">
        <f>IFERROR(IFERROR(BP67,INDEX(input_dummy_data!$B:$B,MATCH($E67,input_dummy_data!$A:$A,0))),0)</f>
        <v>0.26778056964286223</v>
      </c>
      <c r="CU67" s="69">
        <f>IFERROR(IFERROR(BQ67,INDEX(input_dummy_data!$B:$B,MATCH($E67,input_dummy_data!$A:$A,0))),0)</f>
        <v>0.20977321280874955</v>
      </c>
      <c r="CV67" s="69">
        <f>IFERROR(IFERROR(BR67,INDEX(input_dummy_data!$B:$B,MATCH($E67,input_dummy_data!$A:$A,0))),0)</f>
        <v>5.1757973085605008E-2</v>
      </c>
      <c r="CW67" s="69">
        <f>IFERROR(IFERROR(BS67,INDEX(input_dummy_data!$B:$B,MATCH($E67,input_dummy_data!$A:$A,0))),0)</f>
        <v>0.16204098021263971</v>
      </c>
      <c r="CX67" s="69">
        <f>IFERROR(IFERROR(BT67,INDEX(input_dummy_data!$B:$B,MATCH($E67,input_dummy_data!$A:$A,0))),0)</f>
        <v>0.16013087312638616</v>
      </c>
      <c r="CY67" s="69">
        <f>IFERROR(IFERROR(BU67,INDEX(input_dummy_data!$B:$B,MATCH($E67,input_dummy_data!$A:$A,0))),0)</f>
        <v>0.14250240013153528</v>
      </c>
      <c r="CZ67" s="69">
        <f>IFERROR(IFERROR(BV67,INDEX(input_dummy_data!$B:$B,MATCH($E67,input_dummy_data!$A:$A,0))),0)</f>
        <v>0.47415222490885628</v>
      </c>
      <c r="DA67" s="69">
        <f>IFERROR(IFERROR(BW67,INDEX(input_dummy_data!$B:$B,MATCH($E67,input_dummy_data!$A:$A,0))),0)</f>
        <v>3.6787145123734814E-2</v>
      </c>
      <c r="DB67" s="69">
        <f>IFERROR(IFERROR(BX67,INDEX(input_dummy_data!$B:$B,MATCH($E67,input_dummy_data!$A:$A,0))),0)</f>
        <v>0.20224194863937661</v>
      </c>
      <c r="DC67" s="69">
        <f>IFERROR(IFERROR(BY67,INDEX(input_dummy_data!$B:$B,MATCH($E67,input_dummy_data!$A:$A,0))),0)</f>
        <v>0.18885022365120771</v>
      </c>
      <c r="DD67" s="69">
        <f>IFERROR(IFERROR(BZ67,INDEX(input_dummy_data!$B:$B,MATCH($E67,input_dummy_data!$A:$A,0))),0)</f>
        <v>0.11911385220249367</v>
      </c>
      <c r="DE67" s="69">
        <f>IFERROR(IFERROR(CA67,INDEX(input_dummy_data!$B:$B,MATCH($E67,input_dummy_data!$A:$A,0))),0)</f>
        <v>0.21135096109527696</v>
      </c>
      <c r="DF67" s="69">
        <f>IFERROR(IFERROR(CB67,INDEX(input_dummy_data!$B:$B,MATCH($E67,input_dummy_data!$A:$A,0))),0)</f>
        <v>0.24044872931461669</v>
      </c>
      <c r="DG67" s="69">
        <f>IFERROR(IFERROR(CC67,INDEX(input_dummy_data!$B:$B,MATCH($E67,input_dummy_data!$A:$A,0))),0)</f>
        <v>0.10222814520588262</v>
      </c>
      <c r="DH67" s="69">
        <f>IFERROR(IFERROR(CD67,INDEX(input_dummy_data!$B:$B,MATCH($E67,input_dummy_data!$A:$A,0))),0)</f>
        <v>5.941514752546647E-2</v>
      </c>
      <c r="DI67" s="69">
        <f>IFERROR(IFERROR(CE67,INDEX(input_dummy_data!$B:$B,MATCH($E67,input_dummy_data!$A:$A,0))),0)</f>
        <v>0.11650271588501292</v>
      </c>
      <c r="DJ67" s="69">
        <f>IFERROR(IFERROR(CF67,INDEX(input_dummy_data!$B:$B,MATCH($E67,input_dummy_data!$A:$A,0))),0)</f>
        <v>0.1708772233593934</v>
      </c>
      <c r="DK67" s="69">
        <f>IFERROR(IFERROR(CG67,INDEX(input_dummy_data!$B:$B,MATCH($E67,input_dummy_data!$A:$A,0))),0)</f>
        <v>0.16235862084262637</v>
      </c>
      <c r="DL67" s="69">
        <f>IFERROR(IFERROR(CH67,INDEX(input_dummy_data!$B:$B,MATCH($E67,input_dummy_data!$A:$A,0))),0)</f>
        <v>0.17733728166280882</v>
      </c>
      <c r="DM67" s="69">
        <f>IFERROR(IFERROR(CI67,INDEX(input_dummy_data!$B:$B,MATCH($E67,input_dummy_data!$A:$A,0))),0)</f>
        <v>5.5933977428064344E-2</v>
      </c>
      <c r="DN67" s="69">
        <f>IFERROR(IFERROR(CJ67,INDEX(input_dummy_data!$B:$B,MATCH($E67,input_dummy_data!$A:$A,0))),0)</f>
        <v>0.13141611177137702</v>
      </c>
      <c r="DO67" s="69">
        <f>IFERROR(IFERROR(CK67,INDEX(input_dummy_data!$B:$B,MATCH($E67,input_dummy_data!$A:$A,0))),0)</f>
        <v>0.11166343269864755</v>
      </c>
      <c r="DP67" s="69">
        <f>IFERROR(IFERROR(CL67,INDEX(input_dummy_data!$B:$B,MATCH($E67,input_dummy_data!$A:$A,0))),0)</f>
        <v>7.4020178581299056E-2</v>
      </c>
      <c r="DQ67" s="69">
        <f>IFERROR(IFERROR(CM67,INDEX(input_dummy_data!$B:$B,MATCH($E67,input_dummy_data!$A:$A,0))),0)</f>
        <v>0.38747993905713873</v>
      </c>
      <c r="DR67" s="69">
        <f>IFERROR(IFERROR(CN67,INDEX(input_dummy_data!$B:$B,MATCH($E67,input_dummy_data!$A:$A,0))),0)</f>
        <v>0.19852842574561924</v>
      </c>
      <c r="DS67" s="69">
        <f>IFERROR(IFERROR(CO67,INDEX(input_dummy_data!$B:$B,MATCH($E67,input_dummy_data!$A:$A,0))),0)</f>
        <v>0.16468426022861879</v>
      </c>
      <c r="DT67" s="69">
        <f>IFERROR(IFERROR(CP67,INDEX(input_dummy_data!$B:$B,MATCH($E67,input_dummy_data!$A:$A,0))),0)</f>
        <v>0.13964561170766679</v>
      </c>
      <c r="DU67" s="69">
        <f>IFERROR(IFERROR(CQ67,INDEX(input_dummy_data!$B:$B,MATCH($E67,input_dummy_data!$A:$A,0))),0)</f>
        <v>5.2289615770233895E-2</v>
      </c>
      <c r="DV67" s="69">
        <f>IFERROR(IFERROR(CR67,INDEX(input_dummy_data!$B:$B,MATCH($E67,input_dummy_data!$A:$A,0))),0)</f>
        <v>0.1576305052423696</v>
      </c>
      <c r="DW67" t="s">
        <v>663</v>
      </c>
      <c r="DX67" t="s">
        <v>663</v>
      </c>
      <c r="DY67" t="s">
        <v>663</v>
      </c>
      <c r="DZ67" t="s">
        <v>663</v>
      </c>
      <c r="EA67" t="s">
        <v>663</v>
      </c>
      <c r="EB67" t="s">
        <v>663</v>
      </c>
      <c r="EC67" t="s">
        <v>663</v>
      </c>
      <c r="ED67" t="s">
        <v>663</v>
      </c>
      <c r="EE67" t="s">
        <v>663</v>
      </c>
      <c r="EF67" t="s">
        <v>663</v>
      </c>
      <c r="EG67" t="s">
        <v>663</v>
      </c>
      <c r="EH67" t="s">
        <v>663</v>
      </c>
      <c r="EI67" t="s">
        <v>663</v>
      </c>
      <c r="EJ67" t="s">
        <v>663</v>
      </c>
      <c r="EK67" t="s">
        <v>663</v>
      </c>
      <c r="EL67" t="s">
        <v>663</v>
      </c>
      <c r="EM67" t="s">
        <v>663</v>
      </c>
      <c r="EN67" t="s">
        <v>663</v>
      </c>
      <c r="EO67" t="s">
        <v>663</v>
      </c>
      <c r="EP67" t="s">
        <v>663</v>
      </c>
      <c r="EQ67" t="s">
        <v>663</v>
      </c>
      <c r="ER67" t="s">
        <v>663</v>
      </c>
      <c r="ES67" t="s">
        <v>663</v>
      </c>
      <c r="ET67" t="s">
        <v>663</v>
      </c>
      <c r="EU67" t="s">
        <v>663</v>
      </c>
      <c r="EV67" t="s">
        <v>663</v>
      </c>
      <c r="EW67" t="s">
        <v>663</v>
      </c>
      <c r="EX67" t="s">
        <v>663</v>
      </c>
      <c r="EY67" t="s">
        <v>663</v>
      </c>
    </row>
    <row r="68" spans="1:155" hidden="1" x14ac:dyDescent="0.2">
      <c r="A68" t="s">
        <v>266</v>
      </c>
      <c r="B68" t="s">
        <v>278</v>
      </c>
      <c r="C68" t="s">
        <v>15</v>
      </c>
      <c r="D68" t="s">
        <v>1</v>
      </c>
      <c r="E68" t="s">
        <v>198</v>
      </c>
      <c r="F68" s="51" t="s">
        <v>279</v>
      </c>
      <c r="G68" s="68" t="s">
        <v>288</v>
      </c>
      <c r="H68" s="53">
        <f>INDEX(SER_hh_fec!$14:$14,MATCH(H$2,SER_hh_fec!$2:$2,0))</f>
        <v>17.856199791349699</v>
      </c>
      <c r="I68" s="53">
        <f>INDEX(SER_hh_fec!$14:$14,MATCH(I$2,SER_hh_fec!$2:$2,0))</f>
        <v>363.03077314616303</v>
      </c>
      <c r="J68" s="53">
        <f>INDEX(SER_hh_fec!$14:$14,MATCH(J$2,SER_hh_fec!$2:$2,0))</f>
        <v>123.924959615012</v>
      </c>
      <c r="K68" s="53">
        <f>INDEX(SER_hh_fec!$14:$14,MATCH(K$2,SER_hh_fec!$2:$2,0))</f>
        <v>22.549673794579199</v>
      </c>
      <c r="L68" s="53">
        <f>INDEX(SER_hh_fec!$14:$14,MATCH(L$2,SER_hh_fec!$2:$2,0))</f>
        <v>255.74724294529</v>
      </c>
      <c r="M68" s="53">
        <f>INDEX(SER_hh_fec!$14:$14,MATCH(M$2,SER_hh_fec!$2:$2,0))</f>
        <v>664.46589669133596</v>
      </c>
      <c r="N68" s="53">
        <f>INDEX(SER_hh_fec!$14:$14,MATCH(N$2,SER_hh_fec!$2:$2,0))</f>
        <v>2.18140256469799</v>
      </c>
      <c r="O68" s="53">
        <f>INDEX(SER_hh_fec!$14:$14,MATCH(O$2,SER_hh_fec!$2:$2,0))</f>
        <v>74.520249149604197</v>
      </c>
      <c r="P68" s="53">
        <f>INDEX(SER_hh_fec!$14:$14,MATCH(P$2,SER_hh_fec!$2:$2,0))</f>
        <v>391.20793344080499</v>
      </c>
      <c r="Q68" s="53">
        <f>INDEX(SER_hh_fec!$14:$14,MATCH(Q$2,SER_hh_fec!$2:$2,0))</f>
        <v>345.16493683723098</v>
      </c>
      <c r="R68" s="53">
        <f>INDEX(SER_hh_fec!$14:$14,MATCH(R$2,SER_hh_fec!$2:$2,0))</f>
        <v>2082.3701396104102</v>
      </c>
      <c r="S68" s="53">
        <f>INDEX(SER_hh_fec!$14:$14,MATCH(S$2,SER_hh_fec!$2:$2,0))</f>
        <v>702.32916555653196</v>
      </c>
      <c r="T68" s="53">
        <f>INDEX(SER_hh_fec!$14:$14,MATCH(T$2,SER_hh_fec!$2:$2,0))</f>
        <v>147.81782759882199</v>
      </c>
      <c r="U68" s="53">
        <f>INDEX(SER_hh_fec!$14:$14,MATCH(U$2,SER_hh_fec!$2:$2,0))</f>
        <v>55.3745550421582</v>
      </c>
      <c r="V68" s="53">
        <f>INDEX(SER_hh_fec!$14:$14,MATCH(V$2,SER_hh_fec!$2:$2,0))</f>
        <v>46.2038681865535</v>
      </c>
      <c r="W68" s="53">
        <f>INDEX(SER_hh_fec!$14:$14,MATCH(W$2,SER_hh_fec!$2:$2,0))</f>
        <v>60.0700346475641</v>
      </c>
      <c r="X68" s="53">
        <f>INDEX(SER_hh_fec!$14:$14,MATCH(X$2,SER_hh_fec!$2:$2,0))</f>
        <v>1064.83237633214</v>
      </c>
      <c r="Y68" s="53">
        <f>INDEX(SER_hh_fec!$14:$14,MATCH(Y$2,SER_hh_fec!$2:$2,0))</f>
        <v>18.0770832266948</v>
      </c>
      <c r="Z68" s="53">
        <f>INDEX(SER_hh_fec!$14:$14,MATCH(Z$2,SER_hh_fec!$2:$2,0))</f>
        <v>21.461713871043202</v>
      </c>
      <c r="AA68" s="53">
        <f>INDEX(SER_hh_fec!$14:$14,MATCH(AA$2,SER_hh_fec!$2:$2,0))</f>
        <v>38.387912127254801</v>
      </c>
      <c r="AB68" s="53">
        <f>INDEX(SER_hh_fec!$14:$14,MATCH(AB$2,SER_hh_fec!$2:$2,0))</f>
        <v>177.49506183604899</v>
      </c>
      <c r="AC68" s="53">
        <f>INDEX(SER_hh_fec!$14:$14,MATCH(AC$2,SER_hh_fec!$2:$2,0))</f>
        <v>715.50762180224501</v>
      </c>
      <c r="AD68" s="53">
        <f>INDEX(SER_hh_fec!$14:$14,MATCH(AD$2,SER_hh_fec!$2:$2,0))</f>
        <v>253.267193129535</v>
      </c>
      <c r="AE68" s="53">
        <f>INDEX(SER_hh_fec!$14:$14,MATCH(AE$2,SER_hh_fec!$2:$2,0))</f>
        <v>3.8276867212732602</v>
      </c>
      <c r="AF68" s="53">
        <f>INDEX(SER_hh_fec!$14:$14,MATCH(AF$2,SER_hh_fec!$2:$2,0))</f>
        <v>366.73059992857401</v>
      </c>
      <c r="AG68" s="53">
        <f>INDEX(SER_hh_fec!$14:$14,MATCH(AG$2,SER_hh_fec!$2:$2,0))</f>
        <v>29.667798574898399</v>
      </c>
      <c r="AH68" s="53">
        <f>INDEX(SER_hh_fec!$14:$14,MATCH(AH$2,SER_hh_fec!$2:$2,0))</f>
        <v>56.507085608142901</v>
      </c>
      <c r="AI68" s="53">
        <f>INDEX(SER_hh_fec!$14:$14,MATCH(AI$2,SER_hh_fec!$2:$2,0))</f>
        <v>24.725363764287767</v>
      </c>
      <c r="AJ68" s="53">
        <f>INDEX(SER_hh_fec!$14:$14,MATCH(AJ$2,SER_hh_fec!$2:$2,0))</f>
        <v>8125.3023555402606</v>
      </c>
      <c r="AK68" s="112"/>
      <c r="AL68" s="112"/>
      <c r="AM68" s="112"/>
      <c r="AN68" s="112"/>
      <c r="AO68" s="112"/>
      <c r="AP68" s="112"/>
      <c r="AQ68" s="112"/>
      <c r="AR68" s="112"/>
      <c r="AS68" s="112"/>
      <c r="AT68" s="112"/>
      <c r="AU68" s="112"/>
      <c r="AV68" s="112"/>
      <c r="AW68" s="112"/>
      <c r="AX68" s="112"/>
      <c r="AY68" s="112"/>
      <c r="AZ68" s="112"/>
      <c r="BA68" s="112"/>
      <c r="BB68" s="112"/>
      <c r="BC68" s="112"/>
      <c r="BD68" s="112"/>
      <c r="BE68" s="112"/>
      <c r="BF68" s="112"/>
      <c r="BG68" s="112"/>
      <c r="BH68" s="112"/>
      <c r="BI68" s="112"/>
      <c r="BJ68" s="112"/>
      <c r="BK68" s="112"/>
      <c r="BL68" s="112"/>
      <c r="BM68" s="112"/>
      <c r="BN68" s="112"/>
      <c r="BO68" s="60" t="s">
        <v>283</v>
      </c>
      <c r="BP68" s="62">
        <f t="shared" si="71"/>
        <v>0.46443886071427554</v>
      </c>
      <c r="BQ68" s="62">
        <f t="shared" si="71"/>
        <v>0.58045357438250089</v>
      </c>
      <c r="BR68" s="62">
        <f t="shared" si="71"/>
        <v>0.89648405382879004</v>
      </c>
      <c r="BS68" s="62">
        <f t="shared" si="71"/>
        <v>0.67591803957472063</v>
      </c>
      <c r="BT68" s="62">
        <f t="shared" si="71"/>
        <v>0.67973825374722763</v>
      </c>
      <c r="BU68" s="62">
        <f t="shared" si="71"/>
        <v>0.71499519973692949</v>
      </c>
      <c r="BV68" s="62">
        <f t="shared" si="71"/>
        <v>5.1695550182287386E-2</v>
      </c>
      <c r="BW68" s="62">
        <f t="shared" si="71"/>
        <v>0.92642570975253036</v>
      </c>
      <c r="BX68" s="62">
        <f t="shared" si="71"/>
        <v>0.59551610272124678</v>
      </c>
      <c r="BY68" s="62">
        <f t="shared" si="71"/>
        <v>0.62229955269758452</v>
      </c>
      <c r="BZ68" s="62">
        <f t="shared" si="72"/>
        <v>0.76177229559501258</v>
      </c>
      <c r="CA68" s="62">
        <f t="shared" si="72"/>
        <v>0.57729807780944598</v>
      </c>
      <c r="CB68" s="62">
        <f t="shared" si="72"/>
        <v>0.51910254137076661</v>
      </c>
      <c r="CC68" s="62">
        <f t="shared" si="72"/>
        <v>0.79554370958823484</v>
      </c>
      <c r="CD68" s="62">
        <f t="shared" si="72"/>
        <v>0.88116970494906699</v>
      </c>
      <c r="CE68" s="62">
        <f t="shared" si="72"/>
        <v>0.76699456822997403</v>
      </c>
      <c r="CF68" s="62">
        <f t="shared" si="72"/>
        <v>0.65824555328121304</v>
      </c>
      <c r="CG68" s="62">
        <f t="shared" si="72"/>
        <v>0.67528275831474727</v>
      </c>
      <c r="CH68" s="62">
        <f t="shared" si="72"/>
        <v>0.64532543667438247</v>
      </c>
      <c r="CI68" s="62">
        <f t="shared" si="72"/>
        <v>0.88813204514387134</v>
      </c>
      <c r="CJ68" s="62">
        <f t="shared" si="73"/>
        <v>0.73716777645724585</v>
      </c>
      <c r="CK68" s="62">
        <f t="shared" si="73"/>
        <v>0.77667313460270493</v>
      </c>
      <c r="CL68" s="62">
        <f t="shared" si="73"/>
        <v>0.85195964283740189</v>
      </c>
      <c r="CM68" s="62">
        <f t="shared" si="73"/>
        <v>0.22504012188572259</v>
      </c>
      <c r="CN68" s="62">
        <f t="shared" si="73"/>
        <v>0.60294314850876152</v>
      </c>
      <c r="CO68" s="62">
        <f t="shared" si="73"/>
        <v>0.67063147954276237</v>
      </c>
      <c r="CP68" s="62">
        <f t="shared" si="73"/>
        <v>0.72070877658466648</v>
      </c>
      <c r="CQ68" s="62">
        <f t="shared" si="73"/>
        <v>0.89542076845953233</v>
      </c>
      <c r="CR68" s="62">
        <f t="shared" si="73"/>
        <v>0.6847389895152608</v>
      </c>
      <c r="CS68" s="63" t="s">
        <v>283</v>
      </c>
      <c r="CT68" s="69">
        <f>IFERROR(IFERROR(BP68,INDEX(input_dummy_data!$B:$B,MATCH($E68,input_dummy_data!$A:$A,0))),0)</f>
        <v>0.46443886071427554</v>
      </c>
      <c r="CU68" s="69">
        <f>IFERROR(IFERROR(BQ68,INDEX(input_dummy_data!$B:$B,MATCH($E68,input_dummy_data!$A:$A,0))),0)</f>
        <v>0.58045357438250089</v>
      </c>
      <c r="CV68" s="69">
        <f>IFERROR(IFERROR(BR68,INDEX(input_dummy_data!$B:$B,MATCH($E68,input_dummy_data!$A:$A,0))),0)</f>
        <v>0.89648405382879004</v>
      </c>
      <c r="CW68" s="69">
        <f>IFERROR(IFERROR(BS68,INDEX(input_dummy_data!$B:$B,MATCH($E68,input_dummy_data!$A:$A,0))),0)</f>
        <v>0.67591803957472063</v>
      </c>
      <c r="CX68" s="69">
        <f>IFERROR(IFERROR(BT68,INDEX(input_dummy_data!$B:$B,MATCH($E68,input_dummy_data!$A:$A,0))),0)</f>
        <v>0.67973825374722763</v>
      </c>
      <c r="CY68" s="69">
        <f>IFERROR(IFERROR(BU68,INDEX(input_dummy_data!$B:$B,MATCH($E68,input_dummy_data!$A:$A,0))),0)</f>
        <v>0.71499519973692949</v>
      </c>
      <c r="CZ68" s="69">
        <f>IFERROR(IFERROR(BV68,INDEX(input_dummy_data!$B:$B,MATCH($E68,input_dummy_data!$A:$A,0))),0)</f>
        <v>5.1695550182287386E-2</v>
      </c>
      <c r="DA68" s="69">
        <f>IFERROR(IFERROR(BW68,INDEX(input_dummy_data!$B:$B,MATCH($E68,input_dummy_data!$A:$A,0))),0)</f>
        <v>0.92642570975253036</v>
      </c>
      <c r="DB68" s="69">
        <f>IFERROR(IFERROR(BX68,INDEX(input_dummy_data!$B:$B,MATCH($E68,input_dummy_data!$A:$A,0))),0)</f>
        <v>0.59551610272124678</v>
      </c>
      <c r="DC68" s="69">
        <f>IFERROR(IFERROR(BY68,INDEX(input_dummy_data!$B:$B,MATCH($E68,input_dummy_data!$A:$A,0))),0)</f>
        <v>0.62229955269758452</v>
      </c>
      <c r="DD68" s="69">
        <f>IFERROR(IFERROR(BZ68,INDEX(input_dummy_data!$B:$B,MATCH($E68,input_dummy_data!$A:$A,0))),0)</f>
        <v>0.76177229559501258</v>
      </c>
      <c r="DE68" s="69">
        <f>IFERROR(IFERROR(CA68,INDEX(input_dummy_data!$B:$B,MATCH($E68,input_dummy_data!$A:$A,0))),0)</f>
        <v>0.57729807780944598</v>
      </c>
      <c r="DF68" s="69">
        <f>IFERROR(IFERROR(CB68,INDEX(input_dummy_data!$B:$B,MATCH($E68,input_dummy_data!$A:$A,0))),0)</f>
        <v>0.51910254137076661</v>
      </c>
      <c r="DG68" s="69">
        <f>IFERROR(IFERROR(CC68,INDEX(input_dummy_data!$B:$B,MATCH($E68,input_dummy_data!$A:$A,0))),0)</f>
        <v>0.79554370958823484</v>
      </c>
      <c r="DH68" s="69">
        <f>IFERROR(IFERROR(CD68,INDEX(input_dummy_data!$B:$B,MATCH($E68,input_dummy_data!$A:$A,0))),0)</f>
        <v>0.88116970494906699</v>
      </c>
      <c r="DI68" s="69">
        <f>IFERROR(IFERROR(CE68,INDEX(input_dummy_data!$B:$B,MATCH($E68,input_dummy_data!$A:$A,0))),0)</f>
        <v>0.76699456822997403</v>
      </c>
      <c r="DJ68" s="69">
        <f>IFERROR(IFERROR(CF68,INDEX(input_dummy_data!$B:$B,MATCH($E68,input_dummy_data!$A:$A,0))),0)</f>
        <v>0.65824555328121304</v>
      </c>
      <c r="DK68" s="69">
        <f>IFERROR(IFERROR(CG68,INDEX(input_dummy_data!$B:$B,MATCH($E68,input_dummy_data!$A:$A,0))),0)</f>
        <v>0.67528275831474727</v>
      </c>
      <c r="DL68" s="69">
        <f>IFERROR(IFERROR(CH68,INDEX(input_dummy_data!$B:$B,MATCH($E68,input_dummy_data!$A:$A,0))),0)</f>
        <v>0.64532543667438247</v>
      </c>
      <c r="DM68" s="69">
        <f>IFERROR(IFERROR(CI68,INDEX(input_dummy_data!$B:$B,MATCH($E68,input_dummy_data!$A:$A,0))),0)</f>
        <v>0.88813204514387134</v>
      </c>
      <c r="DN68" s="69">
        <f>IFERROR(IFERROR(CJ68,INDEX(input_dummy_data!$B:$B,MATCH($E68,input_dummy_data!$A:$A,0))),0)</f>
        <v>0.73716777645724585</v>
      </c>
      <c r="DO68" s="69">
        <f>IFERROR(IFERROR(CK68,INDEX(input_dummy_data!$B:$B,MATCH($E68,input_dummy_data!$A:$A,0))),0)</f>
        <v>0.77667313460270493</v>
      </c>
      <c r="DP68" s="69">
        <f>IFERROR(IFERROR(CL68,INDEX(input_dummy_data!$B:$B,MATCH($E68,input_dummy_data!$A:$A,0))),0)</f>
        <v>0.85195964283740189</v>
      </c>
      <c r="DQ68" s="69">
        <f>IFERROR(IFERROR(CM68,INDEX(input_dummy_data!$B:$B,MATCH($E68,input_dummy_data!$A:$A,0))),0)</f>
        <v>0.22504012188572259</v>
      </c>
      <c r="DR68" s="69">
        <f>IFERROR(IFERROR(CN68,INDEX(input_dummy_data!$B:$B,MATCH($E68,input_dummy_data!$A:$A,0))),0)</f>
        <v>0.60294314850876152</v>
      </c>
      <c r="DS68" s="69">
        <f>IFERROR(IFERROR(CO68,INDEX(input_dummy_data!$B:$B,MATCH($E68,input_dummy_data!$A:$A,0))),0)</f>
        <v>0.67063147954276237</v>
      </c>
      <c r="DT68" s="69">
        <f>IFERROR(IFERROR(CP68,INDEX(input_dummy_data!$B:$B,MATCH($E68,input_dummy_data!$A:$A,0))),0)</f>
        <v>0.72070877658466648</v>
      </c>
      <c r="DU68" s="69">
        <f>IFERROR(IFERROR(CQ68,INDEX(input_dummy_data!$B:$B,MATCH($E68,input_dummy_data!$A:$A,0))),0)</f>
        <v>0.89542076845953233</v>
      </c>
      <c r="DV68" s="69">
        <f>IFERROR(IFERROR(CR68,INDEX(input_dummy_data!$B:$B,MATCH($E68,input_dummy_data!$A:$A,0))),0)</f>
        <v>0.6847389895152608</v>
      </c>
      <c r="DW68" t="s">
        <v>663</v>
      </c>
      <c r="DX68" t="s">
        <v>663</v>
      </c>
      <c r="DY68" t="s">
        <v>663</v>
      </c>
      <c r="DZ68" t="s">
        <v>663</v>
      </c>
      <c r="EA68" t="s">
        <v>663</v>
      </c>
      <c r="EB68" t="s">
        <v>663</v>
      </c>
      <c r="EC68" t="s">
        <v>663</v>
      </c>
      <c r="ED68" t="s">
        <v>663</v>
      </c>
      <c r="EE68" t="s">
        <v>663</v>
      </c>
      <c r="EF68" t="s">
        <v>663</v>
      </c>
      <c r="EG68" t="s">
        <v>663</v>
      </c>
      <c r="EH68" t="s">
        <v>663</v>
      </c>
      <c r="EI68" t="s">
        <v>663</v>
      </c>
      <c r="EJ68" t="s">
        <v>663</v>
      </c>
      <c r="EK68" t="s">
        <v>663</v>
      </c>
      <c r="EL68" t="s">
        <v>663</v>
      </c>
      <c r="EM68" t="s">
        <v>663</v>
      </c>
      <c r="EN68" t="s">
        <v>663</v>
      </c>
      <c r="EO68" t="s">
        <v>663</v>
      </c>
      <c r="EP68" t="s">
        <v>663</v>
      </c>
      <c r="EQ68" t="s">
        <v>663</v>
      </c>
      <c r="ER68" t="s">
        <v>663</v>
      </c>
      <c r="ES68" t="s">
        <v>663</v>
      </c>
      <c r="ET68" t="s">
        <v>663</v>
      </c>
      <c r="EU68" t="s">
        <v>663</v>
      </c>
      <c r="EV68" t="s">
        <v>663</v>
      </c>
      <c r="EW68" t="s">
        <v>663</v>
      </c>
      <c r="EX68" t="s">
        <v>663</v>
      </c>
      <c r="EY68" t="s">
        <v>663</v>
      </c>
    </row>
    <row r="69" spans="1:155" hidden="1" x14ac:dyDescent="0.2">
      <c r="A69" t="s">
        <v>266</v>
      </c>
      <c r="B69" t="s">
        <v>278</v>
      </c>
      <c r="C69" t="s">
        <v>15</v>
      </c>
      <c r="D69" t="s">
        <v>1</v>
      </c>
      <c r="E69" s="44" t="s">
        <v>199</v>
      </c>
      <c r="F69" s="51" t="s">
        <v>279</v>
      </c>
      <c r="G69" s="52" t="s">
        <v>287</v>
      </c>
      <c r="H69" s="53">
        <f>(INDEX(SER_hh_fec!$13:$13,MATCH(H$2,SER_hh_fec!$2:$2,0)))/2</f>
        <v>10.295312809162199</v>
      </c>
      <c r="I69" s="53">
        <f>(INDEX(SER_hh_fec!$13:$13,MATCH(I$2,SER_hh_fec!$2:$2,0)))/2</f>
        <v>131.19762715274749</v>
      </c>
      <c r="J69" s="53">
        <f>(INDEX(SER_hh_fec!$13:$13,MATCH(J$2,SER_hh_fec!$2:$2,0)))/2</f>
        <v>7.1547337590607496</v>
      </c>
      <c r="K69" s="53">
        <f>(INDEX(SER_hh_fec!$13:$13,MATCH(K$2,SER_hh_fec!$2:$2,0)))/2</f>
        <v>5.4059383404649504</v>
      </c>
      <c r="L69" s="53">
        <f>(INDEX(SER_hh_fec!$13:$13,MATCH(L$2,SER_hh_fec!$2:$2,0)))/2</f>
        <v>60.248233914644999</v>
      </c>
      <c r="M69" s="53">
        <f>(INDEX(SER_hh_fec!$13:$13,MATCH(M$2,SER_hh_fec!$2:$2,0)))/2</f>
        <v>132.431637469604</v>
      </c>
      <c r="N69" s="53">
        <f>(INDEX(SER_hh_fec!$13:$13,MATCH(N$2,SER_hh_fec!$2:$2,0)))/2</f>
        <v>20.007851272039051</v>
      </c>
      <c r="O69" s="53">
        <f>(INDEX(SER_hh_fec!$13:$13,MATCH(O$2,SER_hh_fec!$2:$2,0)))/2</f>
        <v>2.9591009740604601</v>
      </c>
      <c r="P69" s="53">
        <f>(INDEX(SER_hh_fec!$13:$13,MATCH(P$2,SER_hh_fec!$2:$2,0)))/2</f>
        <v>132.85728869582951</v>
      </c>
      <c r="Q69" s="53">
        <f>(INDEX(SER_hh_fec!$13:$13,MATCH(Q$2,SER_hh_fec!$2:$2,0)))/2</f>
        <v>104.74774605847</v>
      </c>
      <c r="R69" s="53">
        <f>(INDEX(SER_hh_fec!$13:$13,MATCH(R$2,SER_hh_fec!$2:$2,0)))/2</f>
        <v>325.60796772833498</v>
      </c>
      <c r="S69" s="53">
        <f>(INDEX(SER_hh_fec!$13:$13,MATCH(S$2,SER_hh_fec!$2:$2,0)))/2</f>
        <v>257.12530467598953</v>
      </c>
      <c r="T69" s="53">
        <f>(INDEX(SER_hh_fec!$13:$13,MATCH(T$2,SER_hh_fec!$2:$2,0)))/2</f>
        <v>68.469340801777506</v>
      </c>
      <c r="U69" s="53">
        <f>(INDEX(SER_hh_fec!$13:$13,MATCH(U$2,SER_hh_fec!$2:$2,0)))/2</f>
        <v>7.1156845127854496</v>
      </c>
      <c r="V69" s="53">
        <f>(INDEX(SER_hh_fec!$13:$13,MATCH(V$2,SER_hh_fec!$2:$2,0)))/2</f>
        <v>3.1154153724678499</v>
      </c>
      <c r="W69" s="53">
        <f>(INDEX(SER_hh_fec!$13:$13,MATCH(W$2,SER_hh_fec!$2:$2,0)))/2</f>
        <v>9.1243438606069507</v>
      </c>
      <c r="X69" s="53">
        <f>(INDEX(SER_hh_fec!$13:$13,MATCH(X$2,SER_hh_fec!$2:$2,0)))/2</f>
        <v>276.42511051356303</v>
      </c>
      <c r="Y69" s="53">
        <f>(INDEX(SER_hh_fec!$13:$13,MATCH(Y$2,SER_hh_fec!$2:$2,0)))/2</f>
        <v>4.3462834870360503</v>
      </c>
      <c r="Z69" s="53">
        <f>(INDEX(SER_hh_fec!$13:$13,MATCH(Z$2,SER_hh_fec!$2:$2,0)))/2</f>
        <v>5.8977405529362503</v>
      </c>
      <c r="AA69" s="53">
        <f>(INDEX(SER_hh_fec!$13:$13,MATCH(AA$2,SER_hh_fec!$2:$2,0)))/2</f>
        <v>2.4176456892607199</v>
      </c>
      <c r="AB69" s="53">
        <f>(INDEX(SER_hh_fec!$13:$13,MATCH(AB$2,SER_hh_fec!$2:$2,0)))/2</f>
        <v>31.642336561718299</v>
      </c>
      <c r="AC69" s="53">
        <f>(INDEX(SER_hh_fec!$13:$13,MATCH(AC$2,SER_hh_fec!$2:$2,0)))/2</f>
        <v>102.869577448889</v>
      </c>
      <c r="AD69" s="53">
        <f>(INDEX(SER_hh_fec!$13:$13,MATCH(AD$2,SER_hh_fec!$2:$2,0)))/2</f>
        <v>22.004425939469549</v>
      </c>
      <c r="AE69" s="53">
        <f>(INDEX(SER_hh_fec!$13:$13,MATCH(AE$2,SER_hh_fec!$2:$2,0)))/2</f>
        <v>6.5906106211670998</v>
      </c>
      <c r="AF69" s="53">
        <f>(INDEX(SER_hh_fec!$13:$13,MATCH(AF$2,SER_hh_fec!$2:$2,0)))/2</f>
        <v>120.7517638381595</v>
      </c>
      <c r="AG69" s="53">
        <f>(INDEX(SER_hh_fec!$13:$13,MATCH(AG$2,SER_hh_fec!$2:$2,0)))/2</f>
        <v>7.2854013119843</v>
      </c>
      <c r="AH69" s="53">
        <f>(INDEX(SER_hh_fec!$13:$13,MATCH(AH$2,SER_hh_fec!$2:$2,0)))/2</f>
        <v>10.9488975185799</v>
      </c>
      <c r="AI69" s="53">
        <f>(INDEX(SER_hh_fec!$13:$13,MATCH(AI$2,SER_hh_fec!$2:$2,0)))/2</f>
        <v>1.4438795888530944</v>
      </c>
      <c r="AJ69" s="53">
        <f>(INDEX(SER_hh_fec!$13:$13,MATCH(AJ$2,SER_hh_fec!$2:$2,0)))/2</f>
        <v>1870.4872004696645</v>
      </c>
      <c r="AK69" s="112"/>
      <c r="AL69" s="112"/>
      <c r="AM69" s="112"/>
      <c r="AN69" s="112"/>
      <c r="AO69" s="112"/>
      <c r="AP69" s="112"/>
      <c r="AQ69" s="112"/>
      <c r="AR69" s="112"/>
      <c r="AS69" s="112"/>
      <c r="AT69" s="112"/>
      <c r="AU69" s="112"/>
      <c r="AV69" s="112"/>
      <c r="AW69" s="112"/>
      <c r="AX69" s="112"/>
      <c r="AY69" s="112"/>
      <c r="AZ69" s="112"/>
      <c r="BA69" s="112"/>
      <c r="BB69" s="112"/>
      <c r="BC69" s="112"/>
      <c r="BD69" s="112"/>
      <c r="BE69" s="112"/>
      <c r="BF69" s="112"/>
      <c r="BG69" s="112"/>
      <c r="BH69" s="112"/>
      <c r="BI69" s="112"/>
      <c r="BJ69" s="112"/>
      <c r="BK69" s="112"/>
      <c r="BL69" s="112"/>
      <c r="BM69" s="112"/>
      <c r="BN69" s="112"/>
      <c r="BO69" s="60" t="s">
        <v>283</v>
      </c>
      <c r="BP69" s="62">
        <f t="shared" si="71"/>
        <v>0.26778056964286223</v>
      </c>
      <c r="BQ69" s="62">
        <f t="shared" si="71"/>
        <v>0.20977321280874955</v>
      </c>
      <c r="BR69" s="62">
        <f t="shared" si="71"/>
        <v>5.1757973085605008E-2</v>
      </c>
      <c r="BS69" s="62">
        <f t="shared" si="71"/>
        <v>0.16204098021263971</v>
      </c>
      <c r="BT69" s="62">
        <f t="shared" si="71"/>
        <v>0.16013087312638616</v>
      </c>
      <c r="BU69" s="62">
        <f t="shared" si="71"/>
        <v>0.14250240013153528</v>
      </c>
      <c r="BV69" s="62">
        <f t="shared" si="71"/>
        <v>0.47415222490885628</v>
      </c>
      <c r="BW69" s="62">
        <f t="shared" si="71"/>
        <v>3.6787145123734814E-2</v>
      </c>
      <c r="BX69" s="62">
        <f t="shared" si="71"/>
        <v>0.20224194863937661</v>
      </c>
      <c r="BY69" s="62">
        <f t="shared" si="71"/>
        <v>0.18885022365120771</v>
      </c>
      <c r="BZ69" s="62">
        <f t="shared" si="72"/>
        <v>0.11911385220249367</v>
      </c>
      <c r="CA69" s="62">
        <f t="shared" si="72"/>
        <v>0.21135096109527696</v>
      </c>
      <c r="CB69" s="62">
        <f t="shared" si="72"/>
        <v>0.24044872931461669</v>
      </c>
      <c r="CC69" s="62">
        <f t="shared" si="72"/>
        <v>0.10222814520588262</v>
      </c>
      <c r="CD69" s="62">
        <f t="shared" si="72"/>
        <v>5.941514752546647E-2</v>
      </c>
      <c r="CE69" s="62">
        <f t="shared" si="72"/>
        <v>0.11650271588501292</v>
      </c>
      <c r="CF69" s="62">
        <f t="shared" si="72"/>
        <v>0.1708772233593934</v>
      </c>
      <c r="CG69" s="62">
        <f t="shared" si="72"/>
        <v>0.16235862084262637</v>
      </c>
      <c r="CH69" s="62">
        <f t="shared" si="72"/>
        <v>0.17733728166280882</v>
      </c>
      <c r="CI69" s="62">
        <f t="shared" si="72"/>
        <v>5.5933977428064344E-2</v>
      </c>
      <c r="CJ69" s="62">
        <f t="shared" si="73"/>
        <v>0.13141611177137702</v>
      </c>
      <c r="CK69" s="62">
        <f t="shared" si="73"/>
        <v>0.11166343269864755</v>
      </c>
      <c r="CL69" s="62">
        <f t="shared" si="73"/>
        <v>7.4020178581299056E-2</v>
      </c>
      <c r="CM69" s="62">
        <f t="shared" si="73"/>
        <v>0.38747993905713873</v>
      </c>
      <c r="CN69" s="62">
        <f t="shared" si="73"/>
        <v>0.19852842574561924</v>
      </c>
      <c r="CO69" s="62">
        <f t="shared" si="73"/>
        <v>0.16468426022861879</v>
      </c>
      <c r="CP69" s="62">
        <f t="shared" si="73"/>
        <v>0.13964561170766679</v>
      </c>
      <c r="CQ69" s="62">
        <f t="shared" si="73"/>
        <v>5.2289615770233895E-2</v>
      </c>
      <c r="CR69" s="62">
        <f t="shared" si="73"/>
        <v>0.1576305052423696</v>
      </c>
      <c r="CS69" s="63" t="s">
        <v>283</v>
      </c>
      <c r="CT69" s="69">
        <f>IFERROR(IFERROR(BP69,INDEX(input_dummy_data!$B:$B,MATCH($E69,input_dummy_data!$A:$A,0))),0)</f>
        <v>0.26778056964286223</v>
      </c>
      <c r="CU69" s="69">
        <f>IFERROR(IFERROR(BQ69,INDEX(input_dummy_data!$B:$B,MATCH($E69,input_dummy_data!$A:$A,0))),0)</f>
        <v>0.20977321280874955</v>
      </c>
      <c r="CV69" s="69">
        <f>IFERROR(IFERROR(BR69,INDEX(input_dummy_data!$B:$B,MATCH($E69,input_dummy_data!$A:$A,0))),0)</f>
        <v>5.1757973085605008E-2</v>
      </c>
      <c r="CW69" s="69">
        <f>IFERROR(IFERROR(BS69,INDEX(input_dummy_data!$B:$B,MATCH($E69,input_dummy_data!$A:$A,0))),0)</f>
        <v>0.16204098021263971</v>
      </c>
      <c r="CX69" s="69">
        <f>IFERROR(IFERROR(BT69,INDEX(input_dummy_data!$B:$B,MATCH($E69,input_dummy_data!$A:$A,0))),0)</f>
        <v>0.16013087312638616</v>
      </c>
      <c r="CY69" s="69">
        <f>IFERROR(IFERROR(BU69,INDEX(input_dummy_data!$B:$B,MATCH($E69,input_dummy_data!$A:$A,0))),0)</f>
        <v>0.14250240013153528</v>
      </c>
      <c r="CZ69" s="69">
        <f>IFERROR(IFERROR(BV69,INDEX(input_dummy_data!$B:$B,MATCH($E69,input_dummy_data!$A:$A,0))),0)</f>
        <v>0.47415222490885628</v>
      </c>
      <c r="DA69" s="69">
        <f>IFERROR(IFERROR(BW69,INDEX(input_dummy_data!$B:$B,MATCH($E69,input_dummy_data!$A:$A,0))),0)</f>
        <v>3.6787145123734814E-2</v>
      </c>
      <c r="DB69" s="69">
        <f>IFERROR(IFERROR(BX69,INDEX(input_dummy_data!$B:$B,MATCH($E69,input_dummy_data!$A:$A,0))),0)</f>
        <v>0.20224194863937661</v>
      </c>
      <c r="DC69" s="69">
        <f>IFERROR(IFERROR(BY69,INDEX(input_dummy_data!$B:$B,MATCH($E69,input_dummy_data!$A:$A,0))),0)</f>
        <v>0.18885022365120771</v>
      </c>
      <c r="DD69" s="69">
        <f>IFERROR(IFERROR(BZ69,INDEX(input_dummy_data!$B:$B,MATCH($E69,input_dummy_data!$A:$A,0))),0)</f>
        <v>0.11911385220249367</v>
      </c>
      <c r="DE69" s="69">
        <f>IFERROR(IFERROR(CA69,INDEX(input_dummy_data!$B:$B,MATCH($E69,input_dummy_data!$A:$A,0))),0)</f>
        <v>0.21135096109527696</v>
      </c>
      <c r="DF69" s="69">
        <f>IFERROR(IFERROR(CB69,INDEX(input_dummy_data!$B:$B,MATCH($E69,input_dummy_data!$A:$A,0))),0)</f>
        <v>0.24044872931461669</v>
      </c>
      <c r="DG69" s="69">
        <f>IFERROR(IFERROR(CC69,INDEX(input_dummy_data!$B:$B,MATCH($E69,input_dummy_data!$A:$A,0))),0)</f>
        <v>0.10222814520588262</v>
      </c>
      <c r="DH69" s="69">
        <f>IFERROR(IFERROR(CD69,INDEX(input_dummy_data!$B:$B,MATCH($E69,input_dummy_data!$A:$A,0))),0)</f>
        <v>5.941514752546647E-2</v>
      </c>
      <c r="DI69" s="69">
        <f>IFERROR(IFERROR(CE69,INDEX(input_dummy_data!$B:$B,MATCH($E69,input_dummy_data!$A:$A,0))),0)</f>
        <v>0.11650271588501292</v>
      </c>
      <c r="DJ69" s="69">
        <f>IFERROR(IFERROR(CF69,INDEX(input_dummy_data!$B:$B,MATCH($E69,input_dummy_data!$A:$A,0))),0)</f>
        <v>0.1708772233593934</v>
      </c>
      <c r="DK69" s="69">
        <f>IFERROR(IFERROR(CG69,INDEX(input_dummy_data!$B:$B,MATCH($E69,input_dummy_data!$A:$A,0))),0)</f>
        <v>0.16235862084262637</v>
      </c>
      <c r="DL69" s="69">
        <f>IFERROR(IFERROR(CH69,INDEX(input_dummy_data!$B:$B,MATCH($E69,input_dummy_data!$A:$A,0))),0)</f>
        <v>0.17733728166280882</v>
      </c>
      <c r="DM69" s="69">
        <f>IFERROR(IFERROR(CI69,INDEX(input_dummy_data!$B:$B,MATCH($E69,input_dummy_data!$A:$A,0))),0)</f>
        <v>5.5933977428064344E-2</v>
      </c>
      <c r="DN69" s="69">
        <f>IFERROR(IFERROR(CJ69,INDEX(input_dummy_data!$B:$B,MATCH($E69,input_dummy_data!$A:$A,0))),0)</f>
        <v>0.13141611177137702</v>
      </c>
      <c r="DO69" s="69">
        <f>IFERROR(IFERROR(CK69,INDEX(input_dummy_data!$B:$B,MATCH($E69,input_dummy_data!$A:$A,0))),0)</f>
        <v>0.11166343269864755</v>
      </c>
      <c r="DP69" s="69">
        <f>IFERROR(IFERROR(CL69,INDEX(input_dummy_data!$B:$B,MATCH($E69,input_dummy_data!$A:$A,0))),0)</f>
        <v>7.4020178581299056E-2</v>
      </c>
      <c r="DQ69" s="69">
        <f>IFERROR(IFERROR(CM69,INDEX(input_dummy_data!$B:$B,MATCH($E69,input_dummy_data!$A:$A,0))),0)</f>
        <v>0.38747993905713873</v>
      </c>
      <c r="DR69" s="69">
        <f>IFERROR(IFERROR(CN69,INDEX(input_dummy_data!$B:$B,MATCH($E69,input_dummy_data!$A:$A,0))),0)</f>
        <v>0.19852842574561924</v>
      </c>
      <c r="DS69" s="69">
        <f>IFERROR(IFERROR(CO69,INDEX(input_dummy_data!$B:$B,MATCH($E69,input_dummy_data!$A:$A,0))),0)</f>
        <v>0.16468426022861879</v>
      </c>
      <c r="DT69" s="69">
        <f>IFERROR(IFERROR(CP69,INDEX(input_dummy_data!$B:$B,MATCH($E69,input_dummy_data!$A:$A,0))),0)</f>
        <v>0.13964561170766679</v>
      </c>
      <c r="DU69" s="69">
        <f>IFERROR(IFERROR(CQ69,INDEX(input_dummy_data!$B:$B,MATCH($E69,input_dummy_data!$A:$A,0))),0)</f>
        <v>5.2289615770233895E-2</v>
      </c>
      <c r="DV69" s="69">
        <f>IFERROR(IFERROR(CR69,INDEX(input_dummy_data!$B:$B,MATCH($E69,input_dummy_data!$A:$A,0))),0)</f>
        <v>0.1576305052423696</v>
      </c>
      <c r="DW69" t="s">
        <v>663</v>
      </c>
      <c r="DX69" t="s">
        <v>663</v>
      </c>
      <c r="DY69" t="s">
        <v>663</v>
      </c>
      <c r="DZ69" t="s">
        <v>663</v>
      </c>
      <c r="EA69" t="s">
        <v>663</v>
      </c>
      <c r="EB69" t="s">
        <v>663</v>
      </c>
      <c r="EC69" t="s">
        <v>663</v>
      </c>
      <c r="ED69" t="s">
        <v>663</v>
      </c>
      <c r="EE69" t="s">
        <v>663</v>
      </c>
      <c r="EF69" t="s">
        <v>663</v>
      </c>
      <c r="EG69" t="s">
        <v>663</v>
      </c>
      <c r="EH69" t="s">
        <v>663</v>
      </c>
      <c r="EI69" t="s">
        <v>663</v>
      </c>
      <c r="EJ69" t="s">
        <v>663</v>
      </c>
      <c r="EK69" t="s">
        <v>663</v>
      </c>
      <c r="EL69" t="s">
        <v>663</v>
      </c>
      <c r="EM69" t="s">
        <v>663</v>
      </c>
      <c r="EN69" t="s">
        <v>663</v>
      </c>
      <c r="EO69" t="s">
        <v>663</v>
      </c>
      <c r="EP69" t="s">
        <v>663</v>
      </c>
      <c r="EQ69" t="s">
        <v>663</v>
      </c>
      <c r="ER69" t="s">
        <v>663</v>
      </c>
      <c r="ES69" t="s">
        <v>663</v>
      </c>
      <c r="ET69" t="s">
        <v>663</v>
      </c>
      <c r="EU69" t="s">
        <v>663</v>
      </c>
      <c r="EV69" t="s">
        <v>663</v>
      </c>
      <c r="EW69" t="s">
        <v>663</v>
      </c>
      <c r="EX69" t="s">
        <v>663</v>
      </c>
      <c r="EY69" t="s">
        <v>663</v>
      </c>
    </row>
    <row r="70" spans="1:155" hidden="1" x14ac:dyDescent="0.2">
      <c r="A70" t="s">
        <v>266</v>
      </c>
      <c r="B70" t="s">
        <v>278</v>
      </c>
      <c r="C70" t="s">
        <v>270</v>
      </c>
      <c r="D70" t="s">
        <v>1</v>
      </c>
      <c r="E70" t="s">
        <v>200</v>
      </c>
      <c r="F70" s="51" t="s">
        <v>279</v>
      </c>
      <c r="G70" s="68" t="s">
        <v>289</v>
      </c>
      <c r="H70" s="53">
        <f>INDEX(SER_hh_fec!$8:$8,MATCH(H$2,SER_hh_fec!$2:$2,0))</f>
        <v>0.59831747848054495</v>
      </c>
      <c r="I70" s="53">
        <f>INDEX(SER_hh_fec!$8:$8,MATCH(I$2,SER_hh_fec!$2:$2,0))</f>
        <v>1.9062209053332999</v>
      </c>
      <c r="J70" s="53">
        <f>INDEX(SER_hh_fec!$8:$8,MATCH(J$2,SER_hh_fec!$2:$2,0))</f>
        <v>5.0362607128403798E-2</v>
      </c>
      <c r="K70" s="53">
        <f>INDEX(SER_hh_fec!$8:$8,MATCH(K$2,SER_hh_fec!$2:$2,0))</f>
        <v>0</v>
      </c>
      <c r="L70" s="53">
        <f>INDEX(SER_hh_fec!$8:$8,MATCH(L$2,SER_hh_fec!$2:$2,0))</f>
        <v>9.0569246868953996</v>
      </c>
      <c r="M70" s="53">
        <f>INDEX(SER_hh_fec!$8:$8,MATCH(M$2,SER_hh_fec!$2:$2,0))</f>
        <v>42.660834670497998</v>
      </c>
      <c r="N70" s="53">
        <f>INDEX(SER_hh_fec!$8:$8,MATCH(N$2,SER_hh_fec!$2:$2,0))</f>
        <v>6.1105627351207898</v>
      </c>
      <c r="O70" s="53">
        <f>INDEX(SER_hh_fec!$8:$8,MATCH(O$2,SER_hh_fec!$2:$2,0))</f>
        <v>6.7956893738598603E-2</v>
      </c>
      <c r="P70" s="53">
        <f>INDEX(SER_hh_fec!$8:$8,MATCH(P$2,SER_hh_fec!$2:$2,0))</f>
        <v>14.921641757271701</v>
      </c>
      <c r="Q70" s="53">
        <f>INDEX(SER_hh_fec!$8:$8,MATCH(Q$2,SER_hh_fec!$2:$2,0))</f>
        <v>0.70632205543303594</v>
      </c>
      <c r="R70" s="53">
        <f>INDEX(SER_hh_fec!$8:$8,MATCH(R$2,SER_hh_fec!$2:$2,0))</f>
        <v>150.40334242606801</v>
      </c>
      <c r="S70" s="53">
        <f>INDEX(SER_hh_fec!$8:$8,MATCH(S$2,SER_hh_fec!$2:$2,0))</f>
        <v>6.6633662212495999</v>
      </c>
      <c r="T70" s="53">
        <f>INDEX(SER_hh_fec!$8:$8,MATCH(T$2,SER_hh_fec!$2:$2,0))</f>
        <v>4.31814635075472</v>
      </c>
      <c r="U70" s="53">
        <f>INDEX(SER_hh_fec!$8:$8,MATCH(U$2,SER_hh_fec!$2:$2,0))</f>
        <v>5.2984477788988397E-2</v>
      </c>
      <c r="V70" s="53">
        <f>INDEX(SER_hh_fec!$8:$8,MATCH(V$2,SER_hh_fec!$2:$2,0))</f>
        <v>0.15854971264480899</v>
      </c>
      <c r="W70" s="53">
        <f>INDEX(SER_hh_fec!$8:$8,MATCH(W$2,SER_hh_fec!$2:$2,0))</f>
        <v>0.109516169610633</v>
      </c>
      <c r="X70" s="53">
        <f>INDEX(SER_hh_fec!$8:$8,MATCH(X$2,SER_hh_fec!$2:$2,0))</f>
        <v>40.415823353030198</v>
      </c>
      <c r="Y70" s="53">
        <f>INDEX(SER_hh_fec!$8:$8,MATCH(Y$2,SER_hh_fec!$2:$2,0))</f>
        <v>5.9931878509126797E-2</v>
      </c>
      <c r="Z70" s="53">
        <f>INDEX(SER_hh_fec!$8:$8,MATCH(Z$2,SER_hh_fec!$2:$2,0))</f>
        <v>1.4241749106392001</v>
      </c>
      <c r="AA70" s="53">
        <f>INDEX(SER_hh_fec!$8:$8,MATCH(AA$2,SER_hh_fec!$2:$2,0))</f>
        <v>5.89842711396871E-2</v>
      </c>
      <c r="AB70" s="53">
        <f>INDEX(SER_hh_fec!$8:$8,MATCH(AB$2,SER_hh_fec!$2:$2,0))</f>
        <v>3.0307993531884101</v>
      </c>
      <c r="AC70" s="53">
        <f>INDEX(SER_hh_fec!$8:$8,MATCH(AC$2,SER_hh_fec!$2:$2,0))</f>
        <v>1.72868244180776</v>
      </c>
      <c r="AD70" s="53">
        <f>INDEX(SER_hh_fec!$8:$8,MATCH(AD$2,SER_hh_fec!$2:$2,0))</f>
        <v>0.29291968720879002</v>
      </c>
      <c r="AE70" s="53">
        <f>INDEX(SER_hh_fec!$8:$8,MATCH(AE$2,SER_hh_fec!$2:$2,0))</f>
        <v>0.14963112779106499</v>
      </c>
      <c r="AF70" s="53">
        <f>INDEX(SER_hh_fec!$8:$8,MATCH(AF$2,SER_hh_fec!$2:$2,0))</f>
        <v>0.368445758266502</v>
      </c>
      <c r="AG70" s="53">
        <f>INDEX(SER_hh_fec!$8:$8,MATCH(AG$2,SER_hh_fec!$2:$2,0))</f>
        <v>1.9002486205857299E-2</v>
      </c>
      <c r="AH70" s="53">
        <f>INDEX(SER_hh_fec!$8:$8,MATCH(AH$2,SER_hh_fec!$2:$2,0))</f>
        <v>0.90528382261712803</v>
      </c>
      <c r="AI70" s="53">
        <f>INDEX(SER_hh_fec!$8:$8,MATCH(AI$2,SER_hh_fec!$2:$2,0))</f>
        <v>5.2176320898050061E-4</v>
      </c>
      <c r="AJ70" s="53">
        <f>INDEX(SER_hh_fec!$8:$8,MATCH(AJ$2,SER_hh_fec!$2:$2,0))</f>
        <v>286.23925000162944</v>
      </c>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60" t="s">
        <v>283</v>
      </c>
      <c r="BP70" s="62">
        <f t="shared" ref="BP70:BY71" si="74">H70/SUMIFS(AL:AL,$A:$A,"Non-residential buildings",$B:$B,"4. Technology split",$C:$C,"Network gas",$D:$D,"Total Space heating")</f>
        <v>2.2565752086537963E-3</v>
      </c>
      <c r="BQ70" s="62">
        <f t="shared" si="74"/>
        <v>1.4197135294439134E-3</v>
      </c>
      <c r="BR70" s="62">
        <f t="shared" si="74"/>
        <v>6.2618439207623E-4</v>
      </c>
      <c r="BS70" s="62">
        <f t="shared" si="74"/>
        <v>0</v>
      </c>
      <c r="BT70" s="62">
        <f t="shared" si="74"/>
        <v>1.1241036816111891E-2</v>
      </c>
      <c r="BU70" s="62">
        <f t="shared" si="74"/>
        <v>4.9746496450341036E-3</v>
      </c>
      <c r="BV70" s="62">
        <f t="shared" si="74"/>
        <v>2.9141308836540272E-2</v>
      </c>
      <c r="BW70" s="62">
        <f t="shared" si="74"/>
        <v>1.3957157296154931E-3</v>
      </c>
      <c r="BX70" s="62">
        <f t="shared" si="74"/>
        <v>7.5261176293579639E-3</v>
      </c>
      <c r="BY70" s="62">
        <f t="shared" si="74"/>
        <v>1.6971348148713785E-2</v>
      </c>
      <c r="BZ70" s="62">
        <f t="shared" ref="BZ70:CI71" si="75">R70/SUMIFS(AV:AV,$A:$A,"Non-residential buildings",$B:$B,"4. Technology split",$C:$C,"Network gas",$D:$D,"Total Space heating")</f>
        <v>2.966979187547648E-2</v>
      </c>
      <c r="CA70" s="62">
        <f t="shared" si="75"/>
        <v>1.3728947154644686E-3</v>
      </c>
      <c r="CB70" s="62">
        <f t="shared" si="75"/>
        <v>3.4605357807839271E-2</v>
      </c>
      <c r="CC70" s="62">
        <f t="shared" si="75"/>
        <v>3.5443546519007603E-4</v>
      </c>
      <c r="CD70" s="62">
        <f t="shared" si="75"/>
        <v>1.9350480253753065E-4</v>
      </c>
      <c r="CE70" s="62">
        <f t="shared" si="75"/>
        <v>3.4614136478784962E-4</v>
      </c>
      <c r="CF70" s="62">
        <f t="shared" si="75"/>
        <v>1.0612717972033567E-2</v>
      </c>
      <c r="CG70" s="62">
        <f t="shared" si="75"/>
        <v>1.0753868476548146E-3</v>
      </c>
      <c r="CH70" s="62">
        <f t="shared" si="75"/>
        <v>1.5041807728838579E-2</v>
      </c>
      <c r="CI70" s="62">
        <f t="shared" si="75"/>
        <v>7.4482865511010029E-4</v>
      </c>
      <c r="CJ70" s="62">
        <f t="shared" ref="CJ70:CR71" si="76">AB70/SUMIFS(BF:BF,$A:$A,"Non-residential buildings",$B:$B,"4. Technology split",$C:$C,"Network gas",$D:$D,"Total Space heating")</f>
        <v>1.3228499395233513E-3</v>
      </c>
      <c r="CK70" s="62">
        <f t="shared" si="76"/>
        <v>1.1624030650472883E-3</v>
      </c>
      <c r="CL70" s="62">
        <f t="shared" si="76"/>
        <v>1.5678430453498428E-3</v>
      </c>
      <c r="CM70" s="62">
        <f t="shared" si="76"/>
        <v>3.1350373085241675E-4</v>
      </c>
      <c r="CN70" s="62">
        <f t="shared" si="76"/>
        <v>4.449352147955222E-3</v>
      </c>
      <c r="CO70" s="62">
        <f t="shared" si="76"/>
        <v>4.2561339965095136E-4</v>
      </c>
      <c r="CP70" s="62">
        <f t="shared" si="76"/>
        <v>1.6940067589156955E-3</v>
      </c>
      <c r="CQ70" s="62">
        <f t="shared" si="76"/>
        <v>8.6209868411178464E-4</v>
      </c>
      <c r="CR70" s="62">
        <f t="shared" si="76"/>
        <v>8.4615978263029388E-3</v>
      </c>
      <c r="CS70" s="63" t="s">
        <v>283</v>
      </c>
      <c r="CT70" s="69">
        <f>IFERROR(IFERROR(BP70,INDEX(input_dummy_data!$B:$B,MATCH($E70,input_dummy_data!$A:$A,0))),0)</f>
        <v>2.2565752086537963E-3</v>
      </c>
      <c r="CU70" s="69">
        <f>IFERROR(IFERROR(BQ70,INDEX(input_dummy_data!$B:$B,MATCH($E70,input_dummy_data!$A:$A,0))),0)</f>
        <v>1.4197135294439134E-3</v>
      </c>
      <c r="CV70" s="69">
        <f>IFERROR(IFERROR(BR70,INDEX(input_dummy_data!$B:$B,MATCH($E70,input_dummy_data!$A:$A,0))),0)</f>
        <v>6.2618439207623E-4</v>
      </c>
      <c r="CW70" s="69">
        <f>IFERROR(IFERROR(BS70,INDEX(input_dummy_data!$B:$B,MATCH($E70,input_dummy_data!$A:$A,0))),0)</f>
        <v>0</v>
      </c>
      <c r="CX70" s="69">
        <f>IFERROR(IFERROR(BT70,INDEX(input_dummy_data!$B:$B,MATCH($E70,input_dummy_data!$A:$A,0))),0)</f>
        <v>1.1241036816111891E-2</v>
      </c>
      <c r="CY70" s="69">
        <f>IFERROR(IFERROR(BU70,INDEX(input_dummy_data!$B:$B,MATCH($E70,input_dummy_data!$A:$A,0))),0)</f>
        <v>4.9746496450341036E-3</v>
      </c>
      <c r="CZ70" s="69">
        <f>IFERROR(IFERROR(BV70,INDEX(input_dummy_data!$B:$B,MATCH($E70,input_dummy_data!$A:$A,0))),0)</f>
        <v>2.9141308836540272E-2</v>
      </c>
      <c r="DA70" s="69">
        <f>IFERROR(IFERROR(BW70,INDEX(input_dummy_data!$B:$B,MATCH($E70,input_dummy_data!$A:$A,0))),0)</f>
        <v>1.3957157296154931E-3</v>
      </c>
      <c r="DB70" s="69">
        <f>IFERROR(IFERROR(BX70,INDEX(input_dummy_data!$B:$B,MATCH($E70,input_dummy_data!$A:$A,0))),0)</f>
        <v>7.5261176293579639E-3</v>
      </c>
      <c r="DC70" s="69">
        <f>IFERROR(IFERROR(BY70,INDEX(input_dummy_data!$B:$B,MATCH($E70,input_dummy_data!$A:$A,0))),0)</f>
        <v>1.6971348148713785E-2</v>
      </c>
      <c r="DD70" s="69">
        <f>IFERROR(IFERROR(BZ70,INDEX(input_dummy_data!$B:$B,MATCH($E70,input_dummy_data!$A:$A,0))),0)</f>
        <v>2.966979187547648E-2</v>
      </c>
      <c r="DE70" s="69">
        <f>IFERROR(IFERROR(CA70,INDEX(input_dummy_data!$B:$B,MATCH($E70,input_dummy_data!$A:$A,0))),0)</f>
        <v>1.3728947154644686E-3</v>
      </c>
      <c r="DF70" s="69">
        <f>IFERROR(IFERROR(CB70,INDEX(input_dummy_data!$B:$B,MATCH($E70,input_dummy_data!$A:$A,0))),0)</f>
        <v>3.4605357807839271E-2</v>
      </c>
      <c r="DG70" s="69">
        <f>IFERROR(IFERROR(CC70,INDEX(input_dummy_data!$B:$B,MATCH($E70,input_dummy_data!$A:$A,0))),0)</f>
        <v>3.5443546519007603E-4</v>
      </c>
      <c r="DH70" s="69">
        <f>IFERROR(IFERROR(CD70,INDEX(input_dummy_data!$B:$B,MATCH($E70,input_dummy_data!$A:$A,0))),0)</f>
        <v>1.9350480253753065E-4</v>
      </c>
      <c r="DI70" s="69">
        <f>IFERROR(IFERROR(CE70,INDEX(input_dummy_data!$B:$B,MATCH($E70,input_dummy_data!$A:$A,0))),0)</f>
        <v>3.4614136478784962E-4</v>
      </c>
      <c r="DJ70" s="69">
        <f>IFERROR(IFERROR(CF70,INDEX(input_dummy_data!$B:$B,MATCH($E70,input_dummy_data!$A:$A,0))),0)</f>
        <v>1.0612717972033567E-2</v>
      </c>
      <c r="DK70" s="69">
        <f>IFERROR(IFERROR(CG70,INDEX(input_dummy_data!$B:$B,MATCH($E70,input_dummy_data!$A:$A,0))),0)</f>
        <v>1.0753868476548146E-3</v>
      </c>
      <c r="DL70" s="69">
        <f>IFERROR(IFERROR(CH70,INDEX(input_dummy_data!$B:$B,MATCH($E70,input_dummy_data!$A:$A,0))),0)</f>
        <v>1.5041807728838579E-2</v>
      </c>
      <c r="DM70" s="69">
        <f>IFERROR(IFERROR(CI70,INDEX(input_dummy_data!$B:$B,MATCH($E70,input_dummy_data!$A:$A,0))),0)</f>
        <v>7.4482865511010029E-4</v>
      </c>
      <c r="DN70" s="69">
        <f>IFERROR(IFERROR(CJ70,INDEX(input_dummy_data!$B:$B,MATCH($E70,input_dummy_data!$A:$A,0))),0)</f>
        <v>1.3228499395233513E-3</v>
      </c>
      <c r="DO70" s="69">
        <f>IFERROR(IFERROR(CK70,INDEX(input_dummy_data!$B:$B,MATCH($E70,input_dummy_data!$A:$A,0))),0)</f>
        <v>1.1624030650472883E-3</v>
      </c>
      <c r="DP70" s="69">
        <f>IFERROR(IFERROR(CL70,INDEX(input_dummy_data!$B:$B,MATCH($E70,input_dummy_data!$A:$A,0))),0)</f>
        <v>1.5678430453498428E-3</v>
      </c>
      <c r="DQ70" s="69">
        <f>IFERROR(IFERROR(CM70,INDEX(input_dummy_data!$B:$B,MATCH($E70,input_dummy_data!$A:$A,0))),0)</f>
        <v>3.1350373085241675E-4</v>
      </c>
      <c r="DR70" s="69">
        <f>IFERROR(IFERROR(CN70,INDEX(input_dummy_data!$B:$B,MATCH($E70,input_dummy_data!$A:$A,0))),0)</f>
        <v>4.449352147955222E-3</v>
      </c>
      <c r="DS70" s="69">
        <f>IFERROR(IFERROR(CO70,INDEX(input_dummy_data!$B:$B,MATCH($E70,input_dummy_data!$A:$A,0))),0)</f>
        <v>4.2561339965095136E-4</v>
      </c>
      <c r="DT70" s="69">
        <f>IFERROR(IFERROR(CP70,INDEX(input_dummy_data!$B:$B,MATCH($E70,input_dummy_data!$A:$A,0))),0)</f>
        <v>1.6940067589156955E-3</v>
      </c>
      <c r="DU70" s="69">
        <f>IFERROR(IFERROR(CQ70,INDEX(input_dummy_data!$B:$B,MATCH($E70,input_dummy_data!$A:$A,0))),0)</f>
        <v>8.6209868411178464E-4</v>
      </c>
      <c r="DV70" s="69">
        <f>IFERROR(IFERROR(CR70,INDEX(input_dummy_data!$B:$B,MATCH($E70,input_dummy_data!$A:$A,0))),0)</f>
        <v>8.4615978263029388E-3</v>
      </c>
      <c r="DW70" t="s">
        <v>663</v>
      </c>
      <c r="DX70" t="s">
        <v>663</v>
      </c>
      <c r="DY70" t="s">
        <v>663</v>
      </c>
      <c r="DZ70" t="s">
        <v>663</v>
      </c>
      <c r="EA70" t="s">
        <v>663</v>
      </c>
      <c r="EB70" t="s">
        <v>663</v>
      </c>
      <c r="EC70" t="s">
        <v>663</v>
      </c>
      <c r="ED70" t="s">
        <v>663</v>
      </c>
      <c r="EE70" t="s">
        <v>663</v>
      </c>
      <c r="EF70" t="s">
        <v>663</v>
      </c>
      <c r="EG70" t="s">
        <v>663</v>
      </c>
      <c r="EH70" t="s">
        <v>663</v>
      </c>
      <c r="EI70" t="s">
        <v>663</v>
      </c>
      <c r="EJ70" t="s">
        <v>663</v>
      </c>
      <c r="EK70" t="s">
        <v>663</v>
      </c>
      <c r="EL70" t="s">
        <v>663</v>
      </c>
      <c r="EM70" t="s">
        <v>663</v>
      </c>
      <c r="EN70" t="s">
        <v>663</v>
      </c>
      <c r="EO70" t="s">
        <v>663</v>
      </c>
      <c r="EP70" t="s">
        <v>663</v>
      </c>
      <c r="EQ70" t="s">
        <v>663</v>
      </c>
      <c r="ER70" t="s">
        <v>663</v>
      </c>
      <c r="ES70" t="s">
        <v>663</v>
      </c>
      <c r="ET70" t="s">
        <v>663</v>
      </c>
      <c r="EU70" t="s">
        <v>663</v>
      </c>
      <c r="EV70" t="s">
        <v>663</v>
      </c>
      <c r="EW70" t="s">
        <v>663</v>
      </c>
      <c r="EX70" t="s">
        <v>663</v>
      </c>
      <c r="EY70" t="s">
        <v>663</v>
      </c>
    </row>
    <row r="71" spans="1:155" hidden="1" x14ac:dyDescent="0.2">
      <c r="A71" t="s">
        <v>266</v>
      </c>
      <c r="B71" t="s">
        <v>278</v>
      </c>
      <c r="C71" t="s">
        <v>270</v>
      </c>
      <c r="D71" t="s">
        <v>1</v>
      </c>
      <c r="E71" t="s">
        <v>201</v>
      </c>
      <c r="F71" s="51" t="s">
        <v>279</v>
      </c>
      <c r="G71" s="51" t="s">
        <v>80</v>
      </c>
      <c r="H71" s="53">
        <f>INDEX(SER_hh_fec!$9:$9,MATCH(H$2,SER_hh_fec!$2:$2,0))</f>
        <v>264.54572743792301</v>
      </c>
      <c r="I71" s="53">
        <f>INDEX(SER_hh_fec!$9:$9,MATCH(I$2,SER_hh_fec!$2:$2,0))</f>
        <v>1340.7737393821101</v>
      </c>
      <c r="J71" s="53">
        <f>INDEX(SER_hh_fec!$9:$9,MATCH(J$2,SER_hh_fec!$2:$2,0))</f>
        <v>80.377395998315706</v>
      </c>
      <c r="K71" s="53">
        <f>INDEX(SER_hh_fec!$9:$9,MATCH(K$2,SER_hh_fec!$2:$2,0))</f>
        <v>0.309806902421224</v>
      </c>
      <c r="L71" s="53">
        <f>INDEX(SER_hh_fec!$9:$9,MATCH(L$2,SER_hh_fec!$2:$2,0))</f>
        <v>796.64497230484994</v>
      </c>
      <c r="M71" s="53">
        <f>INDEX(SER_hh_fec!$9:$9,MATCH(M$2,SER_hh_fec!$2:$2,0))</f>
        <v>8532.9852338086694</v>
      </c>
      <c r="N71" s="53">
        <f>INDEX(SER_hh_fec!$9:$9,MATCH(N$2,SER_hh_fec!$2:$2,0))</f>
        <v>203.57674984909499</v>
      </c>
      <c r="O71" s="53">
        <f>INDEX(SER_hh_fec!$9:$9,MATCH(O$2,SER_hh_fec!$2:$2,0))</f>
        <v>48.621681187018801</v>
      </c>
      <c r="P71" s="53">
        <f>INDEX(SER_hh_fec!$9:$9,MATCH(P$2,SER_hh_fec!$2:$2,0))</f>
        <v>1967.7263172734499</v>
      </c>
      <c r="Q71" s="53">
        <f>INDEX(SER_hh_fec!$9:$9,MATCH(Q$2,SER_hh_fec!$2:$2,0))</f>
        <v>40.912178092215299</v>
      </c>
      <c r="R71" s="53">
        <f>INDEX(SER_hh_fec!$9:$9,MATCH(R$2,SER_hh_fec!$2:$2,0))</f>
        <v>4918.8382301912197</v>
      </c>
      <c r="S71" s="53">
        <f>INDEX(SER_hh_fec!$9:$9,MATCH(S$2,SER_hh_fec!$2:$2,0))</f>
        <v>4846.8524541781999</v>
      </c>
      <c r="T71" s="53">
        <f>INDEX(SER_hh_fec!$9:$9,MATCH(T$2,SER_hh_fec!$2:$2,0))</f>
        <v>120.464448724061</v>
      </c>
      <c r="U71" s="53">
        <f>INDEX(SER_hh_fec!$9:$9,MATCH(U$2,SER_hh_fec!$2:$2,0))</f>
        <v>149.43679008688099</v>
      </c>
      <c r="V71" s="53">
        <f>INDEX(SER_hh_fec!$9:$9,MATCH(V$2,SER_hh_fec!$2:$2,0))</f>
        <v>819.19947430362197</v>
      </c>
      <c r="W71" s="53">
        <f>INDEX(SER_hh_fec!$9:$9,MATCH(W$2,SER_hh_fec!$2:$2,0))</f>
        <v>316.28193758731197</v>
      </c>
      <c r="X71" s="53">
        <f>INDEX(SER_hh_fec!$9:$9,MATCH(X$2,SER_hh_fec!$2:$2,0))</f>
        <v>3767.8285358707999</v>
      </c>
      <c r="Y71" s="53">
        <f>INDEX(SER_hh_fec!$9:$9,MATCH(Y$2,SER_hh_fec!$2:$2,0))</f>
        <v>55.670597688432501</v>
      </c>
      <c r="Z71" s="53">
        <f>INDEX(SER_hh_fec!$9:$9,MATCH(Z$2,SER_hh_fec!$2:$2,0))</f>
        <v>93.256925679998702</v>
      </c>
      <c r="AA71" s="53">
        <f>INDEX(SER_hh_fec!$9:$9,MATCH(AA$2,SER_hh_fec!$2:$2,0))</f>
        <v>79.132747592302195</v>
      </c>
      <c r="AB71" s="53">
        <f>INDEX(SER_hh_fec!$9:$9,MATCH(AB$2,SER_hh_fec!$2:$2,0))</f>
        <v>2288.08269934075</v>
      </c>
      <c r="AC71" s="53">
        <f>INDEX(SER_hh_fec!$9:$9,MATCH(AC$2,SER_hh_fec!$2:$2,0))</f>
        <v>1485.43398409627</v>
      </c>
      <c r="AD71" s="53">
        <f>INDEX(SER_hh_fec!$9:$9,MATCH(AD$2,SER_hh_fec!$2:$2,0))</f>
        <v>186.53680671785301</v>
      </c>
      <c r="AE71" s="53">
        <f>INDEX(SER_hh_fec!$9:$9,MATCH(AE$2,SER_hh_fec!$2:$2,0))</f>
        <v>477.13696250928598</v>
      </c>
      <c r="AF71" s="53">
        <f>INDEX(SER_hh_fec!$9:$9,MATCH(AF$2,SER_hh_fec!$2:$2,0))</f>
        <v>82.440409556956794</v>
      </c>
      <c r="AG71" s="53">
        <f>INDEX(SER_hh_fec!$9:$9,MATCH(AG$2,SER_hh_fec!$2:$2,0))</f>
        <v>44.628290624023698</v>
      </c>
      <c r="AH71" s="53">
        <f>INDEX(SER_hh_fec!$9:$9,MATCH(AH$2,SER_hh_fec!$2:$2,0))</f>
        <v>533.49861855412701</v>
      </c>
      <c r="AI71" s="53">
        <f>INDEX(SER_hh_fec!$9:$9,MATCH(AI$2,SER_hh_fec!$2:$2,0))</f>
        <v>0.60470269496087548</v>
      </c>
      <c r="AJ71" s="53">
        <f>INDEX(SER_hh_fec!$9:$9,MATCH(AJ$2,SER_hh_fec!$2:$2,0))</f>
        <v>33541.798418233164</v>
      </c>
      <c r="AK71" s="112"/>
      <c r="AL71" s="112"/>
      <c r="AM71" s="112"/>
      <c r="AN71" s="112"/>
      <c r="AO71" s="112"/>
      <c r="AP71" s="112"/>
      <c r="AQ71" s="112"/>
      <c r="AR71" s="112"/>
      <c r="AS71" s="112"/>
      <c r="AT71" s="112"/>
      <c r="AU71" s="112"/>
      <c r="AV71" s="112"/>
      <c r="AW71" s="112"/>
      <c r="AX71" s="112"/>
      <c r="AY71" s="112"/>
      <c r="AZ71" s="112"/>
      <c r="BA71" s="112"/>
      <c r="BB71" s="112"/>
      <c r="BC71" s="112"/>
      <c r="BD71" s="112"/>
      <c r="BE71" s="112"/>
      <c r="BF71" s="112"/>
      <c r="BG71" s="112"/>
      <c r="BH71" s="112"/>
      <c r="BI71" s="112"/>
      <c r="BJ71" s="112"/>
      <c r="BK71" s="112"/>
      <c r="BL71" s="112"/>
      <c r="BM71" s="112"/>
      <c r="BN71" s="112"/>
      <c r="BO71" s="60" t="s">
        <v>283</v>
      </c>
      <c r="BP71" s="62">
        <f t="shared" si="74"/>
        <v>0.99774342479134615</v>
      </c>
      <c r="BQ71" s="62">
        <f t="shared" si="74"/>
        <v>0.99858028647055608</v>
      </c>
      <c r="BR71" s="62">
        <f t="shared" si="74"/>
        <v>0.99937381560792371</v>
      </c>
      <c r="BS71" s="62">
        <f t="shared" si="74"/>
        <v>1</v>
      </c>
      <c r="BT71" s="62">
        <f t="shared" si="74"/>
        <v>0.98875896318388812</v>
      </c>
      <c r="BU71" s="62">
        <f t="shared" si="74"/>
        <v>0.99502535035496587</v>
      </c>
      <c r="BV71" s="62">
        <f t="shared" si="74"/>
        <v>0.97085869116345969</v>
      </c>
      <c r="BW71" s="62">
        <f t="shared" si="74"/>
        <v>0.9986042842703845</v>
      </c>
      <c r="BX71" s="62">
        <f t="shared" si="74"/>
        <v>0.99247388237064194</v>
      </c>
      <c r="BY71" s="62">
        <f t="shared" si="74"/>
        <v>0.98302865185128629</v>
      </c>
      <c r="BZ71" s="62">
        <f t="shared" si="75"/>
        <v>0.97033020812452353</v>
      </c>
      <c r="CA71" s="62">
        <f t="shared" si="75"/>
        <v>0.99862710528453547</v>
      </c>
      <c r="CB71" s="62">
        <f t="shared" si="75"/>
        <v>0.96539464219216076</v>
      </c>
      <c r="CC71" s="62">
        <f t="shared" si="75"/>
        <v>0.99964556453481002</v>
      </c>
      <c r="CD71" s="62">
        <f t="shared" si="75"/>
        <v>0.99980649519746245</v>
      </c>
      <c r="CE71" s="62">
        <f t="shared" si="75"/>
        <v>0.99965385863521217</v>
      </c>
      <c r="CF71" s="62">
        <f t="shared" si="75"/>
        <v>0.98938728202796644</v>
      </c>
      <c r="CG71" s="62">
        <f t="shared" si="75"/>
        <v>0.99892461315234515</v>
      </c>
      <c r="CH71" s="62">
        <f t="shared" si="75"/>
        <v>0.98495819227116144</v>
      </c>
      <c r="CI71" s="62">
        <f t="shared" si="75"/>
        <v>0.99925517134488984</v>
      </c>
      <c r="CJ71" s="62">
        <f t="shared" si="76"/>
        <v>0.99867715006047675</v>
      </c>
      <c r="CK71" s="62">
        <f t="shared" si="76"/>
        <v>0.99883759693495278</v>
      </c>
      <c r="CL71" s="62">
        <f t="shared" si="76"/>
        <v>0.99843215695465026</v>
      </c>
      <c r="CM71" s="62">
        <f t="shared" si="76"/>
        <v>0.99968649626914763</v>
      </c>
      <c r="CN71" s="62">
        <f t="shared" si="76"/>
        <v>0.99555064785204472</v>
      </c>
      <c r="CO71" s="62">
        <f t="shared" si="76"/>
        <v>0.99957438660034903</v>
      </c>
      <c r="CP71" s="62">
        <f t="shared" si="76"/>
        <v>0.99830599324108438</v>
      </c>
      <c r="CQ71" s="62">
        <f t="shared" si="76"/>
        <v>0.99913790131588831</v>
      </c>
      <c r="CR71" s="62">
        <f t="shared" si="76"/>
        <v>0.99153840217369704</v>
      </c>
      <c r="CS71" s="63" t="s">
        <v>283</v>
      </c>
      <c r="CT71" s="69">
        <f>IFERROR(IFERROR(BP71,INDEX(input_dummy_data!$B:$B,MATCH($E71,input_dummy_data!$A:$A,0))),0)</f>
        <v>0.99774342479134615</v>
      </c>
      <c r="CU71" s="69">
        <f>IFERROR(IFERROR(BQ71,INDEX(input_dummy_data!$B:$B,MATCH($E71,input_dummy_data!$A:$A,0))),0)</f>
        <v>0.99858028647055608</v>
      </c>
      <c r="CV71" s="69">
        <f>IFERROR(IFERROR(BR71,INDEX(input_dummy_data!$B:$B,MATCH($E71,input_dummy_data!$A:$A,0))),0)</f>
        <v>0.99937381560792371</v>
      </c>
      <c r="CW71" s="69">
        <f>IFERROR(IFERROR(BS71,INDEX(input_dummy_data!$B:$B,MATCH($E71,input_dummy_data!$A:$A,0))),0)</f>
        <v>1</v>
      </c>
      <c r="CX71" s="69">
        <f>IFERROR(IFERROR(BT71,INDEX(input_dummy_data!$B:$B,MATCH($E71,input_dummy_data!$A:$A,0))),0)</f>
        <v>0.98875896318388812</v>
      </c>
      <c r="CY71" s="69">
        <f>IFERROR(IFERROR(BU71,INDEX(input_dummy_data!$B:$B,MATCH($E71,input_dummy_data!$A:$A,0))),0)</f>
        <v>0.99502535035496587</v>
      </c>
      <c r="CZ71" s="69">
        <f>IFERROR(IFERROR(BV71,INDEX(input_dummy_data!$B:$B,MATCH($E71,input_dummy_data!$A:$A,0))),0)</f>
        <v>0.97085869116345969</v>
      </c>
      <c r="DA71" s="69">
        <f>IFERROR(IFERROR(BW71,INDEX(input_dummy_data!$B:$B,MATCH($E71,input_dummy_data!$A:$A,0))),0)</f>
        <v>0.9986042842703845</v>
      </c>
      <c r="DB71" s="69">
        <f>IFERROR(IFERROR(BX71,INDEX(input_dummy_data!$B:$B,MATCH($E71,input_dummy_data!$A:$A,0))),0)</f>
        <v>0.99247388237064194</v>
      </c>
      <c r="DC71" s="69">
        <f>IFERROR(IFERROR(BY71,INDEX(input_dummy_data!$B:$B,MATCH($E71,input_dummy_data!$A:$A,0))),0)</f>
        <v>0.98302865185128629</v>
      </c>
      <c r="DD71" s="69">
        <f>IFERROR(IFERROR(BZ71,INDEX(input_dummy_data!$B:$B,MATCH($E71,input_dummy_data!$A:$A,0))),0)</f>
        <v>0.97033020812452353</v>
      </c>
      <c r="DE71" s="69">
        <f>IFERROR(IFERROR(CA71,INDEX(input_dummy_data!$B:$B,MATCH($E71,input_dummy_data!$A:$A,0))),0)</f>
        <v>0.99862710528453547</v>
      </c>
      <c r="DF71" s="69">
        <f>IFERROR(IFERROR(CB71,INDEX(input_dummy_data!$B:$B,MATCH($E71,input_dummy_data!$A:$A,0))),0)</f>
        <v>0.96539464219216076</v>
      </c>
      <c r="DG71" s="69">
        <f>IFERROR(IFERROR(CC71,INDEX(input_dummy_data!$B:$B,MATCH($E71,input_dummy_data!$A:$A,0))),0)</f>
        <v>0.99964556453481002</v>
      </c>
      <c r="DH71" s="69">
        <f>IFERROR(IFERROR(CD71,INDEX(input_dummy_data!$B:$B,MATCH($E71,input_dummy_data!$A:$A,0))),0)</f>
        <v>0.99980649519746245</v>
      </c>
      <c r="DI71" s="69">
        <f>IFERROR(IFERROR(CE71,INDEX(input_dummy_data!$B:$B,MATCH($E71,input_dummy_data!$A:$A,0))),0)</f>
        <v>0.99965385863521217</v>
      </c>
      <c r="DJ71" s="69">
        <f>IFERROR(IFERROR(CF71,INDEX(input_dummy_data!$B:$B,MATCH($E71,input_dummy_data!$A:$A,0))),0)</f>
        <v>0.98938728202796644</v>
      </c>
      <c r="DK71" s="69">
        <f>IFERROR(IFERROR(CG71,INDEX(input_dummy_data!$B:$B,MATCH($E71,input_dummy_data!$A:$A,0))),0)</f>
        <v>0.99892461315234515</v>
      </c>
      <c r="DL71" s="69">
        <f>IFERROR(IFERROR(CH71,INDEX(input_dummy_data!$B:$B,MATCH($E71,input_dummy_data!$A:$A,0))),0)</f>
        <v>0.98495819227116144</v>
      </c>
      <c r="DM71" s="69">
        <f>IFERROR(IFERROR(CI71,INDEX(input_dummy_data!$B:$B,MATCH($E71,input_dummy_data!$A:$A,0))),0)</f>
        <v>0.99925517134488984</v>
      </c>
      <c r="DN71" s="69">
        <f>IFERROR(IFERROR(CJ71,INDEX(input_dummy_data!$B:$B,MATCH($E71,input_dummy_data!$A:$A,0))),0)</f>
        <v>0.99867715006047675</v>
      </c>
      <c r="DO71" s="69">
        <f>IFERROR(IFERROR(CK71,INDEX(input_dummy_data!$B:$B,MATCH($E71,input_dummy_data!$A:$A,0))),0)</f>
        <v>0.99883759693495278</v>
      </c>
      <c r="DP71" s="69">
        <f>IFERROR(IFERROR(CL71,INDEX(input_dummy_data!$B:$B,MATCH($E71,input_dummy_data!$A:$A,0))),0)</f>
        <v>0.99843215695465026</v>
      </c>
      <c r="DQ71" s="69">
        <f>IFERROR(IFERROR(CM71,INDEX(input_dummy_data!$B:$B,MATCH($E71,input_dummy_data!$A:$A,0))),0)</f>
        <v>0.99968649626914763</v>
      </c>
      <c r="DR71" s="69">
        <f>IFERROR(IFERROR(CN71,INDEX(input_dummy_data!$B:$B,MATCH($E71,input_dummy_data!$A:$A,0))),0)</f>
        <v>0.99555064785204472</v>
      </c>
      <c r="DS71" s="69">
        <f>IFERROR(IFERROR(CO71,INDEX(input_dummy_data!$B:$B,MATCH($E71,input_dummy_data!$A:$A,0))),0)</f>
        <v>0.99957438660034903</v>
      </c>
      <c r="DT71" s="69">
        <f>IFERROR(IFERROR(CP71,INDEX(input_dummy_data!$B:$B,MATCH($E71,input_dummy_data!$A:$A,0))),0)</f>
        <v>0.99830599324108438</v>
      </c>
      <c r="DU71" s="69">
        <f>IFERROR(IFERROR(CQ71,INDEX(input_dummy_data!$B:$B,MATCH($E71,input_dummy_data!$A:$A,0))),0)</f>
        <v>0.99913790131588831</v>
      </c>
      <c r="DV71" s="69">
        <f>IFERROR(IFERROR(CR71,INDEX(input_dummy_data!$B:$B,MATCH($E71,input_dummy_data!$A:$A,0))),0)</f>
        <v>0.99153840217369704</v>
      </c>
      <c r="DW71" t="s">
        <v>663</v>
      </c>
      <c r="DX71" t="s">
        <v>663</v>
      </c>
      <c r="DY71" t="s">
        <v>663</v>
      </c>
      <c r="DZ71" t="s">
        <v>663</v>
      </c>
      <c r="EA71" t="s">
        <v>663</v>
      </c>
      <c r="EB71" t="s">
        <v>663</v>
      </c>
      <c r="EC71" t="s">
        <v>663</v>
      </c>
      <c r="ED71" t="s">
        <v>663</v>
      </c>
      <c r="EE71" t="s">
        <v>663</v>
      </c>
      <c r="EF71" t="s">
        <v>663</v>
      </c>
      <c r="EG71" t="s">
        <v>663</v>
      </c>
      <c r="EH71" t="s">
        <v>663</v>
      </c>
      <c r="EI71" t="s">
        <v>663</v>
      </c>
      <c r="EJ71" t="s">
        <v>663</v>
      </c>
      <c r="EK71" t="s">
        <v>663</v>
      </c>
      <c r="EL71" t="s">
        <v>663</v>
      </c>
      <c r="EM71" t="s">
        <v>663</v>
      </c>
      <c r="EN71" t="s">
        <v>663</v>
      </c>
      <c r="EO71" t="s">
        <v>663</v>
      </c>
      <c r="EP71" t="s">
        <v>663</v>
      </c>
      <c r="EQ71" t="s">
        <v>663</v>
      </c>
      <c r="ER71" t="s">
        <v>663</v>
      </c>
      <c r="ES71" t="s">
        <v>663</v>
      </c>
      <c r="ET71" t="s">
        <v>663</v>
      </c>
      <c r="EU71" t="s">
        <v>663</v>
      </c>
      <c r="EV71" t="s">
        <v>663</v>
      </c>
      <c r="EW71" t="s">
        <v>663</v>
      </c>
      <c r="EX71" t="s">
        <v>663</v>
      </c>
      <c r="EY71" t="s">
        <v>663</v>
      </c>
    </row>
    <row r="72" spans="1:155" hidden="1" x14ac:dyDescent="0.2">
      <c r="A72" t="s">
        <v>266</v>
      </c>
      <c r="B72" t="s">
        <v>278</v>
      </c>
      <c r="C72" t="s">
        <v>15</v>
      </c>
      <c r="D72" t="s">
        <v>273</v>
      </c>
      <c r="E72" t="s">
        <v>194</v>
      </c>
      <c r="F72" s="51" t="s">
        <v>279</v>
      </c>
      <c r="G72" s="52" t="s">
        <v>281</v>
      </c>
      <c r="H72" s="51" t="s">
        <v>280</v>
      </c>
      <c r="I72" s="51" t="s">
        <v>280</v>
      </c>
      <c r="J72" s="51" t="s">
        <v>280</v>
      </c>
      <c r="K72" s="51" t="s">
        <v>280</v>
      </c>
      <c r="L72" s="51" t="s">
        <v>280</v>
      </c>
      <c r="M72" s="51" t="s">
        <v>280</v>
      </c>
      <c r="N72" s="51" t="s">
        <v>280</v>
      </c>
      <c r="O72" s="51" t="s">
        <v>280</v>
      </c>
      <c r="P72" s="51" t="s">
        <v>280</v>
      </c>
      <c r="Q72" s="51" t="s">
        <v>280</v>
      </c>
      <c r="R72" s="51" t="s">
        <v>280</v>
      </c>
      <c r="S72" s="51" t="s">
        <v>280</v>
      </c>
      <c r="T72" s="51" t="s">
        <v>280</v>
      </c>
      <c r="U72" s="51" t="s">
        <v>280</v>
      </c>
      <c r="V72" s="51" t="s">
        <v>280</v>
      </c>
      <c r="W72" s="51" t="s">
        <v>280</v>
      </c>
      <c r="X72" s="51" t="s">
        <v>280</v>
      </c>
      <c r="Y72" s="51" t="s">
        <v>280</v>
      </c>
      <c r="Z72" s="51" t="s">
        <v>280</v>
      </c>
      <c r="AA72" s="51" t="s">
        <v>280</v>
      </c>
      <c r="AB72" s="51" t="s">
        <v>280</v>
      </c>
      <c r="AC72" s="51" t="s">
        <v>280</v>
      </c>
      <c r="AD72" s="51" t="s">
        <v>280</v>
      </c>
      <c r="AE72" s="51" t="s">
        <v>280</v>
      </c>
      <c r="AF72" s="51" t="s">
        <v>280</v>
      </c>
      <c r="AG72" s="51" t="s">
        <v>280</v>
      </c>
      <c r="AH72" s="51" t="s">
        <v>280</v>
      </c>
      <c r="AI72" s="51" t="s">
        <v>280</v>
      </c>
      <c r="AJ72" s="51" t="s">
        <v>280</v>
      </c>
      <c r="BO72" s="60" t="s">
        <v>283</v>
      </c>
      <c r="BP72" s="62" t="e">
        <f t="shared" ref="BP72:BY74" si="77">H72/SUMIFS(AL:AL,$A:$A,"Non-residential buildings",$B:$B,"4. Technology split",$C:$C,"Electricity",$D:$D,"Total Lighting")</f>
        <v>#VALUE!</v>
      </c>
      <c r="BQ72" s="62" t="e">
        <f t="shared" si="77"/>
        <v>#VALUE!</v>
      </c>
      <c r="BR72" s="62" t="e">
        <f t="shared" si="77"/>
        <v>#VALUE!</v>
      </c>
      <c r="BS72" s="62" t="e">
        <f t="shared" si="77"/>
        <v>#VALUE!</v>
      </c>
      <c r="BT72" s="62" t="e">
        <f t="shared" si="77"/>
        <v>#VALUE!</v>
      </c>
      <c r="BU72" s="62" t="e">
        <f t="shared" si="77"/>
        <v>#VALUE!</v>
      </c>
      <c r="BV72" s="62" t="e">
        <f t="shared" si="77"/>
        <v>#VALUE!</v>
      </c>
      <c r="BW72" s="62" t="e">
        <f t="shared" si="77"/>
        <v>#VALUE!</v>
      </c>
      <c r="BX72" s="62" t="e">
        <f t="shared" si="77"/>
        <v>#VALUE!</v>
      </c>
      <c r="BY72" s="62" t="e">
        <f t="shared" si="77"/>
        <v>#VALUE!</v>
      </c>
      <c r="BZ72" s="62" t="e">
        <f t="shared" ref="BZ72:CI74" si="78">R72/SUMIFS(AV:AV,$A:$A,"Non-residential buildings",$B:$B,"4. Technology split",$C:$C,"Electricity",$D:$D,"Total Lighting")</f>
        <v>#VALUE!</v>
      </c>
      <c r="CA72" s="62" t="e">
        <f t="shared" si="78"/>
        <v>#VALUE!</v>
      </c>
      <c r="CB72" s="62" t="e">
        <f t="shared" si="78"/>
        <v>#VALUE!</v>
      </c>
      <c r="CC72" s="62" t="e">
        <f t="shared" si="78"/>
        <v>#VALUE!</v>
      </c>
      <c r="CD72" s="62" t="e">
        <f t="shared" si="78"/>
        <v>#VALUE!</v>
      </c>
      <c r="CE72" s="62" t="e">
        <f t="shared" si="78"/>
        <v>#VALUE!</v>
      </c>
      <c r="CF72" s="62" t="e">
        <f t="shared" si="78"/>
        <v>#VALUE!</v>
      </c>
      <c r="CG72" s="62" t="e">
        <f t="shared" si="78"/>
        <v>#VALUE!</v>
      </c>
      <c r="CH72" s="62" t="e">
        <f t="shared" si="78"/>
        <v>#VALUE!</v>
      </c>
      <c r="CI72" s="62" t="e">
        <f t="shared" si="78"/>
        <v>#VALUE!</v>
      </c>
      <c r="CJ72" s="62" t="e">
        <f t="shared" ref="CJ72:CR74" si="79">AB72/SUMIFS(BF:BF,$A:$A,"Non-residential buildings",$B:$B,"4. Technology split",$C:$C,"Electricity",$D:$D,"Total Lighting")</f>
        <v>#VALUE!</v>
      </c>
      <c r="CK72" s="62" t="e">
        <f t="shared" si="79"/>
        <v>#VALUE!</v>
      </c>
      <c r="CL72" s="62" t="e">
        <f t="shared" si="79"/>
        <v>#VALUE!</v>
      </c>
      <c r="CM72" s="62" t="e">
        <f t="shared" si="79"/>
        <v>#VALUE!</v>
      </c>
      <c r="CN72" s="62" t="e">
        <f t="shared" si="79"/>
        <v>#VALUE!</v>
      </c>
      <c r="CO72" s="62" t="e">
        <f t="shared" si="79"/>
        <v>#VALUE!</v>
      </c>
      <c r="CP72" s="62" t="e">
        <f t="shared" si="79"/>
        <v>#VALUE!</v>
      </c>
      <c r="CQ72" s="62" t="e">
        <f t="shared" si="79"/>
        <v>#VALUE!</v>
      </c>
      <c r="CR72" s="62" t="e">
        <f t="shared" si="79"/>
        <v>#VALUE!</v>
      </c>
      <c r="CS72" s="63" t="s">
        <v>283</v>
      </c>
      <c r="CT72" s="69">
        <f>IFERROR(IFERROR(BP72,INDEX(input_dummy_data!$B:$B,MATCH($E72,input_dummy_data!$A:$A,0))),0)</f>
        <v>0.05</v>
      </c>
      <c r="CU72" s="69">
        <f>IFERROR(IFERROR(BQ72,INDEX(input_dummy_data!$B:$B,MATCH($E72,input_dummy_data!$A:$A,0))),0)</f>
        <v>0.05</v>
      </c>
      <c r="CV72" s="69">
        <f>IFERROR(IFERROR(BR72,INDEX(input_dummy_data!$B:$B,MATCH($E72,input_dummy_data!$A:$A,0))),0)</f>
        <v>0.05</v>
      </c>
      <c r="CW72" s="69">
        <f>IFERROR(IFERROR(BS72,INDEX(input_dummy_data!$B:$B,MATCH($E72,input_dummy_data!$A:$A,0))),0)</f>
        <v>0.05</v>
      </c>
      <c r="CX72" s="69">
        <f>IFERROR(IFERROR(BT72,INDEX(input_dummy_data!$B:$B,MATCH($E72,input_dummy_data!$A:$A,0))),0)</f>
        <v>0.05</v>
      </c>
      <c r="CY72" s="69">
        <f>IFERROR(IFERROR(BU72,INDEX(input_dummy_data!$B:$B,MATCH($E72,input_dummy_data!$A:$A,0))),0)</f>
        <v>0.05</v>
      </c>
      <c r="CZ72" s="69">
        <f>IFERROR(IFERROR(BV72,INDEX(input_dummy_data!$B:$B,MATCH($E72,input_dummy_data!$A:$A,0))),0)</f>
        <v>0.05</v>
      </c>
      <c r="DA72" s="69">
        <f>IFERROR(IFERROR(BW72,INDEX(input_dummy_data!$B:$B,MATCH($E72,input_dummy_data!$A:$A,0))),0)</f>
        <v>0.05</v>
      </c>
      <c r="DB72" s="69">
        <f>IFERROR(IFERROR(BX72,INDEX(input_dummy_data!$B:$B,MATCH($E72,input_dummy_data!$A:$A,0))),0)</f>
        <v>0.05</v>
      </c>
      <c r="DC72" s="69">
        <f>IFERROR(IFERROR(BY72,INDEX(input_dummy_data!$B:$B,MATCH($E72,input_dummy_data!$A:$A,0))),0)</f>
        <v>0.05</v>
      </c>
      <c r="DD72" s="69">
        <f>IFERROR(IFERROR(BZ72,INDEX(input_dummy_data!$B:$B,MATCH($E72,input_dummy_data!$A:$A,0))),0)</f>
        <v>0.05</v>
      </c>
      <c r="DE72" s="69">
        <f>IFERROR(IFERROR(CA72,INDEX(input_dummy_data!$B:$B,MATCH($E72,input_dummy_data!$A:$A,0))),0)</f>
        <v>0.05</v>
      </c>
      <c r="DF72" s="69">
        <f>IFERROR(IFERROR(CB72,INDEX(input_dummy_data!$B:$B,MATCH($E72,input_dummy_data!$A:$A,0))),0)</f>
        <v>0.05</v>
      </c>
      <c r="DG72" s="69">
        <f>IFERROR(IFERROR(CC72,INDEX(input_dummy_data!$B:$B,MATCH($E72,input_dummy_data!$A:$A,0))),0)</f>
        <v>0.05</v>
      </c>
      <c r="DH72" s="69">
        <f>IFERROR(IFERROR(CD72,INDEX(input_dummy_data!$B:$B,MATCH($E72,input_dummy_data!$A:$A,0))),0)</f>
        <v>0.05</v>
      </c>
      <c r="DI72" s="69">
        <f>IFERROR(IFERROR(CE72,INDEX(input_dummy_data!$B:$B,MATCH($E72,input_dummy_data!$A:$A,0))),0)</f>
        <v>0.05</v>
      </c>
      <c r="DJ72" s="69">
        <f>IFERROR(IFERROR(CF72,INDEX(input_dummy_data!$B:$B,MATCH($E72,input_dummy_data!$A:$A,0))),0)</f>
        <v>0.05</v>
      </c>
      <c r="DK72" s="69">
        <f>IFERROR(IFERROR(CG72,INDEX(input_dummy_data!$B:$B,MATCH($E72,input_dummy_data!$A:$A,0))),0)</f>
        <v>0.05</v>
      </c>
      <c r="DL72" s="69">
        <f>IFERROR(IFERROR(CH72,INDEX(input_dummy_data!$B:$B,MATCH($E72,input_dummy_data!$A:$A,0))),0)</f>
        <v>0.05</v>
      </c>
      <c r="DM72" s="69">
        <f>IFERROR(IFERROR(CI72,INDEX(input_dummy_data!$B:$B,MATCH($E72,input_dummy_data!$A:$A,0))),0)</f>
        <v>0.05</v>
      </c>
      <c r="DN72" s="69">
        <f>IFERROR(IFERROR(CJ72,INDEX(input_dummy_data!$B:$B,MATCH($E72,input_dummy_data!$A:$A,0))),0)</f>
        <v>0.05</v>
      </c>
      <c r="DO72" s="69">
        <f>IFERROR(IFERROR(CK72,INDEX(input_dummy_data!$B:$B,MATCH($E72,input_dummy_data!$A:$A,0))),0)</f>
        <v>0.05</v>
      </c>
      <c r="DP72" s="69">
        <f>IFERROR(IFERROR(CL72,INDEX(input_dummy_data!$B:$B,MATCH($E72,input_dummy_data!$A:$A,0))),0)</f>
        <v>0.05</v>
      </c>
      <c r="DQ72" s="69">
        <f>IFERROR(IFERROR(CM72,INDEX(input_dummy_data!$B:$B,MATCH($E72,input_dummy_data!$A:$A,0))),0)</f>
        <v>0.05</v>
      </c>
      <c r="DR72" s="69">
        <f>IFERROR(IFERROR(CN72,INDEX(input_dummy_data!$B:$B,MATCH($E72,input_dummy_data!$A:$A,0))),0)</f>
        <v>0.05</v>
      </c>
      <c r="DS72" s="69">
        <f>IFERROR(IFERROR(CO72,INDEX(input_dummy_data!$B:$B,MATCH($E72,input_dummy_data!$A:$A,0))),0)</f>
        <v>0.05</v>
      </c>
      <c r="DT72" s="69">
        <f>IFERROR(IFERROR(CP72,INDEX(input_dummy_data!$B:$B,MATCH($E72,input_dummy_data!$A:$A,0))),0)</f>
        <v>0.05</v>
      </c>
      <c r="DU72" s="69">
        <f>IFERROR(IFERROR(CQ72,INDEX(input_dummy_data!$B:$B,MATCH($E72,input_dummy_data!$A:$A,0))),0)</f>
        <v>0.05</v>
      </c>
      <c r="DV72" s="69">
        <f>IFERROR(IFERROR(CR72,INDEX(input_dummy_data!$B:$B,MATCH($E72,input_dummy_data!$A:$A,0))),0)</f>
        <v>0.05</v>
      </c>
      <c r="DW72" t="s">
        <v>806</v>
      </c>
      <c r="DX72" t="s">
        <v>806</v>
      </c>
      <c r="DY72" t="s">
        <v>806</v>
      </c>
      <c r="DZ72" t="s">
        <v>806</v>
      </c>
      <c r="EA72" t="s">
        <v>806</v>
      </c>
      <c r="EB72" t="s">
        <v>806</v>
      </c>
      <c r="EC72" t="s">
        <v>806</v>
      </c>
      <c r="ED72" t="s">
        <v>806</v>
      </c>
      <c r="EE72" t="s">
        <v>806</v>
      </c>
      <c r="EF72" t="s">
        <v>806</v>
      </c>
      <c r="EG72" t="s">
        <v>806</v>
      </c>
      <c r="EH72" t="s">
        <v>806</v>
      </c>
      <c r="EI72" t="s">
        <v>806</v>
      </c>
      <c r="EJ72" t="s">
        <v>806</v>
      </c>
      <c r="EK72" t="s">
        <v>806</v>
      </c>
      <c r="EL72" t="s">
        <v>806</v>
      </c>
      <c r="EM72" t="s">
        <v>806</v>
      </c>
      <c r="EN72" t="s">
        <v>806</v>
      </c>
      <c r="EO72" t="s">
        <v>806</v>
      </c>
      <c r="EP72" t="s">
        <v>806</v>
      </c>
      <c r="EQ72" t="s">
        <v>806</v>
      </c>
      <c r="ER72" t="s">
        <v>806</v>
      </c>
      <c r="ES72" t="s">
        <v>806</v>
      </c>
      <c r="ET72" t="s">
        <v>806</v>
      </c>
      <c r="EU72" t="s">
        <v>806</v>
      </c>
      <c r="EV72" t="s">
        <v>806</v>
      </c>
      <c r="EW72" t="s">
        <v>806</v>
      </c>
      <c r="EX72" t="s">
        <v>806</v>
      </c>
      <c r="EY72" t="s">
        <v>806</v>
      </c>
    </row>
    <row r="73" spans="1:155" hidden="1" x14ac:dyDescent="0.2">
      <c r="A73" t="s">
        <v>266</v>
      </c>
      <c r="B73" t="s">
        <v>278</v>
      </c>
      <c r="C73" t="s">
        <v>15</v>
      </c>
      <c r="D73" t="s">
        <v>273</v>
      </c>
      <c r="E73" t="s">
        <v>195</v>
      </c>
      <c r="F73" s="51" t="s">
        <v>279</v>
      </c>
      <c r="G73" s="52" t="s">
        <v>281</v>
      </c>
      <c r="H73" s="51" t="s">
        <v>280</v>
      </c>
      <c r="I73" s="51" t="s">
        <v>280</v>
      </c>
      <c r="J73" s="51" t="s">
        <v>280</v>
      </c>
      <c r="K73" s="51" t="s">
        <v>280</v>
      </c>
      <c r="L73" s="51" t="s">
        <v>280</v>
      </c>
      <c r="M73" s="51" t="s">
        <v>280</v>
      </c>
      <c r="N73" s="51" t="s">
        <v>280</v>
      </c>
      <c r="O73" s="51" t="s">
        <v>280</v>
      </c>
      <c r="P73" s="51" t="s">
        <v>280</v>
      </c>
      <c r="Q73" s="51" t="s">
        <v>280</v>
      </c>
      <c r="R73" s="51" t="s">
        <v>280</v>
      </c>
      <c r="S73" s="51" t="s">
        <v>280</v>
      </c>
      <c r="T73" s="51" t="s">
        <v>280</v>
      </c>
      <c r="U73" s="51" t="s">
        <v>280</v>
      </c>
      <c r="V73" s="51" t="s">
        <v>280</v>
      </c>
      <c r="W73" s="51" t="s">
        <v>280</v>
      </c>
      <c r="X73" s="51" t="s">
        <v>280</v>
      </c>
      <c r="Y73" s="51" t="s">
        <v>280</v>
      </c>
      <c r="Z73" s="51" t="s">
        <v>280</v>
      </c>
      <c r="AA73" s="51" t="s">
        <v>280</v>
      </c>
      <c r="AB73" s="51" t="s">
        <v>280</v>
      </c>
      <c r="AC73" s="51" t="s">
        <v>280</v>
      </c>
      <c r="AD73" s="51" t="s">
        <v>280</v>
      </c>
      <c r="AE73" s="51" t="s">
        <v>280</v>
      </c>
      <c r="AF73" s="51" t="s">
        <v>280</v>
      </c>
      <c r="AG73" s="51" t="s">
        <v>280</v>
      </c>
      <c r="AH73" s="51" t="s">
        <v>280</v>
      </c>
      <c r="AI73" s="51" t="s">
        <v>280</v>
      </c>
      <c r="AJ73" s="51" t="s">
        <v>280</v>
      </c>
      <c r="BO73" s="60" t="s">
        <v>283</v>
      </c>
      <c r="BP73" s="62" t="e">
        <f t="shared" si="77"/>
        <v>#VALUE!</v>
      </c>
      <c r="BQ73" s="62" t="e">
        <f t="shared" si="77"/>
        <v>#VALUE!</v>
      </c>
      <c r="BR73" s="62" t="e">
        <f t="shared" si="77"/>
        <v>#VALUE!</v>
      </c>
      <c r="BS73" s="62" t="e">
        <f t="shared" si="77"/>
        <v>#VALUE!</v>
      </c>
      <c r="BT73" s="62" t="e">
        <f t="shared" si="77"/>
        <v>#VALUE!</v>
      </c>
      <c r="BU73" s="62" t="e">
        <f t="shared" si="77"/>
        <v>#VALUE!</v>
      </c>
      <c r="BV73" s="62" t="e">
        <f t="shared" si="77"/>
        <v>#VALUE!</v>
      </c>
      <c r="BW73" s="62" t="e">
        <f t="shared" si="77"/>
        <v>#VALUE!</v>
      </c>
      <c r="BX73" s="62" t="e">
        <f t="shared" si="77"/>
        <v>#VALUE!</v>
      </c>
      <c r="BY73" s="62" t="e">
        <f t="shared" si="77"/>
        <v>#VALUE!</v>
      </c>
      <c r="BZ73" s="62" t="e">
        <f t="shared" si="78"/>
        <v>#VALUE!</v>
      </c>
      <c r="CA73" s="62" t="e">
        <f t="shared" si="78"/>
        <v>#VALUE!</v>
      </c>
      <c r="CB73" s="62" t="e">
        <f t="shared" si="78"/>
        <v>#VALUE!</v>
      </c>
      <c r="CC73" s="62" t="e">
        <f t="shared" si="78"/>
        <v>#VALUE!</v>
      </c>
      <c r="CD73" s="62" t="e">
        <f t="shared" si="78"/>
        <v>#VALUE!</v>
      </c>
      <c r="CE73" s="62" t="e">
        <f t="shared" si="78"/>
        <v>#VALUE!</v>
      </c>
      <c r="CF73" s="62" t="e">
        <f t="shared" si="78"/>
        <v>#VALUE!</v>
      </c>
      <c r="CG73" s="62" t="e">
        <f t="shared" si="78"/>
        <v>#VALUE!</v>
      </c>
      <c r="CH73" s="62" t="e">
        <f t="shared" si="78"/>
        <v>#VALUE!</v>
      </c>
      <c r="CI73" s="62" t="e">
        <f t="shared" si="78"/>
        <v>#VALUE!</v>
      </c>
      <c r="CJ73" s="62" t="e">
        <f t="shared" si="79"/>
        <v>#VALUE!</v>
      </c>
      <c r="CK73" s="62" t="e">
        <f t="shared" si="79"/>
        <v>#VALUE!</v>
      </c>
      <c r="CL73" s="62" t="e">
        <f t="shared" si="79"/>
        <v>#VALUE!</v>
      </c>
      <c r="CM73" s="62" t="e">
        <f t="shared" si="79"/>
        <v>#VALUE!</v>
      </c>
      <c r="CN73" s="62" t="e">
        <f t="shared" si="79"/>
        <v>#VALUE!</v>
      </c>
      <c r="CO73" s="62" t="e">
        <f t="shared" si="79"/>
        <v>#VALUE!</v>
      </c>
      <c r="CP73" s="62" t="e">
        <f t="shared" si="79"/>
        <v>#VALUE!</v>
      </c>
      <c r="CQ73" s="62" t="e">
        <f t="shared" si="79"/>
        <v>#VALUE!</v>
      </c>
      <c r="CR73" s="62" t="e">
        <f t="shared" si="79"/>
        <v>#VALUE!</v>
      </c>
      <c r="CS73" s="63" t="s">
        <v>283</v>
      </c>
      <c r="CT73" s="69">
        <f>IFERROR(IFERROR(BP73,INDEX(input_dummy_data!$B:$B,MATCH($E73,input_dummy_data!$A:$A,0))),0)</f>
        <v>0.01</v>
      </c>
      <c r="CU73" s="69">
        <f>IFERROR(IFERROR(BQ73,INDEX(input_dummy_data!$B:$B,MATCH($E73,input_dummy_data!$A:$A,0))),0)</f>
        <v>0.01</v>
      </c>
      <c r="CV73" s="69">
        <f>IFERROR(IFERROR(BR73,INDEX(input_dummy_data!$B:$B,MATCH($E73,input_dummy_data!$A:$A,0))),0)</f>
        <v>0.01</v>
      </c>
      <c r="CW73" s="69">
        <f>IFERROR(IFERROR(BS73,INDEX(input_dummy_data!$B:$B,MATCH($E73,input_dummy_data!$A:$A,0))),0)</f>
        <v>0.01</v>
      </c>
      <c r="CX73" s="69">
        <f>IFERROR(IFERROR(BT73,INDEX(input_dummy_data!$B:$B,MATCH($E73,input_dummy_data!$A:$A,0))),0)</f>
        <v>0.01</v>
      </c>
      <c r="CY73" s="69">
        <f>IFERROR(IFERROR(BU73,INDEX(input_dummy_data!$B:$B,MATCH($E73,input_dummy_data!$A:$A,0))),0)</f>
        <v>0.01</v>
      </c>
      <c r="CZ73" s="69">
        <f>IFERROR(IFERROR(BV73,INDEX(input_dummy_data!$B:$B,MATCH($E73,input_dummy_data!$A:$A,0))),0)</f>
        <v>0.01</v>
      </c>
      <c r="DA73" s="69">
        <f>IFERROR(IFERROR(BW73,INDEX(input_dummy_data!$B:$B,MATCH($E73,input_dummy_data!$A:$A,0))),0)</f>
        <v>0.01</v>
      </c>
      <c r="DB73" s="69">
        <f>IFERROR(IFERROR(BX73,INDEX(input_dummy_data!$B:$B,MATCH($E73,input_dummy_data!$A:$A,0))),0)</f>
        <v>0.01</v>
      </c>
      <c r="DC73" s="69">
        <f>IFERROR(IFERROR(BY73,INDEX(input_dummy_data!$B:$B,MATCH($E73,input_dummy_data!$A:$A,0))),0)</f>
        <v>0.01</v>
      </c>
      <c r="DD73" s="69">
        <f>IFERROR(IFERROR(BZ73,INDEX(input_dummy_data!$B:$B,MATCH($E73,input_dummy_data!$A:$A,0))),0)</f>
        <v>0.01</v>
      </c>
      <c r="DE73" s="69">
        <f>IFERROR(IFERROR(CA73,INDEX(input_dummy_data!$B:$B,MATCH($E73,input_dummy_data!$A:$A,0))),0)</f>
        <v>0.01</v>
      </c>
      <c r="DF73" s="69">
        <f>IFERROR(IFERROR(CB73,INDEX(input_dummy_data!$B:$B,MATCH($E73,input_dummy_data!$A:$A,0))),0)</f>
        <v>0.01</v>
      </c>
      <c r="DG73" s="69">
        <f>IFERROR(IFERROR(CC73,INDEX(input_dummy_data!$B:$B,MATCH($E73,input_dummy_data!$A:$A,0))),0)</f>
        <v>0.01</v>
      </c>
      <c r="DH73" s="69">
        <f>IFERROR(IFERROR(CD73,INDEX(input_dummy_data!$B:$B,MATCH($E73,input_dummy_data!$A:$A,0))),0)</f>
        <v>0.01</v>
      </c>
      <c r="DI73" s="69">
        <f>IFERROR(IFERROR(CE73,INDEX(input_dummy_data!$B:$B,MATCH($E73,input_dummy_data!$A:$A,0))),0)</f>
        <v>0.01</v>
      </c>
      <c r="DJ73" s="69">
        <f>IFERROR(IFERROR(CF73,INDEX(input_dummy_data!$B:$B,MATCH($E73,input_dummy_data!$A:$A,0))),0)</f>
        <v>0.01</v>
      </c>
      <c r="DK73" s="69">
        <f>IFERROR(IFERROR(CG73,INDEX(input_dummy_data!$B:$B,MATCH($E73,input_dummy_data!$A:$A,0))),0)</f>
        <v>0.01</v>
      </c>
      <c r="DL73" s="69">
        <f>IFERROR(IFERROR(CH73,INDEX(input_dummy_data!$B:$B,MATCH($E73,input_dummy_data!$A:$A,0))),0)</f>
        <v>0.01</v>
      </c>
      <c r="DM73" s="69">
        <f>IFERROR(IFERROR(CI73,INDEX(input_dummy_data!$B:$B,MATCH($E73,input_dummy_data!$A:$A,0))),0)</f>
        <v>0.01</v>
      </c>
      <c r="DN73" s="69">
        <f>IFERROR(IFERROR(CJ73,INDEX(input_dummy_data!$B:$B,MATCH($E73,input_dummy_data!$A:$A,0))),0)</f>
        <v>0.01</v>
      </c>
      <c r="DO73" s="69">
        <f>IFERROR(IFERROR(CK73,INDEX(input_dummy_data!$B:$B,MATCH($E73,input_dummy_data!$A:$A,0))),0)</f>
        <v>0.01</v>
      </c>
      <c r="DP73" s="69">
        <f>IFERROR(IFERROR(CL73,INDEX(input_dummy_data!$B:$B,MATCH($E73,input_dummy_data!$A:$A,0))),0)</f>
        <v>0.01</v>
      </c>
      <c r="DQ73" s="69">
        <f>IFERROR(IFERROR(CM73,INDEX(input_dummy_data!$B:$B,MATCH($E73,input_dummy_data!$A:$A,0))),0)</f>
        <v>0.01</v>
      </c>
      <c r="DR73" s="69">
        <f>IFERROR(IFERROR(CN73,INDEX(input_dummy_data!$B:$B,MATCH($E73,input_dummy_data!$A:$A,0))),0)</f>
        <v>0.01</v>
      </c>
      <c r="DS73" s="69">
        <f>IFERROR(IFERROR(CO73,INDEX(input_dummy_data!$B:$B,MATCH($E73,input_dummy_data!$A:$A,0))),0)</f>
        <v>0.01</v>
      </c>
      <c r="DT73" s="69">
        <f>IFERROR(IFERROR(CP73,INDEX(input_dummy_data!$B:$B,MATCH($E73,input_dummy_data!$A:$A,0))),0)</f>
        <v>0.01</v>
      </c>
      <c r="DU73" s="69">
        <f>IFERROR(IFERROR(CQ73,INDEX(input_dummy_data!$B:$B,MATCH($E73,input_dummy_data!$A:$A,0))),0)</f>
        <v>0.01</v>
      </c>
      <c r="DV73" s="69">
        <f>IFERROR(IFERROR(CR73,INDEX(input_dummy_data!$B:$B,MATCH($E73,input_dummy_data!$A:$A,0))),0)</f>
        <v>0.01</v>
      </c>
      <c r="DW73" t="s">
        <v>806</v>
      </c>
      <c r="DX73" t="s">
        <v>806</v>
      </c>
      <c r="DY73" t="s">
        <v>806</v>
      </c>
      <c r="DZ73" t="s">
        <v>806</v>
      </c>
      <c r="EA73" t="s">
        <v>806</v>
      </c>
      <c r="EB73" t="s">
        <v>806</v>
      </c>
      <c r="EC73" t="s">
        <v>806</v>
      </c>
      <c r="ED73" t="s">
        <v>806</v>
      </c>
      <c r="EE73" t="s">
        <v>806</v>
      </c>
      <c r="EF73" t="s">
        <v>806</v>
      </c>
      <c r="EG73" t="s">
        <v>806</v>
      </c>
      <c r="EH73" t="s">
        <v>806</v>
      </c>
      <c r="EI73" t="s">
        <v>806</v>
      </c>
      <c r="EJ73" t="s">
        <v>806</v>
      </c>
      <c r="EK73" t="s">
        <v>806</v>
      </c>
      <c r="EL73" t="s">
        <v>806</v>
      </c>
      <c r="EM73" t="s">
        <v>806</v>
      </c>
      <c r="EN73" t="s">
        <v>806</v>
      </c>
      <c r="EO73" t="s">
        <v>806</v>
      </c>
      <c r="EP73" t="s">
        <v>806</v>
      </c>
      <c r="EQ73" t="s">
        <v>806</v>
      </c>
      <c r="ER73" t="s">
        <v>806</v>
      </c>
      <c r="ES73" t="s">
        <v>806</v>
      </c>
      <c r="ET73" t="s">
        <v>806</v>
      </c>
      <c r="EU73" t="s">
        <v>806</v>
      </c>
      <c r="EV73" t="s">
        <v>806</v>
      </c>
      <c r="EW73" t="s">
        <v>806</v>
      </c>
      <c r="EX73" t="s">
        <v>806</v>
      </c>
      <c r="EY73" t="s">
        <v>806</v>
      </c>
    </row>
    <row r="74" spans="1:155" hidden="1" x14ac:dyDescent="0.2">
      <c r="A74" t="s">
        <v>266</v>
      </c>
      <c r="B74" t="s">
        <v>278</v>
      </c>
      <c r="C74" t="s">
        <v>15</v>
      </c>
      <c r="D74" t="s">
        <v>273</v>
      </c>
      <c r="E74" t="s">
        <v>196</v>
      </c>
      <c r="F74" s="51" t="s">
        <v>279</v>
      </c>
      <c r="G74" s="52" t="s">
        <v>281</v>
      </c>
      <c r="H74" s="53" t="s">
        <v>280</v>
      </c>
      <c r="I74" s="53" t="s">
        <v>280</v>
      </c>
      <c r="J74" s="53" t="s">
        <v>280</v>
      </c>
      <c r="K74" s="53" t="s">
        <v>280</v>
      </c>
      <c r="L74" s="53" t="s">
        <v>280</v>
      </c>
      <c r="M74" s="53" t="s">
        <v>280</v>
      </c>
      <c r="N74" s="53" t="s">
        <v>280</v>
      </c>
      <c r="O74" s="53" t="s">
        <v>280</v>
      </c>
      <c r="P74" s="53" t="s">
        <v>280</v>
      </c>
      <c r="Q74" s="53" t="s">
        <v>280</v>
      </c>
      <c r="R74" s="53" t="s">
        <v>280</v>
      </c>
      <c r="S74" s="53" t="s">
        <v>280</v>
      </c>
      <c r="T74" s="53" t="s">
        <v>280</v>
      </c>
      <c r="U74" s="53" t="s">
        <v>280</v>
      </c>
      <c r="V74" s="53" t="s">
        <v>280</v>
      </c>
      <c r="W74" s="53" t="s">
        <v>280</v>
      </c>
      <c r="X74" s="53" t="s">
        <v>280</v>
      </c>
      <c r="Y74" s="53" t="s">
        <v>280</v>
      </c>
      <c r="Z74" s="53" t="s">
        <v>280</v>
      </c>
      <c r="AA74" s="53" t="s">
        <v>280</v>
      </c>
      <c r="AB74" s="53" t="s">
        <v>280</v>
      </c>
      <c r="AC74" s="53" t="s">
        <v>280</v>
      </c>
      <c r="AD74" s="53" t="s">
        <v>280</v>
      </c>
      <c r="AE74" s="53" t="s">
        <v>280</v>
      </c>
      <c r="AF74" s="53" t="s">
        <v>280</v>
      </c>
      <c r="AG74" s="53" t="s">
        <v>280</v>
      </c>
      <c r="AH74" s="53" t="s">
        <v>280</v>
      </c>
      <c r="AI74" s="53" t="s">
        <v>280</v>
      </c>
      <c r="AJ74" s="53" t="s">
        <v>280</v>
      </c>
      <c r="AK74" s="112"/>
      <c r="AL74" s="112"/>
      <c r="AM74" s="112"/>
      <c r="AN74" s="112"/>
      <c r="AO74" s="112"/>
      <c r="AP74" s="112"/>
      <c r="AQ74" s="112"/>
      <c r="AR74" s="112"/>
      <c r="AS74" s="112"/>
      <c r="AT74" s="112"/>
      <c r="AU74" s="112"/>
      <c r="AV74" s="112"/>
      <c r="AW74" s="112"/>
      <c r="AX74" s="112"/>
      <c r="AY74" s="112"/>
      <c r="AZ74" s="112"/>
      <c r="BA74" s="112"/>
      <c r="BB74" s="112"/>
      <c r="BC74" s="112"/>
      <c r="BD74" s="112"/>
      <c r="BE74" s="112"/>
      <c r="BF74" s="112"/>
      <c r="BG74" s="112"/>
      <c r="BH74" s="112"/>
      <c r="BI74" s="112"/>
      <c r="BJ74" s="112"/>
      <c r="BK74" s="112"/>
      <c r="BL74" s="112"/>
      <c r="BM74" s="112"/>
      <c r="BN74" s="112"/>
      <c r="BO74" s="60" t="s">
        <v>283</v>
      </c>
      <c r="BP74" s="62" t="e">
        <f t="shared" si="77"/>
        <v>#VALUE!</v>
      </c>
      <c r="BQ74" s="62" t="e">
        <f t="shared" si="77"/>
        <v>#VALUE!</v>
      </c>
      <c r="BR74" s="62" t="e">
        <f t="shared" si="77"/>
        <v>#VALUE!</v>
      </c>
      <c r="BS74" s="62" t="e">
        <f t="shared" si="77"/>
        <v>#VALUE!</v>
      </c>
      <c r="BT74" s="62" t="e">
        <f t="shared" si="77"/>
        <v>#VALUE!</v>
      </c>
      <c r="BU74" s="62" t="e">
        <f t="shared" si="77"/>
        <v>#VALUE!</v>
      </c>
      <c r="BV74" s="62" t="e">
        <f t="shared" si="77"/>
        <v>#VALUE!</v>
      </c>
      <c r="BW74" s="62" t="e">
        <f t="shared" si="77"/>
        <v>#VALUE!</v>
      </c>
      <c r="BX74" s="62" t="e">
        <f t="shared" si="77"/>
        <v>#VALUE!</v>
      </c>
      <c r="BY74" s="62" t="e">
        <f t="shared" si="77"/>
        <v>#VALUE!</v>
      </c>
      <c r="BZ74" s="62" t="e">
        <f t="shared" si="78"/>
        <v>#VALUE!</v>
      </c>
      <c r="CA74" s="62" t="e">
        <f t="shared" si="78"/>
        <v>#VALUE!</v>
      </c>
      <c r="CB74" s="62" t="e">
        <f t="shared" si="78"/>
        <v>#VALUE!</v>
      </c>
      <c r="CC74" s="62" t="e">
        <f t="shared" si="78"/>
        <v>#VALUE!</v>
      </c>
      <c r="CD74" s="62" t="e">
        <f t="shared" si="78"/>
        <v>#VALUE!</v>
      </c>
      <c r="CE74" s="62" t="e">
        <f t="shared" si="78"/>
        <v>#VALUE!</v>
      </c>
      <c r="CF74" s="62" t="e">
        <f t="shared" si="78"/>
        <v>#VALUE!</v>
      </c>
      <c r="CG74" s="62" t="e">
        <f t="shared" si="78"/>
        <v>#VALUE!</v>
      </c>
      <c r="CH74" s="62" t="e">
        <f t="shared" si="78"/>
        <v>#VALUE!</v>
      </c>
      <c r="CI74" s="62" t="e">
        <f t="shared" si="78"/>
        <v>#VALUE!</v>
      </c>
      <c r="CJ74" s="62" t="e">
        <f t="shared" si="79"/>
        <v>#VALUE!</v>
      </c>
      <c r="CK74" s="62" t="e">
        <f t="shared" si="79"/>
        <v>#VALUE!</v>
      </c>
      <c r="CL74" s="62" t="e">
        <f t="shared" si="79"/>
        <v>#VALUE!</v>
      </c>
      <c r="CM74" s="62" t="e">
        <f t="shared" si="79"/>
        <v>#VALUE!</v>
      </c>
      <c r="CN74" s="62" t="e">
        <f t="shared" si="79"/>
        <v>#VALUE!</v>
      </c>
      <c r="CO74" s="62" t="e">
        <f t="shared" si="79"/>
        <v>#VALUE!</v>
      </c>
      <c r="CP74" s="62" t="e">
        <f t="shared" si="79"/>
        <v>#VALUE!</v>
      </c>
      <c r="CQ74" s="62" t="e">
        <f t="shared" si="79"/>
        <v>#VALUE!</v>
      </c>
      <c r="CR74" s="62" t="e">
        <f t="shared" si="79"/>
        <v>#VALUE!</v>
      </c>
      <c r="CS74" s="63" t="s">
        <v>283</v>
      </c>
      <c r="CT74" s="69">
        <f>IFERROR(IFERROR(BP74,INDEX(input_dummy_data!$B:$B,MATCH($E74,input_dummy_data!$A:$A,0))),0)</f>
        <v>0.94</v>
      </c>
      <c r="CU74" s="69">
        <f>IFERROR(IFERROR(BQ74,INDEX(input_dummy_data!$B:$B,MATCH($E74,input_dummy_data!$A:$A,0))),0)</f>
        <v>0.94</v>
      </c>
      <c r="CV74" s="69">
        <f>IFERROR(IFERROR(BR74,INDEX(input_dummy_data!$B:$B,MATCH($E74,input_dummy_data!$A:$A,0))),0)</f>
        <v>0.94</v>
      </c>
      <c r="CW74" s="69">
        <f>IFERROR(IFERROR(BS74,INDEX(input_dummy_data!$B:$B,MATCH($E74,input_dummy_data!$A:$A,0))),0)</f>
        <v>0.94</v>
      </c>
      <c r="CX74" s="69">
        <f>IFERROR(IFERROR(BT74,INDEX(input_dummy_data!$B:$B,MATCH($E74,input_dummy_data!$A:$A,0))),0)</f>
        <v>0.94</v>
      </c>
      <c r="CY74" s="69">
        <f>IFERROR(IFERROR(BU74,INDEX(input_dummy_data!$B:$B,MATCH($E74,input_dummy_data!$A:$A,0))),0)</f>
        <v>0.94</v>
      </c>
      <c r="CZ74" s="69">
        <f>IFERROR(IFERROR(BV74,INDEX(input_dummy_data!$B:$B,MATCH($E74,input_dummy_data!$A:$A,0))),0)</f>
        <v>0.94</v>
      </c>
      <c r="DA74" s="69">
        <f>IFERROR(IFERROR(BW74,INDEX(input_dummy_data!$B:$B,MATCH($E74,input_dummy_data!$A:$A,0))),0)</f>
        <v>0.94</v>
      </c>
      <c r="DB74" s="69">
        <f>IFERROR(IFERROR(BX74,INDEX(input_dummy_data!$B:$B,MATCH($E74,input_dummy_data!$A:$A,0))),0)</f>
        <v>0.94</v>
      </c>
      <c r="DC74" s="69">
        <f>IFERROR(IFERROR(BY74,INDEX(input_dummy_data!$B:$B,MATCH($E74,input_dummy_data!$A:$A,0))),0)</f>
        <v>0.94</v>
      </c>
      <c r="DD74" s="69">
        <f>IFERROR(IFERROR(BZ74,INDEX(input_dummy_data!$B:$B,MATCH($E74,input_dummy_data!$A:$A,0))),0)</f>
        <v>0.94</v>
      </c>
      <c r="DE74" s="69">
        <f>IFERROR(IFERROR(CA74,INDEX(input_dummy_data!$B:$B,MATCH($E74,input_dummy_data!$A:$A,0))),0)</f>
        <v>0.94</v>
      </c>
      <c r="DF74" s="69">
        <f>IFERROR(IFERROR(CB74,INDEX(input_dummy_data!$B:$B,MATCH($E74,input_dummy_data!$A:$A,0))),0)</f>
        <v>0.94</v>
      </c>
      <c r="DG74" s="69">
        <f>IFERROR(IFERROR(CC74,INDEX(input_dummy_data!$B:$B,MATCH($E74,input_dummy_data!$A:$A,0))),0)</f>
        <v>0.94</v>
      </c>
      <c r="DH74" s="69">
        <f>IFERROR(IFERROR(CD74,INDEX(input_dummy_data!$B:$B,MATCH($E74,input_dummy_data!$A:$A,0))),0)</f>
        <v>0.94</v>
      </c>
      <c r="DI74" s="69">
        <f>IFERROR(IFERROR(CE74,INDEX(input_dummy_data!$B:$B,MATCH($E74,input_dummy_data!$A:$A,0))),0)</f>
        <v>0.94</v>
      </c>
      <c r="DJ74" s="69">
        <f>IFERROR(IFERROR(CF74,INDEX(input_dummy_data!$B:$B,MATCH($E74,input_dummy_data!$A:$A,0))),0)</f>
        <v>0.94</v>
      </c>
      <c r="DK74" s="69">
        <f>IFERROR(IFERROR(CG74,INDEX(input_dummy_data!$B:$B,MATCH($E74,input_dummy_data!$A:$A,0))),0)</f>
        <v>0.94</v>
      </c>
      <c r="DL74" s="69">
        <f>IFERROR(IFERROR(CH74,INDEX(input_dummy_data!$B:$B,MATCH($E74,input_dummy_data!$A:$A,0))),0)</f>
        <v>0.94</v>
      </c>
      <c r="DM74" s="69">
        <f>IFERROR(IFERROR(CI74,INDEX(input_dummy_data!$B:$B,MATCH($E74,input_dummy_data!$A:$A,0))),0)</f>
        <v>0.94</v>
      </c>
      <c r="DN74" s="69">
        <f>IFERROR(IFERROR(CJ74,INDEX(input_dummy_data!$B:$B,MATCH($E74,input_dummy_data!$A:$A,0))),0)</f>
        <v>0.94</v>
      </c>
      <c r="DO74" s="69">
        <f>IFERROR(IFERROR(CK74,INDEX(input_dummy_data!$B:$B,MATCH($E74,input_dummy_data!$A:$A,0))),0)</f>
        <v>0.94</v>
      </c>
      <c r="DP74" s="69">
        <f>IFERROR(IFERROR(CL74,INDEX(input_dummy_data!$B:$B,MATCH($E74,input_dummy_data!$A:$A,0))),0)</f>
        <v>0.94</v>
      </c>
      <c r="DQ74" s="69">
        <f>IFERROR(IFERROR(CM74,INDEX(input_dummy_data!$B:$B,MATCH($E74,input_dummy_data!$A:$A,0))),0)</f>
        <v>0.94</v>
      </c>
      <c r="DR74" s="69">
        <f>IFERROR(IFERROR(CN74,INDEX(input_dummy_data!$B:$B,MATCH($E74,input_dummy_data!$A:$A,0))),0)</f>
        <v>0.94</v>
      </c>
      <c r="DS74" s="69">
        <f>IFERROR(IFERROR(CO74,INDEX(input_dummy_data!$B:$B,MATCH($E74,input_dummy_data!$A:$A,0))),0)</f>
        <v>0.94</v>
      </c>
      <c r="DT74" s="69">
        <f>IFERROR(IFERROR(CP74,INDEX(input_dummy_data!$B:$B,MATCH($E74,input_dummy_data!$A:$A,0))),0)</f>
        <v>0.94</v>
      </c>
      <c r="DU74" s="69">
        <f>IFERROR(IFERROR(CQ74,INDEX(input_dummy_data!$B:$B,MATCH($E74,input_dummy_data!$A:$A,0))),0)</f>
        <v>0.94</v>
      </c>
      <c r="DV74" s="69">
        <f>IFERROR(IFERROR(CR74,INDEX(input_dummy_data!$B:$B,MATCH($E74,input_dummy_data!$A:$A,0))),0)</f>
        <v>0.94</v>
      </c>
      <c r="DW74" t="s">
        <v>806</v>
      </c>
      <c r="DX74" t="s">
        <v>806</v>
      </c>
      <c r="DY74" t="s">
        <v>806</v>
      </c>
      <c r="DZ74" t="s">
        <v>806</v>
      </c>
      <c r="EA74" t="s">
        <v>806</v>
      </c>
      <c r="EB74" t="s">
        <v>806</v>
      </c>
      <c r="EC74" t="s">
        <v>806</v>
      </c>
      <c r="ED74" t="s">
        <v>806</v>
      </c>
      <c r="EE74" t="s">
        <v>806</v>
      </c>
      <c r="EF74" t="s">
        <v>806</v>
      </c>
      <c r="EG74" t="s">
        <v>806</v>
      </c>
      <c r="EH74" t="s">
        <v>806</v>
      </c>
      <c r="EI74" t="s">
        <v>806</v>
      </c>
      <c r="EJ74" t="s">
        <v>806</v>
      </c>
      <c r="EK74" t="s">
        <v>806</v>
      </c>
      <c r="EL74" t="s">
        <v>806</v>
      </c>
      <c r="EM74" t="s">
        <v>806</v>
      </c>
      <c r="EN74" t="s">
        <v>806</v>
      </c>
      <c r="EO74" t="s">
        <v>806</v>
      </c>
      <c r="EP74" t="s">
        <v>806</v>
      </c>
      <c r="EQ74" t="s">
        <v>806</v>
      </c>
      <c r="ER74" t="s">
        <v>806</v>
      </c>
      <c r="ES74" t="s">
        <v>806</v>
      </c>
      <c r="ET74" t="s">
        <v>806</v>
      </c>
      <c r="EU74" t="s">
        <v>806</v>
      </c>
      <c r="EV74" t="s">
        <v>806</v>
      </c>
      <c r="EW74" t="s">
        <v>806</v>
      </c>
      <c r="EX74" t="s">
        <v>806</v>
      </c>
      <c r="EY74" t="s">
        <v>806</v>
      </c>
    </row>
    <row r="75" spans="1:155" hidden="1" x14ac:dyDescent="0.2">
      <c r="A75" t="s">
        <v>266</v>
      </c>
      <c r="B75" t="s">
        <v>278</v>
      </c>
      <c r="C75" t="s">
        <v>15</v>
      </c>
      <c r="D75" t="s">
        <v>272</v>
      </c>
      <c r="E75" t="s">
        <v>191</v>
      </c>
      <c r="F75" s="51" t="s">
        <v>279</v>
      </c>
      <c r="G75" s="52" t="s">
        <v>281</v>
      </c>
      <c r="H75" s="53" t="s">
        <v>280</v>
      </c>
      <c r="I75" s="53" t="s">
        <v>280</v>
      </c>
      <c r="J75" s="53" t="s">
        <v>280</v>
      </c>
      <c r="K75" s="53" t="s">
        <v>280</v>
      </c>
      <c r="L75" s="53" t="s">
        <v>280</v>
      </c>
      <c r="M75" s="53" t="s">
        <v>280</v>
      </c>
      <c r="N75" s="53" t="s">
        <v>280</v>
      </c>
      <c r="O75" s="53" t="s">
        <v>280</v>
      </c>
      <c r="P75" s="53" t="s">
        <v>280</v>
      </c>
      <c r="Q75" s="53" t="s">
        <v>280</v>
      </c>
      <c r="R75" s="53" t="s">
        <v>280</v>
      </c>
      <c r="S75" s="53" t="s">
        <v>280</v>
      </c>
      <c r="T75" s="53" t="s">
        <v>280</v>
      </c>
      <c r="U75" s="53" t="s">
        <v>280</v>
      </c>
      <c r="V75" s="53" t="s">
        <v>280</v>
      </c>
      <c r="W75" s="53" t="s">
        <v>280</v>
      </c>
      <c r="X75" s="53" t="s">
        <v>280</v>
      </c>
      <c r="Y75" s="53" t="s">
        <v>280</v>
      </c>
      <c r="Z75" s="53" t="s">
        <v>280</v>
      </c>
      <c r="AA75" s="53" t="s">
        <v>280</v>
      </c>
      <c r="AB75" s="53" t="s">
        <v>280</v>
      </c>
      <c r="AC75" s="53" t="s">
        <v>280</v>
      </c>
      <c r="AD75" s="53" t="s">
        <v>280</v>
      </c>
      <c r="AE75" s="53" t="s">
        <v>280</v>
      </c>
      <c r="AF75" s="53" t="s">
        <v>280</v>
      </c>
      <c r="AG75" s="53" t="s">
        <v>280</v>
      </c>
      <c r="AH75" s="53" t="s">
        <v>280</v>
      </c>
      <c r="AI75" s="53" t="s">
        <v>280</v>
      </c>
      <c r="AJ75" s="53" t="s">
        <v>280</v>
      </c>
      <c r="AK75" s="112"/>
      <c r="AL75" s="112"/>
      <c r="AM75" s="112"/>
      <c r="AN75" s="112"/>
      <c r="AO75" s="112"/>
      <c r="AP75" s="112"/>
      <c r="AQ75" s="112"/>
      <c r="AR75" s="112"/>
      <c r="AS75" s="112"/>
      <c r="AT75" s="112"/>
      <c r="AU75" s="112"/>
      <c r="AV75" s="112"/>
      <c r="AW75" s="112"/>
      <c r="AX75" s="112"/>
      <c r="AY75" s="112"/>
      <c r="AZ75" s="112"/>
      <c r="BA75" s="112"/>
      <c r="BB75" s="112"/>
      <c r="BC75" s="112"/>
      <c r="BD75" s="112"/>
      <c r="BE75" s="112"/>
      <c r="BF75" s="112"/>
      <c r="BG75" s="112"/>
      <c r="BH75" s="112"/>
      <c r="BI75" s="112"/>
      <c r="BJ75" s="112"/>
      <c r="BK75" s="112"/>
      <c r="BL75" s="112"/>
      <c r="BM75" s="112"/>
      <c r="BN75" s="112"/>
      <c r="BO75" s="60" t="s">
        <v>283</v>
      </c>
      <c r="BP75" s="62" t="e">
        <f t="shared" ref="BP75:BY77" si="80">H75/SUMIFS(AL:AL,$A:$A,"Non-residential buildings",$B:$B,"4. Technology split",$C:$C,"Electricity",$D:$D,"Total Cooling")</f>
        <v>#VALUE!</v>
      </c>
      <c r="BQ75" s="62" t="e">
        <f t="shared" si="80"/>
        <v>#VALUE!</v>
      </c>
      <c r="BR75" s="62" t="e">
        <f t="shared" si="80"/>
        <v>#VALUE!</v>
      </c>
      <c r="BS75" s="62" t="e">
        <f t="shared" si="80"/>
        <v>#VALUE!</v>
      </c>
      <c r="BT75" s="62" t="e">
        <f t="shared" si="80"/>
        <v>#VALUE!</v>
      </c>
      <c r="BU75" s="62" t="e">
        <f t="shared" si="80"/>
        <v>#VALUE!</v>
      </c>
      <c r="BV75" s="62" t="e">
        <f t="shared" si="80"/>
        <v>#VALUE!</v>
      </c>
      <c r="BW75" s="62" t="e">
        <f t="shared" si="80"/>
        <v>#VALUE!</v>
      </c>
      <c r="BX75" s="62" t="e">
        <f t="shared" si="80"/>
        <v>#VALUE!</v>
      </c>
      <c r="BY75" s="62" t="e">
        <f t="shared" si="80"/>
        <v>#VALUE!</v>
      </c>
      <c r="BZ75" s="62" t="e">
        <f t="shared" ref="BZ75:CI77" si="81">R75/SUMIFS(AV:AV,$A:$A,"Non-residential buildings",$B:$B,"4. Technology split",$C:$C,"Electricity",$D:$D,"Total Cooling")</f>
        <v>#VALUE!</v>
      </c>
      <c r="CA75" s="62" t="e">
        <f t="shared" si="81"/>
        <v>#VALUE!</v>
      </c>
      <c r="CB75" s="62" t="e">
        <f t="shared" si="81"/>
        <v>#VALUE!</v>
      </c>
      <c r="CC75" s="62" t="e">
        <f t="shared" si="81"/>
        <v>#VALUE!</v>
      </c>
      <c r="CD75" s="62" t="e">
        <f t="shared" si="81"/>
        <v>#VALUE!</v>
      </c>
      <c r="CE75" s="62" t="e">
        <f t="shared" si="81"/>
        <v>#VALUE!</v>
      </c>
      <c r="CF75" s="62" t="e">
        <f t="shared" si="81"/>
        <v>#VALUE!</v>
      </c>
      <c r="CG75" s="62" t="e">
        <f t="shared" si="81"/>
        <v>#VALUE!</v>
      </c>
      <c r="CH75" s="62" t="e">
        <f t="shared" si="81"/>
        <v>#VALUE!</v>
      </c>
      <c r="CI75" s="62" t="e">
        <f t="shared" si="81"/>
        <v>#VALUE!</v>
      </c>
      <c r="CJ75" s="62" t="e">
        <f t="shared" ref="CJ75:CR77" si="82">AB75/SUMIFS(BF:BF,$A:$A,"Non-residential buildings",$B:$B,"4. Technology split",$C:$C,"Electricity",$D:$D,"Total Cooling")</f>
        <v>#VALUE!</v>
      </c>
      <c r="CK75" s="62" t="e">
        <f t="shared" si="82"/>
        <v>#VALUE!</v>
      </c>
      <c r="CL75" s="62" t="e">
        <f t="shared" si="82"/>
        <v>#VALUE!</v>
      </c>
      <c r="CM75" s="62" t="e">
        <f t="shared" si="82"/>
        <v>#VALUE!</v>
      </c>
      <c r="CN75" s="62" t="e">
        <f t="shared" si="82"/>
        <v>#VALUE!</v>
      </c>
      <c r="CO75" s="62" t="e">
        <f t="shared" si="82"/>
        <v>#VALUE!</v>
      </c>
      <c r="CP75" s="62" t="e">
        <f t="shared" si="82"/>
        <v>#VALUE!</v>
      </c>
      <c r="CQ75" s="62" t="e">
        <f t="shared" si="82"/>
        <v>#VALUE!</v>
      </c>
      <c r="CR75" s="62" t="e">
        <f t="shared" si="82"/>
        <v>#VALUE!</v>
      </c>
      <c r="CS75" s="63" t="s">
        <v>283</v>
      </c>
      <c r="CT75" s="69">
        <f>IFERROR(IFERROR(BP75,INDEX(input_dummy_data!$B:$B,MATCH($E75,input_dummy_data!$A:$A,0))),0)</f>
        <v>0.99</v>
      </c>
      <c r="CU75" s="69">
        <f>IFERROR(IFERROR(BQ75,INDEX(input_dummy_data!$B:$B,MATCH($E75,input_dummy_data!$A:$A,0))),0)</f>
        <v>0.99</v>
      </c>
      <c r="CV75" s="69">
        <f>IFERROR(IFERROR(BR75,INDEX(input_dummy_data!$B:$B,MATCH($E75,input_dummy_data!$A:$A,0))),0)</f>
        <v>0.99</v>
      </c>
      <c r="CW75" s="69">
        <f>IFERROR(IFERROR(BS75,INDEX(input_dummy_data!$B:$B,MATCH($E75,input_dummy_data!$A:$A,0))),0)</f>
        <v>0.99</v>
      </c>
      <c r="CX75" s="69">
        <f>IFERROR(IFERROR(BT75,INDEX(input_dummy_data!$B:$B,MATCH($E75,input_dummy_data!$A:$A,0))),0)</f>
        <v>0.99</v>
      </c>
      <c r="CY75" s="69">
        <f>IFERROR(IFERROR(BU75,INDEX(input_dummy_data!$B:$B,MATCH($E75,input_dummy_data!$A:$A,0))),0)</f>
        <v>0.99</v>
      </c>
      <c r="CZ75" s="69">
        <f>IFERROR(IFERROR(BV75,INDEX(input_dummy_data!$B:$B,MATCH($E75,input_dummy_data!$A:$A,0))),0)</f>
        <v>0.99</v>
      </c>
      <c r="DA75" s="69">
        <f>IFERROR(IFERROR(BW75,INDEX(input_dummy_data!$B:$B,MATCH($E75,input_dummy_data!$A:$A,0))),0)</f>
        <v>0.99</v>
      </c>
      <c r="DB75" s="69">
        <f>IFERROR(IFERROR(BX75,INDEX(input_dummy_data!$B:$B,MATCH($E75,input_dummy_data!$A:$A,0))),0)</f>
        <v>0.99</v>
      </c>
      <c r="DC75" s="69">
        <f>IFERROR(IFERROR(BY75,INDEX(input_dummy_data!$B:$B,MATCH($E75,input_dummy_data!$A:$A,0))),0)</f>
        <v>0.99</v>
      </c>
      <c r="DD75" s="69">
        <f>IFERROR(IFERROR(BZ75,INDEX(input_dummy_data!$B:$B,MATCH($E75,input_dummy_data!$A:$A,0))),0)</f>
        <v>0.99</v>
      </c>
      <c r="DE75" s="69">
        <f>IFERROR(IFERROR(CA75,INDEX(input_dummy_data!$B:$B,MATCH($E75,input_dummy_data!$A:$A,0))),0)</f>
        <v>0.99</v>
      </c>
      <c r="DF75" s="69">
        <f>IFERROR(IFERROR(CB75,INDEX(input_dummy_data!$B:$B,MATCH($E75,input_dummy_data!$A:$A,0))),0)</f>
        <v>0.99</v>
      </c>
      <c r="DG75" s="69">
        <f>IFERROR(IFERROR(CC75,INDEX(input_dummy_data!$B:$B,MATCH($E75,input_dummy_data!$A:$A,0))),0)</f>
        <v>0.99</v>
      </c>
      <c r="DH75" s="69">
        <f>IFERROR(IFERROR(CD75,INDEX(input_dummy_data!$B:$B,MATCH($E75,input_dummy_data!$A:$A,0))),0)</f>
        <v>0.99</v>
      </c>
      <c r="DI75" s="69">
        <f>IFERROR(IFERROR(CE75,INDEX(input_dummy_data!$B:$B,MATCH($E75,input_dummy_data!$A:$A,0))),0)</f>
        <v>0.99</v>
      </c>
      <c r="DJ75" s="69">
        <f>IFERROR(IFERROR(CF75,INDEX(input_dummy_data!$B:$B,MATCH($E75,input_dummy_data!$A:$A,0))),0)</f>
        <v>0.99</v>
      </c>
      <c r="DK75" s="69">
        <f>IFERROR(IFERROR(CG75,INDEX(input_dummy_data!$B:$B,MATCH($E75,input_dummy_data!$A:$A,0))),0)</f>
        <v>0.99</v>
      </c>
      <c r="DL75" s="69">
        <f>IFERROR(IFERROR(CH75,INDEX(input_dummy_data!$B:$B,MATCH($E75,input_dummy_data!$A:$A,0))),0)</f>
        <v>0.99</v>
      </c>
      <c r="DM75" s="69">
        <f>IFERROR(IFERROR(CI75,INDEX(input_dummy_data!$B:$B,MATCH($E75,input_dummy_data!$A:$A,0))),0)</f>
        <v>0.99</v>
      </c>
      <c r="DN75" s="69">
        <f>IFERROR(IFERROR(CJ75,INDEX(input_dummy_data!$B:$B,MATCH($E75,input_dummy_data!$A:$A,0))),0)</f>
        <v>0.99</v>
      </c>
      <c r="DO75" s="69">
        <f>IFERROR(IFERROR(CK75,INDEX(input_dummy_data!$B:$B,MATCH($E75,input_dummy_data!$A:$A,0))),0)</f>
        <v>0.99</v>
      </c>
      <c r="DP75" s="69">
        <f>IFERROR(IFERROR(CL75,INDEX(input_dummy_data!$B:$B,MATCH($E75,input_dummy_data!$A:$A,0))),0)</f>
        <v>0.99</v>
      </c>
      <c r="DQ75" s="69">
        <f>IFERROR(IFERROR(CM75,INDEX(input_dummy_data!$B:$B,MATCH($E75,input_dummy_data!$A:$A,0))),0)</f>
        <v>0.99</v>
      </c>
      <c r="DR75" s="69">
        <f>IFERROR(IFERROR(CN75,INDEX(input_dummy_data!$B:$B,MATCH($E75,input_dummy_data!$A:$A,0))),0)</f>
        <v>0.99</v>
      </c>
      <c r="DS75" s="69">
        <f>IFERROR(IFERROR(CO75,INDEX(input_dummy_data!$B:$B,MATCH($E75,input_dummy_data!$A:$A,0))),0)</f>
        <v>0.99</v>
      </c>
      <c r="DT75" s="69">
        <f>IFERROR(IFERROR(CP75,INDEX(input_dummy_data!$B:$B,MATCH($E75,input_dummy_data!$A:$A,0))),0)</f>
        <v>0.99</v>
      </c>
      <c r="DU75" s="69">
        <f>IFERROR(IFERROR(CQ75,INDEX(input_dummy_data!$B:$B,MATCH($E75,input_dummy_data!$A:$A,0))),0)</f>
        <v>0.99</v>
      </c>
      <c r="DV75" s="69">
        <f>IFERROR(IFERROR(CR75,INDEX(input_dummy_data!$B:$B,MATCH($E75,input_dummy_data!$A:$A,0))),0)</f>
        <v>0.99</v>
      </c>
      <c r="DW75" t="s">
        <v>807</v>
      </c>
      <c r="DX75" t="s">
        <v>807</v>
      </c>
      <c r="DY75" t="s">
        <v>807</v>
      </c>
      <c r="DZ75" t="s">
        <v>807</v>
      </c>
      <c r="EA75" t="s">
        <v>807</v>
      </c>
      <c r="EB75" t="s">
        <v>807</v>
      </c>
      <c r="EC75" t="s">
        <v>807</v>
      </c>
      <c r="ED75" t="s">
        <v>807</v>
      </c>
      <c r="EE75" t="s">
        <v>807</v>
      </c>
      <c r="EF75" t="s">
        <v>807</v>
      </c>
      <c r="EG75" t="s">
        <v>807</v>
      </c>
      <c r="EH75" t="s">
        <v>807</v>
      </c>
      <c r="EI75" t="s">
        <v>807</v>
      </c>
      <c r="EJ75" t="s">
        <v>807</v>
      </c>
      <c r="EK75" t="s">
        <v>807</v>
      </c>
      <c r="EL75" t="s">
        <v>807</v>
      </c>
      <c r="EM75" t="s">
        <v>807</v>
      </c>
      <c r="EN75" t="s">
        <v>807</v>
      </c>
      <c r="EO75" t="s">
        <v>807</v>
      </c>
      <c r="EP75" t="s">
        <v>807</v>
      </c>
      <c r="EQ75" t="s">
        <v>807</v>
      </c>
      <c r="ER75" t="s">
        <v>807</v>
      </c>
      <c r="ES75" t="s">
        <v>807</v>
      </c>
      <c r="ET75" t="s">
        <v>807</v>
      </c>
      <c r="EU75" t="s">
        <v>807</v>
      </c>
      <c r="EV75" t="s">
        <v>807</v>
      </c>
      <c r="EW75" t="s">
        <v>807</v>
      </c>
      <c r="EX75" t="s">
        <v>807</v>
      </c>
      <c r="EY75" t="s">
        <v>807</v>
      </c>
    </row>
    <row r="76" spans="1:155" hidden="1" x14ac:dyDescent="0.2">
      <c r="A76" t="s">
        <v>266</v>
      </c>
      <c r="B76" t="s">
        <v>278</v>
      </c>
      <c r="C76" t="s">
        <v>15</v>
      </c>
      <c r="D76" t="s">
        <v>272</v>
      </c>
      <c r="E76" t="s">
        <v>192</v>
      </c>
      <c r="F76" s="51" t="s">
        <v>279</v>
      </c>
      <c r="G76" s="52" t="s">
        <v>281</v>
      </c>
      <c r="H76" s="53" t="s">
        <v>280</v>
      </c>
      <c r="I76" s="53" t="s">
        <v>280</v>
      </c>
      <c r="J76" s="53" t="s">
        <v>280</v>
      </c>
      <c r="K76" s="53" t="s">
        <v>280</v>
      </c>
      <c r="L76" s="53" t="s">
        <v>280</v>
      </c>
      <c r="M76" s="53" t="s">
        <v>280</v>
      </c>
      <c r="N76" s="53" t="s">
        <v>280</v>
      </c>
      <c r="O76" s="53" t="s">
        <v>280</v>
      </c>
      <c r="P76" s="53" t="s">
        <v>280</v>
      </c>
      <c r="Q76" s="53" t="s">
        <v>280</v>
      </c>
      <c r="R76" s="53" t="s">
        <v>280</v>
      </c>
      <c r="S76" s="53" t="s">
        <v>280</v>
      </c>
      <c r="T76" s="53" t="s">
        <v>280</v>
      </c>
      <c r="U76" s="53" t="s">
        <v>280</v>
      </c>
      <c r="V76" s="53" t="s">
        <v>280</v>
      </c>
      <c r="W76" s="53" t="s">
        <v>280</v>
      </c>
      <c r="X76" s="53" t="s">
        <v>280</v>
      </c>
      <c r="Y76" s="53" t="s">
        <v>280</v>
      </c>
      <c r="Z76" s="53" t="s">
        <v>280</v>
      </c>
      <c r="AA76" s="53" t="s">
        <v>280</v>
      </c>
      <c r="AB76" s="53" t="s">
        <v>280</v>
      </c>
      <c r="AC76" s="53" t="s">
        <v>280</v>
      </c>
      <c r="AD76" s="53" t="s">
        <v>280</v>
      </c>
      <c r="AE76" s="53" t="s">
        <v>280</v>
      </c>
      <c r="AF76" s="53" t="s">
        <v>280</v>
      </c>
      <c r="AG76" s="53" t="s">
        <v>280</v>
      </c>
      <c r="AH76" s="53" t="s">
        <v>280</v>
      </c>
      <c r="AI76" s="53" t="s">
        <v>280</v>
      </c>
      <c r="AJ76" s="53" t="s">
        <v>280</v>
      </c>
      <c r="AK76" s="112"/>
      <c r="AL76" s="112"/>
      <c r="AM76" s="112"/>
      <c r="AN76" s="112"/>
      <c r="AO76" s="112"/>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c r="BM76" s="112"/>
      <c r="BN76" s="112"/>
      <c r="BO76" s="60" t="s">
        <v>283</v>
      </c>
      <c r="BP76" s="62" t="e">
        <f t="shared" si="80"/>
        <v>#VALUE!</v>
      </c>
      <c r="BQ76" s="62" t="e">
        <f t="shared" si="80"/>
        <v>#VALUE!</v>
      </c>
      <c r="BR76" s="62" t="e">
        <f t="shared" si="80"/>
        <v>#VALUE!</v>
      </c>
      <c r="BS76" s="62" t="e">
        <f t="shared" si="80"/>
        <v>#VALUE!</v>
      </c>
      <c r="BT76" s="62" t="e">
        <f t="shared" si="80"/>
        <v>#VALUE!</v>
      </c>
      <c r="BU76" s="62" t="e">
        <f t="shared" si="80"/>
        <v>#VALUE!</v>
      </c>
      <c r="BV76" s="62" t="e">
        <f t="shared" si="80"/>
        <v>#VALUE!</v>
      </c>
      <c r="BW76" s="62" t="e">
        <f t="shared" si="80"/>
        <v>#VALUE!</v>
      </c>
      <c r="BX76" s="62" t="e">
        <f t="shared" si="80"/>
        <v>#VALUE!</v>
      </c>
      <c r="BY76" s="62" t="e">
        <f t="shared" si="80"/>
        <v>#VALUE!</v>
      </c>
      <c r="BZ76" s="62" t="e">
        <f t="shared" si="81"/>
        <v>#VALUE!</v>
      </c>
      <c r="CA76" s="62" t="e">
        <f t="shared" si="81"/>
        <v>#VALUE!</v>
      </c>
      <c r="CB76" s="62" t="e">
        <f t="shared" si="81"/>
        <v>#VALUE!</v>
      </c>
      <c r="CC76" s="62" t="e">
        <f t="shared" si="81"/>
        <v>#VALUE!</v>
      </c>
      <c r="CD76" s="62" t="e">
        <f t="shared" si="81"/>
        <v>#VALUE!</v>
      </c>
      <c r="CE76" s="62" t="e">
        <f t="shared" si="81"/>
        <v>#VALUE!</v>
      </c>
      <c r="CF76" s="62" t="e">
        <f t="shared" si="81"/>
        <v>#VALUE!</v>
      </c>
      <c r="CG76" s="62" t="e">
        <f t="shared" si="81"/>
        <v>#VALUE!</v>
      </c>
      <c r="CH76" s="62" t="e">
        <f t="shared" si="81"/>
        <v>#VALUE!</v>
      </c>
      <c r="CI76" s="62" t="e">
        <f t="shared" si="81"/>
        <v>#VALUE!</v>
      </c>
      <c r="CJ76" s="62" t="e">
        <f t="shared" si="82"/>
        <v>#VALUE!</v>
      </c>
      <c r="CK76" s="62" t="e">
        <f t="shared" si="82"/>
        <v>#VALUE!</v>
      </c>
      <c r="CL76" s="62" t="e">
        <f t="shared" si="82"/>
        <v>#VALUE!</v>
      </c>
      <c r="CM76" s="62" t="e">
        <f t="shared" si="82"/>
        <v>#VALUE!</v>
      </c>
      <c r="CN76" s="62" t="e">
        <f t="shared" si="82"/>
        <v>#VALUE!</v>
      </c>
      <c r="CO76" s="62" t="e">
        <f t="shared" si="82"/>
        <v>#VALUE!</v>
      </c>
      <c r="CP76" s="62" t="e">
        <f t="shared" si="82"/>
        <v>#VALUE!</v>
      </c>
      <c r="CQ76" s="62" t="e">
        <f t="shared" si="82"/>
        <v>#VALUE!</v>
      </c>
      <c r="CR76" s="62" t="e">
        <f t="shared" si="82"/>
        <v>#VALUE!</v>
      </c>
      <c r="CS76" s="63" t="s">
        <v>283</v>
      </c>
      <c r="CT76" s="69">
        <f>IFERROR(IFERROR(BP76,INDEX(input_dummy_data!$B:$B,MATCH($E76,input_dummy_data!$A:$A,0))),0)</f>
        <v>0.01</v>
      </c>
      <c r="CU76" s="69">
        <f>IFERROR(IFERROR(BQ76,INDEX(input_dummy_data!$B:$B,MATCH($E76,input_dummy_data!$A:$A,0))),0)</f>
        <v>0.01</v>
      </c>
      <c r="CV76" s="69">
        <f>IFERROR(IFERROR(BR76,INDEX(input_dummy_data!$B:$B,MATCH($E76,input_dummy_data!$A:$A,0))),0)</f>
        <v>0.01</v>
      </c>
      <c r="CW76" s="69">
        <f>IFERROR(IFERROR(BS76,INDEX(input_dummy_data!$B:$B,MATCH($E76,input_dummy_data!$A:$A,0))),0)</f>
        <v>0.01</v>
      </c>
      <c r="CX76" s="69">
        <f>IFERROR(IFERROR(BT76,INDEX(input_dummy_data!$B:$B,MATCH($E76,input_dummy_data!$A:$A,0))),0)</f>
        <v>0.01</v>
      </c>
      <c r="CY76" s="69">
        <f>IFERROR(IFERROR(BU76,INDEX(input_dummy_data!$B:$B,MATCH($E76,input_dummy_data!$A:$A,0))),0)</f>
        <v>0.01</v>
      </c>
      <c r="CZ76" s="69">
        <f>IFERROR(IFERROR(BV76,INDEX(input_dummy_data!$B:$B,MATCH($E76,input_dummy_data!$A:$A,0))),0)</f>
        <v>0.01</v>
      </c>
      <c r="DA76" s="69">
        <f>IFERROR(IFERROR(BW76,INDEX(input_dummy_data!$B:$B,MATCH($E76,input_dummy_data!$A:$A,0))),0)</f>
        <v>0.01</v>
      </c>
      <c r="DB76" s="69">
        <f>IFERROR(IFERROR(BX76,INDEX(input_dummy_data!$B:$B,MATCH($E76,input_dummy_data!$A:$A,0))),0)</f>
        <v>0.01</v>
      </c>
      <c r="DC76" s="69">
        <f>IFERROR(IFERROR(BY76,INDEX(input_dummy_data!$B:$B,MATCH($E76,input_dummy_data!$A:$A,0))),0)</f>
        <v>0.01</v>
      </c>
      <c r="DD76" s="69">
        <f>IFERROR(IFERROR(BZ76,INDEX(input_dummy_data!$B:$B,MATCH($E76,input_dummy_data!$A:$A,0))),0)</f>
        <v>0.01</v>
      </c>
      <c r="DE76" s="69">
        <f>IFERROR(IFERROR(CA76,INDEX(input_dummy_data!$B:$B,MATCH($E76,input_dummy_data!$A:$A,0))),0)</f>
        <v>0.01</v>
      </c>
      <c r="DF76" s="69">
        <f>IFERROR(IFERROR(CB76,INDEX(input_dummy_data!$B:$B,MATCH($E76,input_dummy_data!$A:$A,0))),0)</f>
        <v>0.01</v>
      </c>
      <c r="DG76" s="69">
        <f>IFERROR(IFERROR(CC76,INDEX(input_dummy_data!$B:$B,MATCH($E76,input_dummy_data!$A:$A,0))),0)</f>
        <v>0.01</v>
      </c>
      <c r="DH76" s="69">
        <f>IFERROR(IFERROR(CD76,INDEX(input_dummy_data!$B:$B,MATCH($E76,input_dummy_data!$A:$A,0))),0)</f>
        <v>0.01</v>
      </c>
      <c r="DI76" s="69">
        <f>IFERROR(IFERROR(CE76,INDEX(input_dummy_data!$B:$B,MATCH($E76,input_dummy_data!$A:$A,0))),0)</f>
        <v>0.01</v>
      </c>
      <c r="DJ76" s="69">
        <f>IFERROR(IFERROR(CF76,INDEX(input_dummy_data!$B:$B,MATCH($E76,input_dummy_data!$A:$A,0))),0)</f>
        <v>0.01</v>
      </c>
      <c r="DK76" s="69">
        <f>IFERROR(IFERROR(CG76,INDEX(input_dummy_data!$B:$B,MATCH($E76,input_dummy_data!$A:$A,0))),0)</f>
        <v>0.01</v>
      </c>
      <c r="DL76" s="69">
        <f>IFERROR(IFERROR(CH76,INDEX(input_dummy_data!$B:$B,MATCH($E76,input_dummy_data!$A:$A,0))),0)</f>
        <v>0.01</v>
      </c>
      <c r="DM76" s="69">
        <f>IFERROR(IFERROR(CI76,INDEX(input_dummy_data!$B:$B,MATCH($E76,input_dummy_data!$A:$A,0))),0)</f>
        <v>0.01</v>
      </c>
      <c r="DN76" s="69">
        <f>IFERROR(IFERROR(CJ76,INDEX(input_dummy_data!$B:$B,MATCH($E76,input_dummy_data!$A:$A,0))),0)</f>
        <v>0.01</v>
      </c>
      <c r="DO76" s="69">
        <f>IFERROR(IFERROR(CK76,INDEX(input_dummy_data!$B:$B,MATCH($E76,input_dummy_data!$A:$A,0))),0)</f>
        <v>0.01</v>
      </c>
      <c r="DP76" s="69">
        <f>IFERROR(IFERROR(CL76,INDEX(input_dummy_data!$B:$B,MATCH($E76,input_dummy_data!$A:$A,0))),0)</f>
        <v>0.01</v>
      </c>
      <c r="DQ76" s="69">
        <f>IFERROR(IFERROR(CM76,INDEX(input_dummy_data!$B:$B,MATCH($E76,input_dummy_data!$A:$A,0))),0)</f>
        <v>0.01</v>
      </c>
      <c r="DR76" s="69">
        <f>IFERROR(IFERROR(CN76,INDEX(input_dummy_data!$B:$B,MATCH($E76,input_dummy_data!$A:$A,0))),0)</f>
        <v>0.01</v>
      </c>
      <c r="DS76" s="69">
        <f>IFERROR(IFERROR(CO76,INDEX(input_dummy_data!$B:$B,MATCH($E76,input_dummy_data!$A:$A,0))),0)</f>
        <v>0.01</v>
      </c>
      <c r="DT76" s="69">
        <f>IFERROR(IFERROR(CP76,INDEX(input_dummy_data!$B:$B,MATCH($E76,input_dummy_data!$A:$A,0))),0)</f>
        <v>0.01</v>
      </c>
      <c r="DU76" s="69">
        <f>IFERROR(IFERROR(CQ76,INDEX(input_dummy_data!$B:$B,MATCH($E76,input_dummy_data!$A:$A,0))),0)</f>
        <v>0.01</v>
      </c>
      <c r="DV76" s="69">
        <f>IFERROR(IFERROR(CR76,INDEX(input_dummy_data!$B:$B,MATCH($E76,input_dummy_data!$A:$A,0))),0)</f>
        <v>0.01</v>
      </c>
      <c r="DW76" t="s">
        <v>807</v>
      </c>
      <c r="DX76" t="s">
        <v>807</v>
      </c>
      <c r="DY76" t="s">
        <v>807</v>
      </c>
      <c r="DZ76" t="s">
        <v>807</v>
      </c>
      <c r="EA76" t="s">
        <v>807</v>
      </c>
      <c r="EB76" t="s">
        <v>807</v>
      </c>
      <c r="EC76" t="s">
        <v>807</v>
      </c>
      <c r="ED76" t="s">
        <v>807</v>
      </c>
      <c r="EE76" t="s">
        <v>807</v>
      </c>
      <c r="EF76" t="s">
        <v>807</v>
      </c>
      <c r="EG76" t="s">
        <v>807</v>
      </c>
      <c r="EH76" t="s">
        <v>807</v>
      </c>
      <c r="EI76" t="s">
        <v>807</v>
      </c>
      <c r="EJ76" t="s">
        <v>807</v>
      </c>
      <c r="EK76" t="s">
        <v>807</v>
      </c>
      <c r="EL76" t="s">
        <v>807</v>
      </c>
      <c r="EM76" t="s">
        <v>807</v>
      </c>
      <c r="EN76" t="s">
        <v>807</v>
      </c>
      <c r="EO76" t="s">
        <v>807</v>
      </c>
      <c r="EP76" t="s">
        <v>807</v>
      </c>
      <c r="EQ76" t="s">
        <v>807</v>
      </c>
      <c r="ER76" t="s">
        <v>807</v>
      </c>
      <c r="ES76" t="s">
        <v>807</v>
      </c>
      <c r="ET76" t="s">
        <v>807</v>
      </c>
      <c r="EU76" t="s">
        <v>807</v>
      </c>
      <c r="EV76" t="s">
        <v>807</v>
      </c>
      <c r="EW76" t="s">
        <v>807</v>
      </c>
      <c r="EX76" t="s">
        <v>807</v>
      </c>
      <c r="EY76" t="s">
        <v>807</v>
      </c>
    </row>
    <row r="77" spans="1:155" hidden="1" x14ac:dyDescent="0.2">
      <c r="A77" t="s">
        <v>266</v>
      </c>
      <c r="B77" t="s">
        <v>278</v>
      </c>
      <c r="C77" t="s">
        <v>15</v>
      </c>
      <c r="D77" t="s">
        <v>272</v>
      </c>
      <c r="E77" s="44" t="s">
        <v>193</v>
      </c>
      <c r="F77" s="51" t="s">
        <v>279</v>
      </c>
      <c r="G77" s="52" t="s">
        <v>281</v>
      </c>
      <c r="H77" s="53" t="s">
        <v>280</v>
      </c>
      <c r="I77" s="53" t="s">
        <v>280</v>
      </c>
      <c r="J77" s="53" t="s">
        <v>280</v>
      </c>
      <c r="K77" s="53" t="s">
        <v>280</v>
      </c>
      <c r="L77" s="53" t="s">
        <v>280</v>
      </c>
      <c r="M77" s="53" t="s">
        <v>280</v>
      </c>
      <c r="N77" s="53" t="s">
        <v>280</v>
      </c>
      <c r="O77" s="53" t="s">
        <v>280</v>
      </c>
      <c r="P77" s="53" t="s">
        <v>280</v>
      </c>
      <c r="Q77" s="53" t="s">
        <v>280</v>
      </c>
      <c r="R77" s="53" t="s">
        <v>280</v>
      </c>
      <c r="S77" s="53" t="s">
        <v>280</v>
      </c>
      <c r="T77" s="53" t="s">
        <v>280</v>
      </c>
      <c r="U77" s="53" t="s">
        <v>280</v>
      </c>
      <c r="V77" s="53" t="s">
        <v>280</v>
      </c>
      <c r="W77" s="53" t="s">
        <v>280</v>
      </c>
      <c r="X77" s="53" t="s">
        <v>280</v>
      </c>
      <c r="Y77" s="53" t="s">
        <v>280</v>
      </c>
      <c r="Z77" s="53" t="s">
        <v>280</v>
      </c>
      <c r="AA77" s="53" t="s">
        <v>280</v>
      </c>
      <c r="AB77" s="53" t="s">
        <v>280</v>
      </c>
      <c r="AC77" s="53" t="s">
        <v>280</v>
      </c>
      <c r="AD77" s="53" t="s">
        <v>280</v>
      </c>
      <c r="AE77" s="53" t="s">
        <v>280</v>
      </c>
      <c r="AF77" s="53" t="s">
        <v>280</v>
      </c>
      <c r="AG77" s="53" t="s">
        <v>280</v>
      </c>
      <c r="AH77" s="53" t="s">
        <v>280</v>
      </c>
      <c r="AI77" s="53" t="s">
        <v>280</v>
      </c>
      <c r="AJ77" s="53" t="s">
        <v>280</v>
      </c>
      <c r="AK77" s="112"/>
      <c r="AL77" s="112"/>
      <c r="AM77" s="112"/>
      <c r="AN77" s="112"/>
      <c r="AO77" s="112"/>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c r="BM77" s="112"/>
      <c r="BN77" s="112"/>
      <c r="BO77" s="60" t="s">
        <v>283</v>
      </c>
      <c r="BP77" s="62" t="e">
        <f t="shared" si="80"/>
        <v>#VALUE!</v>
      </c>
      <c r="BQ77" s="62" t="e">
        <f t="shared" si="80"/>
        <v>#VALUE!</v>
      </c>
      <c r="BR77" s="62" t="e">
        <f t="shared" si="80"/>
        <v>#VALUE!</v>
      </c>
      <c r="BS77" s="62" t="e">
        <f t="shared" si="80"/>
        <v>#VALUE!</v>
      </c>
      <c r="BT77" s="62" t="e">
        <f t="shared" si="80"/>
        <v>#VALUE!</v>
      </c>
      <c r="BU77" s="62" t="e">
        <f t="shared" si="80"/>
        <v>#VALUE!</v>
      </c>
      <c r="BV77" s="62" t="e">
        <f t="shared" si="80"/>
        <v>#VALUE!</v>
      </c>
      <c r="BW77" s="62" t="e">
        <f t="shared" si="80"/>
        <v>#VALUE!</v>
      </c>
      <c r="BX77" s="62" t="e">
        <f t="shared" si="80"/>
        <v>#VALUE!</v>
      </c>
      <c r="BY77" s="62" t="e">
        <f t="shared" si="80"/>
        <v>#VALUE!</v>
      </c>
      <c r="BZ77" s="62" t="e">
        <f t="shared" si="81"/>
        <v>#VALUE!</v>
      </c>
      <c r="CA77" s="62" t="e">
        <f t="shared" si="81"/>
        <v>#VALUE!</v>
      </c>
      <c r="CB77" s="62" t="e">
        <f t="shared" si="81"/>
        <v>#VALUE!</v>
      </c>
      <c r="CC77" s="62" t="e">
        <f t="shared" si="81"/>
        <v>#VALUE!</v>
      </c>
      <c r="CD77" s="62" t="e">
        <f t="shared" si="81"/>
        <v>#VALUE!</v>
      </c>
      <c r="CE77" s="62" t="e">
        <f t="shared" si="81"/>
        <v>#VALUE!</v>
      </c>
      <c r="CF77" s="62" t="e">
        <f t="shared" si="81"/>
        <v>#VALUE!</v>
      </c>
      <c r="CG77" s="62" t="e">
        <f t="shared" si="81"/>
        <v>#VALUE!</v>
      </c>
      <c r="CH77" s="62" t="e">
        <f t="shared" si="81"/>
        <v>#VALUE!</v>
      </c>
      <c r="CI77" s="62" t="e">
        <f t="shared" si="81"/>
        <v>#VALUE!</v>
      </c>
      <c r="CJ77" s="62" t="e">
        <f t="shared" si="82"/>
        <v>#VALUE!</v>
      </c>
      <c r="CK77" s="62" t="e">
        <f t="shared" si="82"/>
        <v>#VALUE!</v>
      </c>
      <c r="CL77" s="62" t="e">
        <f t="shared" si="82"/>
        <v>#VALUE!</v>
      </c>
      <c r="CM77" s="62" t="e">
        <f t="shared" si="82"/>
        <v>#VALUE!</v>
      </c>
      <c r="CN77" s="62" t="e">
        <f t="shared" si="82"/>
        <v>#VALUE!</v>
      </c>
      <c r="CO77" s="62" t="e">
        <f t="shared" si="82"/>
        <v>#VALUE!</v>
      </c>
      <c r="CP77" s="62" t="e">
        <f t="shared" si="82"/>
        <v>#VALUE!</v>
      </c>
      <c r="CQ77" s="62" t="e">
        <f t="shared" si="82"/>
        <v>#VALUE!</v>
      </c>
      <c r="CR77" s="62" t="e">
        <f t="shared" si="82"/>
        <v>#VALUE!</v>
      </c>
      <c r="CS77" s="63" t="s">
        <v>283</v>
      </c>
      <c r="CT77" s="69">
        <f>IFERROR(IFERROR(BP77,INDEX(input_dummy_data!$B:$B,MATCH($E77,input_dummy_data!$A:$A,0))),0)</f>
        <v>0</v>
      </c>
      <c r="CU77" s="69">
        <f>IFERROR(IFERROR(BQ77,INDEX(input_dummy_data!$B:$B,MATCH($E77,input_dummy_data!$A:$A,0))),0)</f>
        <v>0</v>
      </c>
      <c r="CV77" s="69">
        <f>IFERROR(IFERROR(BR77,INDEX(input_dummy_data!$B:$B,MATCH($E77,input_dummy_data!$A:$A,0))),0)</f>
        <v>0</v>
      </c>
      <c r="CW77" s="69">
        <f>IFERROR(IFERROR(BS77,INDEX(input_dummy_data!$B:$B,MATCH($E77,input_dummy_data!$A:$A,0))),0)</f>
        <v>0</v>
      </c>
      <c r="CX77" s="69">
        <f>IFERROR(IFERROR(BT77,INDEX(input_dummy_data!$B:$B,MATCH($E77,input_dummy_data!$A:$A,0))),0)</f>
        <v>0</v>
      </c>
      <c r="CY77" s="69">
        <f>IFERROR(IFERROR(BU77,INDEX(input_dummy_data!$B:$B,MATCH($E77,input_dummy_data!$A:$A,0))),0)</f>
        <v>0</v>
      </c>
      <c r="CZ77" s="69">
        <f>IFERROR(IFERROR(BV77,INDEX(input_dummy_data!$B:$B,MATCH($E77,input_dummy_data!$A:$A,0))),0)</f>
        <v>0</v>
      </c>
      <c r="DA77" s="69">
        <f>IFERROR(IFERROR(BW77,INDEX(input_dummy_data!$B:$B,MATCH($E77,input_dummy_data!$A:$A,0))),0)</f>
        <v>0</v>
      </c>
      <c r="DB77" s="69">
        <f>IFERROR(IFERROR(BX77,INDEX(input_dummy_data!$B:$B,MATCH($E77,input_dummy_data!$A:$A,0))),0)</f>
        <v>0</v>
      </c>
      <c r="DC77" s="69">
        <f>IFERROR(IFERROR(BY77,INDEX(input_dummy_data!$B:$B,MATCH($E77,input_dummy_data!$A:$A,0))),0)</f>
        <v>0</v>
      </c>
      <c r="DD77" s="69">
        <f>IFERROR(IFERROR(BZ77,INDEX(input_dummy_data!$B:$B,MATCH($E77,input_dummy_data!$A:$A,0))),0)</f>
        <v>0</v>
      </c>
      <c r="DE77" s="69">
        <f>IFERROR(IFERROR(CA77,INDEX(input_dummy_data!$B:$B,MATCH($E77,input_dummy_data!$A:$A,0))),0)</f>
        <v>0</v>
      </c>
      <c r="DF77" s="69">
        <f>IFERROR(IFERROR(CB77,INDEX(input_dummy_data!$B:$B,MATCH($E77,input_dummy_data!$A:$A,0))),0)</f>
        <v>0</v>
      </c>
      <c r="DG77" s="69">
        <f>IFERROR(IFERROR(CC77,INDEX(input_dummy_data!$B:$B,MATCH($E77,input_dummy_data!$A:$A,0))),0)</f>
        <v>0</v>
      </c>
      <c r="DH77" s="69">
        <f>IFERROR(IFERROR(CD77,INDEX(input_dummy_data!$B:$B,MATCH($E77,input_dummy_data!$A:$A,0))),0)</f>
        <v>0</v>
      </c>
      <c r="DI77" s="69">
        <f>IFERROR(IFERROR(CE77,INDEX(input_dummy_data!$B:$B,MATCH($E77,input_dummy_data!$A:$A,0))),0)</f>
        <v>0</v>
      </c>
      <c r="DJ77" s="69">
        <f>IFERROR(IFERROR(CF77,INDEX(input_dummy_data!$B:$B,MATCH($E77,input_dummy_data!$A:$A,0))),0)</f>
        <v>0</v>
      </c>
      <c r="DK77" s="69">
        <f>IFERROR(IFERROR(CG77,INDEX(input_dummy_data!$B:$B,MATCH($E77,input_dummy_data!$A:$A,0))),0)</f>
        <v>0</v>
      </c>
      <c r="DL77" s="69">
        <f>IFERROR(IFERROR(CH77,INDEX(input_dummy_data!$B:$B,MATCH($E77,input_dummy_data!$A:$A,0))),0)</f>
        <v>0</v>
      </c>
      <c r="DM77" s="69">
        <f>IFERROR(IFERROR(CI77,INDEX(input_dummy_data!$B:$B,MATCH($E77,input_dummy_data!$A:$A,0))),0)</f>
        <v>0</v>
      </c>
      <c r="DN77" s="69">
        <f>IFERROR(IFERROR(CJ77,INDEX(input_dummy_data!$B:$B,MATCH($E77,input_dummy_data!$A:$A,0))),0)</f>
        <v>0</v>
      </c>
      <c r="DO77" s="69">
        <f>IFERROR(IFERROR(CK77,INDEX(input_dummy_data!$B:$B,MATCH($E77,input_dummy_data!$A:$A,0))),0)</f>
        <v>0</v>
      </c>
      <c r="DP77" s="69">
        <f>IFERROR(IFERROR(CL77,INDEX(input_dummy_data!$B:$B,MATCH($E77,input_dummy_data!$A:$A,0))),0)</f>
        <v>0</v>
      </c>
      <c r="DQ77" s="69">
        <f>IFERROR(IFERROR(CM77,INDEX(input_dummy_data!$B:$B,MATCH($E77,input_dummy_data!$A:$A,0))),0)</f>
        <v>0</v>
      </c>
      <c r="DR77" s="69">
        <f>IFERROR(IFERROR(CN77,INDEX(input_dummy_data!$B:$B,MATCH($E77,input_dummy_data!$A:$A,0))),0)</f>
        <v>0</v>
      </c>
      <c r="DS77" s="69">
        <f>IFERROR(IFERROR(CO77,INDEX(input_dummy_data!$B:$B,MATCH($E77,input_dummy_data!$A:$A,0))),0)</f>
        <v>0</v>
      </c>
      <c r="DT77" s="69">
        <f>IFERROR(IFERROR(CP77,INDEX(input_dummy_data!$B:$B,MATCH($E77,input_dummy_data!$A:$A,0))),0)</f>
        <v>0</v>
      </c>
      <c r="DU77" s="69">
        <f>IFERROR(IFERROR(CQ77,INDEX(input_dummy_data!$B:$B,MATCH($E77,input_dummy_data!$A:$A,0))),0)</f>
        <v>0</v>
      </c>
      <c r="DV77" s="69">
        <f>IFERROR(IFERROR(CR77,INDEX(input_dummy_data!$B:$B,MATCH($E77,input_dummy_data!$A:$A,0))),0)</f>
        <v>0</v>
      </c>
      <c r="DW77" t="s">
        <v>807</v>
      </c>
      <c r="DX77" t="s">
        <v>807</v>
      </c>
      <c r="DY77" t="s">
        <v>807</v>
      </c>
      <c r="DZ77" t="s">
        <v>807</v>
      </c>
      <c r="EA77" t="s">
        <v>807</v>
      </c>
      <c r="EB77" t="s">
        <v>807</v>
      </c>
      <c r="EC77" t="s">
        <v>807</v>
      </c>
      <c r="ED77" t="s">
        <v>807</v>
      </c>
      <c r="EE77" t="s">
        <v>807</v>
      </c>
      <c r="EF77" t="s">
        <v>807</v>
      </c>
      <c r="EG77" t="s">
        <v>807</v>
      </c>
      <c r="EH77" t="s">
        <v>807</v>
      </c>
      <c r="EI77" t="s">
        <v>807</v>
      </c>
      <c r="EJ77" t="s">
        <v>807</v>
      </c>
      <c r="EK77" t="s">
        <v>807</v>
      </c>
      <c r="EL77" t="s">
        <v>807</v>
      </c>
      <c r="EM77" t="s">
        <v>807</v>
      </c>
      <c r="EN77" t="s">
        <v>807</v>
      </c>
      <c r="EO77" t="s">
        <v>807</v>
      </c>
      <c r="EP77" t="s">
        <v>807</v>
      </c>
      <c r="EQ77" t="s">
        <v>807</v>
      </c>
      <c r="ER77" t="s">
        <v>807</v>
      </c>
      <c r="ES77" t="s">
        <v>807</v>
      </c>
      <c r="ET77" t="s">
        <v>807</v>
      </c>
      <c r="EU77" t="s">
        <v>807</v>
      </c>
      <c r="EV77" t="s">
        <v>807</v>
      </c>
      <c r="EW77" t="s">
        <v>807</v>
      </c>
      <c r="EX77" t="s">
        <v>807</v>
      </c>
      <c r="EY77" t="s">
        <v>807</v>
      </c>
    </row>
    <row r="78" spans="1:155" hidden="1" x14ac:dyDescent="0.2">
      <c r="A78" t="s">
        <v>276</v>
      </c>
      <c r="B78" t="s">
        <v>278</v>
      </c>
      <c r="C78" t="s">
        <v>15</v>
      </c>
      <c r="D78" t="s">
        <v>268</v>
      </c>
      <c r="E78" t="s">
        <v>203</v>
      </c>
      <c r="F78" s="51" t="s">
        <v>279</v>
      </c>
      <c r="G78" s="52" t="s">
        <v>15</v>
      </c>
      <c r="H78" s="53">
        <f>INDEX('RES_se-appl'!$7:$7,MATCH(H$2,'RES_se-appl'!$2:$2,0))</f>
        <v>50.725128270548801</v>
      </c>
      <c r="I78" s="53">
        <f>INDEX('RES_se-appl'!$7:$7,MATCH(I$2,'RES_se-appl'!$2:$2,0))</f>
        <v>99.712147709929397</v>
      </c>
      <c r="J78" s="53">
        <f>INDEX('RES_se-appl'!$7:$7,MATCH(J$2,'RES_se-appl'!$2:$2,0))</f>
        <v>3.5686278119146202</v>
      </c>
      <c r="K78" s="53">
        <f>INDEX('RES_se-appl'!$7:$7,MATCH(K$2,'RES_se-appl'!$2:$2,0))</f>
        <v>4.7858472724738297</v>
      </c>
      <c r="L78" s="53">
        <f>INDEX('RES_se-appl'!$7:$7,MATCH(L$2,'RES_se-appl'!$2:$2,0))</f>
        <v>9.0650412680453094</v>
      </c>
      <c r="M78" s="53">
        <f>INDEX('RES_se-appl'!$7:$7,MATCH(M$2,'RES_se-appl'!$2:$2,0))</f>
        <v>561.69932554248396</v>
      </c>
      <c r="N78" s="53">
        <f>INDEX('RES_se-appl'!$7:$7,MATCH(N$2,'RES_se-appl'!$2:$2,0))</f>
        <v>49.954057305734601</v>
      </c>
      <c r="O78" s="53">
        <f>INDEX('RES_se-appl'!$7:$7,MATCH(O$2,'RES_se-appl'!$2:$2,0))</f>
        <v>1.4412844857789</v>
      </c>
      <c r="P78" s="53">
        <f>INDEX('RES_se-appl'!$7:$7,MATCH(P$2,'RES_se-appl'!$2:$2,0))</f>
        <v>257.67832675771302</v>
      </c>
      <c r="Q78" s="53">
        <f>INDEX('RES_se-appl'!$7:$7,MATCH(Q$2,'RES_se-appl'!$2:$2,0))</f>
        <v>57.772829814608897</v>
      </c>
      <c r="R78" s="53">
        <f>INDEX('RES_se-appl'!$7:$7,MATCH(R$2,'RES_se-appl'!$2:$2,0))</f>
        <v>437.98254439183302</v>
      </c>
      <c r="S78" s="53">
        <f>INDEX('RES_se-appl'!$7:$7,MATCH(S$2,'RES_se-appl'!$2:$2,0))</f>
        <v>485.36430535029098</v>
      </c>
      <c r="T78" s="53">
        <f>INDEX('RES_se-appl'!$7:$7,MATCH(T$2,'RES_se-appl'!$2:$2,0))</f>
        <v>11.613798572819199</v>
      </c>
      <c r="U78" s="53">
        <f>INDEX('RES_se-appl'!$7:$7,MATCH(U$2,'RES_se-appl'!$2:$2,0))</f>
        <v>6.72706799172279</v>
      </c>
      <c r="V78" s="53">
        <f>INDEX('RES_se-appl'!$7:$7,MATCH(V$2,'RES_se-appl'!$2:$2,0))</f>
        <v>9.2058245348925105</v>
      </c>
      <c r="W78" s="53">
        <f>INDEX('RES_se-appl'!$7:$7,MATCH(W$2,'RES_se-appl'!$2:$2,0))</f>
        <v>42.200838115735998</v>
      </c>
      <c r="X78" s="53">
        <f>INDEX('RES_se-appl'!$7:$7,MATCH(X$2,'RES_se-appl'!$2:$2,0))</f>
        <v>88.560548638218407</v>
      </c>
      <c r="Y78" s="53">
        <f>INDEX('RES_se-appl'!$7:$7,MATCH(Y$2,'RES_se-appl'!$2:$2,0))</f>
        <v>2.1786107262341399</v>
      </c>
      <c r="Z78" s="53">
        <f>INDEX('RES_se-appl'!$7:$7,MATCH(Z$2,'RES_se-appl'!$2:$2,0))</f>
        <v>4.6016725176627604</v>
      </c>
      <c r="AA78" s="53">
        <f>INDEX('RES_se-appl'!$7:$7,MATCH(AA$2,'RES_se-appl'!$2:$2,0))</f>
        <v>2.49239423667535</v>
      </c>
      <c r="AB78" s="53">
        <f>INDEX('RES_se-appl'!$7:$7,MATCH(AB$2,'RES_se-appl'!$2:$2,0))</f>
        <v>133.412020624706</v>
      </c>
      <c r="AC78" s="53">
        <f>INDEX('RES_se-appl'!$7:$7,MATCH(AC$2,'RES_se-appl'!$2:$2,0))</f>
        <v>18.945288195164199</v>
      </c>
      <c r="AD78" s="53">
        <f>INDEX('RES_se-appl'!$7:$7,MATCH(AD$2,'RES_se-appl'!$2:$2,0))</f>
        <v>37.289913286774798</v>
      </c>
      <c r="AE78" s="53">
        <f>INDEX('RES_se-appl'!$7:$7,MATCH(AE$2,'RES_se-appl'!$2:$2,0))</f>
        <v>12.0905352816643</v>
      </c>
      <c r="AF78" s="53">
        <f>INDEX('RES_se-appl'!$7:$7,MATCH(AF$2,'RES_se-appl'!$2:$2,0))</f>
        <v>107.07956878417301</v>
      </c>
      <c r="AG78" s="53">
        <f>INDEX('RES_se-appl'!$7:$7,MATCH(AG$2,'RES_se-appl'!$2:$2,0))</f>
        <v>6.7941299224913099</v>
      </c>
      <c r="AH78" s="53">
        <f>INDEX('RES_se-appl'!$7:$7,MATCH(AH$2,'RES_se-appl'!$2:$2,0))</f>
        <v>5.5712336169671204</v>
      </c>
      <c r="AI78" s="53">
        <f>INDEX('RES_se-appl'!$7:$7,MATCH(AI$2,'RES_se-appl'!$2:$2,0))</f>
        <v>1.2678201549577761</v>
      </c>
      <c r="AJ78" s="53">
        <f>INDEX('RES_se-appl'!$7:$7,MATCH(AJ$2,'RES_se-appl'!$2:$2,0))</f>
        <v>2509.7807311822185</v>
      </c>
      <c r="AK78" s="112"/>
      <c r="AL78" s="112"/>
      <c r="AM78" s="112"/>
      <c r="AN78" s="112"/>
      <c r="AO78" s="112"/>
      <c r="AP78" s="112"/>
      <c r="AQ78" s="112"/>
      <c r="AR78" s="112"/>
      <c r="AS78" s="112"/>
      <c r="AT78" s="112"/>
      <c r="AU78" s="112"/>
      <c r="AV78" s="112"/>
      <c r="AW78" s="112"/>
      <c r="AX78" s="112"/>
      <c r="AY78" s="112"/>
      <c r="AZ78" s="112"/>
      <c r="BA78" s="112"/>
      <c r="BB78" s="112"/>
      <c r="BC78" s="112"/>
      <c r="BD78" s="112"/>
      <c r="BE78" s="112"/>
      <c r="BF78" s="112"/>
      <c r="BG78" s="112"/>
      <c r="BH78" s="112"/>
      <c r="BI78" s="112"/>
      <c r="BJ78" s="112"/>
      <c r="BK78" s="112"/>
      <c r="BL78" s="112"/>
      <c r="BM78" s="112"/>
      <c r="BN78" s="112"/>
      <c r="BO78" s="60" t="s">
        <v>283</v>
      </c>
      <c r="BP78" s="62">
        <f t="shared" ref="BP78:BY81" si="83">H78/SUMIFS(AL:AL,$A:$A,"Dwellings",$B:$B,"4. Technology split",$C:$C,"Electricity",$D:$D,"Total Appliances")</f>
        <v>7.39513371718937E-2</v>
      </c>
      <c r="BQ78" s="62">
        <f t="shared" si="83"/>
        <v>0.1182659643093882</v>
      </c>
      <c r="BR78" s="62">
        <f t="shared" si="83"/>
        <v>1.0687992683204896E-2</v>
      </c>
      <c r="BS78" s="62">
        <f t="shared" si="83"/>
        <v>7.1666336351994736E-2</v>
      </c>
      <c r="BT78" s="62">
        <f t="shared" si="83"/>
        <v>1.8343645371583006E-2</v>
      </c>
      <c r="BU78" s="62">
        <f t="shared" si="83"/>
        <v>8.6976233115447485E-2</v>
      </c>
      <c r="BV78" s="62">
        <f t="shared" si="83"/>
        <v>0.11387493095476847</v>
      </c>
      <c r="BW78" s="62">
        <f t="shared" si="83"/>
        <v>1.8287541272598715E-2</v>
      </c>
      <c r="BX78" s="62">
        <f t="shared" si="83"/>
        <v>7.8342747560597642E-2</v>
      </c>
      <c r="BY78" s="62">
        <f t="shared" si="83"/>
        <v>0.11783358022625602</v>
      </c>
      <c r="BZ78" s="62">
        <f t="shared" ref="BZ78:CI81" si="84">R78/SUMIFS(AV:AV,$A:$A,"Dwellings",$B:$B,"4. Technology split",$C:$C,"Electricity",$D:$D,"Total Appliances")</f>
        <v>7.59854568176032E-2</v>
      </c>
      <c r="CA78" s="62">
        <f t="shared" si="84"/>
        <v>0.10759609333327629</v>
      </c>
      <c r="CB78" s="62">
        <f t="shared" si="84"/>
        <v>2.4177630281520736E-2</v>
      </c>
      <c r="CC78" s="62">
        <f t="shared" si="84"/>
        <v>3.1148549981250689E-2</v>
      </c>
      <c r="CD78" s="62">
        <f t="shared" si="84"/>
        <v>1.8744534562396459E-2</v>
      </c>
      <c r="CE78" s="62">
        <f t="shared" si="84"/>
        <v>0.12979293590086627</v>
      </c>
      <c r="CF78" s="62">
        <f t="shared" si="84"/>
        <v>2.4098354296741245E-2</v>
      </c>
      <c r="CG78" s="62">
        <f t="shared" si="84"/>
        <v>1.5881068953880733E-2</v>
      </c>
      <c r="CH78" s="62">
        <f t="shared" si="84"/>
        <v>0.11228664336094246</v>
      </c>
      <c r="CI78" s="62">
        <f t="shared" si="84"/>
        <v>2.5112416207584719E-2</v>
      </c>
      <c r="CJ78" s="62">
        <f t="shared" ref="CJ78:CR81" si="85">AB78/SUMIFS(BF:BF,$A:$A,"Dwellings",$B:$B,"4. Technology split",$C:$C,"Electricity",$D:$D,"Total Appliances")</f>
        <v>0.11533229252804821</v>
      </c>
      <c r="CK78" s="62">
        <f t="shared" si="85"/>
        <v>1.2446337204422281E-2</v>
      </c>
      <c r="CL78" s="62">
        <f t="shared" si="85"/>
        <v>5.8876765289355454E-2</v>
      </c>
      <c r="CM78" s="62">
        <f t="shared" si="85"/>
        <v>1.4813443697300876E-2</v>
      </c>
      <c r="CN78" s="62">
        <f t="shared" si="85"/>
        <v>0.12715583228348004</v>
      </c>
      <c r="CO78" s="62">
        <f t="shared" si="85"/>
        <v>5.2576273056105176E-2</v>
      </c>
      <c r="CP78" s="62">
        <f t="shared" si="85"/>
        <v>2.307548108004908E-2</v>
      </c>
      <c r="CQ78" s="62">
        <f t="shared" si="85"/>
        <v>4.9886737508198664E-2</v>
      </c>
      <c r="CR78" s="62">
        <f t="shared" si="85"/>
        <v>7.320242439168477E-2</v>
      </c>
      <c r="CS78" s="63" t="s">
        <v>283</v>
      </c>
      <c r="CT78" s="69">
        <f>IFERROR(IFERROR(BP78,INDEX(input_dummy_data!$B:$B,MATCH($E78,input_dummy_data!$A:$A,0))),0)</f>
        <v>7.39513371718937E-2</v>
      </c>
      <c r="CU78" s="69">
        <f>IFERROR(IFERROR(BQ78,INDEX(input_dummy_data!$B:$B,MATCH($E78,input_dummy_data!$A:$A,0))),0)</f>
        <v>0.1182659643093882</v>
      </c>
      <c r="CV78" s="69">
        <f>IFERROR(IFERROR(BR78,INDEX(input_dummy_data!$B:$B,MATCH($E78,input_dummy_data!$A:$A,0))),0)</f>
        <v>1.0687992683204896E-2</v>
      </c>
      <c r="CW78" s="69">
        <f>IFERROR(IFERROR(BS78,INDEX(input_dummy_data!$B:$B,MATCH($E78,input_dummy_data!$A:$A,0))),0)</f>
        <v>7.1666336351994736E-2</v>
      </c>
      <c r="CX78" s="69">
        <f>IFERROR(IFERROR(BT78,INDEX(input_dummy_data!$B:$B,MATCH($E78,input_dummy_data!$A:$A,0))),0)</f>
        <v>1.8343645371583006E-2</v>
      </c>
      <c r="CY78" s="69">
        <f>IFERROR(IFERROR(BU78,INDEX(input_dummy_data!$B:$B,MATCH($E78,input_dummy_data!$A:$A,0))),0)</f>
        <v>8.6976233115447485E-2</v>
      </c>
      <c r="CZ78" s="69">
        <f>IFERROR(IFERROR(BV78,INDEX(input_dummy_data!$B:$B,MATCH($E78,input_dummy_data!$A:$A,0))),0)</f>
        <v>0.11387493095476847</v>
      </c>
      <c r="DA78" s="69">
        <f>IFERROR(IFERROR(BW78,INDEX(input_dummy_data!$B:$B,MATCH($E78,input_dummy_data!$A:$A,0))),0)</f>
        <v>1.8287541272598715E-2</v>
      </c>
      <c r="DB78" s="69">
        <f>IFERROR(IFERROR(BX78,INDEX(input_dummy_data!$B:$B,MATCH($E78,input_dummy_data!$A:$A,0))),0)</f>
        <v>7.8342747560597642E-2</v>
      </c>
      <c r="DC78" s="69">
        <f>IFERROR(IFERROR(BY78,INDEX(input_dummy_data!$B:$B,MATCH($E78,input_dummy_data!$A:$A,0))),0)</f>
        <v>0.11783358022625602</v>
      </c>
      <c r="DD78" s="69">
        <f>IFERROR(IFERROR(BZ78,INDEX(input_dummy_data!$B:$B,MATCH($E78,input_dummy_data!$A:$A,0))),0)</f>
        <v>7.59854568176032E-2</v>
      </c>
      <c r="DE78" s="69">
        <f>IFERROR(IFERROR(CA78,INDEX(input_dummy_data!$B:$B,MATCH($E78,input_dummy_data!$A:$A,0))),0)</f>
        <v>0.10759609333327629</v>
      </c>
      <c r="DF78" s="69">
        <f>IFERROR(IFERROR(CB78,INDEX(input_dummy_data!$B:$B,MATCH($E78,input_dummy_data!$A:$A,0))),0)</f>
        <v>2.4177630281520736E-2</v>
      </c>
      <c r="DG78" s="69">
        <f>IFERROR(IFERROR(CC78,INDEX(input_dummy_data!$B:$B,MATCH($E78,input_dummy_data!$A:$A,0))),0)</f>
        <v>3.1148549981250689E-2</v>
      </c>
      <c r="DH78" s="69">
        <f>IFERROR(IFERROR(CD78,INDEX(input_dummy_data!$B:$B,MATCH($E78,input_dummy_data!$A:$A,0))),0)</f>
        <v>1.8744534562396459E-2</v>
      </c>
      <c r="DI78" s="69">
        <f>IFERROR(IFERROR(CE78,INDEX(input_dummy_data!$B:$B,MATCH($E78,input_dummy_data!$A:$A,0))),0)</f>
        <v>0.12979293590086627</v>
      </c>
      <c r="DJ78" s="69">
        <f>IFERROR(IFERROR(CF78,INDEX(input_dummy_data!$B:$B,MATCH($E78,input_dummy_data!$A:$A,0))),0)</f>
        <v>2.4098354296741245E-2</v>
      </c>
      <c r="DK78" s="69">
        <f>IFERROR(IFERROR(CG78,INDEX(input_dummy_data!$B:$B,MATCH($E78,input_dummy_data!$A:$A,0))),0)</f>
        <v>1.5881068953880733E-2</v>
      </c>
      <c r="DL78" s="69">
        <f>IFERROR(IFERROR(CH78,INDEX(input_dummy_data!$B:$B,MATCH($E78,input_dummy_data!$A:$A,0))),0)</f>
        <v>0.11228664336094246</v>
      </c>
      <c r="DM78" s="69">
        <f>IFERROR(IFERROR(CI78,INDEX(input_dummy_data!$B:$B,MATCH($E78,input_dummy_data!$A:$A,0))),0)</f>
        <v>2.5112416207584719E-2</v>
      </c>
      <c r="DN78" s="69">
        <f>IFERROR(IFERROR(CJ78,INDEX(input_dummy_data!$B:$B,MATCH($E78,input_dummy_data!$A:$A,0))),0)</f>
        <v>0.11533229252804821</v>
      </c>
      <c r="DO78" s="69">
        <f>IFERROR(IFERROR(CK78,INDEX(input_dummy_data!$B:$B,MATCH($E78,input_dummy_data!$A:$A,0))),0)</f>
        <v>1.2446337204422281E-2</v>
      </c>
      <c r="DP78" s="69">
        <f>IFERROR(IFERROR(CL78,INDEX(input_dummy_data!$B:$B,MATCH($E78,input_dummy_data!$A:$A,0))),0)</f>
        <v>5.8876765289355454E-2</v>
      </c>
      <c r="DQ78" s="69">
        <f>IFERROR(IFERROR(CM78,INDEX(input_dummy_data!$B:$B,MATCH($E78,input_dummy_data!$A:$A,0))),0)</f>
        <v>1.4813443697300876E-2</v>
      </c>
      <c r="DR78" s="69">
        <f>IFERROR(IFERROR(CN78,INDEX(input_dummy_data!$B:$B,MATCH($E78,input_dummy_data!$A:$A,0))),0)</f>
        <v>0.12715583228348004</v>
      </c>
      <c r="DS78" s="69">
        <f>IFERROR(IFERROR(CO78,INDEX(input_dummy_data!$B:$B,MATCH($E78,input_dummy_data!$A:$A,0))),0)</f>
        <v>5.2576273056105176E-2</v>
      </c>
      <c r="DT78" s="69">
        <f>IFERROR(IFERROR(CP78,INDEX(input_dummy_data!$B:$B,MATCH($E78,input_dummy_data!$A:$A,0))),0)</f>
        <v>2.307548108004908E-2</v>
      </c>
      <c r="DU78" s="69">
        <f>IFERROR(IFERROR(CQ78,INDEX(input_dummy_data!$B:$B,MATCH($E78,input_dummy_data!$A:$A,0))),0)</f>
        <v>4.9886737508198664E-2</v>
      </c>
      <c r="DV78" s="69">
        <f>IFERROR(IFERROR(CR78,INDEX(input_dummy_data!$B:$B,MATCH($E78,input_dummy_data!$A:$A,0))),0)</f>
        <v>7.320242439168477E-2</v>
      </c>
      <c r="DW78" t="s">
        <v>663</v>
      </c>
      <c r="DX78" t="s">
        <v>663</v>
      </c>
      <c r="DY78" t="s">
        <v>663</v>
      </c>
      <c r="DZ78" t="s">
        <v>663</v>
      </c>
      <c r="EA78" t="s">
        <v>663</v>
      </c>
      <c r="EB78" t="s">
        <v>663</v>
      </c>
      <c r="EC78" t="s">
        <v>663</v>
      </c>
      <c r="ED78" t="s">
        <v>663</v>
      </c>
      <c r="EE78" t="s">
        <v>663</v>
      </c>
      <c r="EF78" t="s">
        <v>663</v>
      </c>
      <c r="EG78" t="s">
        <v>663</v>
      </c>
      <c r="EH78" t="s">
        <v>663</v>
      </c>
      <c r="EI78" t="s">
        <v>663</v>
      </c>
      <c r="EJ78" t="s">
        <v>663</v>
      </c>
      <c r="EK78" t="s">
        <v>663</v>
      </c>
      <c r="EL78" t="s">
        <v>663</v>
      </c>
      <c r="EM78" t="s">
        <v>663</v>
      </c>
      <c r="EN78" t="s">
        <v>663</v>
      </c>
      <c r="EO78" t="s">
        <v>663</v>
      </c>
      <c r="EP78" t="s">
        <v>663</v>
      </c>
      <c r="EQ78" t="s">
        <v>663</v>
      </c>
      <c r="ER78" t="s">
        <v>663</v>
      </c>
      <c r="ES78" t="s">
        <v>663</v>
      </c>
      <c r="ET78" t="s">
        <v>663</v>
      </c>
      <c r="EU78" t="s">
        <v>663</v>
      </c>
      <c r="EV78" t="s">
        <v>663</v>
      </c>
      <c r="EW78" t="s">
        <v>663</v>
      </c>
      <c r="EX78" t="s">
        <v>663</v>
      </c>
      <c r="EY78" t="s">
        <v>663</v>
      </c>
    </row>
    <row r="79" spans="1:155" hidden="1" x14ac:dyDescent="0.2">
      <c r="A79" t="s">
        <v>276</v>
      </c>
      <c r="B79" t="s">
        <v>278</v>
      </c>
      <c r="C79" t="s">
        <v>15</v>
      </c>
      <c r="D79" t="s">
        <v>268</v>
      </c>
      <c r="E79" t="s">
        <v>204</v>
      </c>
      <c r="F79" s="51" t="s">
        <v>279</v>
      </c>
      <c r="G79" s="52" t="s">
        <v>15</v>
      </c>
      <c r="H79" s="53">
        <f>INDEX('RES_se-appl'!$11:$11,MATCH(H$2,'RES_se-appl'!$2:$2,0))</f>
        <v>61.674349950076</v>
      </c>
      <c r="I79" s="53">
        <f>INDEX('RES_se-appl'!$11:$11,MATCH(I$2,'RES_se-appl'!$2:$2,0))</f>
        <v>69.214596865177199</v>
      </c>
      <c r="J79" s="53">
        <f>INDEX('RES_se-appl'!$11:$11,MATCH(J$2,'RES_se-appl'!$2:$2,0))</f>
        <v>34.628099248784999</v>
      </c>
      <c r="K79" s="53">
        <f>INDEX('RES_se-appl'!$11:$11,MATCH(K$2,'RES_se-appl'!$2:$2,0))</f>
        <v>5.2236137142434398</v>
      </c>
      <c r="L79" s="53">
        <f>INDEX('RES_se-appl'!$11:$11,MATCH(L$2,'RES_se-appl'!$2:$2,0))</f>
        <v>53.880508237319503</v>
      </c>
      <c r="M79" s="53">
        <f>INDEX('RES_se-appl'!$11:$11,MATCH(M$2,'RES_se-appl'!$2:$2,0))</f>
        <v>553.700110117024</v>
      </c>
      <c r="N79" s="53">
        <f>INDEX('RES_se-appl'!$11:$11,MATCH(N$2,'RES_se-appl'!$2:$2,0))</f>
        <v>39.479828210415</v>
      </c>
      <c r="O79" s="53">
        <f>INDEX('RES_se-appl'!$11:$11,MATCH(O$2,'RES_se-appl'!$2:$2,0))</f>
        <v>9.3895223826871295</v>
      </c>
      <c r="P79" s="53">
        <f>INDEX('RES_se-appl'!$11:$11,MATCH(P$2,'RES_se-appl'!$2:$2,0))</f>
        <v>272.09849971001597</v>
      </c>
      <c r="Q79" s="53">
        <f>INDEX('RES_se-appl'!$11:$11,MATCH(Q$2,'RES_se-appl'!$2:$2,0))</f>
        <v>38.365098074221201</v>
      </c>
      <c r="R79" s="53">
        <f>INDEX('RES_se-appl'!$11:$11,MATCH(R$2,'RES_se-appl'!$2:$2,0))</f>
        <v>517.05795507443304</v>
      </c>
      <c r="S79" s="53">
        <f>INDEX('RES_se-appl'!$11:$11,MATCH(S$2,'RES_se-appl'!$2:$2,0))</f>
        <v>403.60748003379098</v>
      </c>
      <c r="T79" s="53">
        <f>INDEX('RES_se-appl'!$11:$11,MATCH(T$2,'RES_se-appl'!$2:$2,0))</f>
        <v>40.7828188854551</v>
      </c>
      <c r="U79" s="53">
        <f>INDEX('RES_se-appl'!$11:$11,MATCH(U$2,'RES_se-appl'!$2:$2,0))</f>
        <v>20.219765726588399</v>
      </c>
      <c r="V79" s="53">
        <f>INDEX('RES_se-appl'!$11:$11,MATCH(V$2,'RES_se-appl'!$2:$2,0))</f>
        <v>44.164758579832103</v>
      </c>
      <c r="W79" s="53">
        <f>INDEX('RES_se-appl'!$11:$11,MATCH(W$2,'RES_se-appl'!$2:$2,0))</f>
        <v>29.105977230199201</v>
      </c>
      <c r="X79" s="53">
        <f>INDEX('RES_se-appl'!$11:$11,MATCH(X$2,'RES_se-appl'!$2:$2,0))</f>
        <v>324.85835973331001</v>
      </c>
      <c r="Y79" s="53">
        <f>INDEX('RES_se-appl'!$11:$11,MATCH(Y$2,'RES_se-appl'!$2:$2,0))</f>
        <v>12.690807266120199</v>
      </c>
      <c r="Z79" s="53">
        <f>INDEX('RES_se-appl'!$11:$11,MATCH(Z$2,'RES_se-appl'!$2:$2,0))</f>
        <v>4.0382759956461296</v>
      </c>
      <c r="AA79" s="53">
        <f>INDEX('RES_se-appl'!$11:$11,MATCH(AA$2,'RES_se-appl'!$2:$2,0))</f>
        <v>11.4842335930005</v>
      </c>
      <c r="AB79" s="53">
        <f>INDEX('RES_se-appl'!$11:$11,MATCH(AB$2,'RES_se-appl'!$2:$2,0))</f>
        <v>100.16750766731001</v>
      </c>
      <c r="AC79" s="53">
        <f>INDEX('RES_se-appl'!$11:$11,MATCH(AC$2,'RES_se-appl'!$2:$2,0))</f>
        <v>160.56909873129899</v>
      </c>
      <c r="AD79" s="53">
        <f>INDEX('RES_se-appl'!$11:$11,MATCH(AD$2,'RES_se-appl'!$2:$2,0))</f>
        <v>53.945134691026396</v>
      </c>
      <c r="AE79" s="53">
        <f>INDEX('RES_se-appl'!$11:$11,MATCH(AE$2,'RES_se-appl'!$2:$2,0))</f>
        <v>83.025005471818602</v>
      </c>
      <c r="AF79" s="53">
        <f>INDEX('RES_se-appl'!$11:$11,MATCH(AF$2,'RES_se-appl'!$2:$2,0))</f>
        <v>60.999614510097999</v>
      </c>
      <c r="AG79" s="53">
        <f>INDEX('RES_se-appl'!$11:$11,MATCH(AG$2,'RES_se-appl'!$2:$2,0))</f>
        <v>10.745721661285</v>
      </c>
      <c r="AH79" s="53">
        <f>INDEX('RES_se-appl'!$11:$11,MATCH(AH$2,'RES_se-appl'!$2:$2,0))</f>
        <v>20.271714115280201</v>
      </c>
      <c r="AI79" s="53">
        <f>INDEX('RES_se-appl'!$11:$11,MATCH(AI$2,'RES_se-appl'!$2:$2,0))</f>
        <v>2.0329429326277895</v>
      </c>
      <c r="AJ79" s="53">
        <f>INDEX('RES_se-appl'!$11:$11,MATCH(AJ$2,'RES_se-appl'!$2:$2,0))</f>
        <v>3037.4213984090884</v>
      </c>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c r="BG79" s="112"/>
      <c r="BH79" s="112"/>
      <c r="BI79" s="112"/>
      <c r="BJ79" s="112"/>
      <c r="BK79" s="112"/>
      <c r="BL79" s="112"/>
      <c r="BM79" s="112"/>
      <c r="BN79" s="112"/>
      <c r="BO79" s="60" t="s">
        <v>283</v>
      </c>
      <c r="BP79" s="62">
        <f t="shared" si="83"/>
        <v>8.9914028875181989E-2</v>
      </c>
      <c r="BQ79" s="62">
        <f t="shared" si="83"/>
        <v>8.2093618787137987E-2</v>
      </c>
      <c r="BR79" s="62">
        <f t="shared" si="83"/>
        <v>0.10371069523379084</v>
      </c>
      <c r="BS79" s="62">
        <f t="shared" si="83"/>
        <v>7.8221730887863369E-2</v>
      </c>
      <c r="BT79" s="62">
        <f t="shared" si="83"/>
        <v>0.10903038456427973</v>
      </c>
      <c r="BU79" s="62">
        <f t="shared" si="83"/>
        <v>8.5737596012022882E-2</v>
      </c>
      <c r="BV79" s="62">
        <f t="shared" si="83"/>
        <v>8.9997949196631649E-2</v>
      </c>
      <c r="BW79" s="62">
        <f t="shared" si="83"/>
        <v>0.11913767184594648</v>
      </c>
      <c r="BX79" s="62">
        <f t="shared" si="83"/>
        <v>8.2726957841676746E-2</v>
      </c>
      <c r="BY79" s="62">
        <f t="shared" si="83"/>
        <v>7.8249531420283402E-2</v>
      </c>
      <c r="BZ79" s="62">
        <f t="shared" si="84"/>
        <v>8.970422547789364E-2</v>
      </c>
      <c r="CA79" s="62">
        <f t="shared" si="84"/>
        <v>8.9472150327129907E-2</v>
      </c>
      <c r="CB79" s="62">
        <f t="shared" si="84"/>
        <v>8.4901758082704545E-2</v>
      </c>
      <c r="CC79" s="62">
        <f t="shared" si="84"/>
        <v>9.3624203608283066E-2</v>
      </c>
      <c r="CD79" s="62">
        <f t="shared" si="84"/>
        <v>8.9926528634322336E-2</v>
      </c>
      <c r="CE79" s="62">
        <f t="shared" si="84"/>
        <v>8.9518369910351545E-2</v>
      </c>
      <c r="CF79" s="62">
        <f t="shared" si="84"/>
        <v>8.8397734312737813E-2</v>
      </c>
      <c r="CG79" s="62">
        <f t="shared" si="84"/>
        <v>9.2510140910783911E-2</v>
      </c>
      <c r="CH79" s="62">
        <f t="shared" si="84"/>
        <v>9.8539053958251063E-2</v>
      </c>
      <c r="CI79" s="62">
        <f t="shared" si="84"/>
        <v>0.1157107690143163</v>
      </c>
      <c r="CJ79" s="62">
        <f t="shared" si="85"/>
        <v>8.6593008950741748E-2</v>
      </c>
      <c r="CK79" s="62">
        <f t="shared" si="85"/>
        <v>0.10548781981210711</v>
      </c>
      <c r="CL79" s="62">
        <f t="shared" si="85"/>
        <v>8.5173569841275693E-2</v>
      </c>
      <c r="CM79" s="62">
        <f t="shared" si="85"/>
        <v>0.10172305984583209</v>
      </c>
      <c r="CN79" s="62">
        <f t="shared" si="85"/>
        <v>7.2436383897255735E-2</v>
      </c>
      <c r="CO79" s="62">
        <f t="shared" si="85"/>
        <v>8.3155606780250968E-2</v>
      </c>
      <c r="CP79" s="62">
        <f t="shared" si="85"/>
        <v>8.3963371075069543E-2</v>
      </c>
      <c r="CQ79" s="62">
        <f t="shared" si="85"/>
        <v>7.9993120516787933E-2</v>
      </c>
      <c r="CR79" s="62">
        <f t="shared" si="85"/>
        <v>8.8592046109937095E-2</v>
      </c>
      <c r="CS79" s="63" t="s">
        <v>283</v>
      </c>
      <c r="CT79" s="69">
        <f>IFERROR(IFERROR(BP79,INDEX(input_dummy_data!$B:$B,MATCH($E79,input_dummy_data!$A:$A,0))),0)</f>
        <v>8.9914028875181989E-2</v>
      </c>
      <c r="CU79" s="69">
        <f>IFERROR(IFERROR(BQ79,INDEX(input_dummy_data!$B:$B,MATCH($E79,input_dummy_data!$A:$A,0))),0)</f>
        <v>8.2093618787137987E-2</v>
      </c>
      <c r="CV79" s="69">
        <f>IFERROR(IFERROR(BR79,INDEX(input_dummy_data!$B:$B,MATCH($E79,input_dummy_data!$A:$A,0))),0)</f>
        <v>0.10371069523379084</v>
      </c>
      <c r="CW79" s="69">
        <f>IFERROR(IFERROR(BS79,INDEX(input_dummy_data!$B:$B,MATCH($E79,input_dummy_data!$A:$A,0))),0)</f>
        <v>7.8221730887863369E-2</v>
      </c>
      <c r="CX79" s="69">
        <f>IFERROR(IFERROR(BT79,INDEX(input_dummy_data!$B:$B,MATCH($E79,input_dummy_data!$A:$A,0))),0)</f>
        <v>0.10903038456427973</v>
      </c>
      <c r="CY79" s="69">
        <f>IFERROR(IFERROR(BU79,INDEX(input_dummy_data!$B:$B,MATCH($E79,input_dummy_data!$A:$A,0))),0)</f>
        <v>8.5737596012022882E-2</v>
      </c>
      <c r="CZ79" s="69">
        <f>IFERROR(IFERROR(BV79,INDEX(input_dummy_data!$B:$B,MATCH($E79,input_dummy_data!$A:$A,0))),0)</f>
        <v>8.9997949196631649E-2</v>
      </c>
      <c r="DA79" s="69">
        <f>IFERROR(IFERROR(BW79,INDEX(input_dummy_data!$B:$B,MATCH($E79,input_dummy_data!$A:$A,0))),0)</f>
        <v>0.11913767184594648</v>
      </c>
      <c r="DB79" s="69">
        <f>IFERROR(IFERROR(BX79,INDEX(input_dummy_data!$B:$B,MATCH($E79,input_dummy_data!$A:$A,0))),0)</f>
        <v>8.2726957841676746E-2</v>
      </c>
      <c r="DC79" s="69">
        <f>IFERROR(IFERROR(BY79,INDEX(input_dummy_data!$B:$B,MATCH($E79,input_dummy_data!$A:$A,0))),0)</f>
        <v>7.8249531420283402E-2</v>
      </c>
      <c r="DD79" s="69">
        <f>IFERROR(IFERROR(BZ79,INDEX(input_dummy_data!$B:$B,MATCH($E79,input_dummy_data!$A:$A,0))),0)</f>
        <v>8.970422547789364E-2</v>
      </c>
      <c r="DE79" s="69">
        <f>IFERROR(IFERROR(CA79,INDEX(input_dummy_data!$B:$B,MATCH($E79,input_dummy_data!$A:$A,0))),0)</f>
        <v>8.9472150327129907E-2</v>
      </c>
      <c r="DF79" s="69">
        <f>IFERROR(IFERROR(CB79,INDEX(input_dummy_data!$B:$B,MATCH($E79,input_dummy_data!$A:$A,0))),0)</f>
        <v>8.4901758082704545E-2</v>
      </c>
      <c r="DG79" s="69">
        <f>IFERROR(IFERROR(CC79,INDEX(input_dummy_data!$B:$B,MATCH($E79,input_dummy_data!$A:$A,0))),0)</f>
        <v>9.3624203608283066E-2</v>
      </c>
      <c r="DH79" s="69">
        <f>IFERROR(IFERROR(CD79,INDEX(input_dummy_data!$B:$B,MATCH($E79,input_dummy_data!$A:$A,0))),0)</f>
        <v>8.9926528634322336E-2</v>
      </c>
      <c r="DI79" s="69">
        <f>IFERROR(IFERROR(CE79,INDEX(input_dummy_data!$B:$B,MATCH($E79,input_dummy_data!$A:$A,0))),0)</f>
        <v>8.9518369910351545E-2</v>
      </c>
      <c r="DJ79" s="69">
        <f>IFERROR(IFERROR(CF79,INDEX(input_dummy_data!$B:$B,MATCH($E79,input_dummy_data!$A:$A,0))),0)</f>
        <v>8.8397734312737813E-2</v>
      </c>
      <c r="DK79" s="69">
        <f>IFERROR(IFERROR(CG79,INDEX(input_dummy_data!$B:$B,MATCH($E79,input_dummy_data!$A:$A,0))),0)</f>
        <v>9.2510140910783911E-2</v>
      </c>
      <c r="DL79" s="69">
        <f>IFERROR(IFERROR(CH79,INDEX(input_dummy_data!$B:$B,MATCH($E79,input_dummy_data!$A:$A,0))),0)</f>
        <v>9.8539053958251063E-2</v>
      </c>
      <c r="DM79" s="69">
        <f>IFERROR(IFERROR(CI79,INDEX(input_dummy_data!$B:$B,MATCH($E79,input_dummy_data!$A:$A,0))),0)</f>
        <v>0.1157107690143163</v>
      </c>
      <c r="DN79" s="69">
        <f>IFERROR(IFERROR(CJ79,INDEX(input_dummy_data!$B:$B,MATCH($E79,input_dummy_data!$A:$A,0))),0)</f>
        <v>8.6593008950741748E-2</v>
      </c>
      <c r="DO79" s="69">
        <f>IFERROR(IFERROR(CK79,INDEX(input_dummy_data!$B:$B,MATCH($E79,input_dummy_data!$A:$A,0))),0)</f>
        <v>0.10548781981210711</v>
      </c>
      <c r="DP79" s="69">
        <f>IFERROR(IFERROR(CL79,INDEX(input_dummy_data!$B:$B,MATCH($E79,input_dummy_data!$A:$A,0))),0)</f>
        <v>8.5173569841275693E-2</v>
      </c>
      <c r="DQ79" s="69">
        <f>IFERROR(IFERROR(CM79,INDEX(input_dummy_data!$B:$B,MATCH($E79,input_dummy_data!$A:$A,0))),0)</f>
        <v>0.10172305984583209</v>
      </c>
      <c r="DR79" s="69">
        <f>IFERROR(IFERROR(CN79,INDEX(input_dummy_data!$B:$B,MATCH($E79,input_dummy_data!$A:$A,0))),0)</f>
        <v>7.2436383897255735E-2</v>
      </c>
      <c r="DS79" s="69">
        <f>IFERROR(IFERROR(CO79,INDEX(input_dummy_data!$B:$B,MATCH($E79,input_dummy_data!$A:$A,0))),0)</f>
        <v>8.3155606780250968E-2</v>
      </c>
      <c r="DT79" s="69">
        <f>IFERROR(IFERROR(CP79,INDEX(input_dummy_data!$B:$B,MATCH($E79,input_dummy_data!$A:$A,0))),0)</f>
        <v>8.3963371075069543E-2</v>
      </c>
      <c r="DU79" s="69">
        <f>IFERROR(IFERROR(CQ79,INDEX(input_dummy_data!$B:$B,MATCH($E79,input_dummy_data!$A:$A,0))),0)</f>
        <v>7.9993120516787933E-2</v>
      </c>
      <c r="DV79" s="69">
        <f>IFERROR(IFERROR(CR79,INDEX(input_dummy_data!$B:$B,MATCH($E79,input_dummy_data!$A:$A,0))),0)</f>
        <v>8.8592046109937095E-2</v>
      </c>
      <c r="DW79" t="s">
        <v>663</v>
      </c>
      <c r="DX79" t="s">
        <v>663</v>
      </c>
      <c r="DY79" t="s">
        <v>663</v>
      </c>
      <c r="DZ79" t="s">
        <v>663</v>
      </c>
      <c r="EA79" t="s">
        <v>663</v>
      </c>
      <c r="EB79" t="s">
        <v>663</v>
      </c>
      <c r="EC79" t="s">
        <v>663</v>
      </c>
      <c r="ED79" t="s">
        <v>663</v>
      </c>
      <c r="EE79" t="s">
        <v>663</v>
      </c>
      <c r="EF79" t="s">
        <v>663</v>
      </c>
      <c r="EG79" t="s">
        <v>663</v>
      </c>
      <c r="EH79" t="s">
        <v>663</v>
      </c>
      <c r="EI79" t="s">
        <v>663</v>
      </c>
      <c r="EJ79" t="s">
        <v>663</v>
      </c>
      <c r="EK79" t="s">
        <v>663</v>
      </c>
      <c r="EL79" t="s">
        <v>663</v>
      </c>
      <c r="EM79" t="s">
        <v>663</v>
      </c>
      <c r="EN79" t="s">
        <v>663</v>
      </c>
      <c r="EO79" t="s">
        <v>663</v>
      </c>
      <c r="EP79" t="s">
        <v>663</v>
      </c>
      <c r="EQ79" t="s">
        <v>663</v>
      </c>
      <c r="ER79" t="s">
        <v>663</v>
      </c>
      <c r="ES79" t="s">
        <v>663</v>
      </c>
      <c r="ET79" t="s">
        <v>663</v>
      </c>
      <c r="EU79" t="s">
        <v>663</v>
      </c>
      <c r="EV79" t="s">
        <v>663</v>
      </c>
      <c r="EW79" t="s">
        <v>663</v>
      </c>
      <c r="EX79" t="s">
        <v>663</v>
      </c>
      <c r="EY79" t="s">
        <v>663</v>
      </c>
    </row>
    <row r="80" spans="1:155" hidden="1" x14ac:dyDescent="0.2">
      <c r="A80" t="s">
        <v>276</v>
      </c>
      <c r="B80" t="s">
        <v>278</v>
      </c>
      <c r="C80" t="s">
        <v>15</v>
      </c>
      <c r="D80" t="s">
        <v>268</v>
      </c>
      <c r="E80" t="s">
        <v>205</v>
      </c>
      <c r="F80" s="51" t="s">
        <v>279</v>
      </c>
      <c r="G80" s="52" t="s">
        <v>15</v>
      </c>
      <c r="H80" s="53">
        <f>INDEX('RES_se-appl'!$8:$8,MATCH(H$2,'RES_se-appl'!$2:$2,0))</f>
        <v>54.676327165829697</v>
      </c>
      <c r="I80" s="53">
        <f>INDEX('RES_se-appl'!$8:$8,MATCH(I$2,'RES_se-appl'!$2:$2,0))</f>
        <v>49.310861973578</v>
      </c>
      <c r="J80" s="53">
        <f>INDEX('RES_se-appl'!$8:$8,MATCH(J$2,'RES_se-appl'!$2:$2,0))</f>
        <v>6.8655859208317001</v>
      </c>
      <c r="K80" s="53">
        <f>INDEX('RES_se-appl'!$8:$8,MATCH(K$2,'RES_se-appl'!$2:$2,0))</f>
        <v>4.3563937530030099</v>
      </c>
      <c r="L80" s="53">
        <f>INDEX('RES_se-appl'!$8:$8,MATCH(L$2,'RES_se-appl'!$2:$2,0))</f>
        <v>25.9824872494953</v>
      </c>
      <c r="M80" s="53">
        <f>INDEX('RES_se-appl'!$8:$8,MATCH(M$2,'RES_se-appl'!$2:$2,0))</f>
        <v>473.26301399092199</v>
      </c>
      <c r="N80" s="53">
        <f>INDEX('RES_se-appl'!$8:$8,MATCH(N$2,'RES_se-appl'!$2:$2,0))</f>
        <v>31.6500898550036</v>
      </c>
      <c r="O80" s="53">
        <f>INDEX('RES_se-appl'!$8:$8,MATCH(O$2,'RES_se-appl'!$2:$2,0))</f>
        <v>0.96429043351932298</v>
      </c>
      <c r="P80" s="53">
        <f>INDEX('RES_se-appl'!$8:$8,MATCH(P$2,'RES_se-appl'!$2:$2,0))</f>
        <v>245.26170944003701</v>
      </c>
      <c r="Q80" s="53">
        <f>INDEX('RES_se-appl'!$8:$8,MATCH(Q$2,'RES_se-appl'!$2:$2,0))</f>
        <v>39.200451562028199</v>
      </c>
      <c r="R80" s="53">
        <f>INDEX('RES_se-appl'!$8:$8,MATCH(R$2,'RES_se-appl'!$2:$2,0))</f>
        <v>391.34911401496203</v>
      </c>
      <c r="S80" s="53">
        <f>INDEX('RES_se-appl'!$8:$8,MATCH(S$2,'RES_se-appl'!$2:$2,0))</f>
        <v>285.25031454834601</v>
      </c>
      <c r="T80" s="53">
        <f>INDEX('RES_se-appl'!$8:$8,MATCH(T$2,'RES_se-appl'!$2:$2,0))</f>
        <v>26.664156311716599</v>
      </c>
      <c r="U80" s="53">
        <f>INDEX('RES_se-appl'!$8:$8,MATCH(U$2,'RES_se-appl'!$2:$2,0))</f>
        <v>12.520416511142299</v>
      </c>
      <c r="V80" s="53">
        <f>INDEX('RES_se-appl'!$8:$8,MATCH(V$2,'RES_se-appl'!$2:$2,0))</f>
        <v>14.187206017013199</v>
      </c>
      <c r="W80" s="53">
        <f>INDEX('RES_se-appl'!$8:$8,MATCH(W$2,'RES_se-appl'!$2:$2,0))</f>
        <v>23.933196744855699</v>
      </c>
      <c r="X80" s="53">
        <f>INDEX('RES_se-appl'!$8:$8,MATCH(X$2,'RES_se-appl'!$2:$2,0))</f>
        <v>286.27816964523799</v>
      </c>
      <c r="Y80" s="53">
        <f>INDEX('RES_se-appl'!$8:$8,MATCH(Y$2,'RES_se-appl'!$2:$2,0))</f>
        <v>2.2870019583391898</v>
      </c>
      <c r="Z80" s="53">
        <f>INDEX('RES_se-appl'!$8:$8,MATCH(Z$2,'RES_se-appl'!$2:$2,0))</f>
        <v>2.9137696786167799</v>
      </c>
      <c r="AA80" s="53">
        <f>INDEX('RES_se-appl'!$8:$8,MATCH(AA$2,'RES_se-appl'!$2:$2,0))</f>
        <v>1.8891256990674601</v>
      </c>
      <c r="AB80" s="53">
        <f>INDEX('RES_se-appl'!$8:$8,MATCH(AB$2,'RES_se-appl'!$2:$2,0))</f>
        <v>74.947999668599294</v>
      </c>
      <c r="AC80" s="53">
        <f>INDEX('RES_se-appl'!$8:$8,MATCH(AC$2,'RES_se-appl'!$2:$2,0))</f>
        <v>50.6347453387651</v>
      </c>
      <c r="AD80" s="53">
        <f>INDEX('RES_se-appl'!$8:$8,MATCH(AD$2,'RES_se-appl'!$2:$2,0))</f>
        <v>41.201021021367403</v>
      </c>
      <c r="AE80" s="53">
        <f>INDEX('RES_se-appl'!$8:$8,MATCH(AE$2,'RES_se-appl'!$2:$2,0))</f>
        <v>23.3148484057646</v>
      </c>
      <c r="AF80" s="53">
        <f>INDEX('RES_se-appl'!$8:$8,MATCH(AF$2,'RES_se-appl'!$2:$2,0))</f>
        <v>66.5918730554246</v>
      </c>
      <c r="AG80" s="53">
        <f>INDEX('RES_se-appl'!$8:$8,MATCH(AG$2,'RES_se-appl'!$2:$2,0))</f>
        <v>8.2533346027130499</v>
      </c>
      <c r="AH80" s="53">
        <f>INDEX('RES_se-appl'!$8:$8,MATCH(AH$2,'RES_se-appl'!$2:$2,0))</f>
        <v>14.0546888293966</v>
      </c>
      <c r="AI80" s="53">
        <f>INDEX('RES_se-appl'!$8:$8,MATCH(AI$2,'RES_se-appl'!$2:$2,0))</f>
        <v>0.89107724138866717</v>
      </c>
      <c r="AJ80" s="53">
        <f>INDEX('RES_se-appl'!$8:$8,MATCH(AJ$2,'RES_se-appl'!$2:$2,0))</f>
        <v>2258.6932706369685</v>
      </c>
      <c r="AK80" s="112"/>
      <c r="AL80" s="112"/>
      <c r="AM80" s="112"/>
      <c r="AN80" s="112"/>
      <c r="AO80" s="112"/>
      <c r="AP80" s="112"/>
      <c r="AQ80" s="112"/>
      <c r="AR80" s="112"/>
      <c r="AS80" s="112"/>
      <c r="AT80" s="112"/>
      <c r="AU80" s="112"/>
      <c r="AV80" s="112"/>
      <c r="AW80" s="112"/>
      <c r="AX80" s="112"/>
      <c r="AY80" s="112"/>
      <c r="AZ80" s="112"/>
      <c r="BA80" s="112"/>
      <c r="BB80" s="112"/>
      <c r="BC80" s="112"/>
      <c r="BD80" s="112"/>
      <c r="BE80" s="112"/>
      <c r="BF80" s="112"/>
      <c r="BG80" s="112"/>
      <c r="BH80" s="112"/>
      <c r="BI80" s="112"/>
      <c r="BJ80" s="112"/>
      <c r="BK80" s="112"/>
      <c r="BL80" s="112"/>
      <c r="BM80" s="112"/>
      <c r="BN80" s="112"/>
      <c r="BO80" s="60" t="s">
        <v>283</v>
      </c>
      <c r="BP80" s="62">
        <f t="shared" si="83"/>
        <v>7.9711725596732466E-2</v>
      </c>
      <c r="BQ80" s="62">
        <f t="shared" si="83"/>
        <v>5.8486320635651193E-2</v>
      </c>
      <c r="BR80" s="62">
        <f t="shared" si="83"/>
        <v>2.0562338230613826E-2</v>
      </c>
      <c r="BS80" s="62">
        <f t="shared" si="83"/>
        <v>6.5235424828561456E-2</v>
      </c>
      <c r="BT80" s="62">
        <f t="shared" si="83"/>
        <v>5.2577094563982157E-2</v>
      </c>
      <c r="BU80" s="62">
        <f t="shared" si="83"/>
        <v>7.3282328032064525E-2</v>
      </c>
      <c r="BV80" s="62">
        <f t="shared" si="83"/>
        <v>7.2149330631788453E-2</v>
      </c>
      <c r="BW80" s="62">
        <f t="shared" si="83"/>
        <v>1.2235267413030312E-2</v>
      </c>
      <c r="BX80" s="62">
        <f t="shared" si="83"/>
        <v>7.4567684565137085E-2</v>
      </c>
      <c r="BY80" s="62">
        <f t="shared" si="83"/>
        <v>7.9953320079046625E-2</v>
      </c>
      <c r="BZ80" s="62">
        <f t="shared" si="84"/>
        <v>6.7895037335067063E-2</v>
      </c>
      <c r="CA80" s="62">
        <f t="shared" si="84"/>
        <v>6.323460363518027E-2</v>
      </c>
      <c r="CB80" s="62">
        <f t="shared" si="84"/>
        <v>5.5509496658755049E-2</v>
      </c>
      <c r="CC80" s="62">
        <f t="shared" si="84"/>
        <v>5.7973669950006822E-2</v>
      </c>
      <c r="CD80" s="62">
        <f t="shared" si="84"/>
        <v>2.8887425838042873E-2</v>
      </c>
      <c r="CE80" s="62">
        <f t="shared" si="84"/>
        <v>7.3608961568219819E-2</v>
      </c>
      <c r="CF80" s="62">
        <f t="shared" si="84"/>
        <v>7.7899616314666117E-2</v>
      </c>
      <c r="CG80" s="62">
        <f t="shared" si="84"/>
        <v>1.6671191122255385E-2</v>
      </c>
      <c r="CH80" s="62">
        <f t="shared" si="84"/>
        <v>7.1099674190841219E-2</v>
      </c>
      <c r="CI80" s="62">
        <f t="shared" si="84"/>
        <v>1.9034111909481968E-2</v>
      </c>
      <c r="CJ80" s="62">
        <f t="shared" si="85"/>
        <v>6.4791197837312589E-2</v>
      </c>
      <c r="CK80" s="62">
        <f t="shared" si="85"/>
        <v>3.3265111000379675E-2</v>
      </c>
      <c r="CL80" s="62">
        <f t="shared" si="85"/>
        <v>6.5051984049991726E-2</v>
      </c>
      <c r="CM80" s="62">
        <f t="shared" si="85"/>
        <v>2.856558341909551E-2</v>
      </c>
      <c r="CN80" s="62">
        <f t="shared" si="85"/>
        <v>7.9077130565825715E-2</v>
      </c>
      <c r="CO80" s="62">
        <f t="shared" si="85"/>
        <v>6.3868306706817715E-2</v>
      </c>
      <c r="CP80" s="62">
        <f t="shared" si="85"/>
        <v>5.8213086807383185E-2</v>
      </c>
      <c r="CQ80" s="62">
        <f t="shared" si="85"/>
        <v>3.5062493893044867E-2</v>
      </c>
      <c r="CR80" s="62">
        <f t="shared" si="85"/>
        <v>6.5878991464695211E-2</v>
      </c>
      <c r="CS80" s="63" t="s">
        <v>283</v>
      </c>
      <c r="CT80" s="69">
        <f>IFERROR(IFERROR(BP80,INDEX(input_dummy_data!$B:$B,MATCH($E80,input_dummy_data!$A:$A,0))),0)</f>
        <v>7.9711725596732466E-2</v>
      </c>
      <c r="CU80" s="69">
        <f>IFERROR(IFERROR(BQ80,INDEX(input_dummy_data!$B:$B,MATCH($E80,input_dummy_data!$A:$A,0))),0)</f>
        <v>5.8486320635651193E-2</v>
      </c>
      <c r="CV80" s="69">
        <f>IFERROR(IFERROR(BR80,INDEX(input_dummy_data!$B:$B,MATCH($E80,input_dummy_data!$A:$A,0))),0)</f>
        <v>2.0562338230613826E-2</v>
      </c>
      <c r="CW80" s="69">
        <f>IFERROR(IFERROR(BS80,INDEX(input_dummy_data!$B:$B,MATCH($E80,input_dummy_data!$A:$A,0))),0)</f>
        <v>6.5235424828561456E-2</v>
      </c>
      <c r="CX80" s="69">
        <f>IFERROR(IFERROR(BT80,INDEX(input_dummy_data!$B:$B,MATCH($E80,input_dummy_data!$A:$A,0))),0)</f>
        <v>5.2577094563982157E-2</v>
      </c>
      <c r="CY80" s="69">
        <f>IFERROR(IFERROR(BU80,INDEX(input_dummy_data!$B:$B,MATCH($E80,input_dummy_data!$A:$A,0))),0)</f>
        <v>7.3282328032064525E-2</v>
      </c>
      <c r="CZ80" s="69">
        <f>IFERROR(IFERROR(BV80,INDEX(input_dummy_data!$B:$B,MATCH($E80,input_dummy_data!$A:$A,0))),0)</f>
        <v>7.2149330631788453E-2</v>
      </c>
      <c r="DA80" s="69">
        <f>IFERROR(IFERROR(BW80,INDEX(input_dummy_data!$B:$B,MATCH($E80,input_dummy_data!$A:$A,0))),0)</f>
        <v>1.2235267413030312E-2</v>
      </c>
      <c r="DB80" s="69">
        <f>IFERROR(IFERROR(BX80,INDEX(input_dummy_data!$B:$B,MATCH($E80,input_dummy_data!$A:$A,0))),0)</f>
        <v>7.4567684565137085E-2</v>
      </c>
      <c r="DC80" s="69">
        <f>IFERROR(IFERROR(BY80,INDEX(input_dummy_data!$B:$B,MATCH($E80,input_dummy_data!$A:$A,0))),0)</f>
        <v>7.9953320079046625E-2</v>
      </c>
      <c r="DD80" s="69">
        <f>IFERROR(IFERROR(BZ80,INDEX(input_dummy_data!$B:$B,MATCH($E80,input_dummy_data!$A:$A,0))),0)</f>
        <v>6.7895037335067063E-2</v>
      </c>
      <c r="DE80" s="69">
        <f>IFERROR(IFERROR(CA80,INDEX(input_dummy_data!$B:$B,MATCH($E80,input_dummy_data!$A:$A,0))),0)</f>
        <v>6.323460363518027E-2</v>
      </c>
      <c r="DF80" s="69">
        <f>IFERROR(IFERROR(CB80,INDEX(input_dummy_data!$B:$B,MATCH($E80,input_dummy_data!$A:$A,0))),0)</f>
        <v>5.5509496658755049E-2</v>
      </c>
      <c r="DG80" s="69">
        <f>IFERROR(IFERROR(CC80,INDEX(input_dummy_data!$B:$B,MATCH($E80,input_dummy_data!$A:$A,0))),0)</f>
        <v>5.7973669950006822E-2</v>
      </c>
      <c r="DH80" s="69">
        <f>IFERROR(IFERROR(CD80,INDEX(input_dummy_data!$B:$B,MATCH($E80,input_dummy_data!$A:$A,0))),0)</f>
        <v>2.8887425838042873E-2</v>
      </c>
      <c r="DI80" s="69">
        <f>IFERROR(IFERROR(CE80,INDEX(input_dummy_data!$B:$B,MATCH($E80,input_dummy_data!$A:$A,0))),0)</f>
        <v>7.3608961568219819E-2</v>
      </c>
      <c r="DJ80" s="69">
        <f>IFERROR(IFERROR(CF80,INDEX(input_dummy_data!$B:$B,MATCH($E80,input_dummy_data!$A:$A,0))),0)</f>
        <v>7.7899616314666117E-2</v>
      </c>
      <c r="DK80" s="69">
        <f>IFERROR(IFERROR(CG80,INDEX(input_dummy_data!$B:$B,MATCH($E80,input_dummy_data!$A:$A,0))),0)</f>
        <v>1.6671191122255385E-2</v>
      </c>
      <c r="DL80" s="69">
        <f>IFERROR(IFERROR(CH80,INDEX(input_dummy_data!$B:$B,MATCH($E80,input_dummy_data!$A:$A,0))),0)</f>
        <v>7.1099674190841219E-2</v>
      </c>
      <c r="DM80" s="69">
        <f>IFERROR(IFERROR(CI80,INDEX(input_dummy_data!$B:$B,MATCH($E80,input_dummy_data!$A:$A,0))),0)</f>
        <v>1.9034111909481968E-2</v>
      </c>
      <c r="DN80" s="69">
        <f>IFERROR(IFERROR(CJ80,INDEX(input_dummy_data!$B:$B,MATCH($E80,input_dummy_data!$A:$A,0))),0)</f>
        <v>6.4791197837312589E-2</v>
      </c>
      <c r="DO80" s="69">
        <f>IFERROR(IFERROR(CK80,INDEX(input_dummy_data!$B:$B,MATCH($E80,input_dummy_data!$A:$A,0))),0)</f>
        <v>3.3265111000379675E-2</v>
      </c>
      <c r="DP80" s="69">
        <f>IFERROR(IFERROR(CL80,INDEX(input_dummy_data!$B:$B,MATCH($E80,input_dummy_data!$A:$A,0))),0)</f>
        <v>6.5051984049991726E-2</v>
      </c>
      <c r="DQ80" s="69">
        <f>IFERROR(IFERROR(CM80,INDEX(input_dummy_data!$B:$B,MATCH($E80,input_dummy_data!$A:$A,0))),0)</f>
        <v>2.856558341909551E-2</v>
      </c>
      <c r="DR80" s="69">
        <f>IFERROR(IFERROR(CN80,INDEX(input_dummy_data!$B:$B,MATCH($E80,input_dummy_data!$A:$A,0))),0)</f>
        <v>7.9077130565825715E-2</v>
      </c>
      <c r="DS80" s="69">
        <f>IFERROR(IFERROR(CO80,INDEX(input_dummy_data!$B:$B,MATCH($E80,input_dummy_data!$A:$A,0))),0)</f>
        <v>6.3868306706817715E-2</v>
      </c>
      <c r="DT80" s="69">
        <f>IFERROR(IFERROR(CP80,INDEX(input_dummy_data!$B:$B,MATCH($E80,input_dummy_data!$A:$A,0))),0)</f>
        <v>5.8213086807383185E-2</v>
      </c>
      <c r="DU80" s="69">
        <f>IFERROR(IFERROR(CQ80,INDEX(input_dummy_data!$B:$B,MATCH($E80,input_dummy_data!$A:$A,0))),0)</f>
        <v>3.5062493893044867E-2</v>
      </c>
      <c r="DV80" s="69">
        <f>IFERROR(IFERROR(CR80,INDEX(input_dummy_data!$B:$B,MATCH($E80,input_dummy_data!$A:$A,0))),0)</f>
        <v>6.5878991464695211E-2</v>
      </c>
      <c r="DW80" t="s">
        <v>663</v>
      </c>
      <c r="DX80" t="s">
        <v>663</v>
      </c>
      <c r="DY80" t="s">
        <v>663</v>
      </c>
      <c r="DZ80" t="s">
        <v>663</v>
      </c>
      <c r="EA80" t="s">
        <v>663</v>
      </c>
      <c r="EB80" t="s">
        <v>663</v>
      </c>
      <c r="EC80" t="s">
        <v>663</v>
      </c>
      <c r="ED80" t="s">
        <v>663</v>
      </c>
      <c r="EE80" t="s">
        <v>663</v>
      </c>
      <c r="EF80" t="s">
        <v>663</v>
      </c>
      <c r="EG80" t="s">
        <v>663</v>
      </c>
      <c r="EH80" t="s">
        <v>663</v>
      </c>
      <c r="EI80" t="s">
        <v>663</v>
      </c>
      <c r="EJ80" t="s">
        <v>663</v>
      </c>
      <c r="EK80" t="s">
        <v>663</v>
      </c>
      <c r="EL80" t="s">
        <v>663</v>
      </c>
      <c r="EM80" t="s">
        <v>663</v>
      </c>
      <c r="EN80" t="s">
        <v>663</v>
      </c>
      <c r="EO80" t="s">
        <v>663</v>
      </c>
      <c r="EP80" t="s">
        <v>663</v>
      </c>
      <c r="EQ80" t="s">
        <v>663</v>
      </c>
      <c r="ER80" t="s">
        <v>663</v>
      </c>
      <c r="ES80" t="s">
        <v>663</v>
      </c>
      <c r="ET80" t="s">
        <v>663</v>
      </c>
      <c r="EU80" t="s">
        <v>663</v>
      </c>
      <c r="EV80" t="s">
        <v>663</v>
      </c>
      <c r="EW80" t="s">
        <v>663</v>
      </c>
      <c r="EX80" t="s">
        <v>663</v>
      </c>
      <c r="EY80" t="s">
        <v>663</v>
      </c>
    </row>
    <row r="81" spans="1:155" hidden="1" x14ac:dyDescent="0.2">
      <c r="A81" t="s">
        <v>276</v>
      </c>
      <c r="B81" t="s">
        <v>278</v>
      </c>
      <c r="C81" t="s">
        <v>15</v>
      </c>
      <c r="D81" t="s">
        <v>268</v>
      </c>
      <c r="E81" t="s">
        <v>206</v>
      </c>
      <c r="F81" s="51" t="s">
        <v>279</v>
      </c>
      <c r="G81" s="52" t="s">
        <v>15</v>
      </c>
      <c r="H81" s="53">
        <f>INDEX('RES_se-appl'!$5:$5,MATCH(H$2,'RES_se-appl'!$2:$2,0))</f>
        <v>183.60007756044499</v>
      </c>
      <c r="I81" s="53">
        <f>INDEX('RES_se-appl'!$5:$5,MATCH(I$2,'RES_se-appl'!$2:$2,0))</f>
        <v>211.30508446224101</v>
      </c>
      <c r="J81" s="53">
        <f>INDEX('RES_se-appl'!$5:$5,MATCH(J$2,'RES_se-appl'!$2:$2,0))</f>
        <v>99.683644434780206</v>
      </c>
      <c r="K81" s="53">
        <f>INDEX('RES_se-appl'!$5:$5,MATCH(K$2,'RES_se-appl'!$2:$2,0))</f>
        <v>15.2837170263441</v>
      </c>
      <c r="L81" s="53">
        <f>INDEX('RES_se-appl'!$5:$5,MATCH(L$2,'RES_se-appl'!$2:$2,0))</f>
        <v>148.98167526749299</v>
      </c>
      <c r="M81" s="53">
        <f>INDEX('RES_se-appl'!$5:$5,MATCH(M$2,'RES_se-appl'!$2:$2,0))</f>
        <v>1894.0485623811901</v>
      </c>
      <c r="N81" s="53">
        <f>INDEX('RES_se-appl'!$5:$5,MATCH(N$2,'RES_se-appl'!$2:$2,0))</f>
        <v>125.225553452268</v>
      </c>
      <c r="O81" s="53">
        <f>INDEX('RES_se-appl'!$5:$5,MATCH(O$2,'RES_se-appl'!$2:$2,0))</f>
        <v>22.793768441573999</v>
      </c>
      <c r="P81" s="53">
        <f>INDEX('RES_se-appl'!$5:$5,MATCH(P$2,'RES_se-appl'!$2:$2,0))</f>
        <v>739.76171085328701</v>
      </c>
      <c r="Q81" s="53">
        <f>INDEX('RES_se-appl'!$5:$5,MATCH(Q$2,'RES_se-appl'!$2:$2,0))</f>
        <v>117.721732788388</v>
      </c>
      <c r="R81" s="53">
        <f>INDEX('RES_se-appl'!$5:$5,MATCH(R$2,'RES_se-appl'!$2:$2,0))</f>
        <v>1441.4893523478599</v>
      </c>
      <c r="S81" s="53">
        <f>INDEX('RES_se-appl'!$5:$5,MATCH(S$2,'RES_se-appl'!$2:$2,0))</f>
        <v>1055.5371158328601</v>
      </c>
      <c r="T81" s="53">
        <f>INDEX('RES_se-appl'!$5:$5,MATCH(T$2,'RES_se-appl'!$2:$2,0))</f>
        <v>148.291939305369</v>
      </c>
      <c r="U81" s="53">
        <f>INDEX('RES_se-appl'!$5:$5,MATCH(U$2,'RES_se-appl'!$2:$2,0))</f>
        <v>54.266069117395702</v>
      </c>
      <c r="V81" s="53">
        <f>INDEX('RES_se-appl'!$5:$5,MATCH(V$2,'RES_se-appl'!$2:$2,0))</f>
        <v>157.99903546158799</v>
      </c>
      <c r="W81" s="53">
        <f>INDEX('RES_se-appl'!$5:$5,MATCH(W$2,'RES_se-appl'!$2:$2,0))</f>
        <v>64.929084374927797</v>
      </c>
      <c r="X81" s="53">
        <f>INDEX('RES_se-appl'!$5:$5,MATCH(X$2,'RES_se-appl'!$2:$2,0))</f>
        <v>953.39341560577998</v>
      </c>
      <c r="Y81" s="53">
        <f>INDEX('RES_se-appl'!$5:$5,MATCH(Y$2,'RES_se-appl'!$2:$2,0))</f>
        <v>41.7970747409748</v>
      </c>
      <c r="Z81" s="53">
        <f>INDEX('RES_se-appl'!$5:$5,MATCH(Z$2,'RES_se-appl'!$2:$2,0))</f>
        <v>9.6233355713896191</v>
      </c>
      <c r="AA81" s="53">
        <f>INDEX('RES_se-appl'!$5:$5,MATCH(AA$2,'RES_se-appl'!$2:$2,0))</f>
        <v>28.613591660140401</v>
      </c>
      <c r="AB81" s="53">
        <f>INDEX('RES_se-appl'!$5:$5,MATCH(AB$2,'RES_se-appl'!$2:$2,0))</f>
        <v>329.71335961505298</v>
      </c>
      <c r="AC81" s="53">
        <f>INDEX('RES_se-appl'!$5:$5,MATCH(AC$2,'RES_se-appl'!$2:$2,0))</f>
        <v>485.44480389707002</v>
      </c>
      <c r="AD81" s="53">
        <f>INDEX('RES_se-appl'!$5:$5,MATCH(AD$2,'RES_se-appl'!$2:$2,0))</f>
        <v>155.606977966812</v>
      </c>
      <c r="AE81" s="53">
        <f>INDEX('RES_se-appl'!$5:$5,MATCH(AE$2,'RES_se-appl'!$2:$2,0))</f>
        <v>255.99435079829399</v>
      </c>
      <c r="AF81" s="53">
        <f>INDEX('RES_se-appl'!$5:$5,MATCH(AF$2,'RES_se-appl'!$2:$2,0))</f>
        <v>206.16248197643</v>
      </c>
      <c r="AG81" s="53">
        <f>INDEX('RES_se-appl'!$5:$5,MATCH(AG$2,'RES_se-appl'!$2:$2,0))</f>
        <v>33.398197494954999</v>
      </c>
      <c r="AH81" s="53">
        <f>INDEX('RES_se-appl'!$5:$5,MATCH(AH$2,'RES_se-appl'!$2:$2,0))</f>
        <v>77.0312050625176</v>
      </c>
      <c r="AI81" s="53">
        <f>INDEX('RES_se-appl'!$5:$5,MATCH(AI$2,'RES_se-appl'!$2:$2,0))</f>
        <v>8.9238104757810959</v>
      </c>
      <c r="AJ81" s="53">
        <f>INDEX('RES_se-appl'!$5:$5,MATCH(AJ$2,'RES_se-appl'!$2:$2,0))</f>
        <v>9066.620727973228</v>
      </c>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c r="BG81" s="112"/>
      <c r="BH81" s="112"/>
      <c r="BI81" s="112"/>
      <c r="BJ81" s="112"/>
      <c r="BK81" s="112"/>
      <c r="BL81" s="112"/>
      <c r="BM81" s="112"/>
      <c r="BN81" s="112"/>
      <c r="BO81" s="60" t="s">
        <v>283</v>
      </c>
      <c r="BP81" s="62">
        <f t="shared" si="83"/>
        <v>0.26766755853314289</v>
      </c>
      <c r="BQ81" s="62">
        <f t="shared" si="83"/>
        <v>0.25062342103092733</v>
      </c>
      <c r="BR81" s="62">
        <f t="shared" si="83"/>
        <v>0.29855118507931966</v>
      </c>
      <c r="BS81" s="62">
        <f t="shared" si="83"/>
        <v>0.22886814868049565</v>
      </c>
      <c r="BT81" s="62">
        <f t="shared" si="83"/>
        <v>0.30147320206966</v>
      </c>
      <c r="BU81" s="62">
        <f t="shared" si="83"/>
        <v>0.29328361598893304</v>
      </c>
      <c r="BV81" s="62">
        <f t="shared" si="83"/>
        <v>0.28546332414749964</v>
      </c>
      <c r="BW81" s="62">
        <f t="shared" si="83"/>
        <v>0.28921561651867261</v>
      </c>
      <c r="BX81" s="62">
        <f t="shared" si="83"/>
        <v>0.22491206651954146</v>
      </c>
      <c r="BY81" s="62">
        <f t="shared" si="83"/>
        <v>0.24010548365741841</v>
      </c>
      <c r="BZ81" s="62">
        <f t="shared" si="84"/>
        <v>0.25008354405529032</v>
      </c>
      <c r="CA81" s="62">
        <f t="shared" si="84"/>
        <v>0.23399262941250729</v>
      </c>
      <c r="CB81" s="62">
        <f t="shared" si="84"/>
        <v>0.30871447096095078</v>
      </c>
      <c r="CC81" s="62">
        <f t="shared" si="84"/>
        <v>0.25126985014407727</v>
      </c>
      <c r="CD81" s="62">
        <f t="shared" si="84"/>
        <v>0.32171136543062739</v>
      </c>
      <c r="CE81" s="62">
        <f t="shared" si="84"/>
        <v>0.19969595066488799</v>
      </c>
      <c r="CF81" s="62">
        <f t="shared" si="84"/>
        <v>0.25942942615797415</v>
      </c>
      <c r="CG81" s="62">
        <f t="shared" si="84"/>
        <v>0.30468142749820898</v>
      </c>
      <c r="CH81" s="62">
        <f t="shared" si="84"/>
        <v>0.23482158825942093</v>
      </c>
      <c r="CI81" s="62">
        <f t="shared" si="84"/>
        <v>0.28829966479212221</v>
      </c>
      <c r="CJ81" s="62">
        <f t="shared" si="85"/>
        <v>0.28503126977215471</v>
      </c>
      <c r="CK81" s="62">
        <f t="shared" si="85"/>
        <v>0.31891886052067603</v>
      </c>
      <c r="CL81" s="62">
        <f t="shared" si="85"/>
        <v>0.24568669411165275</v>
      </c>
      <c r="CM81" s="62">
        <f t="shared" si="85"/>
        <v>0.31364681662428556</v>
      </c>
      <c r="CN81" s="62">
        <f t="shared" si="85"/>
        <v>0.24481572235482899</v>
      </c>
      <c r="CO81" s="62">
        <f t="shared" si="85"/>
        <v>0.25845145310859752</v>
      </c>
      <c r="CP81" s="62">
        <f t="shared" si="85"/>
        <v>0.31905539009889206</v>
      </c>
      <c r="CQ81" s="62">
        <f t="shared" si="85"/>
        <v>0.35113796624650712</v>
      </c>
      <c r="CR81" s="62">
        <f t="shared" si="85"/>
        <v>0.26444486168913672</v>
      </c>
      <c r="CS81" s="63" t="s">
        <v>283</v>
      </c>
      <c r="CT81" s="69">
        <f>IFERROR(IFERROR(BP81,INDEX(input_dummy_data!$B:$B,MATCH($E81,input_dummy_data!$A:$A,0))),0)</f>
        <v>0.26766755853314289</v>
      </c>
      <c r="CU81" s="69">
        <f>IFERROR(IFERROR(BQ81,INDEX(input_dummy_data!$B:$B,MATCH($E81,input_dummy_data!$A:$A,0))),0)</f>
        <v>0.25062342103092733</v>
      </c>
      <c r="CV81" s="69">
        <f>IFERROR(IFERROR(BR81,INDEX(input_dummy_data!$B:$B,MATCH($E81,input_dummy_data!$A:$A,0))),0)</f>
        <v>0.29855118507931966</v>
      </c>
      <c r="CW81" s="69">
        <f>IFERROR(IFERROR(BS81,INDEX(input_dummy_data!$B:$B,MATCH($E81,input_dummy_data!$A:$A,0))),0)</f>
        <v>0.22886814868049565</v>
      </c>
      <c r="CX81" s="69">
        <f>IFERROR(IFERROR(BT81,INDEX(input_dummy_data!$B:$B,MATCH($E81,input_dummy_data!$A:$A,0))),0)</f>
        <v>0.30147320206966</v>
      </c>
      <c r="CY81" s="69">
        <f>IFERROR(IFERROR(BU81,INDEX(input_dummy_data!$B:$B,MATCH($E81,input_dummy_data!$A:$A,0))),0)</f>
        <v>0.29328361598893304</v>
      </c>
      <c r="CZ81" s="69">
        <f>IFERROR(IFERROR(BV81,INDEX(input_dummy_data!$B:$B,MATCH($E81,input_dummy_data!$A:$A,0))),0)</f>
        <v>0.28546332414749964</v>
      </c>
      <c r="DA81" s="69">
        <f>IFERROR(IFERROR(BW81,INDEX(input_dummy_data!$B:$B,MATCH($E81,input_dummy_data!$A:$A,0))),0)</f>
        <v>0.28921561651867261</v>
      </c>
      <c r="DB81" s="69">
        <f>IFERROR(IFERROR(BX81,INDEX(input_dummy_data!$B:$B,MATCH($E81,input_dummy_data!$A:$A,0))),0)</f>
        <v>0.22491206651954146</v>
      </c>
      <c r="DC81" s="69">
        <f>IFERROR(IFERROR(BY81,INDEX(input_dummy_data!$B:$B,MATCH($E81,input_dummy_data!$A:$A,0))),0)</f>
        <v>0.24010548365741841</v>
      </c>
      <c r="DD81" s="69">
        <f>IFERROR(IFERROR(BZ81,INDEX(input_dummy_data!$B:$B,MATCH($E81,input_dummy_data!$A:$A,0))),0)</f>
        <v>0.25008354405529032</v>
      </c>
      <c r="DE81" s="69">
        <f>IFERROR(IFERROR(CA81,INDEX(input_dummy_data!$B:$B,MATCH($E81,input_dummy_data!$A:$A,0))),0)</f>
        <v>0.23399262941250729</v>
      </c>
      <c r="DF81" s="69">
        <f>IFERROR(IFERROR(CB81,INDEX(input_dummy_data!$B:$B,MATCH($E81,input_dummy_data!$A:$A,0))),0)</f>
        <v>0.30871447096095078</v>
      </c>
      <c r="DG81" s="69">
        <f>IFERROR(IFERROR(CC81,INDEX(input_dummy_data!$B:$B,MATCH($E81,input_dummy_data!$A:$A,0))),0)</f>
        <v>0.25126985014407727</v>
      </c>
      <c r="DH81" s="69">
        <f>IFERROR(IFERROR(CD81,INDEX(input_dummy_data!$B:$B,MATCH($E81,input_dummy_data!$A:$A,0))),0)</f>
        <v>0.32171136543062739</v>
      </c>
      <c r="DI81" s="69">
        <f>IFERROR(IFERROR(CE81,INDEX(input_dummy_data!$B:$B,MATCH($E81,input_dummy_data!$A:$A,0))),0)</f>
        <v>0.19969595066488799</v>
      </c>
      <c r="DJ81" s="69">
        <f>IFERROR(IFERROR(CF81,INDEX(input_dummy_data!$B:$B,MATCH($E81,input_dummy_data!$A:$A,0))),0)</f>
        <v>0.25942942615797415</v>
      </c>
      <c r="DK81" s="69">
        <f>IFERROR(IFERROR(CG81,INDEX(input_dummy_data!$B:$B,MATCH($E81,input_dummy_data!$A:$A,0))),0)</f>
        <v>0.30468142749820898</v>
      </c>
      <c r="DL81" s="69">
        <f>IFERROR(IFERROR(CH81,INDEX(input_dummy_data!$B:$B,MATCH($E81,input_dummy_data!$A:$A,0))),0)</f>
        <v>0.23482158825942093</v>
      </c>
      <c r="DM81" s="69">
        <f>IFERROR(IFERROR(CI81,INDEX(input_dummy_data!$B:$B,MATCH($E81,input_dummy_data!$A:$A,0))),0)</f>
        <v>0.28829966479212221</v>
      </c>
      <c r="DN81" s="69">
        <f>IFERROR(IFERROR(CJ81,INDEX(input_dummy_data!$B:$B,MATCH($E81,input_dummy_data!$A:$A,0))),0)</f>
        <v>0.28503126977215471</v>
      </c>
      <c r="DO81" s="69">
        <f>IFERROR(IFERROR(CK81,INDEX(input_dummy_data!$B:$B,MATCH($E81,input_dummy_data!$A:$A,0))),0)</f>
        <v>0.31891886052067603</v>
      </c>
      <c r="DP81" s="69">
        <f>IFERROR(IFERROR(CL81,INDEX(input_dummy_data!$B:$B,MATCH($E81,input_dummy_data!$A:$A,0))),0)</f>
        <v>0.24568669411165275</v>
      </c>
      <c r="DQ81" s="69">
        <f>IFERROR(IFERROR(CM81,INDEX(input_dummy_data!$B:$B,MATCH($E81,input_dummy_data!$A:$A,0))),0)</f>
        <v>0.31364681662428556</v>
      </c>
      <c r="DR81" s="69">
        <f>IFERROR(IFERROR(CN81,INDEX(input_dummy_data!$B:$B,MATCH($E81,input_dummy_data!$A:$A,0))),0)</f>
        <v>0.24481572235482899</v>
      </c>
      <c r="DS81" s="69">
        <f>IFERROR(IFERROR(CO81,INDEX(input_dummy_data!$B:$B,MATCH($E81,input_dummy_data!$A:$A,0))),0)</f>
        <v>0.25845145310859752</v>
      </c>
      <c r="DT81" s="69">
        <f>IFERROR(IFERROR(CP81,INDEX(input_dummy_data!$B:$B,MATCH($E81,input_dummy_data!$A:$A,0))),0)</f>
        <v>0.31905539009889206</v>
      </c>
      <c r="DU81" s="69">
        <f>IFERROR(IFERROR(CQ81,INDEX(input_dummy_data!$B:$B,MATCH($E81,input_dummy_data!$A:$A,0))),0)</f>
        <v>0.35113796624650712</v>
      </c>
      <c r="DV81" s="69">
        <f>IFERROR(IFERROR(CR81,INDEX(input_dummy_data!$B:$B,MATCH($E81,input_dummy_data!$A:$A,0))),0)</f>
        <v>0.26444486168913672</v>
      </c>
      <c r="DW81" t="s">
        <v>663</v>
      </c>
      <c r="DX81" t="s">
        <v>663</v>
      </c>
      <c r="DY81" t="s">
        <v>663</v>
      </c>
      <c r="DZ81" t="s">
        <v>663</v>
      </c>
      <c r="EA81" t="s">
        <v>663</v>
      </c>
      <c r="EB81" t="s">
        <v>663</v>
      </c>
      <c r="EC81" t="s">
        <v>663</v>
      </c>
      <c r="ED81" t="s">
        <v>663</v>
      </c>
      <c r="EE81" t="s">
        <v>663</v>
      </c>
      <c r="EF81" t="s">
        <v>663</v>
      </c>
      <c r="EG81" t="s">
        <v>663</v>
      </c>
      <c r="EH81" t="s">
        <v>663</v>
      </c>
      <c r="EI81" t="s">
        <v>663</v>
      </c>
      <c r="EJ81" t="s">
        <v>663</v>
      </c>
      <c r="EK81" t="s">
        <v>663</v>
      </c>
      <c r="EL81" t="s">
        <v>663</v>
      </c>
      <c r="EM81" t="s">
        <v>663</v>
      </c>
      <c r="EN81" t="s">
        <v>663</v>
      </c>
      <c r="EO81" t="s">
        <v>663</v>
      </c>
      <c r="EP81" t="s">
        <v>663</v>
      </c>
      <c r="EQ81" t="s">
        <v>663</v>
      </c>
      <c r="ER81" t="s">
        <v>663</v>
      </c>
      <c r="ES81" t="s">
        <v>663</v>
      </c>
      <c r="ET81" t="s">
        <v>663</v>
      </c>
      <c r="EU81" t="s">
        <v>663</v>
      </c>
      <c r="EV81" t="s">
        <v>663</v>
      </c>
      <c r="EW81" t="s">
        <v>663</v>
      </c>
      <c r="EX81" t="s">
        <v>663</v>
      </c>
      <c r="EY81" t="s">
        <v>663</v>
      </c>
    </row>
    <row r="82" spans="1:155" hidden="1" x14ac:dyDescent="0.2">
      <c r="A82" t="s">
        <v>276</v>
      </c>
      <c r="B82" t="s">
        <v>278</v>
      </c>
      <c r="C82" t="s">
        <v>15</v>
      </c>
      <c r="D82" t="s">
        <v>268</v>
      </c>
      <c r="E82" t="s">
        <v>207</v>
      </c>
      <c r="F82" s="51" t="s">
        <v>279</v>
      </c>
      <c r="G82" s="52" t="s">
        <v>15</v>
      </c>
      <c r="H82" s="53">
        <f>INDEX('RES_se-appl'!$14:$14,MATCH(H$2,'RES_se-appl'!$2:$2,0))</f>
        <v>94.356048197149605</v>
      </c>
      <c r="I82" s="53">
        <f>INDEX('RES_se-appl'!$14:$14,MATCH(I$2,'RES_se-appl'!$2:$2,0))</f>
        <v>91.527480551087805</v>
      </c>
      <c r="J82" s="53">
        <f>INDEX('RES_se-appl'!$14:$14,MATCH(J$2,'RES_se-appl'!$2:$2,0))</f>
        <v>32.545830060850903</v>
      </c>
      <c r="K82" s="53">
        <f>INDEX('RES_se-appl'!$14:$14,MATCH(K$2,'RES_se-appl'!$2:$2,0))</f>
        <v>6.2258494422397996</v>
      </c>
      <c r="L82" s="53">
        <f>INDEX('RES_se-appl'!$14:$14,MATCH(L$2,'RES_se-appl'!$2:$2,0))</f>
        <v>58.524931649057798</v>
      </c>
      <c r="M82" s="53">
        <f>INDEX('RES_se-appl'!$14:$14,MATCH(M$2,'RES_se-appl'!$2:$2,0))</f>
        <v>624.11800423713601</v>
      </c>
      <c r="N82" s="53">
        <f>INDEX('RES_se-appl'!$14:$14,MATCH(N$2,'RES_se-appl'!$2:$2,0))</f>
        <v>43.396951835420502</v>
      </c>
      <c r="O82" s="53">
        <f>INDEX('RES_se-appl'!$14:$14,MATCH(O$2,'RES_se-appl'!$2:$2,0))</f>
        <v>10.219019711982201</v>
      </c>
      <c r="P82" s="53">
        <f>INDEX('RES_se-appl'!$14:$14,MATCH(P$2,'RES_se-appl'!$2:$2,0))</f>
        <v>432.224132732778</v>
      </c>
      <c r="Q82" s="53">
        <f>INDEX('RES_se-appl'!$14:$14,MATCH(Q$2,'RES_se-appl'!$2:$2,0))</f>
        <v>55.8574867210748</v>
      </c>
      <c r="R82" s="53">
        <f>INDEX('RES_se-appl'!$14:$14,MATCH(R$2,'RES_se-appl'!$2:$2,0))</f>
        <v>656.90410555172002</v>
      </c>
      <c r="S82" s="53">
        <f>INDEX('RES_se-appl'!$14:$14,MATCH(S$2,'RES_se-appl'!$2:$2,0))</f>
        <v>472.98568021850599</v>
      </c>
      <c r="T82" s="53">
        <f>INDEX('RES_se-appl'!$14:$14,MATCH(T$2,'RES_se-appl'!$2:$2,0))</f>
        <v>58.695186357856898</v>
      </c>
      <c r="U82" s="53">
        <f>INDEX('RES_se-appl'!$14:$14,MATCH(U$2,'RES_se-appl'!$2:$2,0))</f>
        <v>28.616803701463599</v>
      </c>
      <c r="V82" s="53">
        <f>INDEX('RES_se-appl'!$14:$14,MATCH(V$2,'RES_se-appl'!$2:$2,0))</f>
        <v>66.533672859763399</v>
      </c>
      <c r="W82" s="53">
        <f>INDEX('RES_se-appl'!$14:$14,MATCH(W$2,'RES_se-appl'!$2:$2,0))</f>
        <v>36.192913722650999</v>
      </c>
      <c r="X82" s="53">
        <f>INDEX('RES_se-appl'!$14:$14,MATCH(X$2,'RES_se-appl'!$2:$2,0))</f>
        <v>542.95029072813497</v>
      </c>
      <c r="Y82" s="53">
        <f>INDEX('RES_se-appl'!$14:$14,MATCH(Y$2,'RES_se-appl'!$2:$2,0))</f>
        <v>19.846780783391001</v>
      </c>
      <c r="Z82" s="53">
        <f>INDEX('RES_se-appl'!$14:$14,MATCH(Z$2,'RES_se-appl'!$2:$2,0))</f>
        <v>4.5552907220507901</v>
      </c>
      <c r="AA82" s="53">
        <f>INDEX('RES_se-appl'!$14:$14,MATCH(AA$2,'RES_se-appl'!$2:$2,0))</f>
        <v>12.269217811556</v>
      </c>
      <c r="AB82" s="53">
        <f>INDEX('RES_se-appl'!$14:$14,MATCH(AB$2,'RES_se-appl'!$2:$2,0))</f>
        <v>116.68294482544199</v>
      </c>
      <c r="AC82" s="53">
        <f>INDEX('RES_se-appl'!$14:$14,MATCH(AC$2,'RES_se-appl'!$2:$2,0))</f>
        <v>218.181666680836</v>
      </c>
      <c r="AD82" s="53">
        <f>INDEX('RES_se-appl'!$14:$14,MATCH(AD$2,'RES_se-appl'!$2:$2,0))</f>
        <v>69.958900882475206</v>
      </c>
      <c r="AE82" s="53">
        <f>INDEX('RES_se-appl'!$14:$14,MATCH(AE$2,'RES_se-appl'!$2:$2,0))</f>
        <v>92.290418702616506</v>
      </c>
      <c r="AF82" s="53">
        <f>INDEX('RES_se-appl'!$14:$14,MATCH(AF$2,'RES_se-appl'!$2:$2,0))</f>
        <v>89.342267664345101</v>
      </c>
      <c r="AG82" s="53">
        <f>INDEX('RES_se-appl'!$14:$14,MATCH(AG$2,'RES_se-appl'!$2:$2,0))</f>
        <v>14.091137403653001</v>
      </c>
      <c r="AH82" s="53">
        <f>INDEX('RES_se-appl'!$14:$14,MATCH(AH$2,'RES_se-appl'!$2:$2,0))</f>
        <v>28.424005614621699</v>
      </c>
      <c r="AI82" s="53">
        <f>INDEX('RES_se-appl'!$14:$14,MATCH(AI$2,'RES_se-appl'!$2:$2,0))</f>
        <v>2.4913538528601009</v>
      </c>
      <c r="AJ82" s="53">
        <f>INDEX('RES_se-appl'!$14:$14,MATCH(AJ$2,'RES_se-appl'!$2:$2,0))</f>
        <v>3980.0083732227267</v>
      </c>
      <c r="AK82" s="112"/>
      <c r="AL82" s="112"/>
      <c r="AM82" s="112"/>
      <c r="AN82" s="112"/>
      <c r="AO82" s="112"/>
      <c r="AP82" s="112"/>
      <c r="AQ82" s="112"/>
      <c r="AR82" s="112"/>
      <c r="AS82" s="112"/>
      <c r="AT82" s="112"/>
      <c r="AU82" s="112"/>
      <c r="AV82" s="112"/>
      <c r="AW82" s="112"/>
      <c r="AX82" s="112"/>
      <c r="AY82" s="112"/>
      <c r="AZ82" s="112"/>
      <c r="BA82" s="112"/>
      <c r="BB82" s="112"/>
      <c r="BC82" s="112"/>
      <c r="BD82" s="112"/>
      <c r="BE82" s="112"/>
      <c r="BF82" s="112"/>
      <c r="BG82" s="112"/>
      <c r="BH82" s="112"/>
      <c r="BI82" s="112"/>
      <c r="BJ82" s="112"/>
      <c r="BK82" s="112"/>
      <c r="BL82" s="112"/>
      <c r="BM82" s="112"/>
      <c r="BN82" s="112"/>
      <c r="BO82" s="60" t="s">
        <v>283</v>
      </c>
      <c r="BP82" s="62">
        <f>H82/SUMIFS(AL:AL,$A:$A,"Dwellings",$B:$B,"4. Technology split",$C:$C,"Electricity",$D:$D,"Total Appliances")-BP84</f>
        <v>6.7560143706648312E-2</v>
      </c>
      <c r="BQ82" s="62">
        <f t="shared" ref="BQ82:CR82" si="86">I82/SUMIFS(AM:AM,$A:$A,"Dwellings",$B:$B,"4. Technology split",$C:$C,"Electricity",$D:$D,"Total Appliances")-BQ84</f>
        <v>3.8558345164450336E-2</v>
      </c>
      <c r="BR82" s="62">
        <f t="shared" si="86"/>
        <v>2.7474326798058016E-2</v>
      </c>
      <c r="BS82" s="62">
        <f t="shared" si="86"/>
        <v>2.3229849345735909E-2</v>
      </c>
      <c r="BT82" s="62">
        <f t="shared" si="86"/>
        <v>4.8428649117219322E-2</v>
      </c>
      <c r="BU82" s="62">
        <f t="shared" si="86"/>
        <v>2.6641442422332517E-2</v>
      </c>
      <c r="BV82" s="62">
        <f t="shared" si="86"/>
        <v>2.8927397701860216E-2</v>
      </c>
      <c r="BW82" s="62">
        <f t="shared" si="86"/>
        <v>5.9662635373043726E-2</v>
      </c>
      <c r="BX82" s="62">
        <f t="shared" si="86"/>
        <v>6.1410454834726236E-2</v>
      </c>
      <c r="BY82" s="62">
        <f t="shared" si="86"/>
        <v>4.3927042589152324E-2</v>
      </c>
      <c r="BZ82" s="62">
        <f t="shared" si="86"/>
        <v>4.3966091080220759E-2</v>
      </c>
      <c r="CA82" s="62">
        <f t="shared" si="86"/>
        <v>3.4851986091900253E-2</v>
      </c>
      <c r="CB82" s="62">
        <f t="shared" si="86"/>
        <v>5.2191762339196549E-2</v>
      </c>
      <c r="CC82" s="62">
        <f t="shared" si="86"/>
        <v>6.2505267004206361E-2</v>
      </c>
      <c r="CD82" s="62">
        <f t="shared" si="86"/>
        <v>6.5473224126314095E-2</v>
      </c>
      <c r="CE82" s="62">
        <f t="shared" si="86"/>
        <v>4.1314958200272617E-2</v>
      </c>
      <c r="CF82" s="62">
        <f t="shared" si="86"/>
        <v>7.7743082813725412E-2</v>
      </c>
      <c r="CG82" s="62">
        <f t="shared" si="86"/>
        <v>7.4673892558313637E-2</v>
      </c>
      <c r="CH82" s="62">
        <f t="shared" si="86"/>
        <v>4.1154868745879952E-2</v>
      </c>
      <c r="CI82" s="62">
        <f t="shared" si="86"/>
        <v>5.3619971387953103E-2</v>
      </c>
      <c r="CJ82" s="62">
        <f t="shared" si="86"/>
        <v>3.0870307357820509E-2</v>
      </c>
      <c r="CK82" s="62">
        <f t="shared" si="86"/>
        <v>7.3337096134842628E-2</v>
      </c>
      <c r="CL82" s="62">
        <f t="shared" si="86"/>
        <v>4.0457585553560368E-2</v>
      </c>
      <c r="CM82" s="62">
        <f t="shared" si="86"/>
        <v>4.3075135997067485E-2</v>
      </c>
      <c r="CN82" s="62">
        <f t="shared" si="86"/>
        <v>3.6092978632095318E-2</v>
      </c>
      <c r="CO82" s="62">
        <f t="shared" si="86"/>
        <v>3.9044056598478261E-2</v>
      </c>
      <c r="CP82" s="62">
        <f t="shared" si="86"/>
        <v>4.7729330499062916E-2</v>
      </c>
      <c r="CQ82" s="62">
        <f t="shared" si="86"/>
        <v>2.8030872290250419E-2</v>
      </c>
      <c r="CR82" s="62">
        <f t="shared" si="86"/>
        <v>4.6084348883287468E-2</v>
      </c>
      <c r="CS82" s="63" t="s">
        <v>283</v>
      </c>
      <c r="CT82" s="69">
        <f>IFERROR(IFERROR(BP82,INDEX(input_dummy_data!$B:$B,MATCH($E82,input_dummy_data!$A:$A,0))),0)</f>
        <v>6.7560143706648312E-2</v>
      </c>
      <c r="CU82" s="69">
        <f>IFERROR(IFERROR(BQ82,INDEX(input_dummy_data!$B:$B,MATCH($E82,input_dummy_data!$A:$A,0))),0)</f>
        <v>3.8558345164450336E-2</v>
      </c>
      <c r="CV82" s="69">
        <f>IFERROR(IFERROR(BR82,INDEX(input_dummy_data!$B:$B,MATCH($E82,input_dummy_data!$A:$A,0))),0)</f>
        <v>2.7474326798058016E-2</v>
      </c>
      <c r="CW82" s="69">
        <f>IFERROR(IFERROR(BS82,INDEX(input_dummy_data!$B:$B,MATCH($E82,input_dummy_data!$A:$A,0))),0)</f>
        <v>2.3229849345735909E-2</v>
      </c>
      <c r="CX82" s="69">
        <f>IFERROR(IFERROR(BT82,INDEX(input_dummy_data!$B:$B,MATCH($E82,input_dummy_data!$A:$A,0))),0)</f>
        <v>4.8428649117219322E-2</v>
      </c>
      <c r="CY82" s="69">
        <f>IFERROR(IFERROR(BU82,INDEX(input_dummy_data!$B:$B,MATCH($E82,input_dummy_data!$A:$A,0))),0)</f>
        <v>2.6641442422332517E-2</v>
      </c>
      <c r="CZ82" s="69">
        <f>IFERROR(IFERROR(BV82,INDEX(input_dummy_data!$B:$B,MATCH($E82,input_dummy_data!$A:$A,0))),0)</f>
        <v>2.8927397701860216E-2</v>
      </c>
      <c r="DA82" s="69">
        <f>IFERROR(IFERROR(BW82,INDEX(input_dummy_data!$B:$B,MATCH($E82,input_dummy_data!$A:$A,0))),0)</f>
        <v>5.9662635373043726E-2</v>
      </c>
      <c r="DB82" s="69">
        <f>IFERROR(IFERROR(BX82,INDEX(input_dummy_data!$B:$B,MATCH($E82,input_dummy_data!$A:$A,0))),0)</f>
        <v>6.1410454834726236E-2</v>
      </c>
      <c r="DC82" s="69">
        <f>IFERROR(IFERROR(BY82,INDEX(input_dummy_data!$B:$B,MATCH($E82,input_dummy_data!$A:$A,0))),0)</f>
        <v>4.3927042589152324E-2</v>
      </c>
      <c r="DD82" s="69">
        <f>IFERROR(IFERROR(BZ82,INDEX(input_dummy_data!$B:$B,MATCH($E82,input_dummy_data!$A:$A,0))),0)</f>
        <v>4.3966091080220759E-2</v>
      </c>
      <c r="DE82" s="69">
        <f>IFERROR(IFERROR(CA82,INDEX(input_dummy_data!$B:$B,MATCH($E82,input_dummy_data!$A:$A,0))),0)</f>
        <v>3.4851986091900253E-2</v>
      </c>
      <c r="DF82" s="69">
        <f>IFERROR(IFERROR(CB82,INDEX(input_dummy_data!$B:$B,MATCH($E82,input_dummy_data!$A:$A,0))),0)</f>
        <v>5.2191762339196549E-2</v>
      </c>
      <c r="DG82" s="69">
        <f>IFERROR(IFERROR(CC82,INDEX(input_dummy_data!$B:$B,MATCH($E82,input_dummy_data!$A:$A,0))),0)</f>
        <v>6.2505267004206361E-2</v>
      </c>
      <c r="DH82" s="69">
        <f>IFERROR(IFERROR(CD82,INDEX(input_dummy_data!$B:$B,MATCH($E82,input_dummy_data!$A:$A,0))),0)</f>
        <v>6.5473224126314095E-2</v>
      </c>
      <c r="DI82" s="69">
        <f>IFERROR(IFERROR(CE82,INDEX(input_dummy_data!$B:$B,MATCH($E82,input_dummy_data!$A:$A,0))),0)</f>
        <v>4.1314958200272617E-2</v>
      </c>
      <c r="DJ82" s="69">
        <f>IFERROR(IFERROR(CF82,INDEX(input_dummy_data!$B:$B,MATCH($E82,input_dummy_data!$A:$A,0))),0)</f>
        <v>7.7743082813725412E-2</v>
      </c>
      <c r="DK82" s="69">
        <f>IFERROR(IFERROR(CG82,INDEX(input_dummy_data!$B:$B,MATCH($E82,input_dummy_data!$A:$A,0))),0)</f>
        <v>7.4673892558313637E-2</v>
      </c>
      <c r="DL82" s="69">
        <f>IFERROR(IFERROR(CH82,INDEX(input_dummy_data!$B:$B,MATCH($E82,input_dummy_data!$A:$A,0))),0)</f>
        <v>4.1154868745879952E-2</v>
      </c>
      <c r="DM82" s="69">
        <f>IFERROR(IFERROR(CI82,INDEX(input_dummy_data!$B:$B,MATCH($E82,input_dummy_data!$A:$A,0))),0)</f>
        <v>5.3619971387953103E-2</v>
      </c>
      <c r="DN82" s="69">
        <f>IFERROR(IFERROR(CJ82,INDEX(input_dummy_data!$B:$B,MATCH($E82,input_dummy_data!$A:$A,0))),0)</f>
        <v>3.0870307357820509E-2</v>
      </c>
      <c r="DO82" s="69">
        <f>IFERROR(IFERROR(CK82,INDEX(input_dummy_data!$B:$B,MATCH($E82,input_dummy_data!$A:$A,0))),0)</f>
        <v>7.3337096134842628E-2</v>
      </c>
      <c r="DP82" s="69">
        <f>IFERROR(IFERROR(CL82,INDEX(input_dummy_data!$B:$B,MATCH($E82,input_dummy_data!$A:$A,0))),0)</f>
        <v>4.0457585553560368E-2</v>
      </c>
      <c r="DQ82" s="69">
        <f>IFERROR(IFERROR(CM82,INDEX(input_dummy_data!$B:$B,MATCH($E82,input_dummy_data!$A:$A,0))),0)</f>
        <v>4.3075135997067485E-2</v>
      </c>
      <c r="DR82" s="69">
        <f>IFERROR(IFERROR(CN82,INDEX(input_dummy_data!$B:$B,MATCH($E82,input_dummy_data!$A:$A,0))),0)</f>
        <v>3.6092978632095318E-2</v>
      </c>
      <c r="DS82" s="69">
        <f>IFERROR(IFERROR(CO82,INDEX(input_dummy_data!$B:$B,MATCH($E82,input_dummy_data!$A:$A,0))),0)</f>
        <v>3.9044056598478261E-2</v>
      </c>
      <c r="DT82" s="69">
        <f>IFERROR(IFERROR(CP82,INDEX(input_dummy_data!$B:$B,MATCH($E82,input_dummy_data!$A:$A,0))),0)</f>
        <v>4.7729330499062916E-2</v>
      </c>
      <c r="DU82" s="69">
        <f>IFERROR(IFERROR(CQ82,INDEX(input_dummy_data!$B:$B,MATCH($E82,input_dummy_data!$A:$A,0))),0)</f>
        <v>2.8030872290250419E-2</v>
      </c>
      <c r="DV82" s="69">
        <f>IFERROR(IFERROR(CR82,INDEX(input_dummy_data!$B:$B,MATCH($E82,input_dummy_data!$A:$A,0))),0)</f>
        <v>4.6084348883287468E-2</v>
      </c>
      <c r="DW82" t="s">
        <v>885</v>
      </c>
      <c r="DX82" t="s">
        <v>885</v>
      </c>
      <c r="DY82" t="s">
        <v>885</v>
      </c>
      <c r="DZ82" t="s">
        <v>885</v>
      </c>
      <c r="EA82" t="s">
        <v>885</v>
      </c>
      <c r="EB82" t="s">
        <v>885</v>
      </c>
      <c r="EC82" t="s">
        <v>885</v>
      </c>
      <c r="ED82" t="s">
        <v>885</v>
      </c>
      <c r="EE82" t="s">
        <v>885</v>
      </c>
      <c r="EF82" t="s">
        <v>885</v>
      </c>
      <c r="EG82" t="s">
        <v>885</v>
      </c>
      <c r="EH82" t="s">
        <v>885</v>
      </c>
      <c r="EI82" t="s">
        <v>885</v>
      </c>
      <c r="EJ82" t="s">
        <v>885</v>
      </c>
      <c r="EK82" t="s">
        <v>885</v>
      </c>
      <c r="EL82" t="s">
        <v>885</v>
      </c>
      <c r="EM82" t="s">
        <v>885</v>
      </c>
      <c r="EN82" t="s">
        <v>885</v>
      </c>
      <c r="EO82" t="s">
        <v>885</v>
      </c>
      <c r="EP82" t="s">
        <v>885</v>
      </c>
      <c r="EQ82" t="s">
        <v>885</v>
      </c>
      <c r="ER82" t="s">
        <v>885</v>
      </c>
      <c r="ES82" t="s">
        <v>885</v>
      </c>
      <c r="ET82" t="s">
        <v>885</v>
      </c>
      <c r="EU82" t="s">
        <v>885</v>
      </c>
      <c r="EV82" t="s">
        <v>885</v>
      </c>
      <c r="EW82" t="s">
        <v>885</v>
      </c>
      <c r="EX82" t="s">
        <v>885</v>
      </c>
      <c r="EY82" t="s">
        <v>885</v>
      </c>
    </row>
    <row r="83" spans="1:155" hidden="1" x14ac:dyDescent="0.2">
      <c r="A83" t="s">
        <v>276</v>
      </c>
      <c r="B83" t="s">
        <v>278</v>
      </c>
      <c r="C83" t="s">
        <v>15</v>
      </c>
      <c r="D83" t="s">
        <v>268</v>
      </c>
      <c r="E83" t="s">
        <v>208</v>
      </c>
      <c r="F83" s="51" t="s">
        <v>279</v>
      </c>
      <c r="G83" s="52" t="s">
        <v>15</v>
      </c>
      <c r="H83" s="53">
        <f>INDEX('RES_se-appl'!$10:$10,MATCH(H$2,'RES_se-appl'!$2:$2,0))</f>
        <v>184.184937290454</v>
      </c>
      <c r="I83" s="53">
        <f>INDEX('RES_se-appl'!$10:$10,MATCH(I$2,'RES_se-appl'!$2:$2,0))</f>
        <v>255.00144171622401</v>
      </c>
      <c r="J83" s="53">
        <f>INDEX('RES_se-appl'!$10:$10,MATCH(J$2,'RES_se-appl'!$2:$2,0))</f>
        <v>121.978409857523</v>
      </c>
      <c r="K83" s="53">
        <f>INDEX('RES_se-appl'!$10:$10,MATCH(K$2,'RES_se-appl'!$2:$2,0))</f>
        <v>25.200724426184198</v>
      </c>
      <c r="L83" s="53">
        <f>INDEX('RES_se-appl'!$10:$10,MATCH(L$2,'RES_se-appl'!$2:$2,0))</f>
        <v>145.92358112716099</v>
      </c>
      <c r="M83" s="53">
        <f>INDEX('RES_se-appl'!$10:$10,MATCH(M$2,'RES_se-appl'!$2:$2,0))</f>
        <v>1753.9956561506399</v>
      </c>
      <c r="N83" s="53">
        <f>INDEX('RES_se-appl'!$10:$10,MATCH(N$2,'RES_se-appl'!$2:$2,0))</f>
        <v>113.788587895492</v>
      </c>
      <c r="O83" s="53">
        <f>INDEX('RES_se-appl'!$10:$10,MATCH(O$2,'RES_se-appl'!$2:$2,0))</f>
        <v>25.662028592492401</v>
      </c>
      <c r="P83" s="53">
        <f>INDEX('RES_se-appl'!$10:$10,MATCH(P$2,'RES_se-appl'!$2:$2,0))</f>
        <v>1013.74667458663</v>
      </c>
      <c r="Q83" s="53">
        <f>INDEX('RES_se-appl'!$10:$10,MATCH(Q$2,'RES_se-appl'!$2:$2,0))</f>
        <v>141.29229765582801</v>
      </c>
      <c r="R83" s="53">
        <f>INDEX('RES_se-appl'!$10:$10,MATCH(R$2,'RES_se-appl'!$2:$2,0))</f>
        <v>1800.4205117474901</v>
      </c>
      <c r="S83" s="53">
        <f>INDEX('RES_se-appl'!$10:$10,MATCH(S$2,'RES_se-appl'!$2:$2,0))</f>
        <v>1399.3121969097499</v>
      </c>
      <c r="T83" s="53">
        <f>INDEX('RES_se-appl'!$10:$10,MATCH(T$2,'RES_se-appl'!$2:$2,0))</f>
        <v>138.693144353272</v>
      </c>
      <c r="U83" s="53">
        <f>INDEX('RES_se-appl'!$10:$10,MATCH(U$2,'RES_se-appl'!$2:$2,0))</f>
        <v>70.751950251895906</v>
      </c>
      <c r="V83" s="53">
        <f>INDEX('RES_se-appl'!$10:$10,MATCH(V$2,'RES_se-appl'!$2:$2,0))</f>
        <v>148.008612435396</v>
      </c>
      <c r="W83" s="53">
        <f>INDEX('RES_se-appl'!$10:$10,MATCH(W$2,'RES_se-appl'!$2:$2,0))</f>
        <v>102.29752224995499</v>
      </c>
      <c r="X83" s="53">
        <f>INDEX('RES_se-appl'!$10:$10,MATCH(X$2,'RES_se-appl'!$2:$2,0))</f>
        <v>1108.77209688112</v>
      </c>
      <c r="Y83" s="53">
        <f>INDEX('RES_se-appl'!$10:$10,MATCH(Y$2,'RES_se-appl'!$2:$2,0))</f>
        <v>43.842509925383297</v>
      </c>
      <c r="Z83" s="53">
        <f>INDEX('RES_se-appl'!$10:$10,MATCH(Z$2,'RES_se-appl'!$2:$2,0))</f>
        <v>12.082701738985101</v>
      </c>
      <c r="AA83" s="53">
        <f>INDEX('RES_se-appl'!$10:$10,MATCH(AA$2,'RES_se-appl'!$2:$2,0))</f>
        <v>30.535473791333398</v>
      </c>
      <c r="AB83" s="53">
        <f>INDEX('RES_se-appl'!$10:$10,MATCH(AB$2,'RES_se-appl'!$2:$2,0))</f>
        <v>296.927916811822</v>
      </c>
      <c r="AC83" s="53">
        <f>INDEX('RES_se-appl'!$10:$10,MATCH(AC$2,'RES_se-appl'!$2:$2,0))</f>
        <v>427.58693922859499</v>
      </c>
      <c r="AD83" s="53">
        <f>INDEX('RES_se-appl'!$10:$10,MATCH(AD$2,'RES_se-appl'!$2:$2,0))</f>
        <v>217.87337896372799</v>
      </c>
      <c r="AE83" s="53">
        <f>INDEX('RES_se-appl'!$10:$10,MATCH(AE$2,'RES_se-appl'!$2:$2,0))</f>
        <v>253.63889406113501</v>
      </c>
      <c r="AF83" s="53">
        <f>INDEX('RES_se-appl'!$10:$10,MATCH(AF$2,'RES_se-appl'!$2:$2,0))</f>
        <v>241.11108442356999</v>
      </c>
      <c r="AG83" s="53">
        <f>INDEX('RES_se-appl'!$10:$10,MATCH(AG$2,'RES_se-appl'!$2:$2,0))</f>
        <v>44.285483046277598</v>
      </c>
      <c r="AH83" s="53">
        <f>INDEX('RES_se-appl'!$10:$10,MATCH(AH$2,'RES_se-appl'!$2:$2,0))</f>
        <v>70.562389689310095</v>
      </c>
      <c r="AI83" s="53">
        <f>INDEX('RES_se-appl'!$10:$10,MATCH(AI$2,'RES_se-appl'!$2:$2,0))</f>
        <v>7.5327251305488696</v>
      </c>
      <c r="AJ83" s="53">
        <f>INDEX('RES_se-appl'!$10:$10,MATCH(AJ$2,'RES_se-appl'!$2:$2,0))</f>
        <v>10195.009870938229</v>
      </c>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60" t="s">
        <v>283</v>
      </c>
      <c r="BP83" s="62">
        <f t="shared" ref="BP83:CR83" si="87">H83/SUMIFS(AL:AL,$A:$A,"Dwellings",$B:$B,"4. Technology split",$C:$C,"Electricity",$D:$D,"Total Appliances")</f>
        <v>0.26852021599438131</v>
      </c>
      <c r="BQ83" s="62">
        <f t="shared" si="87"/>
        <v>0.30245052481053247</v>
      </c>
      <c r="BR83" s="62">
        <f t="shared" si="87"/>
        <v>0.36532371005838171</v>
      </c>
      <c r="BS83" s="62">
        <f t="shared" si="87"/>
        <v>0.37737175681063739</v>
      </c>
      <c r="BT83" s="62">
        <f t="shared" si="87"/>
        <v>0.29528496830828604</v>
      </c>
      <c r="BU83" s="62">
        <f t="shared" si="87"/>
        <v>0.27159714839519028</v>
      </c>
      <c r="BV83" s="62">
        <f t="shared" si="87"/>
        <v>0.25939169486744068</v>
      </c>
      <c r="BW83" s="62">
        <f t="shared" si="87"/>
        <v>0.32560914354822612</v>
      </c>
      <c r="BX83" s="62">
        <f t="shared" si="87"/>
        <v>0.3082125719180549</v>
      </c>
      <c r="BY83" s="62">
        <f t="shared" si="87"/>
        <v>0.28818005530637969</v>
      </c>
      <c r="BZ83" s="62">
        <f t="shared" si="87"/>
        <v>0.31235440042223511</v>
      </c>
      <c r="CA83" s="62">
        <f t="shared" si="87"/>
        <v>0.31020106769580569</v>
      </c>
      <c r="CB83" s="62">
        <f t="shared" si="87"/>
        <v>0.28873167945266021</v>
      </c>
      <c r="CC83" s="62">
        <f t="shared" si="87"/>
        <v>0.3276049329966334</v>
      </c>
      <c r="CD83" s="62">
        <f t="shared" si="87"/>
        <v>0.30136926255894758</v>
      </c>
      <c r="CE83" s="62">
        <f t="shared" si="87"/>
        <v>0.31462635201206796</v>
      </c>
      <c r="CF83" s="62">
        <f t="shared" si="87"/>
        <v>0.3017097707257323</v>
      </c>
      <c r="CG83" s="62">
        <f t="shared" si="87"/>
        <v>0.31959170807891424</v>
      </c>
      <c r="CH83" s="62">
        <f t="shared" si="87"/>
        <v>0.29483324069552763</v>
      </c>
      <c r="CI83" s="62">
        <f t="shared" si="87"/>
        <v>0.30766381805096521</v>
      </c>
      <c r="CJ83" s="62">
        <f t="shared" si="87"/>
        <v>0.25668884408713666</v>
      </c>
      <c r="CK83" s="62">
        <f t="shared" si="87"/>
        <v>0.28090843353886419</v>
      </c>
      <c r="CL83" s="62">
        <f t="shared" si="87"/>
        <v>0.34399864910910533</v>
      </c>
      <c r="CM83" s="62">
        <f t="shared" si="87"/>
        <v>0.31076088767701654</v>
      </c>
      <c r="CN83" s="62">
        <f t="shared" si="87"/>
        <v>0.28631681058079678</v>
      </c>
      <c r="CO83" s="62">
        <f t="shared" si="87"/>
        <v>0.34270254994017385</v>
      </c>
      <c r="CP83" s="62">
        <f t="shared" si="87"/>
        <v>0.29226221698545851</v>
      </c>
      <c r="CQ83" s="62">
        <f t="shared" si="87"/>
        <v>0.29640093655209182</v>
      </c>
      <c r="CR83" s="62">
        <f t="shared" si="87"/>
        <v>0.2973564303756111</v>
      </c>
      <c r="CS83" s="63" t="s">
        <v>283</v>
      </c>
      <c r="CT83" s="69">
        <f>IFERROR(IFERROR(BP83,INDEX(input_dummy_data!$B:$B,MATCH($E83,input_dummy_data!$A:$A,0))),0)</f>
        <v>0.26852021599438131</v>
      </c>
      <c r="CU83" s="69">
        <f>IFERROR(IFERROR(BQ83,INDEX(input_dummy_data!$B:$B,MATCH($E83,input_dummy_data!$A:$A,0))),0)</f>
        <v>0.30245052481053247</v>
      </c>
      <c r="CV83" s="69">
        <f>IFERROR(IFERROR(BR83,INDEX(input_dummy_data!$B:$B,MATCH($E83,input_dummy_data!$A:$A,0))),0)</f>
        <v>0.36532371005838171</v>
      </c>
      <c r="CW83" s="69">
        <f>IFERROR(IFERROR(BS83,INDEX(input_dummy_data!$B:$B,MATCH($E83,input_dummy_data!$A:$A,0))),0)</f>
        <v>0.37737175681063739</v>
      </c>
      <c r="CX83" s="69">
        <f>IFERROR(IFERROR(BT83,INDEX(input_dummy_data!$B:$B,MATCH($E83,input_dummy_data!$A:$A,0))),0)</f>
        <v>0.29528496830828604</v>
      </c>
      <c r="CY83" s="69">
        <f>IFERROR(IFERROR(BU83,INDEX(input_dummy_data!$B:$B,MATCH($E83,input_dummy_data!$A:$A,0))),0)</f>
        <v>0.27159714839519028</v>
      </c>
      <c r="CZ83" s="69">
        <f>IFERROR(IFERROR(BV83,INDEX(input_dummy_data!$B:$B,MATCH($E83,input_dummy_data!$A:$A,0))),0)</f>
        <v>0.25939169486744068</v>
      </c>
      <c r="DA83" s="69">
        <f>IFERROR(IFERROR(BW83,INDEX(input_dummy_data!$B:$B,MATCH($E83,input_dummy_data!$A:$A,0))),0)</f>
        <v>0.32560914354822612</v>
      </c>
      <c r="DB83" s="69">
        <f>IFERROR(IFERROR(BX83,INDEX(input_dummy_data!$B:$B,MATCH($E83,input_dummy_data!$A:$A,0))),0)</f>
        <v>0.3082125719180549</v>
      </c>
      <c r="DC83" s="69">
        <f>IFERROR(IFERROR(BY83,INDEX(input_dummy_data!$B:$B,MATCH($E83,input_dummy_data!$A:$A,0))),0)</f>
        <v>0.28818005530637969</v>
      </c>
      <c r="DD83" s="69">
        <f>IFERROR(IFERROR(BZ83,INDEX(input_dummy_data!$B:$B,MATCH($E83,input_dummy_data!$A:$A,0))),0)</f>
        <v>0.31235440042223511</v>
      </c>
      <c r="DE83" s="69">
        <f>IFERROR(IFERROR(CA83,INDEX(input_dummy_data!$B:$B,MATCH($E83,input_dummy_data!$A:$A,0))),0)</f>
        <v>0.31020106769580569</v>
      </c>
      <c r="DF83" s="69">
        <f>IFERROR(IFERROR(CB83,INDEX(input_dummy_data!$B:$B,MATCH($E83,input_dummy_data!$A:$A,0))),0)</f>
        <v>0.28873167945266021</v>
      </c>
      <c r="DG83" s="69">
        <f>IFERROR(IFERROR(CC83,INDEX(input_dummy_data!$B:$B,MATCH($E83,input_dummy_data!$A:$A,0))),0)</f>
        <v>0.3276049329966334</v>
      </c>
      <c r="DH83" s="69">
        <f>IFERROR(IFERROR(CD83,INDEX(input_dummy_data!$B:$B,MATCH($E83,input_dummy_data!$A:$A,0))),0)</f>
        <v>0.30136926255894758</v>
      </c>
      <c r="DI83" s="69">
        <f>IFERROR(IFERROR(CE83,INDEX(input_dummy_data!$B:$B,MATCH($E83,input_dummy_data!$A:$A,0))),0)</f>
        <v>0.31462635201206796</v>
      </c>
      <c r="DJ83" s="69">
        <f>IFERROR(IFERROR(CF83,INDEX(input_dummy_data!$B:$B,MATCH($E83,input_dummy_data!$A:$A,0))),0)</f>
        <v>0.3017097707257323</v>
      </c>
      <c r="DK83" s="69">
        <f>IFERROR(IFERROR(CG83,INDEX(input_dummy_data!$B:$B,MATCH($E83,input_dummy_data!$A:$A,0))),0)</f>
        <v>0.31959170807891424</v>
      </c>
      <c r="DL83" s="69">
        <f>IFERROR(IFERROR(CH83,INDEX(input_dummy_data!$B:$B,MATCH($E83,input_dummy_data!$A:$A,0))),0)</f>
        <v>0.29483324069552763</v>
      </c>
      <c r="DM83" s="69">
        <f>IFERROR(IFERROR(CI83,INDEX(input_dummy_data!$B:$B,MATCH($E83,input_dummy_data!$A:$A,0))),0)</f>
        <v>0.30766381805096521</v>
      </c>
      <c r="DN83" s="69">
        <f>IFERROR(IFERROR(CJ83,INDEX(input_dummy_data!$B:$B,MATCH($E83,input_dummy_data!$A:$A,0))),0)</f>
        <v>0.25668884408713666</v>
      </c>
      <c r="DO83" s="69">
        <f>IFERROR(IFERROR(CK83,INDEX(input_dummy_data!$B:$B,MATCH($E83,input_dummy_data!$A:$A,0))),0)</f>
        <v>0.28090843353886419</v>
      </c>
      <c r="DP83" s="69">
        <f>IFERROR(IFERROR(CL83,INDEX(input_dummy_data!$B:$B,MATCH($E83,input_dummy_data!$A:$A,0))),0)</f>
        <v>0.34399864910910533</v>
      </c>
      <c r="DQ83" s="69">
        <f>IFERROR(IFERROR(CM83,INDEX(input_dummy_data!$B:$B,MATCH($E83,input_dummy_data!$A:$A,0))),0)</f>
        <v>0.31076088767701654</v>
      </c>
      <c r="DR83" s="69">
        <f>IFERROR(IFERROR(CN83,INDEX(input_dummy_data!$B:$B,MATCH($E83,input_dummy_data!$A:$A,0))),0)</f>
        <v>0.28631681058079678</v>
      </c>
      <c r="DS83" s="69">
        <f>IFERROR(IFERROR(CO83,INDEX(input_dummy_data!$B:$B,MATCH($E83,input_dummy_data!$A:$A,0))),0)</f>
        <v>0.34270254994017385</v>
      </c>
      <c r="DT83" s="69">
        <f>IFERROR(IFERROR(CP83,INDEX(input_dummy_data!$B:$B,MATCH($E83,input_dummy_data!$A:$A,0))),0)</f>
        <v>0.29226221698545851</v>
      </c>
      <c r="DU83" s="69">
        <f>IFERROR(IFERROR(CQ83,INDEX(input_dummy_data!$B:$B,MATCH($E83,input_dummy_data!$A:$A,0))),0)</f>
        <v>0.29640093655209182</v>
      </c>
      <c r="DV83" s="69">
        <f>IFERROR(IFERROR(CR83,INDEX(input_dummy_data!$B:$B,MATCH($E83,input_dummy_data!$A:$A,0))),0)</f>
        <v>0.2973564303756111</v>
      </c>
      <c r="DW83" t="s">
        <v>663</v>
      </c>
      <c r="DX83" t="s">
        <v>663</v>
      </c>
      <c r="DY83" t="s">
        <v>663</v>
      </c>
      <c r="DZ83" t="s">
        <v>663</v>
      </c>
      <c r="EA83" t="s">
        <v>663</v>
      </c>
      <c r="EB83" t="s">
        <v>663</v>
      </c>
      <c r="EC83" t="s">
        <v>663</v>
      </c>
      <c r="ED83" t="s">
        <v>663</v>
      </c>
      <c r="EE83" t="s">
        <v>663</v>
      </c>
      <c r="EF83" t="s">
        <v>663</v>
      </c>
      <c r="EG83" t="s">
        <v>663</v>
      </c>
      <c r="EH83" t="s">
        <v>663</v>
      </c>
      <c r="EI83" t="s">
        <v>663</v>
      </c>
      <c r="EJ83" t="s">
        <v>663</v>
      </c>
      <c r="EK83" t="s">
        <v>663</v>
      </c>
      <c r="EL83" t="s">
        <v>663</v>
      </c>
      <c r="EM83" t="s">
        <v>663</v>
      </c>
      <c r="EN83" t="s">
        <v>663</v>
      </c>
      <c r="EO83" t="s">
        <v>663</v>
      </c>
      <c r="EP83" t="s">
        <v>663</v>
      </c>
      <c r="EQ83" t="s">
        <v>663</v>
      </c>
      <c r="ER83" t="s">
        <v>663</v>
      </c>
      <c r="ES83" t="s">
        <v>663</v>
      </c>
      <c r="ET83" t="s">
        <v>663</v>
      </c>
      <c r="EU83" t="s">
        <v>663</v>
      </c>
      <c r="EV83" t="s">
        <v>663</v>
      </c>
      <c r="EW83" t="s">
        <v>663</v>
      </c>
      <c r="EX83" t="s">
        <v>664</v>
      </c>
      <c r="EY83" t="s">
        <v>663</v>
      </c>
    </row>
    <row r="84" spans="1:155" hidden="1" x14ac:dyDescent="0.2">
      <c r="A84" t="s">
        <v>276</v>
      </c>
      <c r="B84" t="s">
        <v>278</v>
      </c>
      <c r="C84" t="s">
        <v>15</v>
      </c>
      <c r="D84" t="s">
        <v>268</v>
      </c>
      <c r="E84" t="s">
        <v>209</v>
      </c>
      <c r="F84" s="51" t="s">
        <v>279</v>
      </c>
      <c r="G84" s="52" t="s">
        <v>660</v>
      </c>
      <c r="H84" s="51" t="s">
        <v>280</v>
      </c>
      <c r="I84" s="51" t="s">
        <v>280</v>
      </c>
      <c r="J84" s="51" t="s">
        <v>280</v>
      </c>
      <c r="K84" s="51" t="s">
        <v>280</v>
      </c>
      <c r="L84" s="51" t="s">
        <v>280</v>
      </c>
      <c r="M84" s="51" t="s">
        <v>280</v>
      </c>
      <c r="N84" s="51" t="s">
        <v>280</v>
      </c>
      <c r="O84" s="51" t="s">
        <v>280</v>
      </c>
      <c r="P84" s="51" t="s">
        <v>280</v>
      </c>
      <c r="Q84" s="51" t="s">
        <v>280</v>
      </c>
      <c r="R84" s="51" t="s">
        <v>280</v>
      </c>
      <c r="S84" s="51" t="s">
        <v>280</v>
      </c>
      <c r="T84" s="51" t="s">
        <v>280</v>
      </c>
      <c r="U84" s="51" t="s">
        <v>280</v>
      </c>
      <c r="V84" s="51" t="s">
        <v>280</v>
      </c>
      <c r="W84" s="51" t="s">
        <v>280</v>
      </c>
      <c r="X84" s="51" t="s">
        <v>280</v>
      </c>
      <c r="Y84" s="51" t="s">
        <v>280</v>
      </c>
      <c r="Z84" s="51" t="s">
        <v>280</v>
      </c>
      <c r="AA84" s="51" t="s">
        <v>280</v>
      </c>
      <c r="AB84" s="51" t="s">
        <v>280</v>
      </c>
      <c r="AC84" s="51" t="s">
        <v>280</v>
      </c>
      <c r="AD84" s="51" t="s">
        <v>280</v>
      </c>
      <c r="AE84" s="51" t="s">
        <v>280</v>
      </c>
      <c r="AF84" s="51" t="s">
        <v>280</v>
      </c>
      <c r="AG84" s="51" t="s">
        <v>280</v>
      </c>
      <c r="AH84" s="51" t="s">
        <v>280</v>
      </c>
      <c r="AI84" s="51" t="s">
        <v>280</v>
      </c>
      <c r="AJ84" s="51" t="s">
        <v>280</v>
      </c>
      <c r="BO84" s="60" t="s">
        <v>283</v>
      </c>
      <c r="BP84" s="120">
        <f>INDEX(input_dummy_data!$B:$B,MATCH($E84,input_dummy_data!$A:$A,0))</f>
        <v>7.0000000000000007E-2</v>
      </c>
      <c r="BQ84" s="120">
        <f>INDEX(input_dummy_data!$B:$B,MATCH($E84,input_dummy_data!$A:$A,0))</f>
        <v>7.0000000000000007E-2</v>
      </c>
      <c r="BR84" s="120">
        <f>INDEX(input_dummy_data!$B:$B,MATCH($E84,input_dummy_data!$A:$A,0))</f>
        <v>7.0000000000000007E-2</v>
      </c>
      <c r="BS84" s="120">
        <f>INDEX(input_dummy_data!$B:$B,MATCH($E84,input_dummy_data!$A:$A,0))</f>
        <v>7.0000000000000007E-2</v>
      </c>
      <c r="BT84" s="120">
        <f>INDEX(input_dummy_data!$B:$B,MATCH($E84,input_dummy_data!$A:$A,0))</f>
        <v>7.0000000000000007E-2</v>
      </c>
      <c r="BU84" s="120">
        <f>INDEX(input_dummy_data!$B:$B,MATCH($E84,input_dummy_data!$A:$A,0))</f>
        <v>7.0000000000000007E-2</v>
      </c>
      <c r="BV84" s="120">
        <f>INDEX(input_dummy_data!$B:$B,MATCH($E84,input_dummy_data!$A:$A,0))</f>
        <v>7.0000000000000007E-2</v>
      </c>
      <c r="BW84" s="120">
        <f>INDEX(input_dummy_data!$B:$B,MATCH($E84,input_dummy_data!$A:$A,0))</f>
        <v>7.0000000000000007E-2</v>
      </c>
      <c r="BX84" s="120">
        <f>INDEX(input_dummy_data!$B:$B,MATCH($E84,input_dummy_data!$A:$A,0))</f>
        <v>7.0000000000000007E-2</v>
      </c>
      <c r="BY84" s="120">
        <f>INDEX(input_dummy_data!$B:$B,MATCH($E84,input_dummy_data!$A:$A,0))</f>
        <v>7.0000000000000007E-2</v>
      </c>
      <c r="BZ84" s="120">
        <f>INDEX(input_dummy_data!$B:$B,MATCH($E84,input_dummy_data!$A:$A,0))</f>
        <v>7.0000000000000007E-2</v>
      </c>
      <c r="CA84" s="120">
        <f>INDEX(input_dummy_data!$B:$B,MATCH($E84,input_dummy_data!$A:$A,0))</f>
        <v>7.0000000000000007E-2</v>
      </c>
      <c r="CB84" s="120">
        <f>INDEX(input_dummy_data!$B:$B,MATCH($E84,input_dummy_data!$A:$A,0))</f>
        <v>7.0000000000000007E-2</v>
      </c>
      <c r="CC84" s="120">
        <f>INDEX(input_dummy_data!$B:$B,MATCH($E84,input_dummy_data!$A:$A,0))</f>
        <v>7.0000000000000007E-2</v>
      </c>
      <c r="CD84" s="120">
        <f>INDEX(input_dummy_data!$B:$B,MATCH($E84,input_dummy_data!$A:$A,0))</f>
        <v>7.0000000000000007E-2</v>
      </c>
      <c r="CE84" s="120">
        <f>INDEX(input_dummy_data!$B:$B,MATCH($E84,input_dummy_data!$A:$A,0))</f>
        <v>7.0000000000000007E-2</v>
      </c>
      <c r="CF84" s="120">
        <f>INDEX(input_dummy_data!$B:$B,MATCH($E84,input_dummy_data!$A:$A,0))</f>
        <v>7.0000000000000007E-2</v>
      </c>
      <c r="CG84" s="120">
        <f>INDEX(input_dummy_data!$B:$B,MATCH($E84,input_dummy_data!$A:$A,0))</f>
        <v>7.0000000000000007E-2</v>
      </c>
      <c r="CH84" s="120">
        <f>INDEX(input_dummy_data!$B:$B,MATCH($E84,input_dummy_data!$A:$A,0))</f>
        <v>7.0000000000000007E-2</v>
      </c>
      <c r="CI84" s="120">
        <f>INDEX(input_dummy_data!$B:$B,MATCH($E84,input_dummy_data!$A:$A,0))</f>
        <v>7.0000000000000007E-2</v>
      </c>
      <c r="CJ84" s="120">
        <f>INDEX(input_dummy_data!$B:$B,MATCH($E84,input_dummy_data!$A:$A,0))</f>
        <v>7.0000000000000007E-2</v>
      </c>
      <c r="CK84" s="120">
        <f>INDEX(input_dummy_data!$B:$B,MATCH($E84,input_dummy_data!$A:$A,0))</f>
        <v>7.0000000000000007E-2</v>
      </c>
      <c r="CL84" s="120">
        <f>INDEX(input_dummy_data!$B:$B,MATCH($E84,input_dummy_data!$A:$A,0))</f>
        <v>7.0000000000000007E-2</v>
      </c>
      <c r="CM84" s="120">
        <f>INDEX(input_dummy_data!$B:$B,MATCH($E84,input_dummy_data!$A:$A,0))</f>
        <v>7.0000000000000007E-2</v>
      </c>
      <c r="CN84" s="120">
        <f>INDEX(input_dummy_data!$B:$B,MATCH($E84,input_dummy_data!$A:$A,0))</f>
        <v>7.0000000000000007E-2</v>
      </c>
      <c r="CO84" s="120">
        <f>INDEX(input_dummy_data!$B:$B,MATCH($E84,input_dummy_data!$A:$A,0))</f>
        <v>7.0000000000000007E-2</v>
      </c>
      <c r="CP84" s="120">
        <f>INDEX(input_dummy_data!$B:$B,MATCH($E84,input_dummy_data!$A:$A,0))</f>
        <v>7.0000000000000007E-2</v>
      </c>
      <c r="CQ84" s="120">
        <f>INDEX(input_dummy_data!$B:$B,MATCH($E84,input_dummy_data!$A:$A,0))</f>
        <v>7.0000000000000007E-2</v>
      </c>
      <c r="CR84" s="120">
        <f>INDEX(input_dummy_data!$B:$B,MATCH($E84,input_dummy_data!$A:$A,0))</f>
        <v>7.0000000000000007E-2</v>
      </c>
      <c r="CS84" s="63" t="s">
        <v>283</v>
      </c>
      <c r="CT84" s="69">
        <f>IFERROR(IFERROR(BP84,INDEX(input_dummy_data!$B:$B,MATCH($E84,input_dummy_data!$A:$A,0))),0)</f>
        <v>7.0000000000000007E-2</v>
      </c>
      <c r="CU84" s="69">
        <f>IFERROR(IFERROR(BQ84,INDEX(input_dummy_data!$B:$B,MATCH($E84,input_dummy_data!$A:$A,0))),0)</f>
        <v>7.0000000000000007E-2</v>
      </c>
      <c r="CV84" s="69">
        <f>IFERROR(IFERROR(BR84,INDEX(input_dummy_data!$B:$B,MATCH($E84,input_dummy_data!$A:$A,0))),0)</f>
        <v>7.0000000000000007E-2</v>
      </c>
      <c r="CW84" s="69">
        <f>IFERROR(IFERROR(BS84,INDEX(input_dummy_data!$B:$B,MATCH($E84,input_dummy_data!$A:$A,0))),0)</f>
        <v>7.0000000000000007E-2</v>
      </c>
      <c r="CX84" s="69">
        <f>IFERROR(IFERROR(BT84,INDEX(input_dummy_data!$B:$B,MATCH($E84,input_dummy_data!$A:$A,0))),0)</f>
        <v>7.0000000000000007E-2</v>
      </c>
      <c r="CY84" s="69">
        <f>IFERROR(IFERROR(BU84,INDEX(input_dummy_data!$B:$B,MATCH($E84,input_dummy_data!$A:$A,0))),0)</f>
        <v>7.0000000000000007E-2</v>
      </c>
      <c r="CZ84" s="69">
        <f>IFERROR(IFERROR(BV84,INDEX(input_dummy_data!$B:$B,MATCH($E84,input_dummy_data!$A:$A,0))),0)</f>
        <v>7.0000000000000007E-2</v>
      </c>
      <c r="DA84" s="69">
        <f>IFERROR(IFERROR(BW84,INDEX(input_dummy_data!$B:$B,MATCH($E84,input_dummy_data!$A:$A,0))),0)</f>
        <v>7.0000000000000007E-2</v>
      </c>
      <c r="DB84" s="69">
        <f>IFERROR(IFERROR(BX84,INDEX(input_dummy_data!$B:$B,MATCH($E84,input_dummy_data!$A:$A,0))),0)</f>
        <v>7.0000000000000007E-2</v>
      </c>
      <c r="DC84" s="69">
        <f>IFERROR(IFERROR(BY84,INDEX(input_dummy_data!$B:$B,MATCH($E84,input_dummy_data!$A:$A,0))),0)</f>
        <v>7.0000000000000007E-2</v>
      </c>
      <c r="DD84" s="69">
        <f>IFERROR(IFERROR(BZ84,INDEX(input_dummy_data!$B:$B,MATCH($E84,input_dummy_data!$A:$A,0))),0)</f>
        <v>7.0000000000000007E-2</v>
      </c>
      <c r="DE84" s="69">
        <f>IFERROR(IFERROR(CA84,INDEX(input_dummy_data!$B:$B,MATCH($E84,input_dummy_data!$A:$A,0))),0)</f>
        <v>7.0000000000000007E-2</v>
      </c>
      <c r="DF84" s="69">
        <f>IFERROR(IFERROR(CB84,INDEX(input_dummy_data!$B:$B,MATCH($E84,input_dummy_data!$A:$A,0))),0)</f>
        <v>7.0000000000000007E-2</v>
      </c>
      <c r="DG84" s="69">
        <f>IFERROR(IFERROR(CC84,INDEX(input_dummy_data!$B:$B,MATCH($E84,input_dummy_data!$A:$A,0))),0)</f>
        <v>7.0000000000000007E-2</v>
      </c>
      <c r="DH84" s="69">
        <f>IFERROR(IFERROR(CD84,INDEX(input_dummy_data!$B:$B,MATCH($E84,input_dummy_data!$A:$A,0))),0)</f>
        <v>7.0000000000000007E-2</v>
      </c>
      <c r="DI84" s="69">
        <f>IFERROR(IFERROR(CE84,INDEX(input_dummy_data!$B:$B,MATCH($E84,input_dummy_data!$A:$A,0))),0)</f>
        <v>7.0000000000000007E-2</v>
      </c>
      <c r="DJ84" s="69">
        <f>IFERROR(IFERROR(CF84,INDEX(input_dummy_data!$B:$B,MATCH($E84,input_dummy_data!$A:$A,0))),0)</f>
        <v>7.0000000000000007E-2</v>
      </c>
      <c r="DK84" s="69">
        <f>IFERROR(IFERROR(CG84,INDEX(input_dummy_data!$B:$B,MATCH($E84,input_dummy_data!$A:$A,0))),0)</f>
        <v>7.0000000000000007E-2</v>
      </c>
      <c r="DL84" s="69">
        <f>IFERROR(IFERROR(CH84,INDEX(input_dummy_data!$B:$B,MATCH($E84,input_dummy_data!$A:$A,0))),0)</f>
        <v>7.0000000000000007E-2</v>
      </c>
      <c r="DM84" s="69">
        <f>IFERROR(IFERROR(CI84,INDEX(input_dummy_data!$B:$B,MATCH($E84,input_dummy_data!$A:$A,0))),0)</f>
        <v>7.0000000000000007E-2</v>
      </c>
      <c r="DN84" s="69">
        <f>IFERROR(IFERROR(CJ84,INDEX(input_dummy_data!$B:$B,MATCH($E84,input_dummy_data!$A:$A,0))),0)</f>
        <v>7.0000000000000007E-2</v>
      </c>
      <c r="DO84" s="69">
        <f>IFERROR(IFERROR(CK84,INDEX(input_dummy_data!$B:$B,MATCH($E84,input_dummy_data!$A:$A,0))),0)</f>
        <v>7.0000000000000007E-2</v>
      </c>
      <c r="DP84" s="69">
        <f>IFERROR(IFERROR(CL84,INDEX(input_dummy_data!$B:$B,MATCH($E84,input_dummy_data!$A:$A,0))),0)</f>
        <v>7.0000000000000007E-2</v>
      </c>
      <c r="DQ84" s="69">
        <f>IFERROR(IFERROR(CM84,INDEX(input_dummy_data!$B:$B,MATCH($E84,input_dummy_data!$A:$A,0))),0)</f>
        <v>7.0000000000000007E-2</v>
      </c>
      <c r="DR84" s="69">
        <f>IFERROR(IFERROR(CN84,INDEX(input_dummy_data!$B:$B,MATCH($E84,input_dummy_data!$A:$A,0))),0)</f>
        <v>7.0000000000000007E-2</v>
      </c>
      <c r="DS84" s="69">
        <f>IFERROR(IFERROR(CO84,INDEX(input_dummy_data!$B:$B,MATCH($E84,input_dummy_data!$A:$A,0))),0)</f>
        <v>7.0000000000000007E-2</v>
      </c>
      <c r="DT84" s="69">
        <f>IFERROR(IFERROR(CP84,INDEX(input_dummy_data!$B:$B,MATCH($E84,input_dummy_data!$A:$A,0))),0)</f>
        <v>7.0000000000000007E-2</v>
      </c>
      <c r="DU84" s="69">
        <f>IFERROR(IFERROR(CQ84,INDEX(input_dummy_data!$B:$B,MATCH($E84,input_dummy_data!$A:$A,0))),0)</f>
        <v>7.0000000000000007E-2</v>
      </c>
      <c r="DV84" s="69">
        <f>IFERROR(IFERROR(CR84,INDEX(input_dummy_data!$B:$B,MATCH($E84,input_dummy_data!$A:$A,0))),0)</f>
        <v>7.0000000000000007E-2</v>
      </c>
      <c r="DW84" t="s">
        <v>808</v>
      </c>
      <c r="DX84" t="s">
        <v>809</v>
      </c>
      <c r="DY84" t="s">
        <v>810</v>
      </c>
      <c r="DZ84" t="s">
        <v>811</v>
      </c>
      <c r="EA84" t="s">
        <v>812</v>
      </c>
      <c r="EB84" t="s">
        <v>813</v>
      </c>
      <c r="EC84" t="s">
        <v>814</v>
      </c>
      <c r="ED84" t="s">
        <v>815</v>
      </c>
      <c r="EE84" t="s">
        <v>816</v>
      </c>
      <c r="EF84" t="s">
        <v>817</v>
      </c>
      <c r="EG84" t="s">
        <v>818</v>
      </c>
      <c r="EH84" t="s">
        <v>819</v>
      </c>
      <c r="EI84" t="s">
        <v>820</v>
      </c>
      <c r="EJ84" t="s">
        <v>821</v>
      </c>
      <c r="EK84" t="s">
        <v>822</v>
      </c>
      <c r="EL84" t="s">
        <v>823</v>
      </c>
      <c r="EM84" t="s">
        <v>824</v>
      </c>
      <c r="EN84" t="s">
        <v>825</v>
      </c>
      <c r="EO84" t="s">
        <v>826</v>
      </c>
      <c r="EP84" t="s">
        <v>827</v>
      </c>
      <c r="EQ84" t="s">
        <v>828</v>
      </c>
      <c r="ER84" t="s">
        <v>829</v>
      </c>
      <c r="ES84" t="s">
        <v>830</v>
      </c>
      <c r="ET84" t="s">
        <v>831</v>
      </c>
      <c r="EU84" t="s">
        <v>832</v>
      </c>
      <c r="EV84" t="s">
        <v>833</v>
      </c>
      <c r="EW84" t="s">
        <v>834</v>
      </c>
      <c r="EX84" t="s">
        <v>857</v>
      </c>
      <c r="EY84" t="s">
        <v>834</v>
      </c>
    </row>
    <row r="85" spans="1:155" hidden="1" x14ac:dyDescent="0.2">
      <c r="A85" t="s">
        <v>276</v>
      </c>
      <c r="B85" t="s">
        <v>278</v>
      </c>
      <c r="C85" t="s">
        <v>15</v>
      </c>
      <c r="D85" t="s">
        <v>268</v>
      </c>
      <c r="E85" t="s">
        <v>210</v>
      </c>
      <c r="F85" s="51" t="s">
        <v>279</v>
      </c>
      <c r="G85" s="52" t="s">
        <v>15</v>
      </c>
      <c r="H85" s="53">
        <f>INDEX('RES_se-appl'!$6:$6,MATCH(H$2,'RES_se-appl'!$2:$2,0))</f>
        <v>56.708906682212898</v>
      </c>
      <c r="I85" s="53">
        <f>INDEX('RES_se-appl'!$6:$6,MATCH(I$2,'RES_se-appl'!$2:$2,0))</f>
        <v>67.046254928364107</v>
      </c>
      <c r="J85" s="53">
        <f>INDEX('RES_se-appl'!$6:$6,MATCH(J$2,'RES_se-appl'!$2:$2,0))</f>
        <v>34.621106457312798</v>
      </c>
      <c r="K85" s="53">
        <f>INDEX('RES_se-appl'!$6:$6,MATCH(K$2,'RES_se-appl'!$2:$2,0))</f>
        <v>5.7034264224362703</v>
      </c>
      <c r="L85" s="53">
        <f>INDEX('RES_se-appl'!$6:$6,MATCH(L$2,'RES_se-appl'!$2:$2,0))</f>
        <v>51.820608493113198</v>
      </c>
      <c r="M85" s="53">
        <f>INDEX('RES_se-appl'!$6:$6,MATCH(M$2,'RES_se-appl'!$2:$2,0))</f>
        <v>597.25364878031701</v>
      </c>
      <c r="N85" s="53">
        <f>INDEX('RES_se-appl'!$6:$6,MATCH(N$2,'RES_se-appl'!$2:$2,0))</f>
        <v>35.179685290975101</v>
      </c>
      <c r="O85" s="53">
        <f>INDEX('RES_se-appl'!$6:$6,MATCH(O$2,'RES_se-appl'!$2:$2,0))</f>
        <v>8.3424568603757105</v>
      </c>
      <c r="P85" s="53">
        <f>INDEX('RES_se-appl'!$6:$6,MATCH(P$2,'RES_se-appl'!$2:$2,0))</f>
        <v>328.34420905733498</v>
      </c>
      <c r="Q85" s="53">
        <f>INDEX('RES_se-appl'!$6:$6,MATCH(Q$2,'RES_se-appl'!$2:$2,0))</f>
        <v>40.081832648780697</v>
      </c>
      <c r="R85" s="53">
        <f>INDEX('RES_se-appl'!$6:$6,MATCH(R$2,'RES_se-appl'!$2:$2,0))</f>
        <v>518.82762409565601</v>
      </c>
      <c r="S85" s="53">
        <f>INDEX('RES_se-appl'!$6:$6,MATCH(S$2,'RES_se-appl'!$2:$2,0))</f>
        <v>408.92737051896</v>
      </c>
      <c r="T85" s="53">
        <f>INDEX('RES_se-appl'!$6:$6,MATCH(T$2,'RES_se-appl'!$2:$2,0))</f>
        <v>55.612011396746801</v>
      </c>
      <c r="U85" s="53">
        <f>INDEX('RES_se-appl'!$6:$6,MATCH(U$2,'RES_se-appl'!$2:$2,0))</f>
        <v>22.865218781510301</v>
      </c>
      <c r="V85" s="53">
        <f>INDEX('RES_se-appl'!$6:$6,MATCH(V$2,'RES_se-appl'!$2:$2,0))</f>
        <v>51.0213553462387</v>
      </c>
      <c r="W85" s="53">
        <f>INDEX('RES_se-appl'!$6:$6,MATCH(W$2,'RES_se-appl'!$2:$2,0))</f>
        <v>26.480182006291201</v>
      </c>
      <c r="X85" s="53">
        <f>INDEX('RES_se-appl'!$6:$6,MATCH(X$2,'RES_se-appl'!$2:$2,0))</f>
        <v>370.14963063541802</v>
      </c>
      <c r="Y85" s="53">
        <f>INDEX('RES_se-appl'!$6:$6,MATCH(Y$2,'RES_se-appl'!$2:$2,0))</f>
        <v>14.540091429883701</v>
      </c>
      <c r="Z85" s="53">
        <f>INDEX('RES_se-appl'!$6:$6,MATCH(Z$2,'RES_se-appl'!$2:$2,0))</f>
        <v>3.1664310014913002</v>
      </c>
      <c r="AA85" s="53">
        <f>INDEX('RES_se-appl'!$6:$6,MATCH(AA$2,'RES_se-appl'!$2:$2,0))</f>
        <v>11.965442671798799</v>
      </c>
      <c r="AB85" s="53">
        <f>INDEX('RES_se-appl'!$6:$6,MATCH(AB$2,'RES_se-appl'!$2:$2,0))</f>
        <v>104.91031369551899</v>
      </c>
      <c r="AC85" s="53">
        <f>INDEX('RES_se-appl'!$6:$6,MATCH(AC$2,'RES_se-appl'!$2:$2,0))</f>
        <v>160.795172603781</v>
      </c>
      <c r="AD85" s="53">
        <f>INDEX('RES_se-appl'!$6:$6,MATCH(AD$2,'RES_se-appl'!$2:$2,0))</f>
        <v>57.4800062043292</v>
      </c>
      <c r="AE85" s="53">
        <f>INDEX('RES_se-appl'!$6:$6,MATCH(AE$2,'RES_se-appl'!$2:$2,0))</f>
        <v>95.832617220098697</v>
      </c>
      <c r="AF85" s="53">
        <f>INDEX('RES_se-appl'!$6:$6,MATCH(AF$2,'RES_se-appl'!$2:$2,0))</f>
        <v>70.826026164184398</v>
      </c>
      <c r="AG85" s="53">
        <f>INDEX('RES_se-appl'!$6:$6,MATCH(AG$2,'RES_se-appl'!$2:$2,0))</f>
        <v>11.656254789396399</v>
      </c>
      <c r="AH85" s="53">
        <f>INDEX('RES_se-appl'!$6:$6,MATCH(AH$2,'RES_se-appl'!$2:$2,0))</f>
        <v>25.519972922589901</v>
      </c>
      <c r="AI85" s="53">
        <f>INDEX('RES_se-appl'!$6:$6,MATCH(AI$2,'RES_se-appl'!$2:$2,0))</f>
        <v>2.2742423071128361</v>
      </c>
      <c r="AJ85" s="53">
        <f>INDEX('RES_se-appl'!$6:$6,MATCH(AJ$2,'RES_se-appl'!$2:$2,0))</f>
        <v>3237.952099412234</v>
      </c>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60" t="s">
        <v>283</v>
      </c>
      <c r="BP85" s="62">
        <f t="shared" ref="BP85:CR85" si="88">H85/SUMIFS(AL:AL,$A:$A,"Dwellings",$B:$B,"4. Technology split",$C:$C,"Electricity",$D:$D,"Total Appliances")</f>
        <v>8.2674990122019246E-2</v>
      </c>
      <c r="BQ85" s="62">
        <f t="shared" si="88"/>
        <v>7.9521805261912423E-2</v>
      </c>
      <c r="BR85" s="62">
        <f t="shared" si="88"/>
        <v>0.10368975191663109</v>
      </c>
      <c r="BS85" s="62">
        <f t="shared" si="88"/>
        <v>8.5406753094711685E-2</v>
      </c>
      <c r="BT85" s="62">
        <f t="shared" si="88"/>
        <v>0.1048620560049898</v>
      </c>
      <c r="BU85" s="62">
        <f t="shared" si="88"/>
        <v>9.248163603400919E-2</v>
      </c>
      <c r="BV85" s="62">
        <f t="shared" si="88"/>
        <v>8.0195372500010839E-2</v>
      </c>
      <c r="BW85" s="62">
        <f t="shared" si="88"/>
        <v>0.10585212402848206</v>
      </c>
      <c r="BX85" s="62">
        <f t="shared" si="88"/>
        <v>9.982751676026598E-2</v>
      </c>
      <c r="BY85" s="62">
        <f t="shared" si="88"/>
        <v>8.1750986721463595E-2</v>
      </c>
      <c r="BZ85" s="62">
        <f t="shared" si="88"/>
        <v>9.0011244811689942E-2</v>
      </c>
      <c r="CA85" s="62">
        <f t="shared" si="88"/>
        <v>9.0651469504200319E-2</v>
      </c>
      <c r="CB85" s="62">
        <f t="shared" si="88"/>
        <v>0.11577320222421199</v>
      </c>
      <c r="CC85" s="62">
        <f t="shared" si="88"/>
        <v>0.10587352631554237</v>
      </c>
      <c r="CD85" s="62">
        <f t="shared" si="88"/>
        <v>0.10388765884934928</v>
      </c>
      <c r="CE85" s="62">
        <f t="shared" si="88"/>
        <v>8.1442471743333633E-2</v>
      </c>
      <c r="CF85" s="62">
        <f t="shared" si="88"/>
        <v>0.10072201537842299</v>
      </c>
      <c r="CG85" s="62">
        <f t="shared" si="88"/>
        <v>0.10599057087764321</v>
      </c>
      <c r="CH85" s="62">
        <f t="shared" si="88"/>
        <v>7.7264930789136668E-2</v>
      </c>
      <c r="CI85" s="62">
        <f t="shared" si="88"/>
        <v>0.1205592486375764</v>
      </c>
      <c r="CJ85" s="62">
        <f t="shared" si="88"/>
        <v>9.0693079466785578E-2</v>
      </c>
      <c r="CK85" s="62">
        <f t="shared" si="88"/>
        <v>0.10563634178870808</v>
      </c>
      <c r="CL85" s="62">
        <f t="shared" si="88"/>
        <v>9.0754752045058673E-2</v>
      </c>
      <c r="CM85" s="62">
        <f t="shared" si="88"/>
        <v>0.11741507273940187</v>
      </c>
      <c r="CN85" s="62">
        <f t="shared" si="88"/>
        <v>8.4105141685717477E-2</v>
      </c>
      <c r="CO85" s="62">
        <f t="shared" si="88"/>
        <v>9.0201753809576596E-2</v>
      </c>
      <c r="CP85" s="62">
        <f t="shared" si="88"/>
        <v>0.10570112345408464</v>
      </c>
      <c r="CQ85" s="62">
        <f t="shared" si="88"/>
        <v>8.9487872993119222E-2</v>
      </c>
      <c r="CR85" s="62">
        <f t="shared" si="88"/>
        <v>9.4440897085647513E-2</v>
      </c>
      <c r="CS85" s="63" t="s">
        <v>283</v>
      </c>
      <c r="CT85" s="69">
        <f>IFERROR(IFERROR(BP85,INDEX(input_dummy_data!$B:$B,MATCH($E85,input_dummy_data!$A:$A,0))),0)</f>
        <v>8.2674990122019246E-2</v>
      </c>
      <c r="CU85" s="69">
        <f>IFERROR(IFERROR(BQ85,INDEX(input_dummy_data!$B:$B,MATCH($E85,input_dummy_data!$A:$A,0))),0)</f>
        <v>7.9521805261912423E-2</v>
      </c>
      <c r="CV85" s="69">
        <f>IFERROR(IFERROR(BR85,INDEX(input_dummy_data!$B:$B,MATCH($E85,input_dummy_data!$A:$A,0))),0)</f>
        <v>0.10368975191663109</v>
      </c>
      <c r="CW85" s="69">
        <f>IFERROR(IFERROR(BS85,INDEX(input_dummy_data!$B:$B,MATCH($E85,input_dummy_data!$A:$A,0))),0)</f>
        <v>8.5406753094711685E-2</v>
      </c>
      <c r="CX85" s="69">
        <f>IFERROR(IFERROR(BT85,INDEX(input_dummy_data!$B:$B,MATCH($E85,input_dummy_data!$A:$A,0))),0)</f>
        <v>0.1048620560049898</v>
      </c>
      <c r="CY85" s="69">
        <f>IFERROR(IFERROR(BU85,INDEX(input_dummy_data!$B:$B,MATCH($E85,input_dummy_data!$A:$A,0))),0)</f>
        <v>9.248163603400919E-2</v>
      </c>
      <c r="CZ85" s="69">
        <f>IFERROR(IFERROR(BV85,INDEX(input_dummy_data!$B:$B,MATCH($E85,input_dummy_data!$A:$A,0))),0)</f>
        <v>8.0195372500010839E-2</v>
      </c>
      <c r="DA85" s="69">
        <f>IFERROR(IFERROR(BW85,INDEX(input_dummy_data!$B:$B,MATCH($E85,input_dummy_data!$A:$A,0))),0)</f>
        <v>0.10585212402848206</v>
      </c>
      <c r="DB85" s="69">
        <f>IFERROR(IFERROR(BX85,INDEX(input_dummy_data!$B:$B,MATCH($E85,input_dummy_data!$A:$A,0))),0)</f>
        <v>9.982751676026598E-2</v>
      </c>
      <c r="DC85" s="69">
        <f>IFERROR(IFERROR(BY85,INDEX(input_dummy_data!$B:$B,MATCH($E85,input_dummy_data!$A:$A,0))),0)</f>
        <v>8.1750986721463595E-2</v>
      </c>
      <c r="DD85" s="69">
        <f>IFERROR(IFERROR(BZ85,INDEX(input_dummy_data!$B:$B,MATCH($E85,input_dummy_data!$A:$A,0))),0)</f>
        <v>9.0011244811689942E-2</v>
      </c>
      <c r="DE85" s="69">
        <f>IFERROR(IFERROR(CA85,INDEX(input_dummy_data!$B:$B,MATCH($E85,input_dummy_data!$A:$A,0))),0)</f>
        <v>9.0651469504200319E-2</v>
      </c>
      <c r="DF85" s="69">
        <f>IFERROR(IFERROR(CB85,INDEX(input_dummy_data!$B:$B,MATCH($E85,input_dummy_data!$A:$A,0))),0)</f>
        <v>0.11577320222421199</v>
      </c>
      <c r="DG85" s="69">
        <f>IFERROR(IFERROR(CC85,INDEX(input_dummy_data!$B:$B,MATCH($E85,input_dummy_data!$A:$A,0))),0)</f>
        <v>0.10587352631554237</v>
      </c>
      <c r="DH85" s="69">
        <f>IFERROR(IFERROR(CD85,INDEX(input_dummy_data!$B:$B,MATCH($E85,input_dummy_data!$A:$A,0))),0)</f>
        <v>0.10388765884934928</v>
      </c>
      <c r="DI85" s="69">
        <f>IFERROR(IFERROR(CE85,INDEX(input_dummy_data!$B:$B,MATCH($E85,input_dummy_data!$A:$A,0))),0)</f>
        <v>8.1442471743333633E-2</v>
      </c>
      <c r="DJ85" s="69">
        <f>IFERROR(IFERROR(CF85,INDEX(input_dummy_data!$B:$B,MATCH($E85,input_dummy_data!$A:$A,0))),0)</f>
        <v>0.10072201537842299</v>
      </c>
      <c r="DK85" s="69">
        <f>IFERROR(IFERROR(CG85,INDEX(input_dummy_data!$B:$B,MATCH($E85,input_dummy_data!$A:$A,0))),0)</f>
        <v>0.10599057087764321</v>
      </c>
      <c r="DL85" s="69">
        <f>IFERROR(IFERROR(CH85,INDEX(input_dummy_data!$B:$B,MATCH($E85,input_dummy_data!$A:$A,0))),0)</f>
        <v>7.7264930789136668E-2</v>
      </c>
      <c r="DM85" s="69">
        <f>IFERROR(IFERROR(CI85,INDEX(input_dummy_data!$B:$B,MATCH($E85,input_dummy_data!$A:$A,0))),0)</f>
        <v>0.1205592486375764</v>
      </c>
      <c r="DN85" s="69">
        <f>IFERROR(IFERROR(CJ85,INDEX(input_dummy_data!$B:$B,MATCH($E85,input_dummy_data!$A:$A,0))),0)</f>
        <v>9.0693079466785578E-2</v>
      </c>
      <c r="DO85" s="69">
        <f>IFERROR(IFERROR(CK85,INDEX(input_dummy_data!$B:$B,MATCH($E85,input_dummy_data!$A:$A,0))),0)</f>
        <v>0.10563634178870808</v>
      </c>
      <c r="DP85" s="69">
        <f>IFERROR(IFERROR(CL85,INDEX(input_dummy_data!$B:$B,MATCH($E85,input_dummy_data!$A:$A,0))),0)</f>
        <v>9.0754752045058673E-2</v>
      </c>
      <c r="DQ85" s="69">
        <f>IFERROR(IFERROR(CM85,INDEX(input_dummy_data!$B:$B,MATCH($E85,input_dummy_data!$A:$A,0))),0)</f>
        <v>0.11741507273940187</v>
      </c>
      <c r="DR85" s="69">
        <f>IFERROR(IFERROR(CN85,INDEX(input_dummy_data!$B:$B,MATCH($E85,input_dummy_data!$A:$A,0))),0)</f>
        <v>8.4105141685717477E-2</v>
      </c>
      <c r="DS85" s="69">
        <f>IFERROR(IFERROR(CO85,INDEX(input_dummy_data!$B:$B,MATCH($E85,input_dummy_data!$A:$A,0))),0)</f>
        <v>9.0201753809576596E-2</v>
      </c>
      <c r="DT85" s="69">
        <f>IFERROR(IFERROR(CP85,INDEX(input_dummy_data!$B:$B,MATCH($E85,input_dummy_data!$A:$A,0))),0)</f>
        <v>0.10570112345408464</v>
      </c>
      <c r="DU85" s="69">
        <f>IFERROR(IFERROR(CQ85,INDEX(input_dummy_data!$B:$B,MATCH($E85,input_dummy_data!$A:$A,0))),0)</f>
        <v>8.9487872993119222E-2</v>
      </c>
      <c r="DV85" s="69">
        <f>IFERROR(IFERROR(CR85,INDEX(input_dummy_data!$B:$B,MATCH($E85,input_dummy_data!$A:$A,0))),0)</f>
        <v>9.4440897085647513E-2</v>
      </c>
      <c r="DW85" t="s">
        <v>663</v>
      </c>
      <c r="DX85" t="s">
        <v>663</v>
      </c>
      <c r="DY85" t="s">
        <v>663</v>
      </c>
      <c r="DZ85" t="s">
        <v>663</v>
      </c>
      <c r="EA85" t="s">
        <v>663</v>
      </c>
      <c r="EB85" t="s">
        <v>663</v>
      </c>
      <c r="EC85" t="s">
        <v>663</v>
      </c>
      <c r="ED85" t="s">
        <v>663</v>
      </c>
      <c r="EE85" t="s">
        <v>663</v>
      </c>
      <c r="EF85" t="s">
        <v>663</v>
      </c>
      <c r="EG85" t="s">
        <v>663</v>
      </c>
      <c r="EH85" t="s">
        <v>663</v>
      </c>
      <c r="EI85" t="s">
        <v>663</v>
      </c>
      <c r="EJ85" t="s">
        <v>663</v>
      </c>
      <c r="EK85" t="s">
        <v>663</v>
      </c>
      <c r="EL85" t="s">
        <v>663</v>
      </c>
      <c r="EM85" t="s">
        <v>663</v>
      </c>
      <c r="EN85" t="s">
        <v>663</v>
      </c>
      <c r="EO85" t="s">
        <v>663</v>
      </c>
      <c r="EP85" t="s">
        <v>663</v>
      </c>
      <c r="EQ85" t="s">
        <v>663</v>
      </c>
      <c r="ER85" t="s">
        <v>663</v>
      </c>
      <c r="ES85" t="s">
        <v>663</v>
      </c>
      <c r="ET85" t="s">
        <v>663</v>
      </c>
      <c r="EU85" t="s">
        <v>663</v>
      </c>
      <c r="EV85" t="s">
        <v>663</v>
      </c>
      <c r="EW85" t="s">
        <v>663</v>
      </c>
      <c r="EX85" t="s">
        <v>664</v>
      </c>
      <c r="EY85" t="s">
        <v>663</v>
      </c>
    </row>
    <row r="86" spans="1:155" hidden="1" x14ac:dyDescent="0.2">
      <c r="A86" t="s">
        <v>276</v>
      </c>
      <c r="B86" t="s">
        <v>278</v>
      </c>
      <c r="C86" t="s">
        <v>15</v>
      </c>
      <c r="D86" t="s">
        <v>17</v>
      </c>
      <c r="E86" t="s">
        <v>211</v>
      </c>
      <c r="F86" s="51" t="s">
        <v>279</v>
      </c>
      <c r="G86" s="52" t="s">
        <v>281</v>
      </c>
      <c r="H86" s="51" t="s">
        <v>280</v>
      </c>
      <c r="I86" s="51" t="s">
        <v>280</v>
      </c>
      <c r="J86" s="51" t="s">
        <v>280</v>
      </c>
      <c r="K86" s="51" t="s">
        <v>280</v>
      </c>
      <c r="L86" s="51" t="s">
        <v>280</v>
      </c>
      <c r="M86" s="51" t="s">
        <v>280</v>
      </c>
      <c r="N86" s="51" t="s">
        <v>280</v>
      </c>
      <c r="O86" s="51" t="s">
        <v>280</v>
      </c>
      <c r="P86" s="51" t="s">
        <v>280</v>
      </c>
      <c r="Q86" s="51" t="s">
        <v>280</v>
      </c>
      <c r="R86" s="51" t="s">
        <v>280</v>
      </c>
      <c r="S86" s="51" t="s">
        <v>280</v>
      </c>
      <c r="T86" s="51" t="s">
        <v>280</v>
      </c>
      <c r="U86" s="51" t="s">
        <v>280</v>
      </c>
      <c r="V86" s="51" t="s">
        <v>280</v>
      </c>
      <c r="W86" s="51" t="s">
        <v>280</v>
      </c>
      <c r="X86" s="51" t="s">
        <v>280</v>
      </c>
      <c r="Y86" s="51" t="s">
        <v>280</v>
      </c>
      <c r="Z86" s="51" t="s">
        <v>280</v>
      </c>
      <c r="AA86" s="51" t="s">
        <v>280</v>
      </c>
      <c r="AB86" s="51" t="s">
        <v>280</v>
      </c>
      <c r="AC86" s="51" t="s">
        <v>280</v>
      </c>
      <c r="AD86" s="51" t="s">
        <v>280</v>
      </c>
      <c r="AE86" s="51" t="s">
        <v>280</v>
      </c>
      <c r="AF86" s="51" t="s">
        <v>280</v>
      </c>
      <c r="AG86" s="51" t="s">
        <v>280</v>
      </c>
      <c r="AH86" s="51" t="s">
        <v>280</v>
      </c>
      <c r="AI86" s="51" t="s">
        <v>280</v>
      </c>
      <c r="AJ86" s="51" t="s">
        <v>280</v>
      </c>
      <c r="BO86" s="60" t="s">
        <v>283</v>
      </c>
      <c r="BP86" s="62" t="e">
        <f t="shared" ref="BP86:BY88" si="89">H86/SUMIFS(AL:AL,$A:$A,"Dwellings",$B:$B,"4. Technology split",$C:$C,"Electricity",$D:$D,"Total Cooking")</f>
        <v>#VALUE!</v>
      </c>
      <c r="BQ86" s="62" t="e">
        <f t="shared" si="89"/>
        <v>#VALUE!</v>
      </c>
      <c r="BR86" s="62" t="e">
        <f t="shared" si="89"/>
        <v>#VALUE!</v>
      </c>
      <c r="BS86" s="62" t="e">
        <f t="shared" si="89"/>
        <v>#VALUE!</v>
      </c>
      <c r="BT86" s="62" t="e">
        <f t="shared" si="89"/>
        <v>#VALUE!</v>
      </c>
      <c r="BU86" s="62" t="e">
        <f t="shared" si="89"/>
        <v>#VALUE!</v>
      </c>
      <c r="BV86" s="62" t="e">
        <f t="shared" si="89"/>
        <v>#VALUE!</v>
      </c>
      <c r="BW86" s="62" t="e">
        <f t="shared" si="89"/>
        <v>#VALUE!</v>
      </c>
      <c r="BX86" s="62" t="e">
        <f t="shared" si="89"/>
        <v>#VALUE!</v>
      </c>
      <c r="BY86" s="62" t="e">
        <f t="shared" si="89"/>
        <v>#VALUE!</v>
      </c>
      <c r="BZ86" s="62" t="e">
        <f t="shared" ref="BZ86:CI88" si="90">R86/SUMIFS(AV:AV,$A:$A,"Dwellings",$B:$B,"4. Technology split",$C:$C,"Electricity",$D:$D,"Total Cooking")</f>
        <v>#VALUE!</v>
      </c>
      <c r="CA86" s="62" t="e">
        <f t="shared" si="90"/>
        <v>#VALUE!</v>
      </c>
      <c r="CB86" s="62" t="e">
        <f t="shared" si="90"/>
        <v>#VALUE!</v>
      </c>
      <c r="CC86" s="62" t="e">
        <f t="shared" si="90"/>
        <v>#VALUE!</v>
      </c>
      <c r="CD86" s="62" t="e">
        <f t="shared" si="90"/>
        <v>#VALUE!</v>
      </c>
      <c r="CE86" s="62" t="e">
        <f t="shared" si="90"/>
        <v>#VALUE!</v>
      </c>
      <c r="CF86" s="62" t="e">
        <f t="shared" si="90"/>
        <v>#VALUE!</v>
      </c>
      <c r="CG86" s="62" t="e">
        <f t="shared" si="90"/>
        <v>#VALUE!</v>
      </c>
      <c r="CH86" s="62" t="e">
        <f t="shared" si="90"/>
        <v>#VALUE!</v>
      </c>
      <c r="CI86" s="62" t="e">
        <f t="shared" si="90"/>
        <v>#VALUE!</v>
      </c>
      <c r="CJ86" s="62" t="e">
        <f t="shared" ref="CJ86:CR88" si="91">AB86/SUMIFS(BF:BF,$A:$A,"Dwellings",$B:$B,"4. Technology split",$C:$C,"Electricity",$D:$D,"Total Cooking")</f>
        <v>#VALUE!</v>
      </c>
      <c r="CK86" s="62" t="e">
        <f t="shared" si="91"/>
        <v>#VALUE!</v>
      </c>
      <c r="CL86" s="62" t="e">
        <f t="shared" si="91"/>
        <v>#VALUE!</v>
      </c>
      <c r="CM86" s="62" t="e">
        <f t="shared" si="91"/>
        <v>#VALUE!</v>
      </c>
      <c r="CN86" s="62" t="e">
        <f t="shared" si="91"/>
        <v>#VALUE!</v>
      </c>
      <c r="CO86" s="62" t="e">
        <f t="shared" si="91"/>
        <v>#VALUE!</v>
      </c>
      <c r="CP86" s="62" t="e">
        <f t="shared" si="91"/>
        <v>#VALUE!</v>
      </c>
      <c r="CQ86" s="62" t="e">
        <f t="shared" si="91"/>
        <v>#VALUE!</v>
      </c>
      <c r="CR86" s="62" t="e">
        <f t="shared" si="91"/>
        <v>#VALUE!</v>
      </c>
      <c r="CS86" s="63" t="s">
        <v>283</v>
      </c>
      <c r="CT86" s="69">
        <f>IFERROR(IFERROR(BP86,INDEX(input_dummy_data!$B:$B,MATCH($E86,input_dummy_data!$A:$A,0))),0)</f>
        <v>0.71</v>
      </c>
      <c r="CU86" s="69">
        <f>IFERROR(IFERROR(BQ86,INDEX(input_dummy_data!$B:$B,MATCH($E86,input_dummy_data!$A:$A,0))),0)</f>
        <v>0.71</v>
      </c>
      <c r="CV86" s="69">
        <f>IFERROR(IFERROR(BR86,INDEX(input_dummy_data!$B:$B,MATCH($E86,input_dummy_data!$A:$A,0))),0)</f>
        <v>0.71</v>
      </c>
      <c r="CW86" s="69">
        <f>IFERROR(IFERROR(BS86,INDEX(input_dummy_data!$B:$B,MATCH($E86,input_dummy_data!$A:$A,0))),0)</f>
        <v>0.71</v>
      </c>
      <c r="CX86" s="69">
        <f>IFERROR(IFERROR(BT86,INDEX(input_dummy_data!$B:$B,MATCH($E86,input_dummy_data!$A:$A,0))),0)</f>
        <v>0.71</v>
      </c>
      <c r="CY86" s="69">
        <f>IFERROR(IFERROR(BU86,INDEX(input_dummy_data!$B:$B,MATCH($E86,input_dummy_data!$A:$A,0))),0)</f>
        <v>0.71</v>
      </c>
      <c r="CZ86" s="69">
        <f>IFERROR(IFERROR(BV86,INDEX(input_dummy_data!$B:$B,MATCH($E86,input_dummy_data!$A:$A,0))),0)</f>
        <v>0.71</v>
      </c>
      <c r="DA86" s="69">
        <f>IFERROR(IFERROR(BW86,INDEX(input_dummy_data!$B:$B,MATCH($E86,input_dummy_data!$A:$A,0))),0)</f>
        <v>0.71</v>
      </c>
      <c r="DB86" s="69">
        <f>IFERROR(IFERROR(BX86,INDEX(input_dummy_data!$B:$B,MATCH($E86,input_dummy_data!$A:$A,0))),0)</f>
        <v>0.71</v>
      </c>
      <c r="DC86" s="69">
        <f>IFERROR(IFERROR(BY86,INDEX(input_dummy_data!$B:$B,MATCH($E86,input_dummy_data!$A:$A,0))),0)</f>
        <v>0.71</v>
      </c>
      <c r="DD86" s="69">
        <f>IFERROR(IFERROR(BZ86,INDEX(input_dummy_data!$B:$B,MATCH($E86,input_dummy_data!$A:$A,0))),0)</f>
        <v>0.71</v>
      </c>
      <c r="DE86" s="69">
        <f>IFERROR(IFERROR(CA86,INDEX(input_dummy_data!$B:$B,MATCH($E86,input_dummy_data!$A:$A,0))),0)</f>
        <v>0.71</v>
      </c>
      <c r="DF86" s="69">
        <f>IFERROR(IFERROR(CB86,INDEX(input_dummy_data!$B:$B,MATCH($E86,input_dummy_data!$A:$A,0))),0)</f>
        <v>0.71</v>
      </c>
      <c r="DG86" s="69">
        <f>IFERROR(IFERROR(CC86,INDEX(input_dummy_data!$B:$B,MATCH($E86,input_dummy_data!$A:$A,0))),0)</f>
        <v>0.71</v>
      </c>
      <c r="DH86" s="69">
        <f>IFERROR(IFERROR(CD86,INDEX(input_dummy_data!$B:$B,MATCH($E86,input_dummy_data!$A:$A,0))),0)</f>
        <v>0.71</v>
      </c>
      <c r="DI86" s="69">
        <f>IFERROR(IFERROR(CE86,INDEX(input_dummy_data!$B:$B,MATCH($E86,input_dummy_data!$A:$A,0))),0)</f>
        <v>0.71</v>
      </c>
      <c r="DJ86" s="69">
        <f>IFERROR(IFERROR(CF86,INDEX(input_dummy_data!$B:$B,MATCH($E86,input_dummy_data!$A:$A,0))),0)</f>
        <v>0.71</v>
      </c>
      <c r="DK86" s="69">
        <f>IFERROR(IFERROR(CG86,INDEX(input_dummy_data!$B:$B,MATCH($E86,input_dummy_data!$A:$A,0))),0)</f>
        <v>0.71</v>
      </c>
      <c r="DL86" s="69">
        <f>IFERROR(IFERROR(CH86,INDEX(input_dummy_data!$B:$B,MATCH($E86,input_dummy_data!$A:$A,0))),0)</f>
        <v>0.71</v>
      </c>
      <c r="DM86" s="69">
        <f>IFERROR(IFERROR(CI86,INDEX(input_dummy_data!$B:$B,MATCH($E86,input_dummy_data!$A:$A,0))),0)</f>
        <v>0.71</v>
      </c>
      <c r="DN86" s="69">
        <f>IFERROR(IFERROR(CJ86,INDEX(input_dummy_data!$B:$B,MATCH($E86,input_dummy_data!$A:$A,0))),0)</f>
        <v>0.71</v>
      </c>
      <c r="DO86" s="69">
        <f>IFERROR(IFERROR(CK86,INDEX(input_dummy_data!$B:$B,MATCH($E86,input_dummy_data!$A:$A,0))),0)</f>
        <v>0.71</v>
      </c>
      <c r="DP86" s="69">
        <f>IFERROR(IFERROR(CL86,INDEX(input_dummy_data!$B:$B,MATCH($E86,input_dummy_data!$A:$A,0))),0)</f>
        <v>0.71</v>
      </c>
      <c r="DQ86" s="69">
        <f>IFERROR(IFERROR(CM86,INDEX(input_dummy_data!$B:$B,MATCH($E86,input_dummy_data!$A:$A,0))),0)</f>
        <v>0.71</v>
      </c>
      <c r="DR86" s="69">
        <f>IFERROR(IFERROR(CN86,INDEX(input_dummy_data!$B:$B,MATCH($E86,input_dummy_data!$A:$A,0))),0)</f>
        <v>0.71</v>
      </c>
      <c r="DS86" s="69">
        <f>IFERROR(IFERROR(CO86,INDEX(input_dummy_data!$B:$B,MATCH($E86,input_dummy_data!$A:$A,0))),0)</f>
        <v>0.71</v>
      </c>
      <c r="DT86" s="69">
        <f>IFERROR(IFERROR(CP86,INDEX(input_dummy_data!$B:$B,MATCH($E86,input_dummy_data!$A:$A,0))),0)</f>
        <v>0.71</v>
      </c>
      <c r="DU86" s="69">
        <f>IFERROR(IFERROR(CQ86,INDEX(input_dummy_data!$B:$B,MATCH($E86,input_dummy_data!$A:$A,0))),0)</f>
        <v>0.71</v>
      </c>
      <c r="DV86" s="69">
        <f>IFERROR(IFERROR(CR86,INDEX(input_dummy_data!$B:$B,MATCH($E86,input_dummy_data!$A:$A,0))),0)</f>
        <v>0.71</v>
      </c>
      <c r="DW86" t="s">
        <v>847</v>
      </c>
      <c r="DX86" t="s">
        <v>847</v>
      </c>
      <c r="DY86" t="s">
        <v>847</v>
      </c>
      <c r="DZ86" t="s">
        <v>847</v>
      </c>
      <c r="EA86" t="s">
        <v>847</v>
      </c>
      <c r="EB86" t="s">
        <v>847</v>
      </c>
      <c r="EC86" t="s">
        <v>847</v>
      </c>
      <c r="ED86" t="s">
        <v>847</v>
      </c>
      <c r="EE86" t="s">
        <v>847</v>
      </c>
      <c r="EF86" t="s">
        <v>847</v>
      </c>
      <c r="EG86" t="s">
        <v>847</v>
      </c>
      <c r="EH86" t="s">
        <v>847</v>
      </c>
      <c r="EI86" t="s">
        <v>847</v>
      </c>
      <c r="EJ86" t="s">
        <v>847</v>
      </c>
      <c r="EK86" t="s">
        <v>847</v>
      </c>
      <c r="EL86" t="s">
        <v>847</v>
      </c>
      <c r="EM86" t="s">
        <v>847</v>
      </c>
      <c r="EN86" t="s">
        <v>847</v>
      </c>
      <c r="EO86" t="s">
        <v>847</v>
      </c>
      <c r="EP86" t="s">
        <v>847</v>
      </c>
      <c r="EQ86" t="s">
        <v>847</v>
      </c>
      <c r="ER86" t="s">
        <v>847</v>
      </c>
      <c r="ES86" t="s">
        <v>847</v>
      </c>
      <c r="ET86" t="s">
        <v>847</v>
      </c>
      <c r="EU86" t="s">
        <v>847</v>
      </c>
      <c r="EV86" t="s">
        <v>847</v>
      </c>
      <c r="EW86" t="s">
        <v>847</v>
      </c>
      <c r="EX86" t="s">
        <v>847</v>
      </c>
      <c r="EY86" t="s">
        <v>847</v>
      </c>
    </row>
    <row r="87" spans="1:155" hidden="1" x14ac:dyDescent="0.2">
      <c r="A87" t="s">
        <v>276</v>
      </c>
      <c r="B87" t="s">
        <v>278</v>
      </c>
      <c r="C87" t="s">
        <v>15</v>
      </c>
      <c r="D87" t="s">
        <v>17</v>
      </c>
      <c r="E87" t="s">
        <v>212</v>
      </c>
      <c r="F87" s="51" t="s">
        <v>279</v>
      </c>
      <c r="G87" s="52" t="s">
        <v>281</v>
      </c>
      <c r="H87" s="51" t="s">
        <v>280</v>
      </c>
      <c r="I87" s="51" t="s">
        <v>280</v>
      </c>
      <c r="J87" s="51" t="s">
        <v>280</v>
      </c>
      <c r="K87" s="51" t="s">
        <v>280</v>
      </c>
      <c r="L87" s="51" t="s">
        <v>280</v>
      </c>
      <c r="M87" s="51" t="s">
        <v>280</v>
      </c>
      <c r="N87" s="51" t="s">
        <v>280</v>
      </c>
      <c r="O87" s="51" t="s">
        <v>280</v>
      </c>
      <c r="P87" s="51" t="s">
        <v>280</v>
      </c>
      <c r="Q87" s="51" t="s">
        <v>280</v>
      </c>
      <c r="R87" s="51" t="s">
        <v>280</v>
      </c>
      <c r="S87" s="51" t="s">
        <v>280</v>
      </c>
      <c r="T87" s="51" t="s">
        <v>280</v>
      </c>
      <c r="U87" s="51" t="s">
        <v>280</v>
      </c>
      <c r="V87" s="51" t="s">
        <v>280</v>
      </c>
      <c r="W87" s="51" t="s">
        <v>280</v>
      </c>
      <c r="X87" s="51" t="s">
        <v>280</v>
      </c>
      <c r="Y87" s="51" t="s">
        <v>280</v>
      </c>
      <c r="Z87" s="51" t="s">
        <v>280</v>
      </c>
      <c r="AA87" s="51" t="s">
        <v>280</v>
      </c>
      <c r="AB87" s="51" t="s">
        <v>280</v>
      </c>
      <c r="AC87" s="51" t="s">
        <v>280</v>
      </c>
      <c r="AD87" s="51" t="s">
        <v>280</v>
      </c>
      <c r="AE87" s="51" t="s">
        <v>280</v>
      </c>
      <c r="AF87" s="51" t="s">
        <v>280</v>
      </c>
      <c r="AG87" s="51" t="s">
        <v>280</v>
      </c>
      <c r="AH87" s="51" t="s">
        <v>280</v>
      </c>
      <c r="AI87" s="51" t="s">
        <v>280</v>
      </c>
      <c r="AJ87" s="51" t="s">
        <v>280</v>
      </c>
      <c r="BO87" s="60" t="s">
        <v>283</v>
      </c>
      <c r="BP87" s="62" t="e">
        <f t="shared" si="89"/>
        <v>#VALUE!</v>
      </c>
      <c r="BQ87" s="62" t="e">
        <f t="shared" si="89"/>
        <v>#VALUE!</v>
      </c>
      <c r="BR87" s="62" t="e">
        <f t="shared" si="89"/>
        <v>#VALUE!</v>
      </c>
      <c r="BS87" s="62" t="e">
        <f t="shared" si="89"/>
        <v>#VALUE!</v>
      </c>
      <c r="BT87" s="62" t="e">
        <f t="shared" si="89"/>
        <v>#VALUE!</v>
      </c>
      <c r="BU87" s="62" t="e">
        <f t="shared" si="89"/>
        <v>#VALUE!</v>
      </c>
      <c r="BV87" s="62" t="e">
        <f t="shared" si="89"/>
        <v>#VALUE!</v>
      </c>
      <c r="BW87" s="62" t="e">
        <f t="shared" si="89"/>
        <v>#VALUE!</v>
      </c>
      <c r="BX87" s="62" t="e">
        <f t="shared" si="89"/>
        <v>#VALUE!</v>
      </c>
      <c r="BY87" s="62" t="e">
        <f t="shared" si="89"/>
        <v>#VALUE!</v>
      </c>
      <c r="BZ87" s="62" t="e">
        <f t="shared" si="90"/>
        <v>#VALUE!</v>
      </c>
      <c r="CA87" s="62" t="e">
        <f t="shared" si="90"/>
        <v>#VALUE!</v>
      </c>
      <c r="CB87" s="62" t="e">
        <f t="shared" si="90"/>
        <v>#VALUE!</v>
      </c>
      <c r="CC87" s="62" t="e">
        <f t="shared" si="90"/>
        <v>#VALUE!</v>
      </c>
      <c r="CD87" s="62" t="e">
        <f t="shared" si="90"/>
        <v>#VALUE!</v>
      </c>
      <c r="CE87" s="62" t="e">
        <f t="shared" si="90"/>
        <v>#VALUE!</v>
      </c>
      <c r="CF87" s="62" t="e">
        <f t="shared" si="90"/>
        <v>#VALUE!</v>
      </c>
      <c r="CG87" s="62" t="e">
        <f t="shared" si="90"/>
        <v>#VALUE!</v>
      </c>
      <c r="CH87" s="62" t="e">
        <f t="shared" si="90"/>
        <v>#VALUE!</v>
      </c>
      <c r="CI87" s="62" t="e">
        <f t="shared" si="90"/>
        <v>#VALUE!</v>
      </c>
      <c r="CJ87" s="62" t="e">
        <f t="shared" si="91"/>
        <v>#VALUE!</v>
      </c>
      <c r="CK87" s="62" t="e">
        <f t="shared" si="91"/>
        <v>#VALUE!</v>
      </c>
      <c r="CL87" s="62" t="e">
        <f t="shared" si="91"/>
        <v>#VALUE!</v>
      </c>
      <c r="CM87" s="62" t="e">
        <f t="shared" si="91"/>
        <v>#VALUE!</v>
      </c>
      <c r="CN87" s="62" t="e">
        <f t="shared" si="91"/>
        <v>#VALUE!</v>
      </c>
      <c r="CO87" s="62" t="e">
        <f t="shared" si="91"/>
        <v>#VALUE!</v>
      </c>
      <c r="CP87" s="62" t="e">
        <f t="shared" si="91"/>
        <v>#VALUE!</v>
      </c>
      <c r="CQ87" s="62" t="e">
        <f t="shared" si="91"/>
        <v>#VALUE!</v>
      </c>
      <c r="CR87" s="62" t="e">
        <f t="shared" si="91"/>
        <v>#VALUE!</v>
      </c>
      <c r="CS87" s="63" t="s">
        <v>283</v>
      </c>
      <c r="CT87" s="69">
        <f>IFERROR(IFERROR(BP87,INDEX(input_dummy_data!$B:$B,MATCH($E87,input_dummy_data!$A:$A,0))),0)</f>
        <v>0.19</v>
      </c>
      <c r="CU87" s="69">
        <f>IFERROR(IFERROR(BQ87,INDEX(input_dummy_data!$B:$B,MATCH($E87,input_dummy_data!$A:$A,0))),0)</f>
        <v>0.19</v>
      </c>
      <c r="CV87" s="69">
        <f>IFERROR(IFERROR(BR87,INDEX(input_dummy_data!$B:$B,MATCH($E87,input_dummy_data!$A:$A,0))),0)</f>
        <v>0.19</v>
      </c>
      <c r="CW87" s="69">
        <f>IFERROR(IFERROR(BS87,INDEX(input_dummy_data!$B:$B,MATCH($E87,input_dummy_data!$A:$A,0))),0)</f>
        <v>0.19</v>
      </c>
      <c r="CX87" s="69">
        <f>IFERROR(IFERROR(BT87,INDEX(input_dummy_data!$B:$B,MATCH($E87,input_dummy_data!$A:$A,0))),0)</f>
        <v>0.19</v>
      </c>
      <c r="CY87" s="69">
        <f>IFERROR(IFERROR(BU87,INDEX(input_dummy_data!$B:$B,MATCH($E87,input_dummy_data!$A:$A,0))),0)</f>
        <v>0.19</v>
      </c>
      <c r="CZ87" s="69">
        <f>IFERROR(IFERROR(BV87,INDEX(input_dummy_data!$B:$B,MATCH($E87,input_dummy_data!$A:$A,0))),0)</f>
        <v>0.19</v>
      </c>
      <c r="DA87" s="69">
        <f>IFERROR(IFERROR(BW87,INDEX(input_dummy_data!$B:$B,MATCH($E87,input_dummy_data!$A:$A,0))),0)</f>
        <v>0.19</v>
      </c>
      <c r="DB87" s="69">
        <f>IFERROR(IFERROR(BX87,INDEX(input_dummy_data!$B:$B,MATCH($E87,input_dummy_data!$A:$A,0))),0)</f>
        <v>0.19</v>
      </c>
      <c r="DC87" s="69">
        <f>IFERROR(IFERROR(BY87,INDEX(input_dummy_data!$B:$B,MATCH($E87,input_dummy_data!$A:$A,0))),0)</f>
        <v>0.19</v>
      </c>
      <c r="DD87" s="69">
        <f>IFERROR(IFERROR(BZ87,INDEX(input_dummy_data!$B:$B,MATCH($E87,input_dummy_data!$A:$A,0))),0)</f>
        <v>0.19</v>
      </c>
      <c r="DE87" s="69">
        <f>IFERROR(IFERROR(CA87,INDEX(input_dummy_data!$B:$B,MATCH($E87,input_dummy_data!$A:$A,0))),0)</f>
        <v>0.19</v>
      </c>
      <c r="DF87" s="69">
        <f>IFERROR(IFERROR(CB87,INDEX(input_dummy_data!$B:$B,MATCH($E87,input_dummy_data!$A:$A,0))),0)</f>
        <v>0.19</v>
      </c>
      <c r="DG87" s="69">
        <f>IFERROR(IFERROR(CC87,INDEX(input_dummy_data!$B:$B,MATCH($E87,input_dummy_data!$A:$A,0))),0)</f>
        <v>0.19</v>
      </c>
      <c r="DH87" s="69">
        <f>IFERROR(IFERROR(CD87,INDEX(input_dummy_data!$B:$B,MATCH($E87,input_dummy_data!$A:$A,0))),0)</f>
        <v>0.19</v>
      </c>
      <c r="DI87" s="69">
        <f>IFERROR(IFERROR(CE87,INDEX(input_dummy_data!$B:$B,MATCH($E87,input_dummy_data!$A:$A,0))),0)</f>
        <v>0.19</v>
      </c>
      <c r="DJ87" s="69">
        <f>IFERROR(IFERROR(CF87,INDEX(input_dummy_data!$B:$B,MATCH($E87,input_dummy_data!$A:$A,0))),0)</f>
        <v>0.19</v>
      </c>
      <c r="DK87" s="69">
        <f>IFERROR(IFERROR(CG87,INDEX(input_dummy_data!$B:$B,MATCH($E87,input_dummy_data!$A:$A,0))),0)</f>
        <v>0.19</v>
      </c>
      <c r="DL87" s="69">
        <f>IFERROR(IFERROR(CH87,INDEX(input_dummy_data!$B:$B,MATCH($E87,input_dummy_data!$A:$A,0))),0)</f>
        <v>0.19</v>
      </c>
      <c r="DM87" s="69">
        <f>IFERROR(IFERROR(CI87,INDEX(input_dummy_data!$B:$B,MATCH($E87,input_dummy_data!$A:$A,0))),0)</f>
        <v>0.19</v>
      </c>
      <c r="DN87" s="69">
        <f>IFERROR(IFERROR(CJ87,INDEX(input_dummy_data!$B:$B,MATCH($E87,input_dummy_data!$A:$A,0))),0)</f>
        <v>0.19</v>
      </c>
      <c r="DO87" s="69">
        <f>IFERROR(IFERROR(CK87,INDEX(input_dummy_data!$B:$B,MATCH($E87,input_dummy_data!$A:$A,0))),0)</f>
        <v>0.19</v>
      </c>
      <c r="DP87" s="69">
        <f>IFERROR(IFERROR(CL87,INDEX(input_dummy_data!$B:$B,MATCH($E87,input_dummy_data!$A:$A,0))),0)</f>
        <v>0.19</v>
      </c>
      <c r="DQ87" s="69">
        <f>IFERROR(IFERROR(CM87,INDEX(input_dummy_data!$B:$B,MATCH($E87,input_dummy_data!$A:$A,0))),0)</f>
        <v>0.19</v>
      </c>
      <c r="DR87" s="69">
        <f>IFERROR(IFERROR(CN87,INDEX(input_dummy_data!$B:$B,MATCH($E87,input_dummy_data!$A:$A,0))),0)</f>
        <v>0.19</v>
      </c>
      <c r="DS87" s="69">
        <f>IFERROR(IFERROR(CO87,INDEX(input_dummy_data!$B:$B,MATCH($E87,input_dummy_data!$A:$A,0))),0)</f>
        <v>0.19</v>
      </c>
      <c r="DT87" s="69">
        <f>IFERROR(IFERROR(CP87,INDEX(input_dummy_data!$B:$B,MATCH($E87,input_dummy_data!$A:$A,0))),0)</f>
        <v>0.19</v>
      </c>
      <c r="DU87" s="69">
        <f>IFERROR(IFERROR(CQ87,INDEX(input_dummy_data!$B:$B,MATCH($E87,input_dummy_data!$A:$A,0))),0)</f>
        <v>0.19</v>
      </c>
      <c r="DV87" s="69">
        <f>IFERROR(IFERROR(CR87,INDEX(input_dummy_data!$B:$B,MATCH($E87,input_dummy_data!$A:$A,0))),0)</f>
        <v>0.19</v>
      </c>
      <c r="DW87" t="s">
        <v>847</v>
      </c>
      <c r="DX87" t="s">
        <v>847</v>
      </c>
      <c r="DY87" t="s">
        <v>847</v>
      </c>
      <c r="DZ87" t="s">
        <v>847</v>
      </c>
      <c r="EA87" t="s">
        <v>847</v>
      </c>
      <c r="EB87" t="s">
        <v>847</v>
      </c>
      <c r="EC87" t="s">
        <v>847</v>
      </c>
      <c r="ED87" t="s">
        <v>847</v>
      </c>
      <c r="EE87" t="s">
        <v>847</v>
      </c>
      <c r="EF87" t="s">
        <v>847</v>
      </c>
      <c r="EG87" t="s">
        <v>847</v>
      </c>
      <c r="EH87" t="s">
        <v>847</v>
      </c>
      <c r="EI87" t="s">
        <v>847</v>
      </c>
      <c r="EJ87" t="s">
        <v>847</v>
      </c>
      <c r="EK87" t="s">
        <v>847</v>
      </c>
      <c r="EL87" t="s">
        <v>847</v>
      </c>
      <c r="EM87" t="s">
        <v>847</v>
      </c>
      <c r="EN87" t="s">
        <v>847</v>
      </c>
      <c r="EO87" t="s">
        <v>847</v>
      </c>
      <c r="EP87" t="s">
        <v>847</v>
      </c>
      <c r="EQ87" t="s">
        <v>847</v>
      </c>
      <c r="ER87" t="s">
        <v>847</v>
      </c>
      <c r="ES87" t="s">
        <v>847</v>
      </c>
      <c r="ET87" t="s">
        <v>847</v>
      </c>
      <c r="EU87" t="s">
        <v>847</v>
      </c>
      <c r="EV87" t="s">
        <v>847</v>
      </c>
      <c r="EW87" t="s">
        <v>847</v>
      </c>
      <c r="EX87" t="s">
        <v>847</v>
      </c>
      <c r="EY87" t="s">
        <v>847</v>
      </c>
    </row>
    <row r="88" spans="1:155" hidden="1" x14ac:dyDescent="0.2">
      <c r="A88" t="s">
        <v>276</v>
      </c>
      <c r="B88" t="s">
        <v>278</v>
      </c>
      <c r="C88" t="s">
        <v>15</v>
      </c>
      <c r="D88" t="s">
        <v>17</v>
      </c>
      <c r="E88" t="s">
        <v>213</v>
      </c>
      <c r="F88" s="51" t="s">
        <v>279</v>
      </c>
      <c r="G88" s="52" t="s">
        <v>281</v>
      </c>
      <c r="H88" s="51" t="s">
        <v>280</v>
      </c>
      <c r="I88" s="51" t="s">
        <v>280</v>
      </c>
      <c r="J88" s="51" t="s">
        <v>280</v>
      </c>
      <c r="K88" s="51" t="s">
        <v>280</v>
      </c>
      <c r="L88" s="51" t="s">
        <v>280</v>
      </c>
      <c r="M88" s="51" t="s">
        <v>280</v>
      </c>
      <c r="N88" s="51" t="s">
        <v>280</v>
      </c>
      <c r="O88" s="51" t="s">
        <v>280</v>
      </c>
      <c r="P88" s="51" t="s">
        <v>280</v>
      </c>
      <c r="Q88" s="51" t="s">
        <v>280</v>
      </c>
      <c r="R88" s="51" t="s">
        <v>280</v>
      </c>
      <c r="S88" s="51" t="s">
        <v>280</v>
      </c>
      <c r="T88" s="51" t="s">
        <v>280</v>
      </c>
      <c r="U88" s="51" t="s">
        <v>280</v>
      </c>
      <c r="V88" s="51" t="s">
        <v>280</v>
      </c>
      <c r="W88" s="51" t="s">
        <v>280</v>
      </c>
      <c r="X88" s="51" t="s">
        <v>280</v>
      </c>
      <c r="Y88" s="51" t="s">
        <v>280</v>
      </c>
      <c r="Z88" s="51" t="s">
        <v>280</v>
      </c>
      <c r="AA88" s="51" t="s">
        <v>280</v>
      </c>
      <c r="AB88" s="51" t="s">
        <v>280</v>
      </c>
      <c r="AC88" s="51" t="s">
        <v>280</v>
      </c>
      <c r="AD88" s="51" t="s">
        <v>280</v>
      </c>
      <c r="AE88" s="51" t="s">
        <v>280</v>
      </c>
      <c r="AF88" s="51" t="s">
        <v>280</v>
      </c>
      <c r="AG88" s="51" t="s">
        <v>280</v>
      </c>
      <c r="AH88" s="51" t="s">
        <v>280</v>
      </c>
      <c r="AI88" s="51" t="s">
        <v>280</v>
      </c>
      <c r="AJ88" s="51" t="s">
        <v>280</v>
      </c>
      <c r="BO88" s="60" t="s">
        <v>283</v>
      </c>
      <c r="BP88" s="62" t="e">
        <f t="shared" si="89"/>
        <v>#VALUE!</v>
      </c>
      <c r="BQ88" s="62" t="e">
        <f t="shared" si="89"/>
        <v>#VALUE!</v>
      </c>
      <c r="BR88" s="62" t="e">
        <f t="shared" si="89"/>
        <v>#VALUE!</v>
      </c>
      <c r="BS88" s="62" t="e">
        <f t="shared" si="89"/>
        <v>#VALUE!</v>
      </c>
      <c r="BT88" s="62" t="e">
        <f t="shared" si="89"/>
        <v>#VALUE!</v>
      </c>
      <c r="BU88" s="62" t="e">
        <f t="shared" si="89"/>
        <v>#VALUE!</v>
      </c>
      <c r="BV88" s="62" t="e">
        <f t="shared" si="89"/>
        <v>#VALUE!</v>
      </c>
      <c r="BW88" s="62" t="e">
        <f t="shared" si="89"/>
        <v>#VALUE!</v>
      </c>
      <c r="BX88" s="62" t="e">
        <f t="shared" si="89"/>
        <v>#VALUE!</v>
      </c>
      <c r="BY88" s="62" t="e">
        <f t="shared" si="89"/>
        <v>#VALUE!</v>
      </c>
      <c r="BZ88" s="62" t="e">
        <f t="shared" si="90"/>
        <v>#VALUE!</v>
      </c>
      <c r="CA88" s="62" t="e">
        <f t="shared" si="90"/>
        <v>#VALUE!</v>
      </c>
      <c r="CB88" s="62" t="e">
        <f t="shared" si="90"/>
        <v>#VALUE!</v>
      </c>
      <c r="CC88" s="62" t="e">
        <f t="shared" si="90"/>
        <v>#VALUE!</v>
      </c>
      <c r="CD88" s="62" t="e">
        <f t="shared" si="90"/>
        <v>#VALUE!</v>
      </c>
      <c r="CE88" s="62" t="e">
        <f t="shared" si="90"/>
        <v>#VALUE!</v>
      </c>
      <c r="CF88" s="62" t="e">
        <f t="shared" si="90"/>
        <v>#VALUE!</v>
      </c>
      <c r="CG88" s="62" t="e">
        <f t="shared" si="90"/>
        <v>#VALUE!</v>
      </c>
      <c r="CH88" s="62" t="e">
        <f t="shared" si="90"/>
        <v>#VALUE!</v>
      </c>
      <c r="CI88" s="62" t="e">
        <f t="shared" si="90"/>
        <v>#VALUE!</v>
      </c>
      <c r="CJ88" s="62" t="e">
        <f t="shared" si="91"/>
        <v>#VALUE!</v>
      </c>
      <c r="CK88" s="62" t="e">
        <f t="shared" si="91"/>
        <v>#VALUE!</v>
      </c>
      <c r="CL88" s="62" t="e">
        <f t="shared" si="91"/>
        <v>#VALUE!</v>
      </c>
      <c r="CM88" s="62" t="e">
        <f t="shared" si="91"/>
        <v>#VALUE!</v>
      </c>
      <c r="CN88" s="62" t="e">
        <f t="shared" si="91"/>
        <v>#VALUE!</v>
      </c>
      <c r="CO88" s="62" t="e">
        <f t="shared" si="91"/>
        <v>#VALUE!</v>
      </c>
      <c r="CP88" s="62" t="e">
        <f t="shared" si="91"/>
        <v>#VALUE!</v>
      </c>
      <c r="CQ88" s="62" t="e">
        <f t="shared" si="91"/>
        <v>#VALUE!</v>
      </c>
      <c r="CR88" s="62" t="e">
        <f t="shared" si="91"/>
        <v>#VALUE!</v>
      </c>
      <c r="CS88" s="63" t="s">
        <v>283</v>
      </c>
      <c r="CT88" s="69">
        <f>IFERROR(IFERROR(BP88,INDEX(input_dummy_data!$B:$B,MATCH($E88,input_dummy_data!$A:$A,0))),0)</f>
        <v>0.1</v>
      </c>
      <c r="CU88" s="69">
        <f>IFERROR(IFERROR(BQ88,INDEX(input_dummy_data!$B:$B,MATCH($E88,input_dummy_data!$A:$A,0))),0)</f>
        <v>0.1</v>
      </c>
      <c r="CV88" s="69">
        <f>IFERROR(IFERROR(BR88,INDEX(input_dummy_data!$B:$B,MATCH($E88,input_dummy_data!$A:$A,0))),0)</f>
        <v>0.1</v>
      </c>
      <c r="CW88" s="69">
        <f>IFERROR(IFERROR(BS88,INDEX(input_dummy_data!$B:$B,MATCH($E88,input_dummy_data!$A:$A,0))),0)</f>
        <v>0.1</v>
      </c>
      <c r="CX88" s="69">
        <f>IFERROR(IFERROR(BT88,INDEX(input_dummy_data!$B:$B,MATCH($E88,input_dummy_data!$A:$A,0))),0)</f>
        <v>0.1</v>
      </c>
      <c r="CY88" s="69">
        <f>IFERROR(IFERROR(BU88,INDEX(input_dummy_data!$B:$B,MATCH($E88,input_dummy_data!$A:$A,0))),0)</f>
        <v>0.1</v>
      </c>
      <c r="CZ88" s="69">
        <f>IFERROR(IFERROR(BV88,INDEX(input_dummy_data!$B:$B,MATCH($E88,input_dummy_data!$A:$A,0))),0)</f>
        <v>0.1</v>
      </c>
      <c r="DA88" s="69">
        <f>IFERROR(IFERROR(BW88,INDEX(input_dummy_data!$B:$B,MATCH($E88,input_dummy_data!$A:$A,0))),0)</f>
        <v>0.1</v>
      </c>
      <c r="DB88" s="69">
        <f>IFERROR(IFERROR(BX88,INDEX(input_dummy_data!$B:$B,MATCH($E88,input_dummy_data!$A:$A,0))),0)</f>
        <v>0.1</v>
      </c>
      <c r="DC88" s="69">
        <f>IFERROR(IFERROR(BY88,INDEX(input_dummy_data!$B:$B,MATCH($E88,input_dummy_data!$A:$A,0))),0)</f>
        <v>0.1</v>
      </c>
      <c r="DD88" s="69">
        <f>IFERROR(IFERROR(BZ88,INDEX(input_dummy_data!$B:$B,MATCH($E88,input_dummy_data!$A:$A,0))),0)</f>
        <v>0.1</v>
      </c>
      <c r="DE88" s="69">
        <f>IFERROR(IFERROR(CA88,INDEX(input_dummy_data!$B:$B,MATCH($E88,input_dummy_data!$A:$A,0))),0)</f>
        <v>0.1</v>
      </c>
      <c r="DF88" s="69">
        <f>IFERROR(IFERROR(CB88,INDEX(input_dummy_data!$B:$B,MATCH($E88,input_dummy_data!$A:$A,0))),0)</f>
        <v>0.1</v>
      </c>
      <c r="DG88" s="69">
        <f>IFERROR(IFERROR(CC88,INDEX(input_dummy_data!$B:$B,MATCH($E88,input_dummy_data!$A:$A,0))),0)</f>
        <v>0.1</v>
      </c>
      <c r="DH88" s="69">
        <f>IFERROR(IFERROR(CD88,INDEX(input_dummy_data!$B:$B,MATCH($E88,input_dummy_data!$A:$A,0))),0)</f>
        <v>0.1</v>
      </c>
      <c r="DI88" s="69">
        <f>IFERROR(IFERROR(CE88,INDEX(input_dummy_data!$B:$B,MATCH($E88,input_dummy_data!$A:$A,0))),0)</f>
        <v>0.1</v>
      </c>
      <c r="DJ88" s="69">
        <f>IFERROR(IFERROR(CF88,INDEX(input_dummy_data!$B:$B,MATCH($E88,input_dummy_data!$A:$A,0))),0)</f>
        <v>0.1</v>
      </c>
      <c r="DK88" s="69">
        <f>IFERROR(IFERROR(CG88,INDEX(input_dummy_data!$B:$B,MATCH($E88,input_dummy_data!$A:$A,0))),0)</f>
        <v>0.1</v>
      </c>
      <c r="DL88" s="69">
        <f>IFERROR(IFERROR(CH88,INDEX(input_dummy_data!$B:$B,MATCH($E88,input_dummy_data!$A:$A,0))),0)</f>
        <v>0.1</v>
      </c>
      <c r="DM88" s="69">
        <f>IFERROR(IFERROR(CI88,INDEX(input_dummy_data!$B:$B,MATCH($E88,input_dummy_data!$A:$A,0))),0)</f>
        <v>0.1</v>
      </c>
      <c r="DN88" s="69">
        <f>IFERROR(IFERROR(CJ88,INDEX(input_dummy_data!$B:$B,MATCH($E88,input_dummy_data!$A:$A,0))),0)</f>
        <v>0.1</v>
      </c>
      <c r="DO88" s="69">
        <f>IFERROR(IFERROR(CK88,INDEX(input_dummy_data!$B:$B,MATCH($E88,input_dummy_data!$A:$A,0))),0)</f>
        <v>0.1</v>
      </c>
      <c r="DP88" s="69">
        <f>IFERROR(IFERROR(CL88,INDEX(input_dummy_data!$B:$B,MATCH($E88,input_dummy_data!$A:$A,0))),0)</f>
        <v>0.1</v>
      </c>
      <c r="DQ88" s="69">
        <f>IFERROR(IFERROR(CM88,INDEX(input_dummy_data!$B:$B,MATCH($E88,input_dummy_data!$A:$A,0))),0)</f>
        <v>0.1</v>
      </c>
      <c r="DR88" s="69">
        <f>IFERROR(IFERROR(CN88,INDEX(input_dummy_data!$B:$B,MATCH($E88,input_dummy_data!$A:$A,0))),0)</f>
        <v>0.1</v>
      </c>
      <c r="DS88" s="69">
        <f>IFERROR(IFERROR(CO88,INDEX(input_dummy_data!$B:$B,MATCH($E88,input_dummy_data!$A:$A,0))),0)</f>
        <v>0.1</v>
      </c>
      <c r="DT88" s="69">
        <f>IFERROR(IFERROR(CP88,INDEX(input_dummy_data!$B:$B,MATCH($E88,input_dummy_data!$A:$A,0))),0)</f>
        <v>0.1</v>
      </c>
      <c r="DU88" s="69">
        <f>IFERROR(IFERROR(CQ88,INDEX(input_dummy_data!$B:$B,MATCH($E88,input_dummy_data!$A:$A,0))),0)</f>
        <v>0.1</v>
      </c>
      <c r="DV88" s="69">
        <f>IFERROR(IFERROR(CR88,INDEX(input_dummy_data!$B:$B,MATCH($E88,input_dummy_data!$A:$A,0))),0)</f>
        <v>0.1</v>
      </c>
      <c r="DW88" t="s">
        <v>847</v>
      </c>
      <c r="DX88" t="s">
        <v>847</v>
      </c>
      <c r="DY88" t="s">
        <v>847</v>
      </c>
      <c r="DZ88" t="s">
        <v>847</v>
      </c>
      <c r="EA88" t="s">
        <v>847</v>
      </c>
      <c r="EB88" t="s">
        <v>847</v>
      </c>
      <c r="EC88" t="s">
        <v>847</v>
      </c>
      <c r="ED88" t="s">
        <v>847</v>
      </c>
      <c r="EE88" t="s">
        <v>847</v>
      </c>
      <c r="EF88" t="s">
        <v>847</v>
      </c>
      <c r="EG88" t="s">
        <v>847</v>
      </c>
      <c r="EH88" t="s">
        <v>847</v>
      </c>
      <c r="EI88" t="s">
        <v>847</v>
      </c>
      <c r="EJ88" t="s">
        <v>847</v>
      </c>
      <c r="EK88" t="s">
        <v>847</v>
      </c>
      <c r="EL88" t="s">
        <v>847</v>
      </c>
      <c r="EM88" t="s">
        <v>847</v>
      </c>
      <c r="EN88" t="s">
        <v>847</v>
      </c>
      <c r="EO88" t="s">
        <v>847</v>
      </c>
      <c r="EP88" t="s">
        <v>847</v>
      </c>
      <c r="EQ88" t="s">
        <v>847</v>
      </c>
      <c r="ER88" t="s">
        <v>847</v>
      </c>
      <c r="ES88" t="s">
        <v>847</v>
      </c>
      <c r="ET88" t="s">
        <v>847</v>
      </c>
      <c r="EU88" t="s">
        <v>847</v>
      </c>
      <c r="EV88" t="s">
        <v>847</v>
      </c>
      <c r="EW88" t="s">
        <v>847</v>
      </c>
      <c r="EX88" t="s">
        <v>847</v>
      </c>
      <c r="EY88" t="s">
        <v>847</v>
      </c>
    </row>
    <row r="89" spans="1:155" x14ac:dyDescent="0.2">
      <c r="A89" t="s">
        <v>276</v>
      </c>
      <c r="B89" t="s">
        <v>278</v>
      </c>
      <c r="C89" t="s">
        <v>15</v>
      </c>
      <c r="D89" t="s">
        <v>272</v>
      </c>
      <c r="E89" t="s">
        <v>214</v>
      </c>
      <c r="F89" s="51" t="s">
        <v>279</v>
      </c>
      <c r="G89" s="52" t="s">
        <v>281</v>
      </c>
      <c r="H89" s="51" t="s">
        <v>280</v>
      </c>
      <c r="I89" s="51" t="s">
        <v>280</v>
      </c>
      <c r="J89" s="51" t="s">
        <v>280</v>
      </c>
      <c r="K89" s="51" t="s">
        <v>280</v>
      </c>
      <c r="L89" s="51" t="s">
        <v>280</v>
      </c>
      <c r="M89" s="51" t="s">
        <v>280</v>
      </c>
      <c r="N89" s="51" t="s">
        <v>280</v>
      </c>
      <c r="O89" s="51" t="s">
        <v>280</v>
      </c>
      <c r="P89" s="51" t="s">
        <v>280</v>
      </c>
      <c r="Q89" s="51" t="s">
        <v>280</v>
      </c>
      <c r="R89" s="51" t="s">
        <v>280</v>
      </c>
      <c r="S89" s="51" t="s">
        <v>280</v>
      </c>
      <c r="T89" s="51" t="s">
        <v>280</v>
      </c>
      <c r="U89" s="51" t="s">
        <v>280</v>
      </c>
      <c r="V89" s="51" t="s">
        <v>280</v>
      </c>
      <c r="W89" s="51" t="s">
        <v>280</v>
      </c>
      <c r="X89" s="51" t="s">
        <v>280</v>
      </c>
      <c r="Y89" s="51" t="s">
        <v>280</v>
      </c>
      <c r="Z89" s="51" t="s">
        <v>280</v>
      </c>
      <c r="AA89" s="51" t="s">
        <v>280</v>
      </c>
      <c r="AB89" s="51" t="s">
        <v>280</v>
      </c>
      <c r="AC89" s="51" t="s">
        <v>280</v>
      </c>
      <c r="AD89" s="51" t="s">
        <v>280</v>
      </c>
      <c r="AE89" s="51" t="s">
        <v>280</v>
      </c>
      <c r="AF89" s="51" t="s">
        <v>280</v>
      </c>
      <c r="AG89" s="51" t="s">
        <v>280</v>
      </c>
      <c r="AH89" s="51" t="s">
        <v>280</v>
      </c>
      <c r="AI89" s="51" t="s">
        <v>280</v>
      </c>
      <c r="AJ89" s="51" t="s">
        <v>280</v>
      </c>
      <c r="BO89" s="60" t="s">
        <v>283</v>
      </c>
      <c r="BP89" s="62" t="e">
        <f>H89/SUMIFS(AL:AL,$A:$A,"Dwellings",$B:$B,"4. Technology split",$C:$C,"Electricity",$D:$D,"Total Cooling")</f>
        <v>#VALUE!</v>
      </c>
      <c r="BQ89" s="62" t="e">
        <f t="shared" ref="BQ89:CR91" si="92">I89/SUMIFS(AM:AM,$A:$A,"Dwellings",$B:$B,"4. Technology split",$C:$C,"Electricity",$D:$D,"Total Cooling")</f>
        <v>#VALUE!</v>
      </c>
      <c r="BR89" s="62" t="e">
        <f t="shared" si="92"/>
        <v>#VALUE!</v>
      </c>
      <c r="BS89" s="62" t="e">
        <f t="shared" si="92"/>
        <v>#VALUE!</v>
      </c>
      <c r="BT89" s="62" t="e">
        <f t="shared" si="92"/>
        <v>#VALUE!</v>
      </c>
      <c r="BU89" s="62" t="e">
        <f t="shared" si="92"/>
        <v>#VALUE!</v>
      </c>
      <c r="BV89" s="62" t="e">
        <f t="shared" si="92"/>
        <v>#VALUE!</v>
      </c>
      <c r="BW89" s="62" t="e">
        <f t="shared" si="92"/>
        <v>#VALUE!</v>
      </c>
      <c r="BX89" s="62" t="e">
        <f t="shared" si="92"/>
        <v>#VALUE!</v>
      </c>
      <c r="BY89" s="62" t="e">
        <f t="shared" si="92"/>
        <v>#VALUE!</v>
      </c>
      <c r="BZ89" s="62" t="e">
        <f t="shared" si="92"/>
        <v>#VALUE!</v>
      </c>
      <c r="CA89" s="62" t="e">
        <f t="shared" si="92"/>
        <v>#VALUE!</v>
      </c>
      <c r="CB89" s="62" t="e">
        <f t="shared" si="92"/>
        <v>#VALUE!</v>
      </c>
      <c r="CC89" s="62" t="e">
        <f t="shared" si="92"/>
        <v>#VALUE!</v>
      </c>
      <c r="CD89" s="62" t="e">
        <f t="shared" si="92"/>
        <v>#VALUE!</v>
      </c>
      <c r="CE89" s="62" t="e">
        <f t="shared" si="92"/>
        <v>#VALUE!</v>
      </c>
      <c r="CF89" s="62" t="e">
        <f t="shared" si="92"/>
        <v>#VALUE!</v>
      </c>
      <c r="CG89" s="62" t="e">
        <f t="shared" si="92"/>
        <v>#VALUE!</v>
      </c>
      <c r="CH89" s="62" t="e">
        <f t="shared" si="92"/>
        <v>#VALUE!</v>
      </c>
      <c r="CI89" s="62" t="e">
        <f t="shared" si="92"/>
        <v>#VALUE!</v>
      </c>
      <c r="CJ89" s="62" t="e">
        <f t="shared" si="92"/>
        <v>#VALUE!</v>
      </c>
      <c r="CK89" s="62" t="e">
        <f t="shared" si="92"/>
        <v>#VALUE!</v>
      </c>
      <c r="CL89" s="62" t="e">
        <f t="shared" si="92"/>
        <v>#VALUE!</v>
      </c>
      <c r="CM89" s="62" t="e">
        <f t="shared" si="92"/>
        <v>#VALUE!</v>
      </c>
      <c r="CN89" s="62" t="e">
        <f t="shared" si="92"/>
        <v>#VALUE!</v>
      </c>
      <c r="CO89" s="62" t="e">
        <f t="shared" si="92"/>
        <v>#VALUE!</v>
      </c>
      <c r="CP89" s="62" t="e">
        <f t="shared" si="92"/>
        <v>#VALUE!</v>
      </c>
      <c r="CQ89" s="62" t="e">
        <f t="shared" si="92"/>
        <v>#VALUE!</v>
      </c>
      <c r="CR89" s="62" t="e">
        <f t="shared" si="92"/>
        <v>#VALUE!</v>
      </c>
      <c r="CS89" s="63" t="s">
        <v>283</v>
      </c>
      <c r="CT89" s="69">
        <f>IFERROR(IFERROR(BP89,INDEX(input_dummy_data!$B:$B,MATCH($E89,input_dummy_data!$A:$A,0))),0)</f>
        <v>0.98</v>
      </c>
      <c r="CU89" s="69">
        <f>IFERROR(IFERROR(BQ89,INDEX(input_dummy_data!$B:$B,MATCH($E89,input_dummy_data!$A:$A,0))),0)</f>
        <v>0.98</v>
      </c>
      <c r="CV89" s="69">
        <f>IFERROR(IFERROR(BR89,INDEX(input_dummy_data!$B:$B,MATCH($E89,input_dummy_data!$A:$A,0))),0)</f>
        <v>0.98</v>
      </c>
      <c r="CW89" s="69">
        <f>IFERROR(IFERROR(BS89,INDEX(input_dummy_data!$B:$B,MATCH($E89,input_dummy_data!$A:$A,0))),0)</f>
        <v>0.98</v>
      </c>
      <c r="CX89" s="69">
        <f>IFERROR(IFERROR(BT89,INDEX(input_dummy_data!$B:$B,MATCH($E89,input_dummy_data!$A:$A,0))),0)</f>
        <v>0.98</v>
      </c>
      <c r="CY89" s="69">
        <f>IFERROR(IFERROR(BU89,INDEX(input_dummy_data!$B:$B,MATCH($E89,input_dummy_data!$A:$A,0))),0)</f>
        <v>0.98</v>
      </c>
      <c r="CZ89" s="69">
        <f>IFERROR(IFERROR(BV89,INDEX(input_dummy_data!$B:$B,MATCH($E89,input_dummy_data!$A:$A,0))),0)</f>
        <v>0.98</v>
      </c>
      <c r="DA89" s="69">
        <f>IFERROR(IFERROR(BW89,INDEX(input_dummy_data!$B:$B,MATCH($E89,input_dummy_data!$A:$A,0))),0)</f>
        <v>0.98</v>
      </c>
      <c r="DB89" s="69">
        <f>IFERROR(IFERROR(BX89,INDEX(input_dummy_data!$B:$B,MATCH($E89,input_dummy_data!$A:$A,0))),0)</f>
        <v>0.98</v>
      </c>
      <c r="DC89" s="69">
        <f>IFERROR(IFERROR(BY89,INDEX(input_dummy_data!$B:$B,MATCH($E89,input_dummy_data!$A:$A,0))),0)</f>
        <v>0.98</v>
      </c>
      <c r="DD89" s="69">
        <f>IFERROR(IFERROR(BZ89,INDEX(input_dummy_data!$B:$B,MATCH($E89,input_dummy_data!$A:$A,0))),0)</f>
        <v>0.98</v>
      </c>
      <c r="DE89" s="69">
        <f>IFERROR(IFERROR(CA89,INDEX(input_dummy_data!$B:$B,MATCH($E89,input_dummy_data!$A:$A,0))),0)</f>
        <v>0.98</v>
      </c>
      <c r="DF89" s="69">
        <f>IFERROR(IFERROR(CB89,INDEX(input_dummy_data!$B:$B,MATCH($E89,input_dummy_data!$A:$A,0))),0)</f>
        <v>0.98</v>
      </c>
      <c r="DG89" s="69">
        <f>IFERROR(IFERROR(CC89,INDEX(input_dummy_data!$B:$B,MATCH($E89,input_dummy_data!$A:$A,0))),0)</f>
        <v>0.98</v>
      </c>
      <c r="DH89" s="69">
        <f>IFERROR(IFERROR(CD89,INDEX(input_dummy_data!$B:$B,MATCH($E89,input_dummy_data!$A:$A,0))),0)</f>
        <v>0.98</v>
      </c>
      <c r="DI89" s="69">
        <f>IFERROR(IFERROR(CE89,INDEX(input_dummy_data!$B:$B,MATCH($E89,input_dummy_data!$A:$A,0))),0)</f>
        <v>0.98</v>
      </c>
      <c r="DJ89" s="69">
        <f>IFERROR(IFERROR(CF89,INDEX(input_dummy_data!$B:$B,MATCH($E89,input_dummy_data!$A:$A,0))),0)</f>
        <v>0.98</v>
      </c>
      <c r="DK89" s="69">
        <f>IFERROR(IFERROR(CG89,INDEX(input_dummy_data!$B:$B,MATCH($E89,input_dummy_data!$A:$A,0))),0)</f>
        <v>0.98</v>
      </c>
      <c r="DL89" s="69">
        <f>IFERROR(IFERROR(CH89,INDEX(input_dummy_data!$B:$B,MATCH($E89,input_dummy_data!$A:$A,0))),0)</f>
        <v>0.98</v>
      </c>
      <c r="DM89" s="69">
        <f>IFERROR(IFERROR(CI89,INDEX(input_dummy_data!$B:$B,MATCH($E89,input_dummy_data!$A:$A,0))),0)</f>
        <v>0.98</v>
      </c>
      <c r="DN89" s="69">
        <f>IFERROR(IFERROR(CJ89,INDEX(input_dummy_data!$B:$B,MATCH($E89,input_dummy_data!$A:$A,0))),0)</f>
        <v>0.98</v>
      </c>
      <c r="DO89" s="69">
        <f>IFERROR(IFERROR(CK89,INDEX(input_dummy_data!$B:$B,MATCH($E89,input_dummy_data!$A:$A,0))),0)</f>
        <v>0.98</v>
      </c>
      <c r="DP89" s="69">
        <f>IFERROR(IFERROR(CL89,INDEX(input_dummy_data!$B:$B,MATCH($E89,input_dummy_data!$A:$A,0))),0)</f>
        <v>0.98</v>
      </c>
      <c r="DQ89" s="69">
        <f>IFERROR(IFERROR(CM89,INDEX(input_dummy_data!$B:$B,MATCH($E89,input_dummy_data!$A:$A,0))),0)</f>
        <v>0.98</v>
      </c>
      <c r="DR89" s="69">
        <f>IFERROR(IFERROR(CN89,INDEX(input_dummy_data!$B:$B,MATCH($E89,input_dummy_data!$A:$A,0))),0)</f>
        <v>0.98</v>
      </c>
      <c r="DS89" s="69">
        <f>IFERROR(IFERROR(CO89,INDEX(input_dummy_data!$B:$B,MATCH($E89,input_dummy_data!$A:$A,0))),0)</f>
        <v>0.98</v>
      </c>
      <c r="DT89" s="69">
        <f>IFERROR(IFERROR(CP89,INDEX(input_dummy_data!$B:$B,MATCH($E89,input_dummy_data!$A:$A,0))),0)</f>
        <v>0.98</v>
      </c>
      <c r="DU89" s="69">
        <f>IFERROR(IFERROR(CQ89,INDEX(input_dummy_data!$B:$B,MATCH($E89,input_dummy_data!$A:$A,0))),0)</f>
        <v>0.98</v>
      </c>
      <c r="DV89" s="69">
        <f>IFERROR(IFERROR(CR89,INDEX(input_dummy_data!$B:$B,MATCH($E89,input_dummy_data!$A:$A,0))),0)</f>
        <v>0.98</v>
      </c>
      <c r="DW89" t="s">
        <v>807</v>
      </c>
      <c r="DX89" t="s">
        <v>807</v>
      </c>
      <c r="DY89" t="s">
        <v>807</v>
      </c>
      <c r="DZ89" t="s">
        <v>807</v>
      </c>
      <c r="EA89" t="s">
        <v>807</v>
      </c>
      <c r="EB89" t="s">
        <v>807</v>
      </c>
      <c r="EC89" t="s">
        <v>807</v>
      </c>
      <c r="ED89" t="s">
        <v>807</v>
      </c>
      <c r="EE89" t="s">
        <v>807</v>
      </c>
      <c r="EF89" t="s">
        <v>807</v>
      </c>
      <c r="EG89" t="s">
        <v>807</v>
      </c>
      <c r="EH89" t="s">
        <v>807</v>
      </c>
      <c r="EI89" t="s">
        <v>807</v>
      </c>
      <c r="EJ89" t="s">
        <v>807</v>
      </c>
      <c r="EK89" t="s">
        <v>807</v>
      </c>
      <c r="EL89" t="s">
        <v>807</v>
      </c>
      <c r="EM89" t="s">
        <v>807</v>
      </c>
      <c r="EN89" t="s">
        <v>807</v>
      </c>
      <c r="EO89" t="s">
        <v>807</v>
      </c>
      <c r="EP89" t="s">
        <v>807</v>
      </c>
      <c r="EQ89" t="s">
        <v>807</v>
      </c>
      <c r="ER89" t="s">
        <v>807</v>
      </c>
      <c r="ES89" t="s">
        <v>807</v>
      </c>
      <c r="ET89" t="s">
        <v>807</v>
      </c>
      <c r="EU89" t="s">
        <v>807</v>
      </c>
      <c r="EV89" t="s">
        <v>807</v>
      </c>
      <c r="EW89" t="s">
        <v>807</v>
      </c>
      <c r="EX89" t="s">
        <v>807</v>
      </c>
      <c r="EY89" t="s">
        <v>807</v>
      </c>
    </row>
    <row r="90" spans="1:155" x14ac:dyDescent="0.2">
      <c r="A90" t="s">
        <v>276</v>
      </c>
      <c r="B90" t="s">
        <v>278</v>
      </c>
      <c r="C90" t="s">
        <v>15</v>
      </c>
      <c r="D90" t="s">
        <v>272</v>
      </c>
      <c r="E90" t="s">
        <v>215</v>
      </c>
      <c r="F90" s="51" t="s">
        <v>279</v>
      </c>
      <c r="G90" s="52" t="s">
        <v>281</v>
      </c>
      <c r="H90" s="51" t="s">
        <v>280</v>
      </c>
      <c r="I90" s="51" t="s">
        <v>280</v>
      </c>
      <c r="J90" s="51" t="s">
        <v>280</v>
      </c>
      <c r="K90" s="51" t="s">
        <v>280</v>
      </c>
      <c r="L90" s="51" t="s">
        <v>280</v>
      </c>
      <c r="M90" s="51" t="s">
        <v>280</v>
      </c>
      <c r="N90" s="51" t="s">
        <v>280</v>
      </c>
      <c r="O90" s="51" t="s">
        <v>280</v>
      </c>
      <c r="P90" s="51" t="s">
        <v>280</v>
      </c>
      <c r="Q90" s="51" t="s">
        <v>280</v>
      </c>
      <c r="R90" s="51" t="s">
        <v>280</v>
      </c>
      <c r="S90" s="51" t="s">
        <v>280</v>
      </c>
      <c r="T90" s="51" t="s">
        <v>280</v>
      </c>
      <c r="U90" s="51" t="s">
        <v>280</v>
      </c>
      <c r="V90" s="51" t="s">
        <v>280</v>
      </c>
      <c r="W90" s="51" t="s">
        <v>280</v>
      </c>
      <c r="X90" s="51" t="s">
        <v>280</v>
      </c>
      <c r="Y90" s="51" t="s">
        <v>280</v>
      </c>
      <c r="Z90" s="51" t="s">
        <v>280</v>
      </c>
      <c r="AA90" s="51" t="s">
        <v>280</v>
      </c>
      <c r="AB90" s="51" t="s">
        <v>280</v>
      </c>
      <c r="AC90" s="51" t="s">
        <v>280</v>
      </c>
      <c r="AD90" s="51" t="s">
        <v>280</v>
      </c>
      <c r="AE90" s="51" t="s">
        <v>280</v>
      </c>
      <c r="AF90" s="51" t="s">
        <v>280</v>
      </c>
      <c r="AG90" s="51" t="s">
        <v>280</v>
      </c>
      <c r="AH90" s="51" t="s">
        <v>280</v>
      </c>
      <c r="AI90" s="51" t="s">
        <v>280</v>
      </c>
      <c r="AJ90" s="51" t="s">
        <v>280</v>
      </c>
      <c r="BO90" s="60" t="s">
        <v>283</v>
      </c>
      <c r="BP90" s="62" t="e">
        <f t="shared" ref="BP90:BP91" si="93">H90/SUMIFS(AL:AL,$A:$A,"Dwellings",$B:$B,"4. Technology split",$C:$C,"Electricity",$D:$D,"Total Cooling")</f>
        <v>#VALUE!</v>
      </c>
      <c r="BQ90" s="62" t="e">
        <f t="shared" si="92"/>
        <v>#VALUE!</v>
      </c>
      <c r="BR90" s="62" t="e">
        <f t="shared" si="92"/>
        <v>#VALUE!</v>
      </c>
      <c r="BS90" s="62" t="e">
        <f t="shared" si="92"/>
        <v>#VALUE!</v>
      </c>
      <c r="BT90" s="62" t="e">
        <f t="shared" si="92"/>
        <v>#VALUE!</v>
      </c>
      <c r="BU90" s="62" t="e">
        <f t="shared" si="92"/>
        <v>#VALUE!</v>
      </c>
      <c r="BV90" s="62" t="e">
        <f t="shared" si="92"/>
        <v>#VALUE!</v>
      </c>
      <c r="BW90" s="62" t="e">
        <f t="shared" si="92"/>
        <v>#VALUE!</v>
      </c>
      <c r="BX90" s="62" t="e">
        <f t="shared" si="92"/>
        <v>#VALUE!</v>
      </c>
      <c r="BY90" s="62" t="e">
        <f t="shared" si="92"/>
        <v>#VALUE!</v>
      </c>
      <c r="BZ90" s="62" t="e">
        <f t="shared" si="92"/>
        <v>#VALUE!</v>
      </c>
      <c r="CA90" s="62" t="e">
        <f t="shared" si="92"/>
        <v>#VALUE!</v>
      </c>
      <c r="CB90" s="62" t="e">
        <f t="shared" si="92"/>
        <v>#VALUE!</v>
      </c>
      <c r="CC90" s="62" t="e">
        <f t="shared" si="92"/>
        <v>#VALUE!</v>
      </c>
      <c r="CD90" s="62" t="e">
        <f t="shared" si="92"/>
        <v>#VALUE!</v>
      </c>
      <c r="CE90" s="62" t="e">
        <f t="shared" si="92"/>
        <v>#VALUE!</v>
      </c>
      <c r="CF90" s="62" t="e">
        <f t="shared" si="92"/>
        <v>#VALUE!</v>
      </c>
      <c r="CG90" s="62" t="e">
        <f t="shared" si="92"/>
        <v>#VALUE!</v>
      </c>
      <c r="CH90" s="62" t="e">
        <f t="shared" si="92"/>
        <v>#VALUE!</v>
      </c>
      <c r="CI90" s="62" t="e">
        <f t="shared" si="92"/>
        <v>#VALUE!</v>
      </c>
      <c r="CJ90" s="62" t="e">
        <f t="shared" si="92"/>
        <v>#VALUE!</v>
      </c>
      <c r="CK90" s="62" t="e">
        <f t="shared" si="92"/>
        <v>#VALUE!</v>
      </c>
      <c r="CL90" s="62" t="e">
        <f t="shared" si="92"/>
        <v>#VALUE!</v>
      </c>
      <c r="CM90" s="62" t="e">
        <f t="shared" si="92"/>
        <v>#VALUE!</v>
      </c>
      <c r="CN90" s="62" t="e">
        <f t="shared" si="92"/>
        <v>#VALUE!</v>
      </c>
      <c r="CO90" s="62" t="e">
        <f t="shared" si="92"/>
        <v>#VALUE!</v>
      </c>
      <c r="CP90" s="62" t="e">
        <f t="shared" si="92"/>
        <v>#VALUE!</v>
      </c>
      <c r="CQ90" s="62" t="e">
        <f t="shared" si="92"/>
        <v>#VALUE!</v>
      </c>
      <c r="CR90" s="62" t="e">
        <f t="shared" si="92"/>
        <v>#VALUE!</v>
      </c>
      <c r="CS90" s="63" t="s">
        <v>283</v>
      </c>
      <c r="CT90" s="69">
        <f>IFERROR(IFERROR(BP90,INDEX(input_dummy_data!$B:$B,MATCH($E90,input_dummy_data!$A:$A,0))),0)</f>
        <v>0</v>
      </c>
      <c r="CU90" s="69">
        <f>IFERROR(IFERROR(BQ90,INDEX(input_dummy_data!$B:$B,MATCH($E90,input_dummy_data!$A:$A,0))),0)</f>
        <v>0</v>
      </c>
      <c r="CV90" s="69">
        <f>IFERROR(IFERROR(BR90,INDEX(input_dummy_data!$B:$B,MATCH($E90,input_dummy_data!$A:$A,0))),0)</f>
        <v>0</v>
      </c>
      <c r="CW90" s="69">
        <f>IFERROR(IFERROR(BS90,INDEX(input_dummy_data!$B:$B,MATCH($E90,input_dummy_data!$A:$A,0))),0)</f>
        <v>0</v>
      </c>
      <c r="CX90" s="69">
        <f>IFERROR(IFERROR(BT90,INDEX(input_dummy_data!$B:$B,MATCH($E90,input_dummy_data!$A:$A,0))),0)</f>
        <v>0</v>
      </c>
      <c r="CY90" s="69">
        <f>IFERROR(IFERROR(BU90,INDEX(input_dummy_data!$B:$B,MATCH($E90,input_dummy_data!$A:$A,0))),0)</f>
        <v>0</v>
      </c>
      <c r="CZ90" s="69">
        <f>IFERROR(IFERROR(BV90,INDEX(input_dummy_data!$B:$B,MATCH($E90,input_dummy_data!$A:$A,0))),0)</f>
        <v>0</v>
      </c>
      <c r="DA90" s="69">
        <f>IFERROR(IFERROR(BW90,INDEX(input_dummy_data!$B:$B,MATCH($E90,input_dummy_data!$A:$A,0))),0)</f>
        <v>0</v>
      </c>
      <c r="DB90" s="69">
        <f>IFERROR(IFERROR(BX90,INDEX(input_dummy_data!$B:$B,MATCH($E90,input_dummy_data!$A:$A,0))),0)</f>
        <v>0</v>
      </c>
      <c r="DC90" s="69">
        <f>IFERROR(IFERROR(BY90,INDEX(input_dummy_data!$B:$B,MATCH($E90,input_dummy_data!$A:$A,0))),0)</f>
        <v>0</v>
      </c>
      <c r="DD90" s="69">
        <f>IFERROR(IFERROR(BZ90,INDEX(input_dummy_data!$B:$B,MATCH($E90,input_dummy_data!$A:$A,0))),0)</f>
        <v>0</v>
      </c>
      <c r="DE90" s="69">
        <f>IFERROR(IFERROR(CA90,INDEX(input_dummy_data!$B:$B,MATCH($E90,input_dummy_data!$A:$A,0))),0)</f>
        <v>0</v>
      </c>
      <c r="DF90" s="69">
        <f>IFERROR(IFERROR(CB90,INDEX(input_dummy_data!$B:$B,MATCH($E90,input_dummy_data!$A:$A,0))),0)</f>
        <v>0</v>
      </c>
      <c r="DG90" s="69">
        <f>IFERROR(IFERROR(CC90,INDEX(input_dummy_data!$B:$B,MATCH($E90,input_dummy_data!$A:$A,0))),0)</f>
        <v>0</v>
      </c>
      <c r="DH90" s="69">
        <f>IFERROR(IFERROR(CD90,INDEX(input_dummy_data!$B:$B,MATCH($E90,input_dummy_data!$A:$A,0))),0)</f>
        <v>0</v>
      </c>
      <c r="DI90" s="69">
        <f>IFERROR(IFERROR(CE90,INDEX(input_dummy_data!$B:$B,MATCH($E90,input_dummy_data!$A:$A,0))),0)</f>
        <v>0</v>
      </c>
      <c r="DJ90" s="69">
        <f>IFERROR(IFERROR(CF90,INDEX(input_dummy_data!$B:$B,MATCH($E90,input_dummy_data!$A:$A,0))),0)</f>
        <v>0</v>
      </c>
      <c r="DK90" s="69">
        <f>IFERROR(IFERROR(CG90,INDEX(input_dummy_data!$B:$B,MATCH($E90,input_dummy_data!$A:$A,0))),0)</f>
        <v>0</v>
      </c>
      <c r="DL90" s="69">
        <f>IFERROR(IFERROR(CH90,INDEX(input_dummy_data!$B:$B,MATCH($E90,input_dummy_data!$A:$A,0))),0)</f>
        <v>0</v>
      </c>
      <c r="DM90" s="69">
        <f>IFERROR(IFERROR(CI90,INDEX(input_dummy_data!$B:$B,MATCH($E90,input_dummy_data!$A:$A,0))),0)</f>
        <v>0</v>
      </c>
      <c r="DN90" s="69">
        <f>IFERROR(IFERROR(CJ90,INDEX(input_dummy_data!$B:$B,MATCH($E90,input_dummy_data!$A:$A,0))),0)</f>
        <v>0</v>
      </c>
      <c r="DO90" s="69">
        <f>IFERROR(IFERROR(CK90,INDEX(input_dummy_data!$B:$B,MATCH($E90,input_dummy_data!$A:$A,0))),0)</f>
        <v>0</v>
      </c>
      <c r="DP90" s="69">
        <f>IFERROR(IFERROR(CL90,INDEX(input_dummy_data!$B:$B,MATCH($E90,input_dummy_data!$A:$A,0))),0)</f>
        <v>0</v>
      </c>
      <c r="DQ90" s="69">
        <f>IFERROR(IFERROR(CM90,INDEX(input_dummy_data!$B:$B,MATCH($E90,input_dummy_data!$A:$A,0))),0)</f>
        <v>0</v>
      </c>
      <c r="DR90" s="69">
        <f>IFERROR(IFERROR(CN90,INDEX(input_dummy_data!$B:$B,MATCH($E90,input_dummy_data!$A:$A,0))),0)</f>
        <v>0</v>
      </c>
      <c r="DS90" s="69">
        <f>IFERROR(IFERROR(CO90,INDEX(input_dummy_data!$B:$B,MATCH($E90,input_dummy_data!$A:$A,0))),0)</f>
        <v>0</v>
      </c>
      <c r="DT90" s="69">
        <f>IFERROR(IFERROR(CP90,INDEX(input_dummy_data!$B:$B,MATCH($E90,input_dummy_data!$A:$A,0))),0)</f>
        <v>0</v>
      </c>
      <c r="DU90" s="69">
        <f>IFERROR(IFERROR(CQ90,INDEX(input_dummy_data!$B:$B,MATCH($E90,input_dummy_data!$A:$A,0))),0)</f>
        <v>0</v>
      </c>
      <c r="DV90" s="69">
        <f>IFERROR(IFERROR(CR90,INDEX(input_dummy_data!$B:$B,MATCH($E90,input_dummy_data!$A:$A,0))),0)</f>
        <v>0</v>
      </c>
      <c r="DW90" t="s">
        <v>807</v>
      </c>
      <c r="DX90" t="s">
        <v>807</v>
      </c>
      <c r="DY90" t="s">
        <v>807</v>
      </c>
      <c r="DZ90" t="s">
        <v>807</v>
      </c>
      <c r="EA90" t="s">
        <v>807</v>
      </c>
      <c r="EB90" t="s">
        <v>807</v>
      </c>
      <c r="EC90" t="s">
        <v>807</v>
      </c>
      <c r="ED90" t="s">
        <v>807</v>
      </c>
      <c r="EE90" t="s">
        <v>807</v>
      </c>
      <c r="EF90" t="s">
        <v>807</v>
      </c>
      <c r="EG90" t="s">
        <v>807</v>
      </c>
      <c r="EH90" t="s">
        <v>807</v>
      </c>
      <c r="EI90" t="s">
        <v>807</v>
      </c>
      <c r="EJ90" t="s">
        <v>807</v>
      </c>
      <c r="EK90" t="s">
        <v>807</v>
      </c>
      <c r="EL90" t="s">
        <v>807</v>
      </c>
      <c r="EM90" t="s">
        <v>807</v>
      </c>
      <c r="EN90" t="s">
        <v>807</v>
      </c>
      <c r="EO90" t="s">
        <v>807</v>
      </c>
      <c r="EP90" t="s">
        <v>807</v>
      </c>
      <c r="EQ90" t="s">
        <v>807</v>
      </c>
      <c r="ER90" t="s">
        <v>807</v>
      </c>
      <c r="ES90" t="s">
        <v>807</v>
      </c>
      <c r="ET90" t="s">
        <v>807</v>
      </c>
      <c r="EU90" t="s">
        <v>807</v>
      </c>
      <c r="EV90" t="s">
        <v>807</v>
      </c>
      <c r="EW90" t="s">
        <v>807</v>
      </c>
      <c r="EX90" t="s">
        <v>807</v>
      </c>
      <c r="EY90" t="s">
        <v>807</v>
      </c>
    </row>
    <row r="91" spans="1:155" x14ac:dyDescent="0.2">
      <c r="A91" t="s">
        <v>276</v>
      </c>
      <c r="B91" t="s">
        <v>278</v>
      </c>
      <c r="C91" t="s">
        <v>15</v>
      </c>
      <c r="D91" t="s">
        <v>272</v>
      </c>
      <c r="E91" t="s">
        <v>216</v>
      </c>
      <c r="F91" s="51" t="s">
        <v>279</v>
      </c>
      <c r="G91" s="52" t="s">
        <v>281</v>
      </c>
      <c r="H91" s="51" t="s">
        <v>280</v>
      </c>
      <c r="I91" s="51" t="s">
        <v>280</v>
      </c>
      <c r="J91" s="51" t="s">
        <v>280</v>
      </c>
      <c r="K91" s="51" t="s">
        <v>280</v>
      </c>
      <c r="L91" s="51" t="s">
        <v>280</v>
      </c>
      <c r="M91" s="51" t="s">
        <v>280</v>
      </c>
      <c r="N91" s="51" t="s">
        <v>280</v>
      </c>
      <c r="O91" s="51" t="s">
        <v>280</v>
      </c>
      <c r="P91" s="51" t="s">
        <v>280</v>
      </c>
      <c r="Q91" s="51" t="s">
        <v>280</v>
      </c>
      <c r="R91" s="51" t="s">
        <v>280</v>
      </c>
      <c r="S91" s="51" t="s">
        <v>280</v>
      </c>
      <c r="T91" s="51" t="s">
        <v>280</v>
      </c>
      <c r="U91" s="51" t="s">
        <v>280</v>
      </c>
      <c r="V91" s="51" t="s">
        <v>280</v>
      </c>
      <c r="W91" s="51" t="s">
        <v>280</v>
      </c>
      <c r="X91" s="51" t="s">
        <v>280</v>
      </c>
      <c r="Y91" s="51" t="s">
        <v>280</v>
      </c>
      <c r="Z91" s="51" t="s">
        <v>280</v>
      </c>
      <c r="AA91" s="51" t="s">
        <v>280</v>
      </c>
      <c r="AB91" s="51" t="s">
        <v>280</v>
      </c>
      <c r="AC91" s="51" t="s">
        <v>280</v>
      </c>
      <c r="AD91" s="51" t="s">
        <v>280</v>
      </c>
      <c r="AE91" s="51" t="s">
        <v>280</v>
      </c>
      <c r="AF91" s="51" t="s">
        <v>280</v>
      </c>
      <c r="AG91" s="51" t="s">
        <v>280</v>
      </c>
      <c r="AH91" s="51" t="s">
        <v>280</v>
      </c>
      <c r="AI91" s="51" t="s">
        <v>280</v>
      </c>
      <c r="AJ91" s="51" t="s">
        <v>280</v>
      </c>
      <c r="BO91" s="60" t="s">
        <v>283</v>
      </c>
      <c r="BP91" s="62" t="e">
        <f t="shared" si="93"/>
        <v>#VALUE!</v>
      </c>
      <c r="BQ91" s="62" t="e">
        <f t="shared" si="92"/>
        <v>#VALUE!</v>
      </c>
      <c r="BR91" s="62" t="e">
        <f t="shared" si="92"/>
        <v>#VALUE!</v>
      </c>
      <c r="BS91" s="62" t="e">
        <f t="shared" si="92"/>
        <v>#VALUE!</v>
      </c>
      <c r="BT91" s="62" t="e">
        <f t="shared" si="92"/>
        <v>#VALUE!</v>
      </c>
      <c r="BU91" s="62" t="e">
        <f t="shared" si="92"/>
        <v>#VALUE!</v>
      </c>
      <c r="BV91" s="62" t="e">
        <f t="shared" si="92"/>
        <v>#VALUE!</v>
      </c>
      <c r="BW91" s="62" t="e">
        <f t="shared" si="92"/>
        <v>#VALUE!</v>
      </c>
      <c r="BX91" s="62" t="e">
        <f t="shared" si="92"/>
        <v>#VALUE!</v>
      </c>
      <c r="BY91" s="62" t="e">
        <f t="shared" si="92"/>
        <v>#VALUE!</v>
      </c>
      <c r="BZ91" s="62" t="e">
        <f t="shared" si="92"/>
        <v>#VALUE!</v>
      </c>
      <c r="CA91" s="62" t="e">
        <f t="shared" si="92"/>
        <v>#VALUE!</v>
      </c>
      <c r="CB91" s="62" t="e">
        <f t="shared" si="92"/>
        <v>#VALUE!</v>
      </c>
      <c r="CC91" s="62" t="e">
        <f t="shared" si="92"/>
        <v>#VALUE!</v>
      </c>
      <c r="CD91" s="62" t="e">
        <f t="shared" si="92"/>
        <v>#VALUE!</v>
      </c>
      <c r="CE91" s="62" t="e">
        <f t="shared" si="92"/>
        <v>#VALUE!</v>
      </c>
      <c r="CF91" s="62" t="e">
        <f t="shared" si="92"/>
        <v>#VALUE!</v>
      </c>
      <c r="CG91" s="62" t="e">
        <f t="shared" si="92"/>
        <v>#VALUE!</v>
      </c>
      <c r="CH91" s="62" t="e">
        <f t="shared" si="92"/>
        <v>#VALUE!</v>
      </c>
      <c r="CI91" s="62" t="e">
        <f t="shared" si="92"/>
        <v>#VALUE!</v>
      </c>
      <c r="CJ91" s="62" t="e">
        <f t="shared" si="92"/>
        <v>#VALUE!</v>
      </c>
      <c r="CK91" s="62" t="e">
        <f t="shared" si="92"/>
        <v>#VALUE!</v>
      </c>
      <c r="CL91" s="62" t="e">
        <f t="shared" si="92"/>
        <v>#VALUE!</v>
      </c>
      <c r="CM91" s="62" t="e">
        <f t="shared" si="92"/>
        <v>#VALUE!</v>
      </c>
      <c r="CN91" s="62" t="e">
        <f t="shared" si="92"/>
        <v>#VALUE!</v>
      </c>
      <c r="CO91" s="62" t="e">
        <f t="shared" si="92"/>
        <v>#VALUE!</v>
      </c>
      <c r="CP91" s="62" t="e">
        <f t="shared" si="92"/>
        <v>#VALUE!</v>
      </c>
      <c r="CQ91" s="62" t="e">
        <f t="shared" si="92"/>
        <v>#VALUE!</v>
      </c>
      <c r="CR91" s="62" t="e">
        <f t="shared" si="92"/>
        <v>#VALUE!</v>
      </c>
      <c r="CS91" s="63" t="s">
        <v>283</v>
      </c>
      <c r="CT91" s="69">
        <f>IFERROR(IFERROR(BP91,INDEX(input_dummy_data!$B:$B,MATCH($E91,input_dummy_data!$A:$A,0))),0)</f>
        <v>0.02</v>
      </c>
      <c r="CU91" s="69">
        <f>IFERROR(IFERROR(BQ91,INDEX(input_dummy_data!$B:$B,MATCH($E91,input_dummy_data!$A:$A,0))),0)</f>
        <v>0.02</v>
      </c>
      <c r="CV91" s="69">
        <f>IFERROR(IFERROR(BR91,INDEX(input_dummy_data!$B:$B,MATCH($E91,input_dummy_data!$A:$A,0))),0)</f>
        <v>0.02</v>
      </c>
      <c r="CW91" s="69">
        <f>IFERROR(IFERROR(BS91,INDEX(input_dummy_data!$B:$B,MATCH($E91,input_dummy_data!$A:$A,0))),0)</f>
        <v>0.02</v>
      </c>
      <c r="CX91" s="69">
        <f>IFERROR(IFERROR(BT91,INDEX(input_dummy_data!$B:$B,MATCH($E91,input_dummy_data!$A:$A,0))),0)</f>
        <v>0.02</v>
      </c>
      <c r="CY91" s="69">
        <f>IFERROR(IFERROR(BU91,INDEX(input_dummy_data!$B:$B,MATCH($E91,input_dummy_data!$A:$A,0))),0)</f>
        <v>0.02</v>
      </c>
      <c r="CZ91" s="69">
        <f>IFERROR(IFERROR(BV91,INDEX(input_dummy_data!$B:$B,MATCH($E91,input_dummy_data!$A:$A,0))),0)</f>
        <v>0.02</v>
      </c>
      <c r="DA91" s="69">
        <f>IFERROR(IFERROR(BW91,INDEX(input_dummy_data!$B:$B,MATCH($E91,input_dummy_data!$A:$A,0))),0)</f>
        <v>0.02</v>
      </c>
      <c r="DB91" s="69">
        <f>IFERROR(IFERROR(BX91,INDEX(input_dummy_data!$B:$B,MATCH($E91,input_dummy_data!$A:$A,0))),0)</f>
        <v>0.02</v>
      </c>
      <c r="DC91" s="69">
        <f>IFERROR(IFERROR(BY91,INDEX(input_dummy_data!$B:$B,MATCH($E91,input_dummy_data!$A:$A,0))),0)</f>
        <v>0.02</v>
      </c>
      <c r="DD91" s="69">
        <f>IFERROR(IFERROR(BZ91,INDEX(input_dummy_data!$B:$B,MATCH($E91,input_dummy_data!$A:$A,0))),0)</f>
        <v>0.02</v>
      </c>
      <c r="DE91" s="69">
        <f>IFERROR(IFERROR(CA91,INDEX(input_dummy_data!$B:$B,MATCH($E91,input_dummy_data!$A:$A,0))),0)</f>
        <v>0.02</v>
      </c>
      <c r="DF91" s="69">
        <f>IFERROR(IFERROR(CB91,INDEX(input_dummy_data!$B:$B,MATCH($E91,input_dummy_data!$A:$A,0))),0)</f>
        <v>0.02</v>
      </c>
      <c r="DG91" s="69">
        <f>IFERROR(IFERROR(CC91,INDEX(input_dummy_data!$B:$B,MATCH($E91,input_dummy_data!$A:$A,0))),0)</f>
        <v>0.02</v>
      </c>
      <c r="DH91" s="69">
        <f>IFERROR(IFERROR(CD91,INDEX(input_dummy_data!$B:$B,MATCH($E91,input_dummy_data!$A:$A,0))),0)</f>
        <v>0.02</v>
      </c>
      <c r="DI91" s="69">
        <f>IFERROR(IFERROR(CE91,INDEX(input_dummy_data!$B:$B,MATCH($E91,input_dummy_data!$A:$A,0))),0)</f>
        <v>0.02</v>
      </c>
      <c r="DJ91" s="69">
        <f>IFERROR(IFERROR(CF91,INDEX(input_dummy_data!$B:$B,MATCH($E91,input_dummy_data!$A:$A,0))),0)</f>
        <v>0.02</v>
      </c>
      <c r="DK91" s="69">
        <f>IFERROR(IFERROR(CG91,INDEX(input_dummy_data!$B:$B,MATCH($E91,input_dummy_data!$A:$A,0))),0)</f>
        <v>0.02</v>
      </c>
      <c r="DL91" s="69">
        <f>IFERROR(IFERROR(CH91,INDEX(input_dummy_data!$B:$B,MATCH($E91,input_dummy_data!$A:$A,0))),0)</f>
        <v>0.02</v>
      </c>
      <c r="DM91" s="69">
        <f>IFERROR(IFERROR(CI91,INDEX(input_dummy_data!$B:$B,MATCH($E91,input_dummy_data!$A:$A,0))),0)</f>
        <v>0.02</v>
      </c>
      <c r="DN91" s="69">
        <f>IFERROR(IFERROR(CJ91,INDEX(input_dummy_data!$B:$B,MATCH($E91,input_dummy_data!$A:$A,0))),0)</f>
        <v>0.02</v>
      </c>
      <c r="DO91" s="69">
        <f>IFERROR(IFERROR(CK91,INDEX(input_dummy_data!$B:$B,MATCH($E91,input_dummy_data!$A:$A,0))),0)</f>
        <v>0.02</v>
      </c>
      <c r="DP91" s="69">
        <f>IFERROR(IFERROR(CL91,INDEX(input_dummy_data!$B:$B,MATCH($E91,input_dummy_data!$A:$A,0))),0)</f>
        <v>0.02</v>
      </c>
      <c r="DQ91" s="69">
        <f>IFERROR(IFERROR(CM91,INDEX(input_dummy_data!$B:$B,MATCH($E91,input_dummy_data!$A:$A,0))),0)</f>
        <v>0.02</v>
      </c>
      <c r="DR91" s="69">
        <f>IFERROR(IFERROR(CN91,INDEX(input_dummy_data!$B:$B,MATCH($E91,input_dummy_data!$A:$A,0))),0)</f>
        <v>0.02</v>
      </c>
      <c r="DS91" s="69">
        <f>IFERROR(IFERROR(CO91,INDEX(input_dummy_data!$B:$B,MATCH($E91,input_dummy_data!$A:$A,0))),0)</f>
        <v>0.02</v>
      </c>
      <c r="DT91" s="69">
        <f>IFERROR(IFERROR(CP91,INDEX(input_dummy_data!$B:$B,MATCH($E91,input_dummy_data!$A:$A,0))),0)</f>
        <v>0.02</v>
      </c>
      <c r="DU91" s="69">
        <f>IFERROR(IFERROR(CQ91,INDEX(input_dummy_data!$B:$B,MATCH($E91,input_dummy_data!$A:$A,0))),0)</f>
        <v>0.02</v>
      </c>
      <c r="DV91" s="69">
        <f>IFERROR(IFERROR(CR91,INDEX(input_dummy_data!$B:$B,MATCH($E91,input_dummy_data!$A:$A,0))),0)</f>
        <v>0.02</v>
      </c>
      <c r="DW91" t="s">
        <v>807</v>
      </c>
      <c r="DX91" t="s">
        <v>807</v>
      </c>
      <c r="DY91" t="s">
        <v>807</v>
      </c>
      <c r="DZ91" t="s">
        <v>807</v>
      </c>
      <c r="EA91" t="s">
        <v>807</v>
      </c>
      <c r="EB91" t="s">
        <v>807</v>
      </c>
      <c r="EC91" t="s">
        <v>807</v>
      </c>
      <c r="ED91" t="s">
        <v>807</v>
      </c>
      <c r="EE91" t="s">
        <v>807</v>
      </c>
      <c r="EF91" t="s">
        <v>807</v>
      </c>
      <c r="EG91" t="s">
        <v>807</v>
      </c>
      <c r="EH91" t="s">
        <v>807</v>
      </c>
      <c r="EI91" t="s">
        <v>807</v>
      </c>
      <c r="EJ91" t="s">
        <v>807</v>
      </c>
      <c r="EK91" t="s">
        <v>807</v>
      </c>
      <c r="EL91" t="s">
        <v>807</v>
      </c>
      <c r="EM91" t="s">
        <v>807</v>
      </c>
      <c r="EN91" t="s">
        <v>807</v>
      </c>
      <c r="EO91" t="s">
        <v>807</v>
      </c>
      <c r="EP91" t="s">
        <v>807</v>
      </c>
      <c r="EQ91" t="s">
        <v>807</v>
      </c>
      <c r="ER91" t="s">
        <v>807</v>
      </c>
      <c r="ES91" t="s">
        <v>807</v>
      </c>
      <c r="ET91" t="s">
        <v>807</v>
      </c>
      <c r="EU91" t="s">
        <v>807</v>
      </c>
      <c r="EV91" t="s">
        <v>807</v>
      </c>
      <c r="EW91" t="s">
        <v>807</v>
      </c>
      <c r="EX91" t="s">
        <v>807</v>
      </c>
      <c r="EY91" t="s">
        <v>807</v>
      </c>
    </row>
    <row r="92" spans="1:155" hidden="1" x14ac:dyDescent="0.2">
      <c r="A92" t="s">
        <v>276</v>
      </c>
      <c r="B92" t="s">
        <v>278</v>
      </c>
      <c r="C92" t="s">
        <v>15</v>
      </c>
      <c r="D92" t="s">
        <v>273</v>
      </c>
      <c r="E92" t="s">
        <v>217</v>
      </c>
      <c r="F92" s="51" t="s">
        <v>279</v>
      </c>
      <c r="G92" s="52" t="s">
        <v>281</v>
      </c>
      <c r="H92" s="51" t="s">
        <v>280</v>
      </c>
      <c r="I92" s="51" t="s">
        <v>280</v>
      </c>
      <c r="J92" s="51" t="s">
        <v>280</v>
      </c>
      <c r="K92" s="51" t="s">
        <v>280</v>
      </c>
      <c r="L92" s="51" t="s">
        <v>280</v>
      </c>
      <c r="M92" s="51" t="s">
        <v>280</v>
      </c>
      <c r="N92" s="51" t="s">
        <v>280</v>
      </c>
      <c r="O92" s="51" t="s">
        <v>280</v>
      </c>
      <c r="P92" s="51" t="s">
        <v>280</v>
      </c>
      <c r="Q92" s="51" t="s">
        <v>280</v>
      </c>
      <c r="R92" s="51" t="s">
        <v>280</v>
      </c>
      <c r="S92" s="51" t="s">
        <v>280</v>
      </c>
      <c r="T92" s="51" t="s">
        <v>280</v>
      </c>
      <c r="U92" s="51" t="s">
        <v>280</v>
      </c>
      <c r="V92" s="51" t="s">
        <v>280</v>
      </c>
      <c r="W92" s="51" t="s">
        <v>280</v>
      </c>
      <c r="X92" s="51" t="s">
        <v>280</v>
      </c>
      <c r="Y92" s="51" t="s">
        <v>280</v>
      </c>
      <c r="Z92" s="51" t="s">
        <v>280</v>
      </c>
      <c r="AA92" s="51" t="s">
        <v>280</v>
      </c>
      <c r="AB92" s="51" t="s">
        <v>280</v>
      </c>
      <c r="AC92" s="51" t="s">
        <v>280</v>
      </c>
      <c r="AD92" s="51" t="s">
        <v>280</v>
      </c>
      <c r="AE92" s="51" t="s">
        <v>280</v>
      </c>
      <c r="AF92" s="51" t="s">
        <v>280</v>
      </c>
      <c r="AG92" s="51" t="s">
        <v>280</v>
      </c>
      <c r="AH92" s="51" t="s">
        <v>280</v>
      </c>
      <c r="AI92" s="51" t="s">
        <v>280</v>
      </c>
      <c r="AJ92" s="51" t="s">
        <v>280</v>
      </c>
      <c r="BO92" s="60" t="s">
        <v>283</v>
      </c>
      <c r="BP92" s="62" t="e">
        <f t="shared" ref="BP92:BY94" si="94">H92/SUMIFS(AL:AL,$A:$A,"Dwellings",$B:$B,"4. Technology split",$C:$C,"Electricity",$D:$D,"Total Lighting")</f>
        <v>#VALUE!</v>
      </c>
      <c r="BQ92" s="62" t="e">
        <f t="shared" si="94"/>
        <v>#VALUE!</v>
      </c>
      <c r="BR92" s="62" t="e">
        <f t="shared" si="94"/>
        <v>#VALUE!</v>
      </c>
      <c r="BS92" s="62" t="e">
        <f t="shared" si="94"/>
        <v>#VALUE!</v>
      </c>
      <c r="BT92" s="62" t="e">
        <f t="shared" si="94"/>
        <v>#VALUE!</v>
      </c>
      <c r="BU92" s="62" t="e">
        <f t="shared" si="94"/>
        <v>#VALUE!</v>
      </c>
      <c r="BV92" s="62" t="e">
        <f t="shared" si="94"/>
        <v>#VALUE!</v>
      </c>
      <c r="BW92" s="62" t="e">
        <f t="shared" si="94"/>
        <v>#VALUE!</v>
      </c>
      <c r="BX92" s="62" t="e">
        <f t="shared" si="94"/>
        <v>#VALUE!</v>
      </c>
      <c r="BY92" s="62" t="e">
        <f t="shared" si="94"/>
        <v>#VALUE!</v>
      </c>
      <c r="BZ92" s="62" t="e">
        <f t="shared" ref="BZ92:CI94" si="95">R92/SUMIFS(AV:AV,$A:$A,"Dwellings",$B:$B,"4. Technology split",$C:$C,"Electricity",$D:$D,"Total Lighting")</f>
        <v>#VALUE!</v>
      </c>
      <c r="CA92" s="62" t="e">
        <f t="shared" si="95"/>
        <v>#VALUE!</v>
      </c>
      <c r="CB92" s="62" t="e">
        <f t="shared" si="95"/>
        <v>#VALUE!</v>
      </c>
      <c r="CC92" s="62" t="e">
        <f t="shared" si="95"/>
        <v>#VALUE!</v>
      </c>
      <c r="CD92" s="62" t="e">
        <f t="shared" si="95"/>
        <v>#VALUE!</v>
      </c>
      <c r="CE92" s="62" t="e">
        <f t="shared" si="95"/>
        <v>#VALUE!</v>
      </c>
      <c r="CF92" s="62" t="e">
        <f t="shared" si="95"/>
        <v>#VALUE!</v>
      </c>
      <c r="CG92" s="62" t="e">
        <f t="shared" si="95"/>
        <v>#VALUE!</v>
      </c>
      <c r="CH92" s="62" t="e">
        <f t="shared" si="95"/>
        <v>#VALUE!</v>
      </c>
      <c r="CI92" s="62" t="e">
        <f t="shared" si="95"/>
        <v>#VALUE!</v>
      </c>
      <c r="CJ92" s="62" t="e">
        <f t="shared" ref="CJ92:CR94" si="96">AB92/SUMIFS(BF:BF,$A:$A,"Dwellings",$B:$B,"4. Technology split",$C:$C,"Electricity",$D:$D,"Total Lighting")</f>
        <v>#VALUE!</v>
      </c>
      <c r="CK92" s="62" t="e">
        <f t="shared" si="96"/>
        <v>#VALUE!</v>
      </c>
      <c r="CL92" s="62" t="e">
        <f t="shared" si="96"/>
        <v>#VALUE!</v>
      </c>
      <c r="CM92" s="62" t="e">
        <f t="shared" si="96"/>
        <v>#VALUE!</v>
      </c>
      <c r="CN92" s="62" t="e">
        <f t="shared" si="96"/>
        <v>#VALUE!</v>
      </c>
      <c r="CO92" s="62" t="e">
        <f t="shared" si="96"/>
        <v>#VALUE!</v>
      </c>
      <c r="CP92" s="62" t="e">
        <f t="shared" si="96"/>
        <v>#VALUE!</v>
      </c>
      <c r="CQ92" s="62" t="e">
        <f t="shared" si="96"/>
        <v>#VALUE!</v>
      </c>
      <c r="CR92" s="62" t="e">
        <f t="shared" si="96"/>
        <v>#VALUE!</v>
      </c>
      <c r="CS92" s="63" t="s">
        <v>283</v>
      </c>
      <c r="CT92" s="69">
        <f>IFERROR(IFERROR(BP92,INDEX(input_dummy_data!$B:$B,MATCH($E92,input_dummy_data!$A:$A,0))),0)</f>
        <v>0.16</v>
      </c>
      <c r="CU92" s="69">
        <f>IFERROR(IFERROR(BQ92,INDEX(input_dummy_data!$B:$B,MATCH($E92,input_dummy_data!$A:$A,0))),0)</f>
        <v>0.16</v>
      </c>
      <c r="CV92" s="69">
        <f>IFERROR(IFERROR(BR92,INDEX(input_dummy_data!$B:$B,MATCH($E92,input_dummy_data!$A:$A,0))),0)</f>
        <v>0.16</v>
      </c>
      <c r="CW92" s="69">
        <f>IFERROR(IFERROR(BS92,INDEX(input_dummy_data!$B:$B,MATCH($E92,input_dummy_data!$A:$A,0))),0)</f>
        <v>0.16</v>
      </c>
      <c r="CX92" s="69">
        <f>IFERROR(IFERROR(BT92,INDEX(input_dummy_data!$B:$B,MATCH($E92,input_dummy_data!$A:$A,0))),0)</f>
        <v>0.16</v>
      </c>
      <c r="CY92" s="69">
        <f>IFERROR(IFERROR(BU92,INDEX(input_dummy_data!$B:$B,MATCH($E92,input_dummy_data!$A:$A,0))),0)</f>
        <v>0.16</v>
      </c>
      <c r="CZ92" s="69">
        <f>IFERROR(IFERROR(BV92,INDEX(input_dummy_data!$B:$B,MATCH($E92,input_dummy_data!$A:$A,0))),0)</f>
        <v>0.16</v>
      </c>
      <c r="DA92" s="69">
        <f>IFERROR(IFERROR(BW92,INDEX(input_dummy_data!$B:$B,MATCH($E92,input_dummy_data!$A:$A,0))),0)</f>
        <v>0.16</v>
      </c>
      <c r="DB92" s="69">
        <f>IFERROR(IFERROR(BX92,INDEX(input_dummy_data!$B:$B,MATCH($E92,input_dummy_data!$A:$A,0))),0)</f>
        <v>0.16</v>
      </c>
      <c r="DC92" s="69">
        <f>IFERROR(IFERROR(BY92,INDEX(input_dummy_data!$B:$B,MATCH($E92,input_dummy_data!$A:$A,0))),0)</f>
        <v>0.16</v>
      </c>
      <c r="DD92" s="69">
        <f>IFERROR(IFERROR(BZ92,INDEX(input_dummy_data!$B:$B,MATCH($E92,input_dummy_data!$A:$A,0))),0)</f>
        <v>0.16</v>
      </c>
      <c r="DE92" s="69">
        <f>IFERROR(IFERROR(CA92,INDEX(input_dummy_data!$B:$B,MATCH($E92,input_dummy_data!$A:$A,0))),0)</f>
        <v>0.16</v>
      </c>
      <c r="DF92" s="69">
        <f>IFERROR(IFERROR(CB92,INDEX(input_dummy_data!$B:$B,MATCH($E92,input_dummy_data!$A:$A,0))),0)</f>
        <v>0.16</v>
      </c>
      <c r="DG92" s="69">
        <f>IFERROR(IFERROR(CC92,INDEX(input_dummy_data!$B:$B,MATCH($E92,input_dummy_data!$A:$A,0))),0)</f>
        <v>0.16</v>
      </c>
      <c r="DH92" s="69">
        <f>IFERROR(IFERROR(CD92,INDEX(input_dummy_data!$B:$B,MATCH($E92,input_dummy_data!$A:$A,0))),0)</f>
        <v>0.16</v>
      </c>
      <c r="DI92" s="69">
        <f>IFERROR(IFERROR(CE92,INDEX(input_dummy_data!$B:$B,MATCH($E92,input_dummy_data!$A:$A,0))),0)</f>
        <v>0.16</v>
      </c>
      <c r="DJ92" s="69">
        <f>IFERROR(IFERROR(CF92,INDEX(input_dummy_data!$B:$B,MATCH($E92,input_dummy_data!$A:$A,0))),0)</f>
        <v>0.16</v>
      </c>
      <c r="DK92" s="69">
        <f>IFERROR(IFERROR(CG92,INDEX(input_dummy_data!$B:$B,MATCH($E92,input_dummy_data!$A:$A,0))),0)</f>
        <v>0.16</v>
      </c>
      <c r="DL92" s="69">
        <f>IFERROR(IFERROR(CH92,INDEX(input_dummy_data!$B:$B,MATCH($E92,input_dummy_data!$A:$A,0))),0)</f>
        <v>0.16</v>
      </c>
      <c r="DM92" s="69">
        <f>IFERROR(IFERROR(CI92,INDEX(input_dummy_data!$B:$B,MATCH($E92,input_dummy_data!$A:$A,0))),0)</f>
        <v>0.16</v>
      </c>
      <c r="DN92" s="69">
        <f>IFERROR(IFERROR(CJ92,INDEX(input_dummy_data!$B:$B,MATCH($E92,input_dummy_data!$A:$A,0))),0)</f>
        <v>0.16</v>
      </c>
      <c r="DO92" s="69">
        <f>IFERROR(IFERROR(CK92,INDEX(input_dummy_data!$B:$B,MATCH($E92,input_dummy_data!$A:$A,0))),0)</f>
        <v>0.16</v>
      </c>
      <c r="DP92" s="69">
        <f>IFERROR(IFERROR(CL92,INDEX(input_dummy_data!$B:$B,MATCH($E92,input_dummy_data!$A:$A,0))),0)</f>
        <v>0.16</v>
      </c>
      <c r="DQ92" s="69">
        <f>IFERROR(IFERROR(CM92,INDEX(input_dummy_data!$B:$B,MATCH($E92,input_dummy_data!$A:$A,0))),0)</f>
        <v>0.16</v>
      </c>
      <c r="DR92" s="69">
        <f>IFERROR(IFERROR(CN92,INDEX(input_dummy_data!$B:$B,MATCH($E92,input_dummy_data!$A:$A,0))),0)</f>
        <v>0.16</v>
      </c>
      <c r="DS92" s="69">
        <f>IFERROR(IFERROR(CO92,INDEX(input_dummy_data!$B:$B,MATCH($E92,input_dummy_data!$A:$A,0))),0)</f>
        <v>0.16</v>
      </c>
      <c r="DT92" s="69">
        <f>IFERROR(IFERROR(CP92,INDEX(input_dummy_data!$B:$B,MATCH($E92,input_dummy_data!$A:$A,0))),0)</f>
        <v>0.16</v>
      </c>
      <c r="DU92" s="69">
        <f>IFERROR(IFERROR(CQ92,INDEX(input_dummy_data!$B:$B,MATCH($E92,input_dummy_data!$A:$A,0))),0)</f>
        <v>0.16</v>
      </c>
      <c r="DV92" s="69">
        <f>IFERROR(IFERROR(CR92,INDEX(input_dummy_data!$B:$B,MATCH($E92,input_dummy_data!$A:$A,0))),0)</f>
        <v>0.16</v>
      </c>
      <c r="DW92" t="s">
        <v>806</v>
      </c>
      <c r="DX92" t="s">
        <v>806</v>
      </c>
      <c r="DY92" t="s">
        <v>806</v>
      </c>
      <c r="DZ92" t="s">
        <v>806</v>
      </c>
      <c r="EA92" t="s">
        <v>806</v>
      </c>
      <c r="EB92" t="s">
        <v>806</v>
      </c>
      <c r="EC92" t="s">
        <v>806</v>
      </c>
      <c r="ED92" t="s">
        <v>806</v>
      </c>
      <c r="EE92" t="s">
        <v>806</v>
      </c>
      <c r="EF92" t="s">
        <v>806</v>
      </c>
      <c r="EG92" t="s">
        <v>806</v>
      </c>
      <c r="EH92" t="s">
        <v>806</v>
      </c>
      <c r="EI92" t="s">
        <v>806</v>
      </c>
      <c r="EJ92" t="s">
        <v>806</v>
      </c>
      <c r="EK92" t="s">
        <v>806</v>
      </c>
      <c r="EL92" t="s">
        <v>806</v>
      </c>
      <c r="EM92" t="s">
        <v>806</v>
      </c>
      <c r="EN92" t="s">
        <v>806</v>
      </c>
      <c r="EO92" t="s">
        <v>806</v>
      </c>
      <c r="EP92" t="s">
        <v>806</v>
      </c>
      <c r="EQ92" t="s">
        <v>806</v>
      </c>
      <c r="ER92" t="s">
        <v>806</v>
      </c>
      <c r="ES92" t="s">
        <v>806</v>
      </c>
      <c r="ET92" t="s">
        <v>806</v>
      </c>
      <c r="EU92" t="s">
        <v>806</v>
      </c>
      <c r="EV92" t="s">
        <v>806</v>
      </c>
      <c r="EW92" t="s">
        <v>806</v>
      </c>
      <c r="EX92" t="s">
        <v>806</v>
      </c>
      <c r="EY92" t="s">
        <v>806</v>
      </c>
    </row>
    <row r="93" spans="1:155" hidden="1" x14ac:dyDescent="0.2">
      <c r="A93" t="s">
        <v>276</v>
      </c>
      <c r="B93" t="s">
        <v>278</v>
      </c>
      <c r="C93" t="s">
        <v>15</v>
      </c>
      <c r="D93" t="s">
        <v>273</v>
      </c>
      <c r="E93" t="s">
        <v>218</v>
      </c>
      <c r="F93" s="51" t="s">
        <v>279</v>
      </c>
      <c r="G93" s="52" t="s">
        <v>281</v>
      </c>
      <c r="H93" s="51" t="s">
        <v>280</v>
      </c>
      <c r="I93" s="51" t="s">
        <v>280</v>
      </c>
      <c r="J93" s="51" t="s">
        <v>280</v>
      </c>
      <c r="K93" s="51" t="s">
        <v>280</v>
      </c>
      <c r="L93" s="51" t="s">
        <v>280</v>
      </c>
      <c r="M93" s="51" t="s">
        <v>280</v>
      </c>
      <c r="N93" s="51" t="s">
        <v>280</v>
      </c>
      <c r="O93" s="51" t="s">
        <v>280</v>
      </c>
      <c r="P93" s="51" t="s">
        <v>280</v>
      </c>
      <c r="Q93" s="51" t="s">
        <v>280</v>
      </c>
      <c r="R93" s="51" t="s">
        <v>280</v>
      </c>
      <c r="S93" s="51" t="s">
        <v>280</v>
      </c>
      <c r="T93" s="51" t="s">
        <v>280</v>
      </c>
      <c r="U93" s="51" t="s">
        <v>280</v>
      </c>
      <c r="V93" s="51" t="s">
        <v>280</v>
      </c>
      <c r="W93" s="51" t="s">
        <v>280</v>
      </c>
      <c r="X93" s="51" t="s">
        <v>280</v>
      </c>
      <c r="Y93" s="51" t="s">
        <v>280</v>
      </c>
      <c r="Z93" s="51" t="s">
        <v>280</v>
      </c>
      <c r="AA93" s="51" t="s">
        <v>280</v>
      </c>
      <c r="AB93" s="51" t="s">
        <v>280</v>
      </c>
      <c r="AC93" s="51" t="s">
        <v>280</v>
      </c>
      <c r="AD93" s="51" t="s">
        <v>280</v>
      </c>
      <c r="AE93" s="51" t="s">
        <v>280</v>
      </c>
      <c r="AF93" s="51" t="s">
        <v>280</v>
      </c>
      <c r="AG93" s="51" t="s">
        <v>280</v>
      </c>
      <c r="AH93" s="51" t="s">
        <v>280</v>
      </c>
      <c r="AI93" s="51" t="s">
        <v>280</v>
      </c>
      <c r="AJ93" s="51" t="s">
        <v>280</v>
      </c>
      <c r="BO93" s="60" t="s">
        <v>283</v>
      </c>
      <c r="BP93" s="62" t="e">
        <f t="shared" si="94"/>
        <v>#VALUE!</v>
      </c>
      <c r="BQ93" s="62" t="e">
        <f t="shared" si="94"/>
        <v>#VALUE!</v>
      </c>
      <c r="BR93" s="62" t="e">
        <f t="shared" si="94"/>
        <v>#VALUE!</v>
      </c>
      <c r="BS93" s="62" t="e">
        <f t="shared" si="94"/>
        <v>#VALUE!</v>
      </c>
      <c r="BT93" s="62" t="e">
        <f t="shared" si="94"/>
        <v>#VALUE!</v>
      </c>
      <c r="BU93" s="62" t="e">
        <f t="shared" si="94"/>
        <v>#VALUE!</v>
      </c>
      <c r="BV93" s="62" t="e">
        <f t="shared" si="94"/>
        <v>#VALUE!</v>
      </c>
      <c r="BW93" s="62" t="e">
        <f t="shared" si="94"/>
        <v>#VALUE!</v>
      </c>
      <c r="BX93" s="62" t="e">
        <f t="shared" si="94"/>
        <v>#VALUE!</v>
      </c>
      <c r="BY93" s="62" t="e">
        <f t="shared" si="94"/>
        <v>#VALUE!</v>
      </c>
      <c r="BZ93" s="62" t="e">
        <f t="shared" si="95"/>
        <v>#VALUE!</v>
      </c>
      <c r="CA93" s="62" t="e">
        <f t="shared" si="95"/>
        <v>#VALUE!</v>
      </c>
      <c r="CB93" s="62" t="e">
        <f t="shared" si="95"/>
        <v>#VALUE!</v>
      </c>
      <c r="CC93" s="62" t="e">
        <f t="shared" si="95"/>
        <v>#VALUE!</v>
      </c>
      <c r="CD93" s="62" t="e">
        <f t="shared" si="95"/>
        <v>#VALUE!</v>
      </c>
      <c r="CE93" s="62" t="e">
        <f t="shared" si="95"/>
        <v>#VALUE!</v>
      </c>
      <c r="CF93" s="62" t="e">
        <f t="shared" si="95"/>
        <v>#VALUE!</v>
      </c>
      <c r="CG93" s="62" t="e">
        <f t="shared" si="95"/>
        <v>#VALUE!</v>
      </c>
      <c r="CH93" s="62" t="e">
        <f t="shared" si="95"/>
        <v>#VALUE!</v>
      </c>
      <c r="CI93" s="62" t="e">
        <f t="shared" si="95"/>
        <v>#VALUE!</v>
      </c>
      <c r="CJ93" s="62" t="e">
        <f t="shared" si="96"/>
        <v>#VALUE!</v>
      </c>
      <c r="CK93" s="62" t="e">
        <f t="shared" si="96"/>
        <v>#VALUE!</v>
      </c>
      <c r="CL93" s="62" t="e">
        <f t="shared" si="96"/>
        <v>#VALUE!</v>
      </c>
      <c r="CM93" s="62" t="e">
        <f t="shared" si="96"/>
        <v>#VALUE!</v>
      </c>
      <c r="CN93" s="62" t="e">
        <f t="shared" si="96"/>
        <v>#VALUE!</v>
      </c>
      <c r="CO93" s="62" t="e">
        <f t="shared" si="96"/>
        <v>#VALUE!</v>
      </c>
      <c r="CP93" s="62" t="e">
        <f t="shared" si="96"/>
        <v>#VALUE!</v>
      </c>
      <c r="CQ93" s="62" t="e">
        <f t="shared" si="96"/>
        <v>#VALUE!</v>
      </c>
      <c r="CR93" s="62" t="e">
        <f t="shared" si="96"/>
        <v>#VALUE!</v>
      </c>
      <c r="CS93" s="63" t="s">
        <v>283</v>
      </c>
      <c r="CT93" s="69">
        <f>IFERROR(IFERROR(BP93,INDEX(input_dummy_data!$B:$B,MATCH($E93,input_dummy_data!$A:$A,0))),0)</f>
        <v>0.83</v>
      </c>
      <c r="CU93" s="69">
        <f>IFERROR(IFERROR(BQ93,INDEX(input_dummy_data!$B:$B,MATCH($E93,input_dummy_data!$A:$A,0))),0)</f>
        <v>0.83</v>
      </c>
      <c r="CV93" s="69">
        <f>IFERROR(IFERROR(BR93,INDEX(input_dummy_data!$B:$B,MATCH($E93,input_dummy_data!$A:$A,0))),0)</f>
        <v>0.83</v>
      </c>
      <c r="CW93" s="69">
        <f>IFERROR(IFERROR(BS93,INDEX(input_dummy_data!$B:$B,MATCH($E93,input_dummy_data!$A:$A,0))),0)</f>
        <v>0.83</v>
      </c>
      <c r="CX93" s="69">
        <f>IFERROR(IFERROR(BT93,INDEX(input_dummy_data!$B:$B,MATCH($E93,input_dummy_data!$A:$A,0))),0)</f>
        <v>0.83</v>
      </c>
      <c r="CY93" s="69">
        <f>IFERROR(IFERROR(BU93,INDEX(input_dummy_data!$B:$B,MATCH($E93,input_dummy_data!$A:$A,0))),0)</f>
        <v>0.83</v>
      </c>
      <c r="CZ93" s="69">
        <f>IFERROR(IFERROR(BV93,INDEX(input_dummy_data!$B:$B,MATCH($E93,input_dummy_data!$A:$A,0))),0)</f>
        <v>0.83</v>
      </c>
      <c r="DA93" s="69">
        <f>IFERROR(IFERROR(BW93,INDEX(input_dummy_data!$B:$B,MATCH($E93,input_dummy_data!$A:$A,0))),0)</f>
        <v>0.83</v>
      </c>
      <c r="DB93" s="69">
        <f>IFERROR(IFERROR(BX93,INDEX(input_dummy_data!$B:$B,MATCH($E93,input_dummy_data!$A:$A,0))),0)</f>
        <v>0.83</v>
      </c>
      <c r="DC93" s="69">
        <f>IFERROR(IFERROR(BY93,INDEX(input_dummy_data!$B:$B,MATCH($E93,input_dummy_data!$A:$A,0))),0)</f>
        <v>0.83</v>
      </c>
      <c r="DD93" s="69">
        <f>IFERROR(IFERROR(BZ93,INDEX(input_dummy_data!$B:$B,MATCH($E93,input_dummy_data!$A:$A,0))),0)</f>
        <v>0.83</v>
      </c>
      <c r="DE93" s="69">
        <f>IFERROR(IFERROR(CA93,INDEX(input_dummy_data!$B:$B,MATCH($E93,input_dummy_data!$A:$A,0))),0)</f>
        <v>0.83</v>
      </c>
      <c r="DF93" s="69">
        <f>IFERROR(IFERROR(CB93,INDEX(input_dummy_data!$B:$B,MATCH($E93,input_dummy_data!$A:$A,0))),0)</f>
        <v>0.83</v>
      </c>
      <c r="DG93" s="69">
        <f>IFERROR(IFERROR(CC93,INDEX(input_dummy_data!$B:$B,MATCH($E93,input_dummy_data!$A:$A,0))),0)</f>
        <v>0.83</v>
      </c>
      <c r="DH93" s="69">
        <f>IFERROR(IFERROR(CD93,INDEX(input_dummy_data!$B:$B,MATCH($E93,input_dummy_data!$A:$A,0))),0)</f>
        <v>0.83</v>
      </c>
      <c r="DI93" s="69">
        <f>IFERROR(IFERROR(CE93,INDEX(input_dummy_data!$B:$B,MATCH($E93,input_dummy_data!$A:$A,0))),0)</f>
        <v>0.83</v>
      </c>
      <c r="DJ93" s="69">
        <f>IFERROR(IFERROR(CF93,INDEX(input_dummy_data!$B:$B,MATCH($E93,input_dummy_data!$A:$A,0))),0)</f>
        <v>0.83</v>
      </c>
      <c r="DK93" s="69">
        <f>IFERROR(IFERROR(CG93,INDEX(input_dummy_data!$B:$B,MATCH($E93,input_dummy_data!$A:$A,0))),0)</f>
        <v>0.83</v>
      </c>
      <c r="DL93" s="69">
        <f>IFERROR(IFERROR(CH93,INDEX(input_dummy_data!$B:$B,MATCH($E93,input_dummy_data!$A:$A,0))),0)</f>
        <v>0.83</v>
      </c>
      <c r="DM93" s="69">
        <f>IFERROR(IFERROR(CI93,INDEX(input_dummy_data!$B:$B,MATCH($E93,input_dummy_data!$A:$A,0))),0)</f>
        <v>0.83</v>
      </c>
      <c r="DN93" s="69">
        <f>IFERROR(IFERROR(CJ93,INDEX(input_dummy_data!$B:$B,MATCH($E93,input_dummy_data!$A:$A,0))),0)</f>
        <v>0.83</v>
      </c>
      <c r="DO93" s="69">
        <f>IFERROR(IFERROR(CK93,INDEX(input_dummy_data!$B:$B,MATCH($E93,input_dummy_data!$A:$A,0))),0)</f>
        <v>0.83</v>
      </c>
      <c r="DP93" s="69">
        <f>IFERROR(IFERROR(CL93,INDEX(input_dummy_data!$B:$B,MATCH($E93,input_dummy_data!$A:$A,0))),0)</f>
        <v>0.83</v>
      </c>
      <c r="DQ93" s="69">
        <f>IFERROR(IFERROR(CM93,INDEX(input_dummy_data!$B:$B,MATCH($E93,input_dummy_data!$A:$A,0))),0)</f>
        <v>0.83</v>
      </c>
      <c r="DR93" s="69">
        <f>IFERROR(IFERROR(CN93,INDEX(input_dummy_data!$B:$B,MATCH($E93,input_dummy_data!$A:$A,0))),0)</f>
        <v>0.83</v>
      </c>
      <c r="DS93" s="69">
        <f>IFERROR(IFERROR(CO93,INDEX(input_dummy_data!$B:$B,MATCH($E93,input_dummy_data!$A:$A,0))),0)</f>
        <v>0.83</v>
      </c>
      <c r="DT93" s="69">
        <f>IFERROR(IFERROR(CP93,INDEX(input_dummy_data!$B:$B,MATCH($E93,input_dummy_data!$A:$A,0))),0)</f>
        <v>0.83</v>
      </c>
      <c r="DU93" s="69">
        <f>IFERROR(IFERROR(CQ93,INDEX(input_dummy_data!$B:$B,MATCH($E93,input_dummy_data!$A:$A,0))),0)</f>
        <v>0.83</v>
      </c>
      <c r="DV93" s="69">
        <f>IFERROR(IFERROR(CR93,INDEX(input_dummy_data!$B:$B,MATCH($E93,input_dummy_data!$A:$A,0))),0)</f>
        <v>0.83</v>
      </c>
      <c r="DW93" t="s">
        <v>806</v>
      </c>
      <c r="DX93" t="s">
        <v>806</v>
      </c>
      <c r="DY93" t="s">
        <v>806</v>
      </c>
      <c r="DZ93" t="s">
        <v>806</v>
      </c>
      <c r="EA93" t="s">
        <v>806</v>
      </c>
      <c r="EB93" t="s">
        <v>806</v>
      </c>
      <c r="EC93" t="s">
        <v>806</v>
      </c>
      <c r="ED93" t="s">
        <v>806</v>
      </c>
      <c r="EE93" t="s">
        <v>806</v>
      </c>
      <c r="EF93" t="s">
        <v>806</v>
      </c>
      <c r="EG93" t="s">
        <v>806</v>
      </c>
      <c r="EH93" t="s">
        <v>806</v>
      </c>
      <c r="EI93" t="s">
        <v>806</v>
      </c>
      <c r="EJ93" t="s">
        <v>806</v>
      </c>
      <c r="EK93" t="s">
        <v>806</v>
      </c>
      <c r="EL93" t="s">
        <v>806</v>
      </c>
      <c r="EM93" t="s">
        <v>806</v>
      </c>
      <c r="EN93" t="s">
        <v>806</v>
      </c>
      <c r="EO93" t="s">
        <v>806</v>
      </c>
      <c r="EP93" t="s">
        <v>806</v>
      </c>
      <c r="EQ93" t="s">
        <v>806</v>
      </c>
      <c r="ER93" t="s">
        <v>806</v>
      </c>
      <c r="ES93" t="s">
        <v>806</v>
      </c>
      <c r="ET93" t="s">
        <v>806</v>
      </c>
      <c r="EU93" t="s">
        <v>806</v>
      </c>
      <c r="EV93" t="s">
        <v>806</v>
      </c>
      <c r="EW93" t="s">
        <v>806</v>
      </c>
      <c r="EX93" t="s">
        <v>806</v>
      </c>
      <c r="EY93" t="s">
        <v>806</v>
      </c>
    </row>
    <row r="94" spans="1:155" hidden="1" x14ac:dyDescent="0.2">
      <c r="A94" t="s">
        <v>276</v>
      </c>
      <c r="B94" t="s">
        <v>278</v>
      </c>
      <c r="C94" t="s">
        <v>15</v>
      </c>
      <c r="D94" t="s">
        <v>273</v>
      </c>
      <c r="E94" t="s">
        <v>219</v>
      </c>
      <c r="F94" s="51" t="s">
        <v>279</v>
      </c>
      <c r="G94" s="52" t="s">
        <v>281</v>
      </c>
      <c r="H94" s="51" t="s">
        <v>280</v>
      </c>
      <c r="I94" s="51" t="s">
        <v>280</v>
      </c>
      <c r="J94" s="51" t="s">
        <v>280</v>
      </c>
      <c r="K94" s="51" t="s">
        <v>280</v>
      </c>
      <c r="L94" s="51" t="s">
        <v>280</v>
      </c>
      <c r="M94" s="51" t="s">
        <v>280</v>
      </c>
      <c r="N94" s="51" t="s">
        <v>280</v>
      </c>
      <c r="O94" s="51" t="s">
        <v>280</v>
      </c>
      <c r="P94" s="51" t="s">
        <v>280</v>
      </c>
      <c r="Q94" s="51" t="s">
        <v>280</v>
      </c>
      <c r="R94" s="51" t="s">
        <v>280</v>
      </c>
      <c r="S94" s="51" t="s">
        <v>280</v>
      </c>
      <c r="T94" s="51" t="s">
        <v>280</v>
      </c>
      <c r="U94" s="51" t="s">
        <v>280</v>
      </c>
      <c r="V94" s="51" t="s">
        <v>280</v>
      </c>
      <c r="W94" s="51" t="s">
        <v>280</v>
      </c>
      <c r="X94" s="51" t="s">
        <v>280</v>
      </c>
      <c r="Y94" s="51" t="s">
        <v>280</v>
      </c>
      <c r="Z94" s="51" t="s">
        <v>280</v>
      </c>
      <c r="AA94" s="51" t="s">
        <v>280</v>
      </c>
      <c r="AB94" s="51" t="s">
        <v>280</v>
      </c>
      <c r="AC94" s="51" t="s">
        <v>280</v>
      </c>
      <c r="AD94" s="51" t="s">
        <v>280</v>
      </c>
      <c r="AE94" s="51" t="s">
        <v>280</v>
      </c>
      <c r="AF94" s="51" t="s">
        <v>280</v>
      </c>
      <c r="AG94" s="51" t="s">
        <v>280</v>
      </c>
      <c r="AH94" s="51" t="s">
        <v>280</v>
      </c>
      <c r="AI94" s="51" t="s">
        <v>280</v>
      </c>
      <c r="AJ94" s="51" t="s">
        <v>280</v>
      </c>
      <c r="BO94" s="60" t="s">
        <v>283</v>
      </c>
      <c r="BP94" s="62" t="e">
        <f t="shared" si="94"/>
        <v>#VALUE!</v>
      </c>
      <c r="BQ94" s="62" t="e">
        <f t="shared" si="94"/>
        <v>#VALUE!</v>
      </c>
      <c r="BR94" s="62" t="e">
        <f t="shared" si="94"/>
        <v>#VALUE!</v>
      </c>
      <c r="BS94" s="62" t="e">
        <f t="shared" si="94"/>
        <v>#VALUE!</v>
      </c>
      <c r="BT94" s="62" t="e">
        <f t="shared" si="94"/>
        <v>#VALUE!</v>
      </c>
      <c r="BU94" s="62" t="e">
        <f t="shared" si="94"/>
        <v>#VALUE!</v>
      </c>
      <c r="BV94" s="62" t="e">
        <f t="shared" si="94"/>
        <v>#VALUE!</v>
      </c>
      <c r="BW94" s="62" t="e">
        <f t="shared" si="94"/>
        <v>#VALUE!</v>
      </c>
      <c r="BX94" s="62" t="e">
        <f t="shared" si="94"/>
        <v>#VALUE!</v>
      </c>
      <c r="BY94" s="62" t="e">
        <f t="shared" si="94"/>
        <v>#VALUE!</v>
      </c>
      <c r="BZ94" s="62" t="e">
        <f t="shared" si="95"/>
        <v>#VALUE!</v>
      </c>
      <c r="CA94" s="62" t="e">
        <f t="shared" si="95"/>
        <v>#VALUE!</v>
      </c>
      <c r="CB94" s="62" t="e">
        <f t="shared" si="95"/>
        <v>#VALUE!</v>
      </c>
      <c r="CC94" s="62" t="e">
        <f t="shared" si="95"/>
        <v>#VALUE!</v>
      </c>
      <c r="CD94" s="62" t="e">
        <f t="shared" si="95"/>
        <v>#VALUE!</v>
      </c>
      <c r="CE94" s="62" t="e">
        <f t="shared" si="95"/>
        <v>#VALUE!</v>
      </c>
      <c r="CF94" s="62" t="e">
        <f t="shared" si="95"/>
        <v>#VALUE!</v>
      </c>
      <c r="CG94" s="62" t="e">
        <f t="shared" si="95"/>
        <v>#VALUE!</v>
      </c>
      <c r="CH94" s="62" t="e">
        <f t="shared" si="95"/>
        <v>#VALUE!</v>
      </c>
      <c r="CI94" s="62" t="e">
        <f t="shared" si="95"/>
        <v>#VALUE!</v>
      </c>
      <c r="CJ94" s="62" t="e">
        <f t="shared" si="96"/>
        <v>#VALUE!</v>
      </c>
      <c r="CK94" s="62" t="e">
        <f t="shared" si="96"/>
        <v>#VALUE!</v>
      </c>
      <c r="CL94" s="62" t="e">
        <f t="shared" si="96"/>
        <v>#VALUE!</v>
      </c>
      <c r="CM94" s="62" t="e">
        <f t="shared" si="96"/>
        <v>#VALUE!</v>
      </c>
      <c r="CN94" s="62" t="e">
        <f t="shared" si="96"/>
        <v>#VALUE!</v>
      </c>
      <c r="CO94" s="62" t="e">
        <f t="shared" si="96"/>
        <v>#VALUE!</v>
      </c>
      <c r="CP94" s="62" t="e">
        <f t="shared" si="96"/>
        <v>#VALUE!</v>
      </c>
      <c r="CQ94" s="62" t="e">
        <f t="shared" si="96"/>
        <v>#VALUE!</v>
      </c>
      <c r="CR94" s="62" t="e">
        <f t="shared" si="96"/>
        <v>#VALUE!</v>
      </c>
      <c r="CS94" s="63" t="s">
        <v>283</v>
      </c>
      <c r="CT94" s="69">
        <f>IFERROR(IFERROR(BP94,INDEX(input_dummy_data!$B:$B,MATCH($E94,input_dummy_data!$A:$A,0))),0)</f>
        <v>0.01</v>
      </c>
      <c r="CU94" s="69">
        <f>IFERROR(IFERROR(BQ94,INDEX(input_dummy_data!$B:$B,MATCH($E94,input_dummy_data!$A:$A,0))),0)</f>
        <v>0.01</v>
      </c>
      <c r="CV94" s="69">
        <f>IFERROR(IFERROR(BR94,INDEX(input_dummy_data!$B:$B,MATCH($E94,input_dummy_data!$A:$A,0))),0)</f>
        <v>0.01</v>
      </c>
      <c r="CW94" s="69">
        <f>IFERROR(IFERROR(BS94,INDEX(input_dummy_data!$B:$B,MATCH($E94,input_dummy_data!$A:$A,0))),0)</f>
        <v>0.01</v>
      </c>
      <c r="CX94" s="69">
        <f>IFERROR(IFERROR(BT94,INDEX(input_dummy_data!$B:$B,MATCH($E94,input_dummy_data!$A:$A,0))),0)</f>
        <v>0.01</v>
      </c>
      <c r="CY94" s="69">
        <f>IFERROR(IFERROR(BU94,INDEX(input_dummy_data!$B:$B,MATCH($E94,input_dummy_data!$A:$A,0))),0)</f>
        <v>0.01</v>
      </c>
      <c r="CZ94" s="69">
        <f>IFERROR(IFERROR(BV94,INDEX(input_dummy_data!$B:$B,MATCH($E94,input_dummy_data!$A:$A,0))),0)</f>
        <v>0.01</v>
      </c>
      <c r="DA94" s="69">
        <f>IFERROR(IFERROR(BW94,INDEX(input_dummy_data!$B:$B,MATCH($E94,input_dummy_data!$A:$A,0))),0)</f>
        <v>0.01</v>
      </c>
      <c r="DB94" s="69">
        <f>IFERROR(IFERROR(BX94,INDEX(input_dummy_data!$B:$B,MATCH($E94,input_dummy_data!$A:$A,0))),0)</f>
        <v>0.01</v>
      </c>
      <c r="DC94" s="69">
        <f>IFERROR(IFERROR(BY94,INDEX(input_dummy_data!$B:$B,MATCH($E94,input_dummy_data!$A:$A,0))),0)</f>
        <v>0.01</v>
      </c>
      <c r="DD94" s="69">
        <f>IFERROR(IFERROR(BZ94,INDEX(input_dummy_data!$B:$B,MATCH($E94,input_dummy_data!$A:$A,0))),0)</f>
        <v>0.01</v>
      </c>
      <c r="DE94" s="69">
        <f>IFERROR(IFERROR(CA94,INDEX(input_dummy_data!$B:$B,MATCH($E94,input_dummy_data!$A:$A,0))),0)</f>
        <v>0.01</v>
      </c>
      <c r="DF94" s="69">
        <f>IFERROR(IFERROR(CB94,INDEX(input_dummy_data!$B:$B,MATCH($E94,input_dummy_data!$A:$A,0))),0)</f>
        <v>0.01</v>
      </c>
      <c r="DG94" s="69">
        <f>IFERROR(IFERROR(CC94,INDEX(input_dummy_data!$B:$B,MATCH($E94,input_dummy_data!$A:$A,0))),0)</f>
        <v>0.01</v>
      </c>
      <c r="DH94" s="69">
        <f>IFERROR(IFERROR(CD94,INDEX(input_dummy_data!$B:$B,MATCH($E94,input_dummy_data!$A:$A,0))),0)</f>
        <v>0.01</v>
      </c>
      <c r="DI94" s="69">
        <f>IFERROR(IFERROR(CE94,INDEX(input_dummy_data!$B:$B,MATCH($E94,input_dummy_data!$A:$A,0))),0)</f>
        <v>0.01</v>
      </c>
      <c r="DJ94" s="69">
        <f>IFERROR(IFERROR(CF94,INDEX(input_dummy_data!$B:$B,MATCH($E94,input_dummy_data!$A:$A,0))),0)</f>
        <v>0.01</v>
      </c>
      <c r="DK94" s="69">
        <f>IFERROR(IFERROR(CG94,INDEX(input_dummy_data!$B:$B,MATCH($E94,input_dummy_data!$A:$A,0))),0)</f>
        <v>0.01</v>
      </c>
      <c r="DL94" s="69">
        <f>IFERROR(IFERROR(CH94,INDEX(input_dummy_data!$B:$B,MATCH($E94,input_dummy_data!$A:$A,0))),0)</f>
        <v>0.01</v>
      </c>
      <c r="DM94" s="69">
        <f>IFERROR(IFERROR(CI94,INDEX(input_dummy_data!$B:$B,MATCH($E94,input_dummy_data!$A:$A,0))),0)</f>
        <v>0.01</v>
      </c>
      <c r="DN94" s="69">
        <f>IFERROR(IFERROR(CJ94,INDEX(input_dummy_data!$B:$B,MATCH($E94,input_dummy_data!$A:$A,0))),0)</f>
        <v>0.01</v>
      </c>
      <c r="DO94" s="69">
        <f>IFERROR(IFERROR(CK94,INDEX(input_dummy_data!$B:$B,MATCH($E94,input_dummy_data!$A:$A,0))),0)</f>
        <v>0.01</v>
      </c>
      <c r="DP94" s="69">
        <f>IFERROR(IFERROR(CL94,INDEX(input_dummy_data!$B:$B,MATCH($E94,input_dummy_data!$A:$A,0))),0)</f>
        <v>0.01</v>
      </c>
      <c r="DQ94" s="69">
        <f>IFERROR(IFERROR(CM94,INDEX(input_dummy_data!$B:$B,MATCH($E94,input_dummy_data!$A:$A,0))),0)</f>
        <v>0.01</v>
      </c>
      <c r="DR94" s="69">
        <f>IFERROR(IFERROR(CN94,INDEX(input_dummy_data!$B:$B,MATCH($E94,input_dummy_data!$A:$A,0))),0)</f>
        <v>0.01</v>
      </c>
      <c r="DS94" s="69">
        <f>IFERROR(IFERROR(CO94,INDEX(input_dummy_data!$B:$B,MATCH($E94,input_dummy_data!$A:$A,0))),0)</f>
        <v>0.01</v>
      </c>
      <c r="DT94" s="69">
        <f>IFERROR(IFERROR(CP94,INDEX(input_dummy_data!$B:$B,MATCH($E94,input_dummy_data!$A:$A,0))),0)</f>
        <v>0.01</v>
      </c>
      <c r="DU94" s="69">
        <f>IFERROR(IFERROR(CQ94,INDEX(input_dummy_data!$B:$B,MATCH($E94,input_dummy_data!$A:$A,0))),0)</f>
        <v>0.01</v>
      </c>
      <c r="DV94" s="69">
        <f>IFERROR(IFERROR(CR94,INDEX(input_dummy_data!$B:$B,MATCH($E94,input_dummy_data!$A:$A,0))),0)</f>
        <v>0.01</v>
      </c>
      <c r="DW94" t="s">
        <v>806</v>
      </c>
      <c r="DX94" t="s">
        <v>806</v>
      </c>
      <c r="DY94" t="s">
        <v>806</v>
      </c>
      <c r="DZ94" t="s">
        <v>806</v>
      </c>
      <c r="EA94" t="s">
        <v>806</v>
      </c>
      <c r="EB94" t="s">
        <v>806</v>
      </c>
      <c r="EC94" t="s">
        <v>806</v>
      </c>
      <c r="ED94" t="s">
        <v>806</v>
      </c>
      <c r="EE94" t="s">
        <v>806</v>
      </c>
      <c r="EF94" t="s">
        <v>806</v>
      </c>
      <c r="EG94" t="s">
        <v>806</v>
      </c>
      <c r="EH94" t="s">
        <v>806</v>
      </c>
      <c r="EI94" t="s">
        <v>806</v>
      </c>
      <c r="EJ94" t="s">
        <v>806</v>
      </c>
      <c r="EK94" t="s">
        <v>806</v>
      </c>
      <c r="EL94" t="s">
        <v>806</v>
      </c>
      <c r="EM94" t="s">
        <v>806</v>
      </c>
      <c r="EN94" t="s">
        <v>806</v>
      </c>
      <c r="EO94" t="s">
        <v>806</v>
      </c>
      <c r="EP94" t="s">
        <v>806</v>
      </c>
      <c r="EQ94" t="s">
        <v>806</v>
      </c>
      <c r="ER94" t="s">
        <v>806</v>
      </c>
      <c r="ES94" t="s">
        <v>806</v>
      </c>
      <c r="ET94" t="s">
        <v>806</v>
      </c>
      <c r="EU94" t="s">
        <v>806</v>
      </c>
      <c r="EV94" t="s">
        <v>806</v>
      </c>
      <c r="EW94" t="s">
        <v>806</v>
      </c>
      <c r="EX94" t="s">
        <v>806</v>
      </c>
      <c r="EY94" t="s">
        <v>806</v>
      </c>
    </row>
    <row r="95" spans="1:155" hidden="1" x14ac:dyDescent="0.2">
      <c r="A95" t="s">
        <v>276</v>
      </c>
      <c r="B95" t="s">
        <v>278</v>
      </c>
      <c r="C95" t="s">
        <v>15</v>
      </c>
      <c r="D95" t="s">
        <v>1</v>
      </c>
      <c r="E95" t="s">
        <v>220</v>
      </c>
      <c r="F95" s="51" t="s">
        <v>279</v>
      </c>
      <c r="G95" s="51" t="s">
        <v>9</v>
      </c>
      <c r="H95" s="53">
        <f>INDEX(RES_hhdet_fec!$162:$162,MATCH(H$2,RES_hhdet_fec!$2:$2,0))</f>
        <v>187.13764625127499</v>
      </c>
      <c r="I95" s="53">
        <f>INDEX(RES_hhdet_fec!$162:$162,MATCH(I$2,RES_hhdet_fec!$2:$2,0))</f>
        <v>132.26629427190801</v>
      </c>
      <c r="J95" s="53">
        <f>INDEX(RES_hhdet_fec!$162:$162,MATCH(J$2,RES_hhdet_fec!$2:$2,0))</f>
        <v>96.551828967026694</v>
      </c>
      <c r="K95" s="53">
        <f>INDEX(RES_hhdet_fec!$162:$162,MATCH(K$2,RES_hhdet_fec!$2:$2,0))</f>
        <v>11.711724334704099</v>
      </c>
      <c r="L95" s="53">
        <f>INDEX(RES_hhdet_fec!$162:$162,MATCH(L$2,RES_hhdet_fec!$2:$2,0))</f>
        <v>172.646509825393</v>
      </c>
      <c r="M95" s="53">
        <f>INDEX(RES_hhdet_fec!$162:$162,MATCH(M$2,RES_hhdet_fec!$2:$2,0))</f>
        <v>1327.8563983649599</v>
      </c>
      <c r="N95" s="53">
        <f>INDEX(RES_hhdet_fec!$162:$162,MATCH(N$2,RES_hhdet_fec!$2:$2,0))</f>
        <v>33.009477619741702</v>
      </c>
      <c r="O95" s="53">
        <f>INDEX(RES_hhdet_fec!$162:$162,MATCH(O$2,RES_hhdet_fec!$2:$2,0))</f>
        <v>9.09038082365592</v>
      </c>
      <c r="P95" s="53">
        <f>INDEX(RES_hhdet_fec!$162:$162,MATCH(P$2,RES_hhdet_fec!$2:$2,0))</f>
        <v>631.68650084921899</v>
      </c>
      <c r="Q95" s="53">
        <f>INDEX(RES_hhdet_fec!$162:$162,MATCH(Q$2,RES_hhdet_fec!$2:$2,0))</f>
        <v>290.56477634154197</v>
      </c>
      <c r="R95" s="53">
        <f>INDEX(RES_hhdet_fec!$162:$162,MATCH(R$2,RES_hhdet_fec!$2:$2,0))</f>
        <v>1936.09820939164</v>
      </c>
      <c r="S95" s="53">
        <f>INDEX(RES_hhdet_fec!$162:$162,MATCH(S$2,RES_hhdet_fec!$2:$2,0))</f>
        <v>2082.0734334602898</v>
      </c>
      <c r="T95" s="53">
        <f>INDEX(RES_hhdet_fec!$162:$162,MATCH(T$2,RES_hhdet_fec!$2:$2,0))</f>
        <v>43.031288390265203</v>
      </c>
      <c r="U95" s="53">
        <f>INDEX(RES_hhdet_fec!$162:$162,MATCH(U$2,RES_hhdet_fec!$2:$2,0))</f>
        <v>6.3131433280106597</v>
      </c>
      <c r="V95" s="53">
        <f>INDEX(RES_hhdet_fec!$162:$162,MATCH(V$2,RES_hhdet_fec!$2:$2,0))</f>
        <v>27.997258858308602</v>
      </c>
      <c r="W95" s="53">
        <f>INDEX(RES_hhdet_fec!$162:$162,MATCH(W$2,RES_hhdet_fec!$2:$2,0))</f>
        <v>99.6997921634254</v>
      </c>
      <c r="X95" s="53">
        <f>INDEX(RES_hhdet_fec!$162:$162,MATCH(X$2,RES_hhdet_fec!$2:$2,0))</f>
        <v>47.292665524159602</v>
      </c>
      <c r="Y95" s="53">
        <f>INDEX(RES_hhdet_fec!$162:$162,MATCH(Y$2,RES_hhdet_fec!$2:$2,0))</f>
        <v>10.612214182962299</v>
      </c>
      <c r="Z95" s="53">
        <f>INDEX(RES_hhdet_fec!$162:$162,MATCH(Z$2,RES_hhdet_fec!$2:$2,0))</f>
        <v>3.6770951565890599</v>
      </c>
      <c r="AA95" s="53">
        <f>INDEX(RES_hhdet_fec!$162:$162,MATCH(AA$2,RES_hhdet_fec!$2:$2,0))</f>
        <v>4.8900397030640299</v>
      </c>
      <c r="AB95" s="53">
        <f>INDEX(RES_hhdet_fec!$162:$162,MATCH(AB$2,RES_hhdet_fec!$2:$2,0))</f>
        <v>88.974704155809306</v>
      </c>
      <c r="AC95" s="53">
        <f>INDEX(RES_hhdet_fec!$162:$162,MATCH(AC$2,RES_hhdet_fec!$2:$2,0))</f>
        <v>59.732567931414003</v>
      </c>
      <c r="AD95" s="53">
        <f>INDEX(RES_hhdet_fec!$162:$162,MATCH(AD$2,RES_hhdet_fec!$2:$2,0))</f>
        <v>10.1828568642054</v>
      </c>
      <c r="AE95" s="53">
        <f>INDEX(RES_hhdet_fec!$162:$162,MATCH(AE$2,RES_hhdet_fec!$2:$2,0))</f>
        <v>87.125600995114496</v>
      </c>
      <c r="AF95" s="53">
        <f>INDEX(RES_hhdet_fec!$162:$162,MATCH(AF$2,RES_hhdet_fec!$2:$2,0))</f>
        <v>802.90399376128505</v>
      </c>
      <c r="AG95" s="53">
        <f>INDEX(RES_hhdet_fec!$162:$162,MATCH(AG$2,RES_hhdet_fec!$2:$2,0))</f>
        <v>30.742603628493001</v>
      </c>
      <c r="AH95" s="53">
        <f>INDEX(RES_hhdet_fec!$162:$162,MATCH(AH$2,RES_hhdet_fec!$2:$2,0))</f>
        <v>63.180488475368598</v>
      </c>
      <c r="AI95" s="53">
        <f>INDEX(RES_hhdet_fec!$162:$162,MATCH(AI$2,RES_hhdet_fec!$2:$2,0))</f>
        <v>4.1311707246568528</v>
      </c>
      <c r="AJ95" s="53">
        <f>INDEX(RES_hhdet_fec!$162:$162,MATCH(AJ$2,RES_hhdet_fec!$2:$2,0))</f>
        <v>8301.1806643445016</v>
      </c>
      <c r="AK95" s="112"/>
      <c r="AL95" s="112"/>
      <c r="AM95" s="112"/>
      <c r="AN95" s="112"/>
      <c r="AO95" s="112"/>
      <c r="AP95" s="112"/>
      <c r="AQ95" s="112"/>
      <c r="AR95" s="112"/>
      <c r="AS95" s="112"/>
      <c r="AT95" s="112"/>
      <c r="AU95" s="112"/>
      <c r="AV95" s="112"/>
      <c r="AW95" s="112"/>
      <c r="AX95" s="112"/>
      <c r="AY95" s="112"/>
      <c r="AZ95" s="112"/>
      <c r="BA95" s="112"/>
      <c r="BB95" s="112"/>
      <c r="BC95" s="112"/>
      <c r="BD95" s="112"/>
      <c r="BE95" s="112"/>
      <c r="BF95" s="112"/>
      <c r="BG95" s="112"/>
      <c r="BH95" s="112"/>
      <c r="BI95" s="112"/>
      <c r="BJ95" s="112"/>
      <c r="BK95" s="112"/>
      <c r="BL95" s="112"/>
      <c r="BM95" s="112"/>
      <c r="BN95" s="112"/>
      <c r="BO95" s="60" t="s">
        <v>283</v>
      </c>
      <c r="BP95" s="62">
        <f t="shared" ref="BP95:BY98" si="97">H95/SUMIFS(AL:AL,$A:$A,"Dwellings",$B:$B,"4. Technology split",$C:$C,"Electricity",$D:$D,"Total Space heating")</f>
        <v>0.68010673146603984</v>
      </c>
      <c r="BQ95" s="62">
        <f t="shared" si="97"/>
        <v>0.60512326047745624</v>
      </c>
      <c r="BR95" s="62">
        <f t="shared" si="97"/>
        <v>0.87872974682371108</v>
      </c>
      <c r="BS95" s="62">
        <f t="shared" si="97"/>
        <v>0.4275900294791562</v>
      </c>
      <c r="BT95" s="62">
        <f t="shared" si="97"/>
        <v>0.85125764104465251</v>
      </c>
      <c r="BU95" s="62">
        <f t="shared" si="97"/>
        <v>0.80978927178717353</v>
      </c>
      <c r="BV95" s="62">
        <f t="shared" si="97"/>
        <v>0.43234766620826082</v>
      </c>
      <c r="BW95" s="62">
        <f t="shared" si="97"/>
        <v>0.82698562796078334</v>
      </c>
      <c r="BX95" s="62">
        <f t="shared" si="97"/>
        <v>0.72200621950205812</v>
      </c>
      <c r="BY95" s="62">
        <f t="shared" si="97"/>
        <v>0.43924449891272843</v>
      </c>
      <c r="BZ95" s="62">
        <f t="shared" ref="BZ95:CI98" si="98">R95/SUMIFS(AV:AV,$A:$A,"Dwellings",$B:$B,"4. Technology split",$C:$C,"Electricity",$D:$D,"Total Space heating")</f>
        <v>0.81543886779060626</v>
      </c>
      <c r="CA95" s="62">
        <f t="shared" si="98"/>
        <v>0.91926222312489569</v>
      </c>
      <c r="CB95" s="62">
        <f t="shared" si="98"/>
        <v>0.54045345746737639</v>
      </c>
      <c r="CC95" s="62">
        <f t="shared" si="98"/>
        <v>0.44547707521453506</v>
      </c>
      <c r="CD95" s="62">
        <f t="shared" si="98"/>
        <v>0.89971537725835138</v>
      </c>
      <c r="CE95" s="62">
        <f t="shared" si="98"/>
        <v>0.88933875346175484</v>
      </c>
      <c r="CF95" s="62">
        <f t="shared" si="98"/>
        <v>0.48487429031726159</v>
      </c>
      <c r="CG95" s="62">
        <f t="shared" si="98"/>
        <v>0.81328758436372328</v>
      </c>
      <c r="CH95" s="62">
        <f t="shared" si="98"/>
        <v>0.33302560072965443</v>
      </c>
      <c r="CI95" s="62">
        <f t="shared" si="98"/>
        <v>0.72016326847600542</v>
      </c>
      <c r="CJ95" s="62">
        <f t="shared" ref="CJ95:CR98" si="99">AB95/SUMIFS(BF:BF,$A:$A,"Dwellings",$B:$B,"4. Technology split",$C:$C,"Electricity",$D:$D,"Total Space heating")</f>
        <v>0.68255671463303236</v>
      </c>
      <c r="CK95" s="62">
        <f t="shared" si="99"/>
        <v>0.58232412622358076</v>
      </c>
      <c r="CL95" s="62">
        <f t="shared" si="99"/>
        <v>0.77307426213442787</v>
      </c>
      <c r="CM95" s="62">
        <f t="shared" si="99"/>
        <v>0.8555163434551657</v>
      </c>
      <c r="CN95" s="62">
        <f t="shared" si="99"/>
        <v>0.55277691016281294</v>
      </c>
      <c r="CO95" s="62">
        <f t="shared" si="99"/>
        <v>0.348106631994684</v>
      </c>
      <c r="CP95" s="62">
        <f t="shared" si="99"/>
        <v>0.87194577643870086</v>
      </c>
      <c r="CQ95" s="62">
        <f t="shared" si="99"/>
        <v>0.81093499857896945</v>
      </c>
      <c r="CR95" s="62">
        <f t="shared" si="99"/>
        <v>0.74999569508561681</v>
      </c>
      <c r="CS95" s="63" t="s">
        <v>283</v>
      </c>
      <c r="CT95" s="69">
        <f>IFERROR(IFERROR(BP95,INDEX(input_dummy_data!$B:$B,MATCH($E95,input_dummy_data!$A:$A,0))),0)</f>
        <v>0.68010673146603984</v>
      </c>
      <c r="CU95" s="69">
        <f>IFERROR(IFERROR(BQ95,INDEX(input_dummy_data!$B:$B,MATCH($E95,input_dummy_data!$A:$A,0))),0)</f>
        <v>0.60512326047745624</v>
      </c>
      <c r="CV95" s="69">
        <f>IFERROR(IFERROR(BR95,INDEX(input_dummy_data!$B:$B,MATCH($E95,input_dummy_data!$A:$A,0))),0)</f>
        <v>0.87872974682371108</v>
      </c>
      <c r="CW95" s="69">
        <f>IFERROR(IFERROR(BS95,INDEX(input_dummy_data!$B:$B,MATCH($E95,input_dummy_data!$A:$A,0))),0)</f>
        <v>0.4275900294791562</v>
      </c>
      <c r="CX95" s="69">
        <f>IFERROR(IFERROR(BT95,INDEX(input_dummy_data!$B:$B,MATCH($E95,input_dummy_data!$A:$A,0))),0)</f>
        <v>0.85125764104465251</v>
      </c>
      <c r="CY95" s="69">
        <f>IFERROR(IFERROR(BU95,INDEX(input_dummy_data!$B:$B,MATCH($E95,input_dummy_data!$A:$A,0))),0)</f>
        <v>0.80978927178717353</v>
      </c>
      <c r="CZ95" s="69">
        <f>IFERROR(IFERROR(BV95,INDEX(input_dummy_data!$B:$B,MATCH($E95,input_dummy_data!$A:$A,0))),0)</f>
        <v>0.43234766620826082</v>
      </c>
      <c r="DA95" s="69">
        <f>IFERROR(IFERROR(BW95,INDEX(input_dummy_data!$B:$B,MATCH($E95,input_dummy_data!$A:$A,0))),0)</f>
        <v>0.82698562796078334</v>
      </c>
      <c r="DB95" s="69">
        <f>IFERROR(IFERROR(BX95,INDEX(input_dummy_data!$B:$B,MATCH($E95,input_dummy_data!$A:$A,0))),0)</f>
        <v>0.72200621950205812</v>
      </c>
      <c r="DC95" s="69">
        <f>IFERROR(IFERROR(BY95,INDEX(input_dummy_data!$B:$B,MATCH($E95,input_dummy_data!$A:$A,0))),0)</f>
        <v>0.43924449891272843</v>
      </c>
      <c r="DD95" s="69">
        <f>IFERROR(IFERROR(BZ95,INDEX(input_dummy_data!$B:$B,MATCH($E95,input_dummy_data!$A:$A,0))),0)</f>
        <v>0.81543886779060626</v>
      </c>
      <c r="DE95" s="69">
        <f>IFERROR(IFERROR(CA95,INDEX(input_dummy_data!$B:$B,MATCH($E95,input_dummy_data!$A:$A,0))),0)</f>
        <v>0.91926222312489569</v>
      </c>
      <c r="DF95" s="69">
        <f>IFERROR(IFERROR(CB95,INDEX(input_dummy_data!$B:$B,MATCH($E95,input_dummy_data!$A:$A,0))),0)</f>
        <v>0.54045345746737639</v>
      </c>
      <c r="DG95" s="69">
        <f>IFERROR(IFERROR(CC95,INDEX(input_dummy_data!$B:$B,MATCH($E95,input_dummy_data!$A:$A,0))),0)</f>
        <v>0.44547707521453506</v>
      </c>
      <c r="DH95" s="69">
        <f>IFERROR(IFERROR(CD95,INDEX(input_dummy_data!$B:$B,MATCH($E95,input_dummy_data!$A:$A,0))),0)</f>
        <v>0.89971537725835138</v>
      </c>
      <c r="DI95" s="69">
        <f>IFERROR(IFERROR(CE95,INDEX(input_dummy_data!$B:$B,MATCH($E95,input_dummy_data!$A:$A,0))),0)</f>
        <v>0.88933875346175484</v>
      </c>
      <c r="DJ95" s="69">
        <f>IFERROR(IFERROR(CF95,INDEX(input_dummy_data!$B:$B,MATCH($E95,input_dummy_data!$A:$A,0))),0)</f>
        <v>0.48487429031726159</v>
      </c>
      <c r="DK95" s="69">
        <f>IFERROR(IFERROR(CG95,INDEX(input_dummy_data!$B:$B,MATCH($E95,input_dummy_data!$A:$A,0))),0)</f>
        <v>0.81328758436372328</v>
      </c>
      <c r="DL95" s="69">
        <f>IFERROR(IFERROR(CH95,INDEX(input_dummy_data!$B:$B,MATCH($E95,input_dummy_data!$A:$A,0))),0)</f>
        <v>0.33302560072965443</v>
      </c>
      <c r="DM95" s="69">
        <f>IFERROR(IFERROR(CI95,INDEX(input_dummy_data!$B:$B,MATCH($E95,input_dummy_data!$A:$A,0))),0)</f>
        <v>0.72016326847600542</v>
      </c>
      <c r="DN95" s="69">
        <f>IFERROR(IFERROR(CJ95,INDEX(input_dummy_data!$B:$B,MATCH($E95,input_dummy_data!$A:$A,0))),0)</f>
        <v>0.68255671463303236</v>
      </c>
      <c r="DO95" s="69">
        <f>IFERROR(IFERROR(CK95,INDEX(input_dummy_data!$B:$B,MATCH($E95,input_dummy_data!$A:$A,0))),0)</f>
        <v>0.58232412622358076</v>
      </c>
      <c r="DP95" s="69">
        <f>IFERROR(IFERROR(CL95,INDEX(input_dummy_data!$B:$B,MATCH($E95,input_dummy_data!$A:$A,0))),0)</f>
        <v>0.77307426213442787</v>
      </c>
      <c r="DQ95" s="69">
        <f>IFERROR(IFERROR(CM95,INDEX(input_dummy_data!$B:$B,MATCH($E95,input_dummy_data!$A:$A,0))),0)</f>
        <v>0.8555163434551657</v>
      </c>
      <c r="DR95" s="69">
        <f>IFERROR(IFERROR(CN95,INDEX(input_dummy_data!$B:$B,MATCH($E95,input_dummy_data!$A:$A,0))),0)</f>
        <v>0.55277691016281294</v>
      </c>
      <c r="DS95" s="69">
        <f>IFERROR(IFERROR(CO95,INDEX(input_dummy_data!$B:$B,MATCH($E95,input_dummy_data!$A:$A,0))),0)</f>
        <v>0.348106631994684</v>
      </c>
      <c r="DT95" s="69">
        <f>IFERROR(IFERROR(CP95,INDEX(input_dummy_data!$B:$B,MATCH($E95,input_dummy_data!$A:$A,0))),0)</f>
        <v>0.87194577643870086</v>
      </c>
      <c r="DU95" s="69">
        <f>IFERROR(IFERROR(CQ95,INDEX(input_dummy_data!$B:$B,MATCH($E95,input_dummy_data!$A:$A,0))),0)</f>
        <v>0.81093499857896945</v>
      </c>
      <c r="DV95" s="69">
        <f>IFERROR(IFERROR(CR95,INDEX(input_dummy_data!$B:$B,MATCH($E95,input_dummy_data!$A:$A,0))),0)</f>
        <v>0.74999569508561681</v>
      </c>
      <c r="DW95" t="s">
        <v>663</v>
      </c>
      <c r="DX95" t="s">
        <v>663</v>
      </c>
      <c r="DY95" t="s">
        <v>663</v>
      </c>
      <c r="DZ95" t="s">
        <v>663</v>
      </c>
      <c r="EA95" t="s">
        <v>663</v>
      </c>
      <c r="EB95" t="s">
        <v>663</v>
      </c>
      <c r="EC95" t="s">
        <v>663</v>
      </c>
      <c r="ED95" t="s">
        <v>663</v>
      </c>
      <c r="EE95" t="s">
        <v>663</v>
      </c>
      <c r="EF95" t="s">
        <v>663</v>
      </c>
      <c r="EG95" t="s">
        <v>663</v>
      </c>
      <c r="EH95" t="s">
        <v>663</v>
      </c>
      <c r="EI95" t="s">
        <v>663</v>
      </c>
      <c r="EJ95" t="s">
        <v>663</v>
      </c>
      <c r="EK95" t="s">
        <v>663</v>
      </c>
      <c r="EL95" t="s">
        <v>663</v>
      </c>
      <c r="EM95" t="s">
        <v>663</v>
      </c>
      <c r="EN95" t="s">
        <v>663</v>
      </c>
      <c r="EO95" t="s">
        <v>663</v>
      </c>
      <c r="EP95" t="s">
        <v>663</v>
      </c>
      <c r="EQ95" t="s">
        <v>663</v>
      </c>
      <c r="ER95" t="s">
        <v>663</v>
      </c>
      <c r="ES95" t="s">
        <v>663</v>
      </c>
      <c r="ET95" t="s">
        <v>663</v>
      </c>
      <c r="EU95" t="s">
        <v>663</v>
      </c>
      <c r="EV95" t="s">
        <v>663</v>
      </c>
      <c r="EW95" t="s">
        <v>663</v>
      </c>
      <c r="EX95" t="s">
        <v>663</v>
      </c>
      <c r="EY95" t="s">
        <v>663</v>
      </c>
    </row>
    <row r="96" spans="1:155" hidden="1" x14ac:dyDescent="0.2">
      <c r="A96" t="s">
        <v>276</v>
      </c>
      <c r="B96" t="s">
        <v>278</v>
      </c>
      <c r="C96" t="s">
        <v>15</v>
      </c>
      <c r="D96" t="s">
        <v>1</v>
      </c>
      <c r="E96" t="s">
        <v>221</v>
      </c>
      <c r="F96" s="51" t="s">
        <v>279</v>
      </c>
      <c r="G96" s="51" t="s">
        <v>10</v>
      </c>
      <c r="H96" s="53">
        <f>INDEX(RES_hhdet_fec!$145:$145,MATCH(H$2,RES_hhdet_fec!$2:$2,0))</f>
        <v>88.021586253129996</v>
      </c>
      <c r="I96" s="53">
        <f>INDEX(RES_hhdet_fec!$145:$145,MATCH(I$2,RES_hhdet_fec!$2:$2,0))</f>
        <v>86.3111475662174</v>
      </c>
      <c r="J96" s="53">
        <f>INDEX(RES_hhdet_fec!$145:$145,MATCH(J$2,RES_hhdet_fec!$2:$2,0))</f>
        <v>13.324762005370101</v>
      </c>
      <c r="K96" s="53">
        <f>INDEX(RES_hhdet_fec!$145:$145,MATCH(K$2,RES_hhdet_fec!$2:$2,0))</f>
        <v>11.1973463139519</v>
      </c>
      <c r="L96" s="53">
        <f>INDEX(RES_hhdet_fec!$145:$145,MATCH(L$2,RES_hhdet_fec!$2:$2,0))</f>
        <v>30.166952869077999</v>
      </c>
      <c r="M96" s="53">
        <f>INDEX(RES_hhdet_fec!$145:$145,MATCH(M$2,RES_hhdet_fec!$2:$2,0))</f>
        <v>271.29798940225601</v>
      </c>
      <c r="N96" s="53">
        <f>INDEX(RES_hhdet_fec!$145:$145,MATCH(N$2,RES_hhdet_fec!$2:$2,0))</f>
        <v>43.339905526555</v>
      </c>
      <c r="O96" s="53">
        <f>INDEX(RES_hhdet_fec!$145:$145,MATCH(O$2,RES_hhdet_fec!$2:$2,0))</f>
        <v>1.9018063635281801</v>
      </c>
      <c r="P96" s="53">
        <f>INDEX(RES_hhdet_fec!$145:$145,MATCH(P$2,RES_hhdet_fec!$2:$2,0))</f>
        <v>217.060599163093</v>
      </c>
      <c r="Q96" s="53">
        <f>INDEX(RES_hhdet_fec!$145:$145,MATCH(Q$2,RES_hhdet_fec!$2:$2,0))</f>
        <v>370.94556029507697</v>
      </c>
      <c r="R96" s="53">
        <f>INDEX(RES_hhdet_fec!$145:$145,MATCH(R$2,RES_hhdet_fec!$2:$2,0))</f>
        <v>413.29562705013598</v>
      </c>
      <c r="S96" s="53">
        <f>INDEX(RES_hhdet_fec!$145:$145,MATCH(S$2,RES_hhdet_fec!$2:$2,0))</f>
        <v>182.86618995052501</v>
      </c>
      <c r="T96" s="53">
        <f>INDEX(RES_hhdet_fec!$145:$145,MATCH(T$2,RES_hhdet_fec!$2:$2,0))</f>
        <v>36.341518708290302</v>
      </c>
      <c r="U96" s="53">
        <f>INDEX(RES_hhdet_fec!$145:$145,MATCH(U$2,RES_hhdet_fec!$2:$2,0))</f>
        <v>7.8585024855709804</v>
      </c>
      <c r="V96" s="53">
        <f>INDEX(RES_hhdet_fec!$145:$145,MATCH(V$2,RES_hhdet_fec!$2:$2,0))</f>
        <v>3.1206474996142402</v>
      </c>
      <c r="W96" s="53">
        <f>INDEX(RES_hhdet_fec!$145:$145,MATCH(W$2,RES_hhdet_fec!$2:$2,0))</f>
        <v>12.405737675844</v>
      </c>
      <c r="X96" s="53">
        <f>INDEX(RES_hhdet_fec!$145:$145,MATCH(X$2,RES_hhdet_fec!$2:$2,0))</f>
        <v>48.386559029058702</v>
      </c>
      <c r="Y96" s="53">
        <f>INDEX(RES_hhdet_fec!$145:$145,MATCH(Y$2,RES_hhdet_fec!$2:$2,0))</f>
        <v>2.43632410409981</v>
      </c>
      <c r="Z96" s="53">
        <f>INDEX(RES_hhdet_fec!$145:$145,MATCH(Z$2,RES_hhdet_fec!$2:$2,0))</f>
        <v>7.3643837823651701</v>
      </c>
      <c r="AA96" s="53">
        <f>INDEX(RES_hhdet_fec!$145:$145,MATCH(AA$2,RES_hhdet_fec!$2:$2,0))</f>
        <v>1.9001423530303201</v>
      </c>
      <c r="AB96" s="53">
        <f>INDEX(RES_hhdet_fec!$145:$145,MATCH(AB$2,RES_hhdet_fec!$2:$2,0))</f>
        <v>41.380330449110502</v>
      </c>
      <c r="AC96" s="53">
        <f>INDEX(RES_hhdet_fec!$145:$145,MATCH(AC$2,RES_hhdet_fec!$2:$2,0))</f>
        <v>13.9525482097505</v>
      </c>
      <c r="AD96" s="53">
        <f>INDEX(RES_hhdet_fec!$145:$145,MATCH(AD$2,RES_hhdet_fec!$2:$2,0))</f>
        <v>2.9890431238900899</v>
      </c>
      <c r="AE96" s="53">
        <f>INDEX(RES_hhdet_fec!$145:$145,MATCH(AE$2,RES_hhdet_fec!$2:$2,0))</f>
        <v>6.8243759509495696</v>
      </c>
      <c r="AF96" s="53">
        <f>INDEX(RES_hhdet_fec!$145:$145,MATCH(AF$2,RES_hhdet_fec!$2:$2,0))</f>
        <v>649.58792295933301</v>
      </c>
      <c r="AG96" s="53">
        <f>INDEX(RES_hhdet_fec!$145:$145,MATCH(AG$2,RES_hhdet_fec!$2:$2,0))</f>
        <v>5.4464161539486904</v>
      </c>
      <c r="AH96" s="53">
        <f>INDEX(RES_hhdet_fec!$145:$145,MATCH(AH$2,RES_hhdet_fec!$2:$2,0))</f>
        <v>9.2787058720339104</v>
      </c>
      <c r="AI96" s="53">
        <f>INDEX(RES_hhdet_fec!$145:$145,MATCH(AI$2,RES_hhdet_fec!$2:$2,0))</f>
        <v>0.96315956309253747</v>
      </c>
      <c r="AJ96" s="53">
        <f>INDEX(RES_hhdet_fec!$145:$145,MATCH(AJ$2,RES_hhdet_fec!$2:$2,0))</f>
        <v>2579.965790678903</v>
      </c>
      <c r="AK96" s="112"/>
      <c r="AL96" s="112"/>
      <c r="AM96" s="112"/>
      <c r="AN96" s="112"/>
      <c r="AO96" s="112"/>
      <c r="AP96" s="112"/>
      <c r="AQ96" s="112"/>
      <c r="AR96" s="112"/>
      <c r="AS96" s="112"/>
      <c r="AT96" s="112"/>
      <c r="AU96" s="112"/>
      <c r="AV96" s="112"/>
      <c r="AW96" s="112"/>
      <c r="AX96" s="112"/>
      <c r="AY96" s="112"/>
      <c r="AZ96" s="112"/>
      <c r="BA96" s="112"/>
      <c r="BB96" s="112"/>
      <c r="BC96" s="112"/>
      <c r="BD96" s="112"/>
      <c r="BE96" s="112"/>
      <c r="BF96" s="112"/>
      <c r="BG96" s="112"/>
      <c r="BH96" s="112"/>
      <c r="BI96" s="112"/>
      <c r="BJ96" s="112"/>
      <c r="BK96" s="112"/>
      <c r="BL96" s="112"/>
      <c r="BM96" s="112"/>
      <c r="BN96" s="112"/>
      <c r="BO96" s="60" t="s">
        <v>283</v>
      </c>
      <c r="BP96" s="62">
        <f t="shared" si="97"/>
        <v>0.31989326853396011</v>
      </c>
      <c r="BQ96" s="62">
        <f t="shared" si="97"/>
        <v>0.39487673952254371</v>
      </c>
      <c r="BR96" s="62">
        <f t="shared" si="97"/>
        <v>0.12127025317628891</v>
      </c>
      <c r="BS96" s="62">
        <f t="shared" si="97"/>
        <v>0.40881030868218277</v>
      </c>
      <c r="BT96" s="62">
        <f t="shared" si="97"/>
        <v>0.14874235895534757</v>
      </c>
      <c r="BU96" s="62">
        <f t="shared" si="97"/>
        <v>0.16545027123858802</v>
      </c>
      <c r="BV96" s="62">
        <f t="shared" si="97"/>
        <v>0.56765233379173918</v>
      </c>
      <c r="BW96" s="62">
        <f t="shared" si="97"/>
        <v>0.17301437203921663</v>
      </c>
      <c r="BX96" s="62">
        <f t="shared" si="97"/>
        <v>0.24809633005281617</v>
      </c>
      <c r="BY96" s="62">
        <f t="shared" si="97"/>
        <v>0.56075550108727157</v>
      </c>
      <c r="BZ96" s="62">
        <f t="shared" si="98"/>
        <v>0.17407036303724954</v>
      </c>
      <c r="CA96" s="62">
        <f t="shared" si="98"/>
        <v>8.073777687510425E-2</v>
      </c>
      <c r="CB96" s="62">
        <f t="shared" si="98"/>
        <v>0.45643298563084894</v>
      </c>
      <c r="CC96" s="62">
        <f t="shared" si="98"/>
        <v>0.55452292478546483</v>
      </c>
      <c r="CD96" s="62">
        <f t="shared" si="98"/>
        <v>0.10028462274164859</v>
      </c>
      <c r="CE96" s="62">
        <f t="shared" si="98"/>
        <v>0.11066124653824524</v>
      </c>
      <c r="CF96" s="62">
        <f t="shared" si="98"/>
        <v>0.49608957774062867</v>
      </c>
      <c r="CG96" s="62">
        <f t="shared" si="98"/>
        <v>0.18671241563627666</v>
      </c>
      <c r="CH96" s="62">
        <f t="shared" si="98"/>
        <v>0.66697439927034563</v>
      </c>
      <c r="CI96" s="62">
        <f t="shared" si="98"/>
        <v>0.27983673152399458</v>
      </c>
      <c r="CJ96" s="62">
        <f t="shared" si="99"/>
        <v>0.31744328536696764</v>
      </c>
      <c r="CK96" s="62">
        <f t="shared" si="99"/>
        <v>0.13602136533230091</v>
      </c>
      <c r="CL96" s="62">
        <f t="shared" si="99"/>
        <v>0.22692573786557213</v>
      </c>
      <c r="CM96" s="62">
        <f t="shared" si="99"/>
        <v>6.701090257325315E-2</v>
      </c>
      <c r="CN96" s="62">
        <f t="shared" si="99"/>
        <v>0.44722308983718706</v>
      </c>
      <c r="CO96" s="62">
        <f t="shared" si="99"/>
        <v>6.1671210633419515E-2</v>
      </c>
      <c r="CP96" s="62">
        <f t="shared" si="99"/>
        <v>0.12805422356129925</v>
      </c>
      <c r="CQ96" s="62">
        <f t="shared" si="99"/>
        <v>0.18906500142103058</v>
      </c>
      <c r="CR96" s="62">
        <f t="shared" si="99"/>
        <v>0.2330949433239603</v>
      </c>
      <c r="CS96" s="63" t="s">
        <v>283</v>
      </c>
      <c r="CT96" s="69">
        <f>IFERROR(IFERROR(BP96,INDEX(input_dummy_data!$B:$B,MATCH($E96,input_dummy_data!$A:$A,0))),0)</f>
        <v>0.31989326853396011</v>
      </c>
      <c r="CU96" s="69">
        <f>IFERROR(IFERROR(BQ96,INDEX(input_dummy_data!$B:$B,MATCH($E96,input_dummy_data!$A:$A,0))),0)</f>
        <v>0.39487673952254371</v>
      </c>
      <c r="CV96" s="69">
        <f>IFERROR(IFERROR(BR96,INDEX(input_dummy_data!$B:$B,MATCH($E96,input_dummy_data!$A:$A,0))),0)</f>
        <v>0.12127025317628891</v>
      </c>
      <c r="CW96" s="69">
        <f>IFERROR(IFERROR(BS96,INDEX(input_dummy_data!$B:$B,MATCH($E96,input_dummy_data!$A:$A,0))),0)</f>
        <v>0.40881030868218277</v>
      </c>
      <c r="CX96" s="69">
        <f>IFERROR(IFERROR(BT96,INDEX(input_dummy_data!$B:$B,MATCH($E96,input_dummy_data!$A:$A,0))),0)</f>
        <v>0.14874235895534757</v>
      </c>
      <c r="CY96" s="69">
        <f>IFERROR(IFERROR(BU96,INDEX(input_dummy_data!$B:$B,MATCH($E96,input_dummy_data!$A:$A,0))),0)</f>
        <v>0.16545027123858802</v>
      </c>
      <c r="CZ96" s="69">
        <f>IFERROR(IFERROR(BV96,INDEX(input_dummy_data!$B:$B,MATCH($E96,input_dummy_data!$A:$A,0))),0)</f>
        <v>0.56765233379173918</v>
      </c>
      <c r="DA96" s="69">
        <f>IFERROR(IFERROR(BW96,INDEX(input_dummy_data!$B:$B,MATCH($E96,input_dummy_data!$A:$A,0))),0)</f>
        <v>0.17301437203921663</v>
      </c>
      <c r="DB96" s="69">
        <f>IFERROR(IFERROR(BX96,INDEX(input_dummy_data!$B:$B,MATCH($E96,input_dummy_data!$A:$A,0))),0)</f>
        <v>0.24809633005281617</v>
      </c>
      <c r="DC96" s="69">
        <f>IFERROR(IFERROR(BY96,INDEX(input_dummy_data!$B:$B,MATCH($E96,input_dummy_data!$A:$A,0))),0)</f>
        <v>0.56075550108727157</v>
      </c>
      <c r="DD96" s="69">
        <f>IFERROR(IFERROR(BZ96,INDEX(input_dummy_data!$B:$B,MATCH($E96,input_dummy_data!$A:$A,0))),0)</f>
        <v>0.17407036303724954</v>
      </c>
      <c r="DE96" s="69">
        <f>IFERROR(IFERROR(CA96,INDEX(input_dummy_data!$B:$B,MATCH($E96,input_dummy_data!$A:$A,0))),0)</f>
        <v>8.073777687510425E-2</v>
      </c>
      <c r="DF96" s="69">
        <f>IFERROR(IFERROR(CB96,INDEX(input_dummy_data!$B:$B,MATCH($E96,input_dummy_data!$A:$A,0))),0)</f>
        <v>0.45643298563084894</v>
      </c>
      <c r="DG96" s="69">
        <f>IFERROR(IFERROR(CC96,INDEX(input_dummy_data!$B:$B,MATCH($E96,input_dummy_data!$A:$A,0))),0)</f>
        <v>0.55452292478546483</v>
      </c>
      <c r="DH96" s="69">
        <f>IFERROR(IFERROR(CD96,INDEX(input_dummy_data!$B:$B,MATCH($E96,input_dummy_data!$A:$A,0))),0)</f>
        <v>0.10028462274164859</v>
      </c>
      <c r="DI96" s="69">
        <f>IFERROR(IFERROR(CE96,INDEX(input_dummy_data!$B:$B,MATCH($E96,input_dummy_data!$A:$A,0))),0)</f>
        <v>0.11066124653824524</v>
      </c>
      <c r="DJ96" s="69">
        <f>IFERROR(IFERROR(CF96,INDEX(input_dummy_data!$B:$B,MATCH($E96,input_dummy_data!$A:$A,0))),0)</f>
        <v>0.49608957774062867</v>
      </c>
      <c r="DK96" s="69">
        <f>IFERROR(IFERROR(CG96,INDEX(input_dummy_data!$B:$B,MATCH($E96,input_dummy_data!$A:$A,0))),0)</f>
        <v>0.18671241563627666</v>
      </c>
      <c r="DL96" s="69">
        <f>IFERROR(IFERROR(CH96,INDEX(input_dummy_data!$B:$B,MATCH($E96,input_dummy_data!$A:$A,0))),0)</f>
        <v>0.66697439927034563</v>
      </c>
      <c r="DM96" s="69">
        <f>IFERROR(IFERROR(CI96,INDEX(input_dummy_data!$B:$B,MATCH($E96,input_dummy_data!$A:$A,0))),0)</f>
        <v>0.27983673152399458</v>
      </c>
      <c r="DN96" s="69">
        <f>IFERROR(IFERROR(CJ96,INDEX(input_dummy_data!$B:$B,MATCH($E96,input_dummy_data!$A:$A,0))),0)</f>
        <v>0.31744328536696764</v>
      </c>
      <c r="DO96" s="69">
        <f>IFERROR(IFERROR(CK96,INDEX(input_dummy_data!$B:$B,MATCH($E96,input_dummy_data!$A:$A,0))),0)</f>
        <v>0.13602136533230091</v>
      </c>
      <c r="DP96" s="69">
        <f>IFERROR(IFERROR(CL96,INDEX(input_dummy_data!$B:$B,MATCH($E96,input_dummy_data!$A:$A,0))),0)</f>
        <v>0.22692573786557213</v>
      </c>
      <c r="DQ96" s="69">
        <f>IFERROR(IFERROR(CM96,INDEX(input_dummy_data!$B:$B,MATCH($E96,input_dummy_data!$A:$A,0))),0)</f>
        <v>6.701090257325315E-2</v>
      </c>
      <c r="DR96" s="69">
        <f>IFERROR(IFERROR(CN96,INDEX(input_dummy_data!$B:$B,MATCH($E96,input_dummy_data!$A:$A,0))),0)</f>
        <v>0.44722308983718706</v>
      </c>
      <c r="DS96" s="69">
        <f>IFERROR(IFERROR(CO96,INDEX(input_dummy_data!$B:$B,MATCH($E96,input_dummy_data!$A:$A,0))),0)</f>
        <v>6.1671210633419515E-2</v>
      </c>
      <c r="DT96" s="69">
        <f>IFERROR(IFERROR(CP96,INDEX(input_dummy_data!$B:$B,MATCH($E96,input_dummy_data!$A:$A,0))),0)</f>
        <v>0.12805422356129925</v>
      </c>
      <c r="DU96" s="69">
        <f>IFERROR(IFERROR(CQ96,INDEX(input_dummy_data!$B:$B,MATCH($E96,input_dummy_data!$A:$A,0))),0)</f>
        <v>0.18906500142103058</v>
      </c>
      <c r="DV96" s="69">
        <f>IFERROR(IFERROR(CR96,INDEX(input_dummy_data!$B:$B,MATCH($E96,input_dummy_data!$A:$A,0))),0)</f>
        <v>0.2330949433239603</v>
      </c>
      <c r="DW96" t="s">
        <v>663</v>
      </c>
      <c r="DX96" t="s">
        <v>663</v>
      </c>
      <c r="DY96" t="s">
        <v>663</v>
      </c>
      <c r="DZ96" t="s">
        <v>663</v>
      </c>
      <c r="EA96" t="s">
        <v>663</v>
      </c>
      <c r="EB96" t="s">
        <v>663</v>
      </c>
      <c r="EC96" t="s">
        <v>663</v>
      </c>
      <c r="ED96" t="s">
        <v>663</v>
      </c>
      <c r="EE96" t="s">
        <v>663</v>
      </c>
      <c r="EF96" t="s">
        <v>663</v>
      </c>
      <c r="EG96" t="s">
        <v>663</v>
      </c>
      <c r="EH96" t="s">
        <v>663</v>
      </c>
      <c r="EI96" t="s">
        <v>663</v>
      </c>
      <c r="EJ96" t="s">
        <v>663</v>
      </c>
      <c r="EK96" t="s">
        <v>663</v>
      </c>
      <c r="EL96" t="s">
        <v>663</v>
      </c>
      <c r="EM96" t="s">
        <v>663</v>
      </c>
      <c r="EN96" t="s">
        <v>663</v>
      </c>
      <c r="EO96" t="s">
        <v>663</v>
      </c>
      <c r="EP96" t="s">
        <v>663</v>
      </c>
      <c r="EQ96" t="s">
        <v>663</v>
      </c>
      <c r="ER96" t="s">
        <v>663</v>
      </c>
      <c r="ES96" t="s">
        <v>663</v>
      </c>
      <c r="ET96" t="s">
        <v>663</v>
      </c>
      <c r="EU96" t="s">
        <v>663</v>
      </c>
      <c r="EV96" t="s">
        <v>663</v>
      </c>
      <c r="EW96" t="s">
        <v>663</v>
      </c>
      <c r="EX96" t="s">
        <v>663</v>
      </c>
      <c r="EY96" t="s">
        <v>663</v>
      </c>
    </row>
    <row r="97" spans="1:155" hidden="1" x14ac:dyDescent="0.2">
      <c r="A97" t="s">
        <v>276</v>
      </c>
      <c r="B97" t="s">
        <v>278</v>
      </c>
      <c r="C97" t="s">
        <v>15</v>
      </c>
      <c r="D97" t="s">
        <v>1</v>
      </c>
      <c r="E97" t="s">
        <v>222</v>
      </c>
      <c r="F97" s="51" t="s">
        <v>279</v>
      </c>
      <c r="G97" s="51" t="s">
        <v>661</v>
      </c>
      <c r="H97" s="53">
        <f>INDEX(RES_hhdet_fec!$105:$105,MATCH(H$2,RES_hhdet_fec!$2:$2,0))</f>
        <v>0</v>
      </c>
      <c r="I97" s="53">
        <f>INDEX(RES_hhdet_fec!$105:$105,MATCH(I$2,RES_hhdet_fec!$2:$2,0))</f>
        <v>0</v>
      </c>
      <c r="J97" s="53">
        <f>INDEX(RES_hhdet_fec!$105:$105,MATCH(J$2,RES_hhdet_fec!$2:$2,0))</f>
        <v>0</v>
      </c>
      <c r="K97" s="53">
        <f>INDEX(RES_hhdet_fec!$105:$105,MATCH(K$2,RES_hhdet_fec!$2:$2,0))</f>
        <v>4.4810075273249801</v>
      </c>
      <c r="L97" s="53">
        <f>INDEX(RES_hhdet_fec!$105:$105,MATCH(L$2,RES_hhdet_fec!$2:$2,0))</f>
        <v>0</v>
      </c>
      <c r="M97" s="53">
        <f>INDEX(RES_hhdet_fec!$105:$105,MATCH(M$2,RES_hhdet_fec!$2:$2,0))</f>
        <v>40.601095081343303</v>
      </c>
      <c r="N97" s="53">
        <f>INDEX(RES_hhdet_fec!$105:$105,MATCH(N$2,RES_hhdet_fec!$2:$2,0))</f>
        <v>0</v>
      </c>
      <c r="O97" s="53">
        <f>INDEX(RES_hhdet_fec!$105:$105,MATCH(O$2,RES_hhdet_fec!$2:$2,0))</f>
        <v>0</v>
      </c>
      <c r="P97" s="53">
        <f>INDEX(RES_hhdet_fec!$105:$105,MATCH(P$2,RES_hhdet_fec!$2:$2,0))</f>
        <v>26.157414362745001</v>
      </c>
      <c r="Q97" s="53">
        <f>INDEX(RES_hhdet_fec!$105:$105,MATCH(Q$2,RES_hhdet_fec!$2:$2,0))</f>
        <v>0</v>
      </c>
      <c r="R97" s="53">
        <f>INDEX(RES_hhdet_fec!$105:$105,MATCH(R$2,RES_hhdet_fec!$2:$2,0))</f>
        <v>24.908255188229901</v>
      </c>
      <c r="S97" s="53">
        <f>INDEX(RES_hhdet_fec!$105:$105,MATCH(S$2,RES_hhdet_fec!$2:$2,0))</f>
        <v>0</v>
      </c>
      <c r="T97" s="53">
        <f>INDEX(RES_hhdet_fec!$105:$105,MATCH(T$2,RES_hhdet_fec!$2:$2,0))</f>
        <v>0.24790361336128999</v>
      </c>
      <c r="U97" s="53">
        <f>INDEX(RES_hhdet_fec!$105:$105,MATCH(U$2,RES_hhdet_fec!$2:$2,0))</f>
        <v>0</v>
      </c>
      <c r="V97" s="53">
        <f>INDEX(RES_hhdet_fec!$105:$105,MATCH(V$2,RES_hhdet_fec!$2:$2,0))</f>
        <v>0</v>
      </c>
      <c r="W97" s="53">
        <f>INDEX(RES_hhdet_fec!$105:$105,MATCH(W$2,RES_hhdet_fec!$2:$2,0))</f>
        <v>0</v>
      </c>
      <c r="X97" s="53">
        <f>INDEX(RES_hhdet_fec!$105:$105,MATCH(X$2,RES_hhdet_fec!$2:$2,0))</f>
        <v>1.8567068594684799</v>
      </c>
      <c r="Y97" s="53">
        <f>INDEX(RES_hhdet_fec!$105:$105,MATCH(Y$2,RES_hhdet_fec!$2:$2,0))</f>
        <v>0</v>
      </c>
      <c r="Z97" s="53">
        <f>INDEX(RES_hhdet_fec!$105:$105,MATCH(Z$2,RES_hhdet_fec!$2:$2,0))</f>
        <v>0</v>
      </c>
      <c r="AA97" s="53">
        <f>INDEX(RES_hhdet_fec!$105:$105,MATCH(AA$2,RES_hhdet_fec!$2:$2,0))</f>
        <v>0</v>
      </c>
      <c r="AB97" s="53">
        <f>INDEX(RES_hhdet_fec!$105:$105,MATCH(AB$2,RES_hhdet_fec!$2:$2,0))</f>
        <v>0</v>
      </c>
      <c r="AC97" s="53">
        <f>INDEX(RES_hhdet_fec!$105:$105,MATCH(AC$2,RES_hhdet_fec!$2:$2,0))</f>
        <v>28.8910355954715</v>
      </c>
      <c r="AD97" s="53">
        <f>INDEX(RES_hhdet_fec!$105:$105,MATCH(AD$2,RES_hhdet_fec!$2:$2,0))</f>
        <v>0</v>
      </c>
      <c r="AE97" s="53">
        <f>INDEX(RES_hhdet_fec!$105:$105,MATCH(AE$2,RES_hhdet_fec!$2:$2,0))</f>
        <v>7.8898086543385597</v>
      </c>
      <c r="AF97" s="53">
        <f>INDEX(RES_hhdet_fec!$105:$105,MATCH(AF$2,RES_hhdet_fec!$2:$2,0))</f>
        <v>0</v>
      </c>
      <c r="AG97" s="53">
        <f>INDEX(RES_hhdet_fec!$105:$105,MATCH(AG$2,RES_hhdet_fec!$2:$2,0))</f>
        <v>52.124734690821199</v>
      </c>
      <c r="AH97" s="53">
        <f>INDEX(RES_hhdet_fec!$105:$105,MATCH(AH$2,RES_hhdet_fec!$2:$2,0))</f>
        <v>0</v>
      </c>
      <c r="AI97" s="53">
        <f>INDEX(RES_hhdet_fec!$105:$105,MATCH(AI$2,RES_hhdet_fec!$2:$2,0))</f>
        <v>0</v>
      </c>
      <c r="AJ97" s="53">
        <f>INDEX(RES_hhdet_fec!$105:$105,MATCH(AJ$2,RES_hhdet_fec!$2:$2,0))</f>
        <v>187.15796157310453</v>
      </c>
      <c r="AK97" s="112"/>
      <c r="AL97" s="112"/>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c r="BI97" s="112"/>
      <c r="BJ97" s="112"/>
      <c r="BK97" s="112"/>
      <c r="BL97" s="112"/>
      <c r="BM97" s="112"/>
      <c r="BN97" s="112"/>
      <c r="BO97" s="60" t="s">
        <v>283</v>
      </c>
      <c r="BP97" s="62">
        <f t="shared" si="97"/>
        <v>0</v>
      </c>
      <c r="BQ97" s="62">
        <f t="shared" si="97"/>
        <v>0</v>
      </c>
      <c r="BR97" s="62">
        <f t="shared" si="97"/>
        <v>0</v>
      </c>
      <c r="BS97" s="62">
        <f t="shared" si="97"/>
        <v>0.16359966183866112</v>
      </c>
      <c r="BT97" s="62">
        <f t="shared" si="97"/>
        <v>0</v>
      </c>
      <c r="BU97" s="62">
        <f t="shared" si="97"/>
        <v>2.4760456974238423E-2</v>
      </c>
      <c r="BV97" s="62">
        <f t="shared" si="97"/>
        <v>0</v>
      </c>
      <c r="BW97" s="62">
        <f t="shared" si="97"/>
        <v>0</v>
      </c>
      <c r="BX97" s="62">
        <f t="shared" si="97"/>
        <v>2.9897450445125665E-2</v>
      </c>
      <c r="BY97" s="62">
        <f t="shared" si="97"/>
        <v>0</v>
      </c>
      <c r="BZ97" s="62">
        <f t="shared" si="98"/>
        <v>1.0490769172144344E-2</v>
      </c>
      <c r="CA97" s="62">
        <f t="shared" si="98"/>
        <v>0</v>
      </c>
      <c r="CB97" s="62">
        <f t="shared" si="98"/>
        <v>3.1135569017746328E-3</v>
      </c>
      <c r="CC97" s="62">
        <f t="shared" si="98"/>
        <v>0</v>
      </c>
      <c r="CD97" s="62">
        <f t="shared" si="98"/>
        <v>0</v>
      </c>
      <c r="CE97" s="62">
        <f t="shared" si="98"/>
        <v>0</v>
      </c>
      <c r="CF97" s="62">
        <f t="shared" si="98"/>
        <v>1.9036131942109825E-2</v>
      </c>
      <c r="CG97" s="62">
        <f t="shared" si="98"/>
        <v>0</v>
      </c>
      <c r="CH97" s="62">
        <f t="shared" si="98"/>
        <v>0</v>
      </c>
      <c r="CI97" s="62">
        <f t="shared" si="98"/>
        <v>0</v>
      </c>
      <c r="CJ97" s="62">
        <f t="shared" si="99"/>
        <v>0</v>
      </c>
      <c r="CK97" s="62">
        <f t="shared" si="99"/>
        <v>0.28165450844411827</v>
      </c>
      <c r="CL97" s="62">
        <f t="shared" si="99"/>
        <v>0</v>
      </c>
      <c r="CM97" s="62">
        <f t="shared" si="99"/>
        <v>7.7472753971581085E-2</v>
      </c>
      <c r="CN97" s="62">
        <f t="shared" si="99"/>
        <v>0</v>
      </c>
      <c r="CO97" s="62">
        <f t="shared" si="99"/>
        <v>0.59022215737189654</v>
      </c>
      <c r="CP97" s="62">
        <f t="shared" si="99"/>
        <v>0</v>
      </c>
      <c r="CQ97" s="62">
        <f t="shared" si="99"/>
        <v>0</v>
      </c>
      <c r="CR97" s="62">
        <f t="shared" si="99"/>
        <v>1.6909361590422844E-2</v>
      </c>
      <c r="CS97" s="63" t="s">
        <v>283</v>
      </c>
      <c r="CT97" s="69">
        <f>IFERROR(IFERROR(BP97,INDEX(input_dummy_data!$B:$B,MATCH($E97,input_dummy_data!$A:$A,0))),0)</f>
        <v>0</v>
      </c>
      <c r="CU97" s="69">
        <f>IFERROR(IFERROR(BQ97,INDEX(input_dummy_data!$B:$B,MATCH($E97,input_dummy_data!$A:$A,0))),0)</f>
        <v>0</v>
      </c>
      <c r="CV97" s="69">
        <f>IFERROR(IFERROR(BR97,INDEX(input_dummy_data!$B:$B,MATCH($E97,input_dummy_data!$A:$A,0))),0)</f>
        <v>0</v>
      </c>
      <c r="CW97" s="69">
        <f>IFERROR(IFERROR(BS97,INDEX(input_dummy_data!$B:$B,MATCH($E97,input_dummy_data!$A:$A,0))),0)</f>
        <v>0.16359966183866112</v>
      </c>
      <c r="CX97" s="69">
        <f>IFERROR(IFERROR(BT97,INDEX(input_dummy_data!$B:$B,MATCH($E97,input_dummy_data!$A:$A,0))),0)</f>
        <v>0</v>
      </c>
      <c r="CY97" s="69">
        <f>IFERROR(IFERROR(BU97,INDEX(input_dummy_data!$B:$B,MATCH($E97,input_dummy_data!$A:$A,0))),0)</f>
        <v>2.4760456974238423E-2</v>
      </c>
      <c r="CZ97" s="69">
        <f>IFERROR(IFERROR(BV97,INDEX(input_dummy_data!$B:$B,MATCH($E97,input_dummy_data!$A:$A,0))),0)</f>
        <v>0</v>
      </c>
      <c r="DA97" s="69">
        <f>IFERROR(IFERROR(BW97,INDEX(input_dummy_data!$B:$B,MATCH($E97,input_dummy_data!$A:$A,0))),0)</f>
        <v>0</v>
      </c>
      <c r="DB97" s="69">
        <f>IFERROR(IFERROR(BX97,INDEX(input_dummy_data!$B:$B,MATCH($E97,input_dummy_data!$A:$A,0))),0)</f>
        <v>2.9897450445125665E-2</v>
      </c>
      <c r="DC97" s="69">
        <f>IFERROR(IFERROR(BY97,INDEX(input_dummy_data!$B:$B,MATCH($E97,input_dummy_data!$A:$A,0))),0)</f>
        <v>0</v>
      </c>
      <c r="DD97" s="69">
        <f>IFERROR(IFERROR(BZ97,INDEX(input_dummy_data!$B:$B,MATCH($E97,input_dummy_data!$A:$A,0))),0)</f>
        <v>1.0490769172144344E-2</v>
      </c>
      <c r="DE97" s="69">
        <f>IFERROR(IFERROR(CA97,INDEX(input_dummy_data!$B:$B,MATCH($E97,input_dummy_data!$A:$A,0))),0)</f>
        <v>0</v>
      </c>
      <c r="DF97" s="69">
        <f>IFERROR(IFERROR(CB97,INDEX(input_dummy_data!$B:$B,MATCH($E97,input_dummy_data!$A:$A,0))),0)</f>
        <v>3.1135569017746328E-3</v>
      </c>
      <c r="DG97" s="69">
        <f>IFERROR(IFERROR(CC97,INDEX(input_dummy_data!$B:$B,MATCH($E97,input_dummy_data!$A:$A,0))),0)</f>
        <v>0</v>
      </c>
      <c r="DH97" s="69">
        <f>IFERROR(IFERROR(CD97,INDEX(input_dummy_data!$B:$B,MATCH($E97,input_dummy_data!$A:$A,0))),0)</f>
        <v>0</v>
      </c>
      <c r="DI97" s="69">
        <f>IFERROR(IFERROR(CE97,INDEX(input_dummy_data!$B:$B,MATCH($E97,input_dummy_data!$A:$A,0))),0)</f>
        <v>0</v>
      </c>
      <c r="DJ97" s="69">
        <f>IFERROR(IFERROR(CF97,INDEX(input_dummy_data!$B:$B,MATCH($E97,input_dummy_data!$A:$A,0))),0)</f>
        <v>1.9036131942109825E-2</v>
      </c>
      <c r="DK97" s="69">
        <f>IFERROR(IFERROR(CG97,INDEX(input_dummy_data!$B:$B,MATCH($E97,input_dummy_data!$A:$A,0))),0)</f>
        <v>0</v>
      </c>
      <c r="DL97" s="69">
        <f>IFERROR(IFERROR(CH97,INDEX(input_dummy_data!$B:$B,MATCH($E97,input_dummy_data!$A:$A,0))),0)</f>
        <v>0</v>
      </c>
      <c r="DM97" s="69">
        <f>IFERROR(IFERROR(CI97,INDEX(input_dummy_data!$B:$B,MATCH($E97,input_dummy_data!$A:$A,0))),0)</f>
        <v>0</v>
      </c>
      <c r="DN97" s="69">
        <f>IFERROR(IFERROR(CJ97,INDEX(input_dummy_data!$B:$B,MATCH($E97,input_dummy_data!$A:$A,0))),0)</f>
        <v>0</v>
      </c>
      <c r="DO97" s="69">
        <f>IFERROR(IFERROR(CK97,INDEX(input_dummy_data!$B:$B,MATCH($E97,input_dummy_data!$A:$A,0))),0)</f>
        <v>0.28165450844411827</v>
      </c>
      <c r="DP97" s="69">
        <f>IFERROR(IFERROR(CL97,INDEX(input_dummy_data!$B:$B,MATCH($E97,input_dummy_data!$A:$A,0))),0)</f>
        <v>0</v>
      </c>
      <c r="DQ97" s="69">
        <f>IFERROR(IFERROR(CM97,INDEX(input_dummy_data!$B:$B,MATCH($E97,input_dummy_data!$A:$A,0))),0)</f>
        <v>7.7472753971581085E-2</v>
      </c>
      <c r="DR97" s="69">
        <f>IFERROR(IFERROR(CN97,INDEX(input_dummy_data!$B:$B,MATCH($E97,input_dummy_data!$A:$A,0))),0)</f>
        <v>0</v>
      </c>
      <c r="DS97" s="69">
        <f>IFERROR(IFERROR(CO97,INDEX(input_dummy_data!$B:$B,MATCH($E97,input_dummy_data!$A:$A,0))),0)</f>
        <v>0.59022215737189654</v>
      </c>
      <c r="DT97" s="69">
        <f>IFERROR(IFERROR(CP97,INDEX(input_dummy_data!$B:$B,MATCH($E97,input_dummy_data!$A:$A,0))),0)</f>
        <v>0</v>
      </c>
      <c r="DU97" s="69">
        <f>IFERROR(IFERROR(CQ97,INDEX(input_dummy_data!$B:$B,MATCH($E97,input_dummy_data!$A:$A,0))),0)</f>
        <v>0</v>
      </c>
      <c r="DV97" s="69">
        <f>IFERROR(IFERROR(CR97,INDEX(input_dummy_data!$B:$B,MATCH($E97,input_dummy_data!$A:$A,0))),0)</f>
        <v>1.6909361590422844E-2</v>
      </c>
      <c r="DW97" t="s">
        <v>663</v>
      </c>
      <c r="DX97" t="s">
        <v>663</v>
      </c>
      <c r="DY97" t="s">
        <v>663</v>
      </c>
      <c r="DZ97" t="s">
        <v>663</v>
      </c>
      <c r="EA97" t="s">
        <v>663</v>
      </c>
      <c r="EB97" t="s">
        <v>663</v>
      </c>
      <c r="EC97" t="s">
        <v>663</v>
      </c>
      <c r="ED97" t="s">
        <v>663</v>
      </c>
      <c r="EE97" t="s">
        <v>663</v>
      </c>
      <c r="EF97" t="s">
        <v>663</v>
      </c>
      <c r="EG97" t="s">
        <v>663</v>
      </c>
      <c r="EH97" t="s">
        <v>663</v>
      </c>
      <c r="EI97" t="s">
        <v>663</v>
      </c>
      <c r="EJ97" t="s">
        <v>663</v>
      </c>
      <c r="EK97" t="s">
        <v>663</v>
      </c>
      <c r="EL97" t="s">
        <v>663</v>
      </c>
      <c r="EM97" t="s">
        <v>663</v>
      </c>
      <c r="EN97" t="s">
        <v>663</v>
      </c>
      <c r="EO97" t="s">
        <v>663</v>
      </c>
      <c r="EP97" t="s">
        <v>663</v>
      </c>
      <c r="EQ97" t="s">
        <v>663</v>
      </c>
      <c r="ER97" t="s">
        <v>663</v>
      </c>
      <c r="ES97" t="s">
        <v>663</v>
      </c>
      <c r="ET97" t="s">
        <v>663</v>
      </c>
      <c r="EU97" t="s">
        <v>663</v>
      </c>
      <c r="EV97" t="s">
        <v>663</v>
      </c>
      <c r="EW97" t="s">
        <v>663</v>
      </c>
      <c r="EX97" t="s">
        <v>663</v>
      </c>
      <c r="EY97" t="s">
        <v>663</v>
      </c>
    </row>
    <row r="98" spans="1:155" hidden="1" x14ac:dyDescent="0.2">
      <c r="A98" t="s">
        <v>276</v>
      </c>
      <c r="B98" t="s">
        <v>278</v>
      </c>
      <c r="C98" t="s">
        <v>15</v>
      </c>
      <c r="D98" t="s">
        <v>1</v>
      </c>
      <c r="E98" t="s">
        <v>223</v>
      </c>
      <c r="F98" s="51" t="s">
        <v>279</v>
      </c>
      <c r="G98" s="52" t="s">
        <v>656</v>
      </c>
      <c r="H98" s="51" t="s">
        <v>280</v>
      </c>
      <c r="I98" s="51" t="s">
        <v>280</v>
      </c>
      <c r="J98" s="51" t="s">
        <v>280</v>
      </c>
      <c r="K98" s="51" t="s">
        <v>280</v>
      </c>
      <c r="L98" s="51" t="s">
        <v>280</v>
      </c>
      <c r="M98" s="51" t="s">
        <v>280</v>
      </c>
      <c r="N98" s="51" t="s">
        <v>280</v>
      </c>
      <c r="O98" s="51" t="s">
        <v>280</v>
      </c>
      <c r="P98" s="51" t="s">
        <v>280</v>
      </c>
      <c r="Q98" s="51" t="s">
        <v>280</v>
      </c>
      <c r="R98" s="51" t="s">
        <v>280</v>
      </c>
      <c r="S98" s="51" t="s">
        <v>280</v>
      </c>
      <c r="T98" s="51" t="s">
        <v>280</v>
      </c>
      <c r="U98" s="51" t="s">
        <v>280</v>
      </c>
      <c r="V98" s="51" t="s">
        <v>280</v>
      </c>
      <c r="W98" s="51" t="s">
        <v>280</v>
      </c>
      <c r="X98" s="51" t="s">
        <v>280</v>
      </c>
      <c r="Y98" s="51" t="s">
        <v>280</v>
      </c>
      <c r="Z98" s="51" t="s">
        <v>280</v>
      </c>
      <c r="AA98" s="51" t="s">
        <v>280</v>
      </c>
      <c r="AB98" s="51" t="s">
        <v>280</v>
      </c>
      <c r="AC98" s="51" t="s">
        <v>280</v>
      </c>
      <c r="AD98" s="51" t="s">
        <v>280</v>
      </c>
      <c r="AE98" s="51" t="s">
        <v>280</v>
      </c>
      <c r="AF98" s="51" t="s">
        <v>280</v>
      </c>
      <c r="AG98" s="51" t="s">
        <v>280</v>
      </c>
      <c r="AH98" s="51" t="s">
        <v>280</v>
      </c>
      <c r="AI98" s="51" t="s">
        <v>280</v>
      </c>
      <c r="AJ98" s="51" t="s">
        <v>280</v>
      </c>
      <c r="BO98" s="60" t="s">
        <v>283</v>
      </c>
      <c r="BP98" s="62" t="e">
        <f t="shared" si="97"/>
        <v>#VALUE!</v>
      </c>
      <c r="BQ98" s="62" t="e">
        <f t="shared" si="97"/>
        <v>#VALUE!</v>
      </c>
      <c r="BR98" s="62" t="e">
        <f t="shared" si="97"/>
        <v>#VALUE!</v>
      </c>
      <c r="BS98" s="62" t="e">
        <f t="shared" si="97"/>
        <v>#VALUE!</v>
      </c>
      <c r="BT98" s="62" t="e">
        <f t="shared" si="97"/>
        <v>#VALUE!</v>
      </c>
      <c r="BU98" s="62" t="e">
        <f t="shared" si="97"/>
        <v>#VALUE!</v>
      </c>
      <c r="BV98" s="62" t="e">
        <f t="shared" si="97"/>
        <v>#VALUE!</v>
      </c>
      <c r="BW98" s="62" t="e">
        <f t="shared" si="97"/>
        <v>#VALUE!</v>
      </c>
      <c r="BX98" s="62" t="e">
        <f t="shared" si="97"/>
        <v>#VALUE!</v>
      </c>
      <c r="BY98" s="62" t="e">
        <f t="shared" si="97"/>
        <v>#VALUE!</v>
      </c>
      <c r="BZ98" s="62" t="e">
        <f t="shared" si="98"/>
        <v>#VALUE!</v>
      </c>
      <c r="CA98" s="62" t="e">
        <f t="shared" si="98"/>
        <v>#VALUE!</v>
      </c>
      <c r="CB98" s="62" t="e">
        <f t="shared" si="98"/>
        <v>#VALUE!</v>
      </c>
      <c r="CC98" s="62" t="e">
        <f t="shared" si="98"/>
        <v>#VALUE!</v>
      </c>
      <c r="CD98" s="62" t="e">
        <f t="shared" si="98"/>
        <v>#VALUE!</v>
      </c>
      <c r="CE98" s="62" t="e">
        <f t="shared" si="98"/>
        <v>#VALUE!</v>
      </c>
      <c r="CF98" s="62" t="e">
        <f t="shared" si="98"/>
        <v>#VALUE!</v>
      </c>
      <c r="CG98" s="62" t="e">
        <f t="shared" si="98"/>
        <v>#VALUE!</v>
      </c>
      <c r="CH98" s="62" t="e">
        <f t="shared" si="98"/>
        <v>#VALUE!</v>
      </c>
      <c r="CI98" s="62" t="e">
        <f t="shared" si="98"/>
        <v>#VALUE!</v>
      </c>
      <c r="CJ98" s="62" t="e">
        <f t="shared" si="99"/>
        <v>#VALUE!</v>
      </c>
      <c r="CK98" s="62" t="e">
        <f t="shared" si="99"/>
        <v>#VALUE!</v>
      </c>
      <c r="CL98" s="62" t="e">
        <f t="shared" si="99"/>
        <v>#VALUE!</v>
      </c>
      <c r="CM98" s="62" t="e">
        <f t="shared" si="99"/>
        <v>#VALUE!</v>
      </c>
      <c r="CN98" s="62" t="e">
        <f t="shared" si="99"/>
        <v>#VALUE!</v>
      </c>
      <c r="CO98" s="62" t="e">
        <f t="shared" si="99"/>
        <v>#VALUE!</v>
      </c>
      <c r="CP98" s="62" t="e">
        <f t="shared" si="99"/>
        <v>#VALUE!</v>
      </c>
      <c r="CQ98" s="62" t="e">
        <f t="shared" si="99"/>
        <v>#VALUE!</v>
      </c>
      <c r="CR98" s="62" t="e">
        <f t="shared" si="99"/>
        <v>#VALUE!</v>
      </c>
      <c r="CS98" s="63" t="s">
        <v>283</v>
      </c>
      <c r="CT98" s="69">
        <f>IFERROR(IFERROR(BP98,INDEX(input_dummy_data!$B:$B,MATCH($E98,input_dummy_data!$A:$A,0))),0)</f>
        <v>0</v>
      </c>
      <c r="CU98" s="69">
        <f>IFERROR(IFERROR(BQ98,INDEX(input_dummy_data!$B:$B,MATCH($E98,input_dummy_data!$A:$A,0))),0)</f>
        <v>0</v>
      </c>
      <c r="CV98" s="69">
        <f>IFERROR(IFERROR(BR98,INDEX(input_dummy_data!$B:$B,MATCH($E98,input_dummy_data!$A:$A,0))),0)</f>
        <v>0</v>
      </c>
      <c r="CW98" s="69">
        <f>IFERROR(IFERROR(BS98,INDEX(input_dummy_data!$B:$B,MATCH($E98,input_dummy_data!$A:$A,0))),0)</f>
        <v>0</v>
      </c>
      <c r="CX98" s="69">
        <f>IFERROR(IFERROR(BT98,INDEX(input_dummy_data!$B:$B,MATCH($E98,input_dummy_data!$A:$A,0))),0)</f>
        <v>0</v>
      </c>
      <c r="CY98" s="69">
        <f>IFERROR(IFERROR(BU98,INDEX(input_dummy_data!$B:$B,MATCH($E98,input_dummy_data!$A:$A,0))),0)</f>
        <v>0</v>
      </c>
      <c r="CZ98" s="69">
        <f>IFERROR(IFERROR(BV98,INDEX(input_dummy_data!$B:$B,MATCH($E98,input_dummy_data!$A:$A,0))),0)</f>
        <v>0</v>
      </c>
      <c r="DA98" s="69">
        <f>IFERROR(IFERROR(BW98,INDEX(input_dummy_data!$B:$B,MATCH($E98,input_dummy_data!$A:$A,0))),0)</f>
        <v>0</v>
      </c>
      <c r="DB98" s="69">
        <f>IFERROR(IFERROR(BX98,INDEX(input_dummy_data!$B:$B,MATCH($E98,input_dummy_data!$A:$A,0))),0)</f>
        <v>0</v>
      </c>
      <c r="DC98" s="69">
        <f>IFERROR(IFERROR(BY98,INDEX(input_dummy_data!$B:$B,MATCH($E98,input_dummy_data!$A:$A,0))),0)</f>
        <v>0</v>
      </c>
      <c r="DD98" s="69">
        <f>IFERROR(IFERROR(BZ98,INDEX(input_dummy_data!$B:$B,MATCH($E98,input_dummy_data!$A:$A,0))),0)</f>
        <v>0</v>
      </c>
      <c r="DE98" s="69">
        <f>IFERROR(IFERROR(CA98,INDEX(input_dummy_data!$B:$B,MATCH($E98,input_dummy_data!$A:$A,0))),0)</f>
        <v>0</v>
      </c>
      <c r="DF98" s="69">
        <f>IFERROR(IFERROR(CB98,INDEX(input_dummy_data!$B:$B,MATCH($E98,input_dummy_data!$A:$A,0))),0)</f>
        <v>0</v>
      </c>
      <c r="DG98" s="69">
        <f>IFERROR(IFERROR(CC98,INDEX(input_dummy_data!$B:$B,MATCH($E98,input_dummy_data!$A:$A,0))),0)</f>
        <v>0</v>
      </c>
      <c r="DH98" s="69">
        <f>IFERROR(IFERROR(CD98,INDEX(input_dummy_data!$B:$B,MATCH($E98,input_dummy_data!$A:$A,0))),0)</f>
        <v>0</v>
      </c>
      <c r="DI98" s="69">
        <f>IFERROR(IFERROR(CE98,INDEX(input_dummy_data!$B:$B,MATCH($E98,input_dummy_data!$A:$A,0))),0)</f>
        <v>0</v>
      </c>
      <c r="DJ98" s="69">
        <f>IFERROR(IFERROR(CF98,INDEX(input_dummy_data!$B:$B,MATCH($E98,input_dummy_data!$A:$A,0))),0)</f>
        <v>0</v>
      </c>
      <c r="DK98" s="69">
        <f>IFERROR(IFERROR(CG98,INDEX(input_dummy_data!$B:$B,MATCH($E98,input_dummy_data!$A:$A,0))),0)</f>
        <v>0</v>
      </c>
      <c r="DL98" s="69">
        <f>IFERROR(IFERROR(CH98,INDEX(input_dummy_data!$B:$B,MATCH($E98,input_dummy_data!$A:$A,0))),0)</f>
        <v>0</v>
      </c>
      <c r="DM98" s="69">
        <f>IFERROR(IFERROR(CI98,INDEX(input_dummy_data!$B:$B,MATCH($E98,input_dummy_data!$A:$A,0))),0)</f>
        <v>0</v>
      </c>
      <c r="DN98" s="69">
        <f>IFERROR(IFERROR(CJ98,INDEX(input_dummy_data!$B:$B,MATCH($E98,input_dummy_data!$A:$A,0))),0)</f>
        <v>0</v>
      </c>
      <c r="DO98" s="69">
        <f>IFERROR(IFERROR(CK98,INDEX(input_dummy_data!$B:$B,MATCH($E98,input_dummy_data!$A:$A,0))),0)</f>
        <v>0</v>
      </c>
      <c r="DP98" s="69">
        <f>IFERROR(IFERROR(CL98,INDEX(input_dummy_data!$B:$B,MATCH($E98,input_dummy_data!$A:$A,0))),0)</f>
        <v>0</v>
      </c>
      <c r="DQ98" s="69">
        <f>IFERROR(IFERROR(CM98,INDEX(input_dummy_data!$B:$B,MATCH($E98,input_dummy_data!$A:$A,0))),0)</f>
        <v>0</v>
      </c>
      <c r="DR98" s="69">
        <f>IFERROR(IFERROR(CN98,INDEX(input_dummy_data!$B:$B,MATCH($E98,input_dummy_data!$A:$A,0))),0)</f>
        <v>0</v>
      </c>
      <c r="DS98" s="69">
        <f>IFERROR(IFERROR(CO98,INDEX(input_dummy_data!$B:$B,MATCH($E98,input_dummy_data!$A:$A,0))),0)</f>
        <v>0</v>
      </c>
      <c r="DT98" s="69">
        <f>IFERROR(IFERROR(CP98,INDEX(input_dummy_data!$B:$B,MATCH($E98,input_dummy_data!$A:$A,0))),0)</f>
        <v>0</v>
      </c>
      <c r="DU98" s="69">
        <f>IFERROR(IFERROR(CQ98,INDEX(input_dummy_data!$B:$B,MATCH($E98,input_dummy_data!$A:$A,0))),0)</f>
        <v>0</v>
      </c>
      <c r="DV98" s="69">
        <f>IFERROR(IFERROR(CR98,INDEX(input_dummy_data!$B:$B,MATCH($E98,input_dummy_data!$A:$A,0))),0)</f>
        <v>0</v>
      </c>
      <c r="DW98" t="s">
        <v>850</v>
      </c>
      <c r="DX98" t="s">
        <v>850</v>
      </c>
      <c r="DY98" t="s">
        <v>850</v>
      </c>
      <c r="DZ98" t="s">
        <v>850</v>
      </c>
      <c r="EA98" t="s">
        <v>850</v>
      </c>
      <c r="EB98" t="s">
        <v>850</v>
      </c>
      <c r="EC98" t="s">
        <v>850</v>
      </c>
      <c r="ED98" t="s">
        <v>850</v>
      </c>
      <c r="EE98" t="s">
        <v>850</v>
      </c>
      <c r="EF98" t="s">
        <v>850</v>
      </c>
      <c r="EG98" t="s">
        <v>850</v>
      </c>
      <c r="EH98" t="s">
        <v>850</v>
      </c>
      <c r="EI98" t="s">
        <v>850</v>
      </c>
      <c r="EJ98" t="s">
        <v>850</v>
      </c>
      <c r="EK98" t="s">
        <v>850</v>
      </c>
      <c r="EL98" t="s">
        <v>850</v>
      </c>
      <c r="EM98" t="s">
        <v>850</v>
      </c>
      <c r="EN98" t="s">
        <v>850</v>
      </c>
      <c r="EO98" t="s">
        <v>850</v>
      </c>
      <c r="EP98" t="s">
        <v>850</v>
      </c>
      <c r="EQ98" t="s">
        <v>850</v>
      </c>
      <c r="ER98" t="s">
        <v>850</v>
      </c>
      <c r="ES98" t="s">
        <v>850</v>
      </c>
      <c r="ET98" t="s">
        <v>850</v>
      </c>
      <c r="EU98" t="s">
        <v>850</v>
      </c>
      <c r="EV98" t="s">
        <v>850</v>
      </c>
      <c r="EW98" t="s">
        <v>850</v>
      </c>
      <c r="EX98" t="s">
        <v>858</v>
      </c>
      <c r="EY98" t="s">
        <v>850</v>
      </c>
    </row>
    <row r="99" spans="1:155" hidden="1" x14ac:dyDescent="0.2">
      <c r="A99" t="s">
        <v>276</v>
      </c>
      <c r="B99" t="s">
        <v>278</v>
      </c>
      <c r="C99" t="s">
        <v>270</v>
      </c>
      <c r="D99" t="s">
        <v>1</v>
      </c>
      <c r="E99" t="s">
        <v>224</v>
      </c>
      <c r="F99" s="51" t="s">
        <v>279</v>
      </c>
      <c r="G99" s="52" t="s">
        <v>281</v>
      </c>
      <c r="H99" s="53" t="s">
        <v>280</v>
      </c>
      <c r="I99" s="53" t="s">
        <v>280</v>
      </c>
      <c r="J99" s="53" t="s">
        <v>280</v>
      </c>
      <c r="K99" s="53" t="s">
        <v>280</v>
      </c>
      <c r="L99" s="53" t="s">
        <v>280</v>
      </c>
      <c r="M99" s="53" t="s">
        <v>280</v>
      </c>
      <c r="N99" s="53" t="s">
        <v>280</v>
      </c>
      <c r="O99" s="53" t="s">
        <v>280</v>
      </c>
      <c r="P99" s="53" t="s">
        <v>280</v>
      </c>
      <c r="Q99" s="53" t="s">
        <v>280</v>
      </c>
      <c r="R99" s="53" t="s">
        <v>280</v>
      </c>
      <c r="S99" s="53" t="s">
        <v>280</v>
      </c>
      <c r="T99" s="53" t="s">
        <v>280</v>
      </c>
      <c r="U99" s="53" t="s">
        <v>280</v>
      </c>
      <c r="V99" s="53" t="s">
        <v>280</v>
      </c>
      <c r="W99" s="53" t="s">
        <v>280</v>
      </c>
      <c r="X99" s="53" t="s">
        <v>280</v>
      </c>
      <c r="Y99" s="53" t="s">
        <v>280</v>
      </c>
      <c r="Z99" s="53" t="s">
        <v>280</v>
      </c>
      <c r="AA99" s="53" t="s">
        <v>280</v>
      </c>
      <c r="AB99" s="53" t="s">
        <v>280</v>
      </c>
      <c r="AC99" s="53" t="s">
        <v>280</v>
      </c>
      <c r="AD99" s="53" t="s">
        <v>280</v>
      </c>
      <c r="AE99" s="53" t="s">
        <v>280</v>
      </c>
      <c r="AF99" s="53" t="s">
        <v>280</v>
      </c>
      <c r="AG99" s="53" t="s">
        <v>280</v>
      </c>
      <c r="AH99" s="53" t="s">
        <v>280</v>
      </c>
      <c r="AI99" s="53" t="s">
        <v>280</v>
      </c>
      <c r="AJ99" s="53" t="s">
        <v>280</v>
      </c>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c r="BJ99" s="112"/>
      <c r="BK99" s="112"/>
      <c r="BL99" s="112"/>
      <c r="BM99" s="112"/>
      <c r="BN99" s="112"/>
      <c r="BO99" s="60" t="s">
        <v>283</v>
      </c>
      <c r="BP99" s="62" t="e">
        <f>H99/SUMIFS(AL:AL,$A:$A,"Dwellings",$B:$B,"4. Technology split",$C:$C,"Network gas",$D:$D,"Total Network gas")</f>
        <v>#VALUE!</v>
      </c>
      <c r="BQ99" s="62" t="e">
        <f t="shared" ref="BQ99:CR100" si="100">I99/SUMIFS(AM:AM,$A:$A,"Dwellings",$B:$B,"4. Technology split",$C:$C,"Network gas",$D:$D,"Total Network gas")</f>
        <v>#VALUE!</v>
      </c>
      <c r="BR99" s="62" t="e">
        <f t="shared" si="100"/>
        <v>#VALUE!</v>
      </c>
      <c r="BS99" s="62" t="e">
        <f t="shared" si="100"/>
        <v>#VALUE!</v>
      </c>
      <c r="BT99" s="62" t="e">
        <f t="shared" si="100"/>
        <v>#VALUE!</v>
      </c>
      <c r="BU99" s="62" t="e">
        <f t="shared" si="100"/>
        <v>#VALUE!</v>
      </c>
      <c r="BV99" s="62" t="e">
        <f t="shared" si="100"/>
        <v>#VALUE!</v>
      </c>
      <c r="BW99" s="62" t="e">
        <f t="shared" si="100"/>
        <v>#VALUE!</v>
      </c>
      <c r="BX99" s="62" t="e">
        <f t="shared" si="100"/>
        <v>#VALUE!</v>
      </c>
      <c r="BY99" s="62" t="e">
        <f t="shared" si="100"/>
        <v>#VALUE!</v>
      </c>
      <c r="BZ99" s="62" t="e">
        <f t="shared" si="100"/>
        <v>#VALUE!</v>
      </c>
      <c r="CA99" s="62" t="e">
        <f t="shared" si="100"/>
        <v>#VALUE!</v>
      </c>
      <c r="CB99" s="62" t="e">
        <f t="shared" si="100"/>
        <v>#VALUE!</v>
      </c>
      <c r="CC99" s="62" t="e">
        <f t="shared" si="100"/>
        <v>#VALUE!</v>
      </c>
      <c r="CD99" s="62" t="e">
        <f t="shared" si="100"/>
        <v>#VALUE!</v>
      </c>
      <c r="CE99" s="62" t="e">
        <f t="shared" si="100"/>
        <v>#VALUE!</v>
      </c>
      <c r="CF99" s="62" t="e">
        <f t="shared" si="100"/>
        <v>#VALUE!</v>
      </c>
      <c r="CG99" s="62" t="e">
        <f t="shared" si="100"/>
        <v>#VALUE!</v>
      </c>
      <c r="CH99" s="62" t="e">
        <f t="shared" si="100"/>
        <v>#VALUE!</v>
      </c>
      <c r="CI99" s="62" t="e">
        <f t="shared" si="100"/>
        <v>#VALUE!</v>
      </c>
      <c r="CJ99" s="62" t="e">
        <f t="shared" si="100"/>
        <v>#VALUE!</v>
      </c>
      <c r="CK99" s="62" t="e">
        <f t="shared" si="100"/>
        <v>#VALUE!</v>
      </c>
      <c r="CL99" s="62" t="e">
        <f t="shared" si="100"/>
        <v>#VALUE!</v>
      </c>
      <c r="CM99" s="62" t="e">
        <f t="shared" si="100"/>
        <v>#VALUE!</v>
      </c>
      <c r="CN99" s="62" t="e">
        <f t="shared" si="100"/>
        <v>#VALUE!</v>
      </c>
      <c r="CO99" s="62" t="e">
        <f t="shared" si="100"/>
        <v>#VALUE!</v>
      </c>
      <c r="CP99" s="62" t="e">
        <f t="shared" si="100"/>
        <v>#VALUE!</v>
      </c>
      <c r="CQ99" s="62" t="e">
        <f t="shared" si="100"/>
        <v>#VALUE!</v>
      </c>
      <c r="CR99" s="62" t="e">
        <f t="shared" si="100"/>
        <v>#VALUE!</v>
      </c>
      <c r="CS99" s="63" t="s">
        <v>283</v>
      </c>
      <c r="CT99" s="69">
        <f>IFERROR(IFERROR(BP99,INDEX(input_dummy_data!$B:$B,MATCH($E99,input_dummy_data!$A:$A,0))),0)</f>
        <v>0.96</v>
      </c>
      <c r="CU99" s="69">
        <f>IFERROR(IFERROR(BQ99,INDEX(input_dummy_data!$B:$B,MATCH($E99,input_dummy_data!$A:$A,0))),0)</f>
        <v>0.96</v>
      </c>
      <c r="CV99" s="69">
        <f>IFERROR(IFERROR(BR99,INDEX(input_dummy_data!$B:$B,MATCH($E99,input_dummy_data!$A:$A,0))),0)</f>
        <v>0.96</v>
      </c>
      <c r="CW99" s="69">
        <f>IFERROR(IFERROR(BS99,INDEX(input_dummy_data!$B:$B,MATCH($E99,input_dummy_data!$A:$A,0))),0)</f>
        <v>0.96</v>
      </c>
      <c r="CX99" s="69">
        <f>IFERROR(IFERROR(BT99,INDEX(input_dummy_data!$B:$B,MATCH($E99,input_dummy_data!$A:$A,0))),0)</f>
        <v>0.96</v>
      </c>
      <c r="CY99" s="69">
        <f>IFERROR(IFERROR(BU99,INDEX(input_dummy_data!$B:$B,MATCH($E99,input_dummy_data!$A:$A,0))),0)</f>
        <v>0.96</v>
      </c>
      <c r="CZ99" s="69">
        <f>IFERROR(IFERROR(BV99,INDEX(input_dummy_data!$B:$B,MATCH($E99,input_dummy_data!$A:$A,0))),0)</f>
        <v>0.96</v>
      </c>
      <c r="DA99" s="69">
        <f>IFERROR(IFERROR(BW99,INDEX(input_dummy_data!$B:$B,MATCH($E99,input_dummy_data!$A:$A,0))),0)</f>
        <v>0.96</v>
      </c>
      <c r="DB99" s="69">
        <f>IFERROR(IFERROR(BX99,INDEX(input_dummy_data!$B:$B,MATCH($E99,input_dummy_data!$A:$A,0))),0)</f>
        <v>0.96</v>
      </c>
      <c r="DC99" s="69">
        <f>IFERROR(IFERROR(BY99,INDEX(input_dummy_data!$B:$B,MATCH($E99,input_dummy_data!$A:$A,0))),0)</f>
        <v>0.96</v>
      </c>
      <c r="DD99" s="69">
        <f>IFERROR(IFERROR(BZ99,INDEX(input_dummy_data!$B:$B,MATCH($E99,input_dummy_data!$A:$A,0))),0)</f>
        <v>0.96</v>
      </c>
      <c r="DE99" s="69">
        <f>IFERROR(IFERROR(CA99,INDEX(input_dummy_data!$B:$B,MATCH($E99,input_dummy_data!$A:$A,0))),0)</f>
        <v>0.96</v>
      </c>
      <c r="DF99" s="69">
        <f>IFERROR(IFERROR(CB99,INDEX(input_dummy_data!$B:$B,MATCH($E99,input_dummy_data!$A:$A,0))),0)</f>
        <v>0.96</v>
      </c>
      <c r="DG99" s="69">
        <f>IFERROR(IFERROR(CC99,INDEX(input_dummy_data!$B:$B,MATCH($E99,input_dummy_data!$A:$A,0))),0)</f>
        <v>0.96</v>
      </c>
      <c r="DH99" s="69">
        <f>IFERROR(IFERROR(CD99,INDEX(input_dummy_data!$B:$B,MATCH($E99,input_dummy_data!$A:$A,0))),0)</f>
        <v>0.96</v>
      </c>
      <c r="DI99" s="69">
        <f>IFERROR(IFERROR(CE99,INDEX(input_dummy_data!$B:$B,MATCH($E99,input_dummy_data!$A:$A,0))),0)</f>
        <v>0.96</v>
      </c>
      <c r="DJ99" s="69">
        <f>IFERROR(IFERROR(CF99,INDEX(input_dummy_data!$B:$B,MATCH($E99,input_dummy_data!$A:$A,0))),0)</f>
        <v>0.96</v>
      </c>
      <c r="DK99" s="69">
        <f>IFERROR(IFERROR(CG99,INDEX(input_dummy_data!$B:$B,MATCH($E99,input_dummy_data!$A:$A,0))),0)</f>
        <v>0.96</v>
      </c>
      <c r="DL99" s="69">
        <f>IFERROR(IFERROR(CH99,INDEX(input_dummy_data!$B:$B,MATCH($E99,input_dummy_data!$A:$A,0))),0)</f>
        <v>0.96</v>
      </c>
      <c r="DM99" s="69">
        <f>IFERROR(IFERROR(CI99,INDEX(input_dummy_data!$B:$B,MATCH($E99,input_dummy_data!$A:$A,0))),0)</f>
        <v>0.96</v>
      </c>
      <c r="DN99" s="69">
        <f>IFERROR(IFERROR(CJ99,INDEX(input_dummy_data!$B:$B,MATCH($E99,input_dummy_data!$A:$A,0))),0)</f>
        <v>0.96</v>
      </c>
      <c r="DO99" s="69">
        <f>IFERROR(IFERROR(CK99,INDEX(input_dummy_data!$B:$B,MATCH($E99,input_dummy_data!$A:$A,0))),0)</f>
        <v>0.96</v>
      </c>
      <c r="DP99" s="69">
        <f>IFERROR(IFERROR(CL99,INDEX(input_dummy_data!$B:$B,MATCH($E99,input_dummy_data!$A:$A,0))),0)</f>
        <v>0.96</v>
      </c>
      <c r="DQ99" s="69">
        <f>IFERROR(IFERROR(CM99,INDEX(input_dummy_data!$B:$B,MATCH($E99,input_dummy_data!$A:$A,0))),0)</f>
        <v>0.96</v>
      </c>
      <c r="DR99" s="69">
        <f>IFERROR(IFERROR(CN99,INDEX(input_dummy_data!$B:$B,MATCH($E99,input_dummy_data!$A:$A,0))),0)</f>
        <v>0.96</v>
      </c>
      <c r="DS99" s="69">
        <f>IFERROR(IFERROR(CO99,INDEX(input_dummy_data!$B:$B,MATCH($E99,input_dummy_data!$A:$A,0))),0)</f>
        <v>0.96</v>
      </c>
      <c r="DT99" s="69">
        <f>IFERROR(IFERROR(CP99,INDEX(input_dummy_data!$B:$B,MATCH($E99,input_dummy_data!$A:$A,0))),0)</f>
        <v>0.96</v>
      </c>
      <c r="DU99" s="69">
        <f>IFERROR(IFERROR(CQ99,INDEX(input_dummy_data!$B:$B,MATCH($E99,input_dummy_data!$A:$A,0))),0)</f>
        <v>0.96</v>
      </c>
      <c r="DV99" s="69">
        <f>IFERROR(IFERROR(CR99,INDEX(input_dummy_data!$B:$B,MATCH($E99,input_dummy_data!$A:$A,0))),0)</f>
        <v>0.96</v>
      </c>
      <c r="DW99" t="s">
        <v>848</v>
      </c>
      <c r="DX99" t="s">
        <v>848</v>
      </c>
      <c r="DY99" t="s">
        <v>848</v>
      </c>
      <c r="DZ99" t="s">
        <v>848</v>
      </c>
      <c r="EA99" t="s">
        <v>848</v>
      </c>
      <c r="EB99" t="s">
        <v>848</v>
      </c>
      <c r="EC99" t="s">
        <v>848</v>
      </c>
      <c r="ED99" t="s">
        <v>848</v>
      </c>
      <c r="EE99" t="s">
        <v>848</v>
      </c>
      <c r="EF99" t="s">
        <v>848</v>
      </c>
      <c r="EG99" t="s">
        <v>848</v>
      </c>
      <c r="EH99" t="s">
        <v>848</v>
      </c>
      <c r="EI99" t="s">
        <v>848</v>
      </c>
      <c r="EJ99" t="s">
        <v>848</v>
      </c>
      <c r="EK99" t="s">
        <v>848</v>
      </c>
      <c r="EL99" t="s">
        <v>848</v>
      </c>
      <c r="EM99" t="s">
        <v>848</v>
      </c>
      <c r="EN99" t="s">
        <v>848</v>
      </c>
      <c r="EO99" t="s">
        <v>848</v>
      </c>
      <c r="EP99" t="s">
        <v>848</v>
      </c>
      <c r="EQ99" t="s">
        <v>848</v>
      </c>
      <c r="ER99" t="s">
        <v>848</v>
      </c>
      <c r="ES99" t="s">
        <v>848</v>
      </c>
      <c r="ET99" t="s">
        <v>848</v>
      </c>
      <c r="EU99" t="s">
        <v>848</v>
      </c>
      <c r="EV99" t="s">
        <v>848</v>
      </c>
      <c r="EW99" t="s">
        <v>848</v>
      </c>
      <c r="EX99" t="s">
        <v>848</v>
      </c>
      <c r="EY99" t="s">
        <v>848</v>
      </c>
    </row>
    <row r="100" spans="1:155" hidden="1" x14ac:dyDescent="0.2">
      <c r="A100" t="s">
        <v>276</v>
      </c>
      <c r="B100" t="s">
        <v>278</v>
      </c>
      <c r="C100" t="s">
        <v>270</v>
      </c>
      <c r="D100" t="s">
        <v>1</v>
      </c>
      <c r="E100" t="s">
        <v>225</v>
      </c>
      <c r="F100" s="51" t="s">
        <v>279</v>
      </c>
      <c r="G100" s="52" t="s">
        <v>281</v>
      </c>
      <c r="H100" s="51" t="s">
        <v>280</v>
      </c>
      <c r="I100" s="51" t="s">
        <v>280</v>
      </c>
      <c r="J100" s="51" t="s">
        <v>280</v>
      </c>
      <c r="K100" s="51" t="s">
        <v>280</v>
      </c>
      <c r="L100" s="51" t="s">
        <v>280</v>
      </c>
      <c r="M100" s="51" t="s">
        <v>280</v>
      </c>
      <c r="N100" s="51" t="s">
        <v>280</v>
      </c>
      <c r="O100" s="51" t="s">
        <v>280</v>
      </c>
      <c r="P100" s="51" t="s">
        <v>280</v>
      </c>
      <c r="Q100" s="51" t="s">
        <v>280</v>
      </c>
      <c r="R100" s="51" t="s">
        <v>280</v>
      </c>
      <c r="S100" s="51" t="s">
        <v>280</v>
      </c>
      <c r="T100" s="51" t="s">
        <v>280</v>
      </c>
      <c r="U100" s="51" t="s">
        <v>280</v>
      </c>
      <c r="V100" s="51" t="s">
        <v>280</v>
      </c>
      <c r="W100" s="51" t="s">
        <v>280</v>
      </c>
      <c r="X100" s="51" t="s">
        <v>280</v>
      </c>
      <c r="Y100" s="51" t="s">
        <v>280</v>
      </c>
      <c r="Z100" s="51" t="s">
        <v>280</v>
      </c>
      <c r="AA100" s="51" t="s">
        <v>280</v>
      </c>
      <c r="AB100" s="51" t="s">
        <v>280</v>
      </c>
      <c r="AC100" s="51" t="s">
        <v>280</v>
      </c>
      <c r="AD100" s="51" t="s">
        <v>280</v>
      </c>
      <c r="AE100" s="51" t="s">
        <v>280</v>
      </c>
      <c r="AF100" s="51" t="s">
        <v>280</v>
      </c>
      <c r="AG100" s="51" t="s">
        <v>280</v>
      </c>
      <c r="AH100" s="51" t="s">
        <v>280</v>
      </c>
      <c r="AI100" s="51" t="s">
        <v>280</v>
      </c>
      <c r="AJ100" s="51" t="s">
        <v>280</v>
      </c>
      <c r="BO100" s="60" t="s">
        <v>283</v>
      </c>
      <c r="BP100" s="62" t="e">
        <f>H100/SUMIFS(AL:AL,$A:$A,"Dwellings",$B:$B,"4. Technology split",$C:$C,"Network gas",$D:$D,"Total Network gas")</f>
        <v>#VALUE!</v>
      </c>
      <c r="BQ100" s="62" t="e">
        <f t="shared" si="100"/>
        <v>#VALUE!</v>
      </c>
      <c r="BR100" s="62" t="e">
        <f t="shared" si="100"/>
        <v>#VALUE!</v>
      </c>
      <c r="BS100" s="62" t="e">
        <f t="shared" si="100"/>
        <v>#VALUE!</v>
      </c>
      <c r="BT100" s="62" t="e">
        <f t="shared" si="100"/>
        <v>#VALUE!</v>
      </c>
      <c r="BU100" s="62" t="e">
        <f t="shared" si="100"/>
        <v>#VALUE!</v>
      </c>
      <c r="BV100" s="62" t="e">
        <f t="shared" si="100"/>
        <v>#VALUE!</v>
      </c>
      <c r="BW100" s="62" t="e">
        <f t="shared" si="100"/>
        <v>#VALUE!</v>
      </c>
      <c r="BX100" s="62" t="e">
        <f t="shared" si="100"/>
        <v>#VALUE!</v>
      </c>
      <c r="BY100" s="62" t="e">
        <f t="shared" si="100"/>
        <v>#VALUE!</v>
      </c>
      <c r="BZ100" s="62" t="e">
        <f t="shared" si="100"/>
        <v>#VALUE!</v>
      </c>
      <c r="CA100" s="62" t="e">
        <f t="shared" si="100"/>
        <v>#VALUE!</v>
      </c>
      <c r="CB100" s="62" t="e">
        <f t="shared" si="100"/>
        <v>#VALUE!</v>
      </c>
      <c r="CC100" s="62" t="e">
        <f t="shared" si="100"/>
        <v>#VALUE!</v>
      </c>
      <c r="CD100" s="62" t="e">
        <f t="shared" si="100"/>
        <v>#VALUE!</v>
      </c>
      <c r="CE100" s="62" t="e">
        <f t="shared" si="100"/>
        <v>#VALUE!</v>
      </c>
      <c r="CF100" s="62" t="e">
        <f t="shared" si="100"/>
        <v>#VALUE!</v>
      </c>
      <c r="CG100" s="62" t="e">
        <f t="shared" si="100"/>
        <v>#VALUE!</v>
      </c>
      <c r="CH100" s="62" t="e">
        <f t="shared" si="100"/>
        <v>#VALUE!</v>
      </c>
      <c r="CI100" s="62" t="e">
        <f t="shared" si="100"/>
        <v>#VALUE!</v>
      </c>
      <c r="CJ100" s="62" t="e">
        <f t="shared" si="100"/>
        <v>#VALUE!</v>
      </c>
      <c r="CK100" s="62" t="e">
        <f t="shared" si="100"/>
        <v>#VALUE!</v>
      </c>
      <c r="CL100" s="62" t="e">
        <f t="shared" si="100"/>
        <v>#VALUE!</v>
      </c>
      <c r="CM100" s="62" t="e">
        <f t="shared" si="100"/>
        <v>#VALUE!</v>
      </c>
      <c r="CN100" s="62" t="e">
        <f t="shared" si="100"/>
        <v>#VALUE!</v>
      </c>
      <c r="CO100" s="62" t="e">
        <f t="shared" si="100"/>
        <v>#VALUE!</v>
      </c>
      <c r="CP100" s="62" t="e">
        <f t="shared" si="100"/>
        <v>#VALUE!</v>
      </c>
      <c r="CQ100" s="62" t="e">
        <f t="shared" si="100"/>
        <v>#VALUE!</v>
      </c>
      <c r="CR100" s="62" t="e">
        <f t="shared" si="100"/>
        <v>#VALUE!</v>
      </c>
      <c r="CS100" s="63" t="s">
        <v>283</v>
      </c>
      <c r="CT100" s="69">
        <f>IFERROR(IFERROR(BP100,INDEX(input_dummy_data!$B:$B,MATCH($E100,input_dummy_data!$A:$A,0))),0)</f>
        <v>0</v>
      </c>
      <c r="CU100" s="69">
        <f>IFERROR(IFERROR(BQ100,INDEX(input_dummy_data!$B:$B,MATCH($E100,input_dummy_data!$A:$A,0))),0)</f>
        <v>0</v>
      </c>
      <c r="CV100" s="69">
        <f>IFERROR(IFERROR(BR100,INDEX(input_dummy_data!$B:$B,MATCH($E100,input_dummy_data!$A:$A,0))),0)</f>
        <v>0</v>
      </c>
      <c r="CW100" s="69">
        <f>IFERROR(IFERROR(BS100,INDEX(input_dummy_data!$B:$B,MATCH($E100,input_dummy_data!$A:$A,0))),0)</f>
        <v>0</v>
      </c>
      <c r="CX100" s="69">
        <f>IFERROR(IFERROR(BT100,INDEX(input_dummy_data!$B:$B,MATCH($E100,input_dummy_data!$A:$A,0))),0)</f>
        <v>0</v>
      </c>
      <c r="CY100" s="69">
        <f>IFERROR(IFERROR(BU100,INDEX(input_dummy_data!$B:$B,MATCH($E100,input_dummy_data!$A:$A,0))),0)</f>
        <v>0</v>
      </c>
      <c r="CZ100" s="69">
        <f>IFERROR(IFERROR(BV100,INDEX(input_dummy_data!$B:$B,MATCH($E100,input_dummy_data!$A:$A,0))),0)</f>
        <v>0</v>
      </c>
      <c r="DA100" s="69">
        <f>IFERROR(IFERROR(BW100,INDEX(input_dummy_data!$B:$B,MATCH($E100,input_dummy_data!$A:$A,0))),0)</f>
        <v>0</v>
      </c>
      <c r="DB100" s="69">
        <f>IFERROR(IFERROR(BX100,INDEX(input_dummy_data!$B:$B,MATCH($E100,input_dummy_data!$A:$A,0))),0)</f>
        <v>0</v>
      </c>
      <c r="DC100" s="69">
        <f>IFERROR(IFERROR(BY100,INDEX(input_dummy_data!$B:$B,MATCH($E100,input_dummy_data!$A:$A,0))),0)</f>
        <v>0</v>
      </c>
      <c r="DD100" s="69">
        <f>IFERROR(IFERROR(BZ100,INDEX(input_dummy_data!$B:$B,MATCH($E100,input_dummy_data!$A:$A,0))),0)</f>
        <v>0</v>
      </c>
      <c r="DE100" s="69">
        <f>IFERROR(IFERROR(CA100,INDEX(input_dummy_data!$B:$B,MATCH($E100,input_dummy_data!$A:$A,0))),0)</f>
        <v>0</v>
      </c>
      <c r="DF100" s="69">
        <f>IFERROR(IFERROR(CB100,INDEX(input_dummy_data!$B:$B,MATCH($E100,input_dummy_data!$A:$A,0))),0)</f>
        <v>0</v>
      </c>
      <c r="DG100" s="69">
        <f>IFERROR(IFERROR(CC100,INDEX(input_dummy_data!$B:$B,MATCH($E100,input_dummy_data!$A:$A,0))),0)</f>
        <v>0</v>
      </c>
      <c r="DH100" s="69">
        <f>IFERROR(IFERROR(CD100,INDEX(input_dummy_data!$B:$B,MATCH($E100,input_dummy_data!$A:$A,0))),0)</f>
        <v>0</v>
      </c>
      <c r="DI100" s="69">
        <f>IFERROR(IFERROR(CE100,INDEX(input_dummy_data!$B:$B,MATCH($E100,input_dummy_data!$A:$A,0))),0)</f>
        <v>0</v>
      </c>
      <c r="DJ100" s="69">
        <f>IFERROR(IFERROR(CF100,INDEX(input_dummy_data!$B:$B,MATCH($E100,input_dummy_data!$A:$A,0))),0)</f>
        <v>0</v>
      </c>
      <c r="DK100" s="69">
        <f>IFERROR(IFERROR(CG100,INDEX(input_dummy_data!$B:$B,MATCH($E100,input_dummy_data!$A:$A,0))),0)</f>
        <v>0</v>
      </c>
      <c r="DL100" s="69">
        <f>IFERROR(IFERROR(CH100,INDEX(input_dummy_data!$B:$B,MATCH($E100,input_dummy_data!$A:$A,0))),0)</f>
        <v>0</v>
      </c>
      <c r="DM100" s="69">
        <f>IFERROR(IFERROR(CI100,INDEX(input_dummy_data!$B:$B,MATCH($E100,input_dummy_data!$A:$A,0))),0)</f>
        <v>0</v>
      </c>
      <c r="DN100" s="69">
        <f>IFERROR(IFERROR(CJ100,INDEX(input_dummy_data!$B:$B,MATCH($E100,input_dummy_data!$A:$A,0))),0)</f>
        <v>0</v>
      </c>
      <c r="DO100" s="69">
        <f>IFERROR(IFERROR(CK100,INDEX(input_dummy_data!$B:$B,MATCH($E100,input_dummy_data!$A:$A,0))),0)</f>
        <v>0</v>
      </c>
      <c r="DP100" s="69">
        <f>IFERROR(IFERROR(CL100,INDEX(input_dummy_data!$B:$B,MATCH($E100,input_dummy_data!$A:$A,0))),0)</f>
        <v>0</v>
      </c>
      <c r="DQ100" s="69">
        <f>IFERROR(IFERROR(CM100,INDEX(input_dummy_data!$B:$B,MATCH($E100,input_dummy_data!$A:$A,0))),0)</f>
        <v>0</v>
      </c>
      <c r="DR100" s="69">
        <f>IFERROR(IFERROR(CN100,INDEX(input_dummy_data!$B:$B,MATCH($E100,input_dummy_data!$A:$A,0))),0)</f>
        <v>0</v>
      </c>
      <c r="DS100" s="69">
        <f>IFERROR(IFERROR(CO100,INDEX(input_dummy_data!$B:$B,MATCH($E100,input_dummy_data!$A:$A,0))),0)</f>
        <v>0</v>
      </c>
      <c r="DT100" s="69">
        <f>IFERROR(IFERROR(CP100,INDEX(input_dummy_data!$B:$B,MATCH($E100,input_dummy_data!$A:$A,0))),0)</f>
        <v>0</v>
      </c>
      <c r="DU100" s="69">
        <f>IFERROR(IFERROR(CQ100,INDEX(input_dummy_data!$B:$B,MATCH($E100,input_dummy_data!$A:$A,0))),0)</f>
        <v>0</v>
      </c>
      <c r="DV100" s="69">
        <f>IFERROR(IFERROR(CR100,INDEX(input_dummy_data!$B:$B,MATCH($E100,input_dummy_data!$A:$A,0))),0)</f>
        <v>0</v>
      </c>
      <c r="DW100" t="s">
        <v>848</v>
      </c>
      <c r="DX100" t="s">
        <v>848</v>
      </c>
      <c r="DY100" t="s">
        <v>848</v>
      </c>
      <c r="DZ100" t="s">
        <v>848</v>
      </c>
      <c r="EA100" t="s">
        <v>848</v>
      </c>
      <c r="EB100" t="s">
        <v>848</v>
      </c>
      <c r="EC100" t="s">
        <v>848</v>
      </c>
      <c r="ED100" t="s">
        <v>848</v>
      </c>
      <c r="EE100" t="s">
        <v>848</v>
      </c>
      <c r="EF100" t="s">
        <v>848</v>
      </c>
      <c r="EG100" t="s">
        <v>848</v>
      </c>
      <c r="EH100" t="s">
        <v>848</v>
      </c>
      <c r="EI100" t="s">
        <v>848</v>
      </c>
      <c r="EJ100" t="s">
        <v>848</v>
      </c>
      <c r="EK100" t="s">
        <v>848</v>
      </c>
      <c r="EL100" t="s">
        <v>848</v>
      </c>
      <c r="EM100" t="s">
        <v>848</v>
      </c>
      <c r="EN100" t="s">
        <v>848</v>
      </c>
      <c r="EO100" t="s">
        <v>848</v>
      </c>
      <c r="EP100" t="s">
        <v>848</v>
      </c>
      <c r="EQ100" t="s">
        <v>848</v>
      </c>
      <c r="ER100" t="s">
        <v>848</v>
      </c>
      <c r="ES100" t="s">
        <v>848</v>
      </c>
      <c r="ET100" t="s">
        <v>848</v>
      </c>
      <c r="EU100" t="s">
        <v>848</v>
      </c>
      <c r="EV100" t="s">
        <v>848</v>
      </c>
      <c r="EW100" t="s">
        <v>848</v>
      </c>
      <c r="EX100" t="s">
        <v>848</v>
      </c>
      <c r="EY100" t="s">
        <v>848</v>
      </c>
    </row>
    <row r="101" spans="1:155" hidden="1" x14ac:dyDescent="0.2">
      <c r="A101" t="s">
        <v>276</v>
      </c>
      <c r="B101" t="s">
        <v>278</v>
      </c>
      <c r="C101" t="s">
        <v>270</v>
      </c>
      <c r="D101" t="s">
        <v>1</v>
      </c>
      <c r="E101" t="s">
        <v>226</v>
      </c>
      <c r="F101" s="51" t="s">
        <v>279</v>
      </c>
      <c r="G101" s="52" t="s">
        <v>281</v>
      </c>
      <c r="H101" s="53" t="s">
        <v>280</v>
      </c>
      <c r="I101" s="53" t="s">
        <v>280</v>
      </c>
      <c r="J101" s="53" t="s">
        <v>280</v>
      </c>
      <c r="K101" s="53" t="s">
        <v>280</v>
      </c>
      <c r="L101" s="53" t="s">
        <v>280</v>
      </c>
      <c r="M101" s="53" t="s">
        <v>280</v>
      </c>
      <c r="N101" s="53" t="s">
        <v>280</v>
      </c>
      <c r="O101" s="53" t="s">
        <v>280</v>
      </c>
      <c r="P101" s="53" t="s">
        <v>280</v>
      </c>
      <c r="Q101" s="53" t="s">
        <v>280</v>
      </c>
      <c r="R101" s="53" t="s">
        <v>280</v>
      </c>
      <c r="S101" s="53" t="s">
        <v>280</v>
      </c>
      <c r="T101" s="53" t="s">
        <v>280</v>
      </c>
      <c r="U101" s="53" t="s">
        <v>280</v>
      </c>
      <c r="V101" s="53" t="s">
        <v>280</v>
      </c>
      <c r="W101" s="53" t="s">
        <v>280</v>
      </c>
      <c r="X101" s="53" t="s">
        <v>280</v>
      </c>
      <c r="Y101" s="53" t="s">
        <v>280</v>
      </c>
      <c r="Z101" s="53" t="s">
        <v>280</v>
      </c>
      <c r="AA101" s="53" t="s">
        <v>280</v>
      </c>
      <c r="AB101" s="53" t="s">
        <v>280</v>
      </c>
      <c r="AC101" s="53" t="s">
        <v>280</v>
      </c>
      <c r="AD101" s="53" t="s">
        <v>280</v>
      </c>
      <c r="AE101" s="53" t="s">
        <v>280</v>
      </c>
      <c r="AF101" s="53" t="s">
        <v>280</v>
      </c>
      <c r="AG101" s="53" t="s">
        <v>280</v>
      </c>
      <c r="AH101" s="53" t="s">
        <v>280</v>
      </c>
      <c r="AI101" s="53" t="s">
        <v>280</v>
      </c>
      <c r="AJ101" s="53" t="s">
        <v>280</v>
      </c>
      <c r="AK101" s="112"/>
      <c r="AL101" s="112"/>
      <c r="AM101" s="112"/>
      <c r="AN101" s="112"/>
      <c r="AO101" s="112"/>
      <c r="AP101" s="112"/>
      <c r="AQ101" s="112"/>
      <c r="AR101" s="112"/>
      <c r="AS101" s="112"/>
      <c r="AT101" s="112"/>
      <c r="AU101" s="112"/>
      <c r="AV101" s="112"/>
      <c r="AW101" s="112"/>
      <c r="AX101" s="112"/>
      <c r="AY101" s="112"/>
      <c r="AZ101" s="112"/>
      <c r="BA101" s="112"/>
      <c r="BB101" s="112"/>
      <c r="BC101" s="112"/>
      <c r="BD101" s="112"/>
      <c r="BE101" s="112"/>
      <c r="BF101" s="112"/>
      <c r="BG101" s="112"/>
      <c r="BH101" s="112"/>
      <c r="BI101" s="112"/>
      <c r="BJ101" s="112"/>
      <c r="BK101" s="112"/>
      <c r="BL101" s="112"/>
      <c r="BM101" s="112"/>
      <c r="BN101" s="112"/>
      <c r="BO101" s="60" t="s">
        <v>283</v>
      </c>
      <c r="BP101" s="62" t="e">
        <f>H101/SUMIFS(AL:AL,$A:$A,"Non-residential buildings",$B:$B,"4. Technology split",$C:$C,"Network gas",$D:$D,"Total Network gas")</f>
        <v>#VALUE!</v>
      </c>
      <c r="BQ101" s="62" t="e">
        <f t="shared" ref="BQ101:CR102" si="101">I101/SUMIFS(AM:AM,$A:$A,"Non-residential buildings",$B:$B,"4. Technology split",$C:$C,"Network gas",$D:$D,"Total Network gas")</f>
        <v>#VALUE!</v>
      </c>
      <c r="BR101" s="62" t="e">
        <f t="shared" si="101"/>
        <v>#VALUE!</v>
      </c>
      <c r="BS101" s="62" t="e">
        <f t="shared" si="101"/>
        <v>#VALUE!</v>
      </c>
      <c r="BT101" s="62" t="e">
        <f t="shared" si="101"/>
        <v>#VALUE!</v>
      </c>
      <c r="BU101" s="62" t="e">
        <f t="shared" si="101"/>
        <v>#VALUE!</v>
      </c>
      <c r="BV101" s="62" t="e">
        <f t="shared" si="101"/>
        <v>#VALUE!</v>
      </c>
      <c r="BW101" s="62" t="e">
        <f t="shared" si="101"/>
        <v>#VALUE!</v>
      </c>
      <c r="BX101" s="62" t="e">
        <f t="shared" si="101"/>
        <v>#VALUE!</v>
      </c>
      <c r="BY101" s="62" t="e">
        <f t="shared" si="101"/>
        <v>#VALUE!</v>
      </c>
      <c r="BZ101" s="62" t="e">
        <f t="shared" si="101"/>
        <v>#VALUE!</v>
      </c>
      <c r="CA101" s="62" t="e">
        <f t="shared" si="101"/>
        <v>#VALUE!</v>
      </c>
      <c r="CB101" s="62" t="e">
        <f t="shared" si="101"/>
        <v>#VALUE!</v>
      </c>
      <c r="CC101" s="62" t="e">
        <f t="shared" si="101"/>
        <v>#VALUE!</v>
      </c>
      <c r="CD101" s="62" t="e">
        <f t="shared" si="101"/>
        <v>#VALUE!</v>
      </c>
      <c r="CE101" s="62" t="e">
        <f t="shared" si="101"/>
        <v>#VALUE!</v>
      </c>
      <c r="CF101" s="62" t="e">
        <f t="shared" si="101"/>
        <v>#VALUE!</v>
      </c>
      <c r="CG101" s="62" t="e">
        <f t="shared" si="101"/>
        <v>#VALUE!</v>
      </c>
      <c r="CH101" s="62" t="e">
        <f t="shared" si="101"/>
        <v>#VALUE!</v>
      </c>
      <c r="CI101" s="62" t="e">
        <f t="shared" si="101"/>
        <v>#VALUE!</v>
      </c>
      <c r="CJ101" s="62" t="e">
        <f t="shared" si="101"/>
        <v>#VALUE!</v>
      </c>
      <c r="CK101" s="62" t="e">
        <f t="shared" si="101"/>
        <v>#VALUE!</v>
      </c>
      <c r="CL101" s="62" t="e">
        <f t="shared" si="101"/>
        <v>#VALUE!</v>
      </c>
      <c r="CM101" s="62" t="e">
        <f t="shared" si="101"/>
        <v>#VALUE!</v>
      </c>
      <c r="CN101" s="62" t="e">
        <f t="shared" si="101"/>
        <v>#VALUE!</v>
      </c>
      <c r="CO101" s="62" t="e">
        <f t="shared" si="101"/>
        <v>#VALUE!</v>
      </c>
      <c r="CP101" s="62" t="e">
        <f t="shared" si="101"/>
        <v>#VALUE!</v>
      </c>
      <c r="CQ101" s="62" t="e">
        <f t="shared" si="101"/>
        <v>#VALUE!</v>
      </c>
      <c r="CR101" s="62" t="e">
        <f t="shared" si="101"/>
        <v>#VALUE!</v>
      </c>
      <c r="CS101" s="63" t="s">
        <v>283</v>
      </c>
      <c r="CT101" s="69">
        <f>IFERROR(IFERROR(BP101,INDEX(input_dummy_data!$B:$B,MATCH($E101,input_dummy_data!$A:$A,0))),0)</f>
        <v>0.04</v>
      </c>
      <c r="CU101" s="69">
        <f>IFERROR(IFERROR(BQ101,INDEX(input_dummy_data!$B:$B,MATCH($E101,input_dummy_data!$A:$A,0))),0)</f>
        <v>0.04</v>
      </c>
      <c r="CV101" s="69">
        <f>IFERROR(IFERROR(BR101,INDEX(input_dummy_data!$B:$B,MATCH($E101,input_dummy_data!$A:$A,0))),0)</f>
        <v>0.04</v>
      </c>
      <c r="CW101" s="69">
        <f>IFERROR(IFERROR(BS101,INDEX(input_dummy_data!$B:$B,MATCH($E101,input_dummy_data!$A:$A,0))),0)</f>
        <v>0.04</v>
      </c>
      <c r="CX101" s="69">
        <f>IFERROR(IFERROR(BT101,INDEX(input_dummy_data!$B:$B,MATCH($E101,input_dummy_data!$A:$A,0))),0)</f>
        <v>0.04</v>
      </c>
      <c r="CY101" s="69">
        <f>IFERROR(IFERROR(BU101,INDEX(input_dummy_data!$B:$B,MATCH($E101,input_dummy_data!$A:$A,0))),0)</f>
        <v>0.04</v>
      </c>
      <c r="CZ101" s="69">
        <f>IFERROR(IFERROR(BV101,INDEX(input_dummy_data!$B:$B,MATCH($E101,input_dummy_data!$A:$A,0))),0)</f>
        <v>0.04</v>
      </c>
      <c r="DA101" s="69">
        <f>IFERROR(IFERROR(BW101,INDEX(input_dummy_data!$B:$B,MATCH($E101,input_dummy_data!$A:$A,0))),0)</f>
        <v>0.04</v>
      </c>
      <c r="DB101" s="69">
        <f>IFERROR(IFERROR(BX101,INDEX(input_dummy_data!$B:$B,MATCH($E101,input_dummy_data!$A:$A,0))),0)</f>
        <v>0.04</v>
      </c>
      <c r="DC101" s="69">
        <f>IFERROR(IFERROR(BY101,INDEX(input_dummy_data!$B:$B,MATCH($E101,input_dummy_data!$A:$A,0))),0)</f>
        <v>0.04</v>
      </c>
      <c r="DD101" s="69">
        <f>IFERROR(IFERROR(BZ101,INDEX(input_dummy_data!$B:$B,MATCH($E101,input_dummy_data!$A:$A,0))),0)</f>
        <v>0.04</v>
      </c>
      <c r="DE101" s="69">
        <f>IFERROR(IFERROR(CA101,INDEX(input_dummy_data!$B:$B,MATCH($E101,input_dummy_data!$A:$A,0))),0)</f>
        <v>0.04</v>
      </c>
      <c r="DF101" s="69">
        <f>IFERROR(IFERROR(CB101,INDEX(input_dummy_data!$B:$B,MATCH($E101,input_dummy_data!$A:$A,0))),0)</f>
        <v>0.04</v>
      </c>
      <c r="DG101" s="69">
        <f>IFERROR(IFERROR(CC101,INDEX(input_dummy_data!$B:$B,MATCH($E101,input_dummy_data!$A:$A,0))),0)</f>
        <v>0.04</v>
      </c>
      <c r="DH101" s="69">
        <f>IFERROR(IFERROR(CD101,INDEX(input_dummy_data!$B:$B,MATCH($E101,input_dummy_data!$A:$A,0))),0)</f>
        <v>0.04</v>
      </c>
      <c r="DI101" s="69">
        <f>IFERROR(IFERROR(CE101,INDEX(input_dummy_data!$B:$B,MATCH($E101,input_dummy_data!$A:$A,0))),0)</f>
        <v>0.04</v>
      </c>
      <c r="DJ101" s="69">
        <f>IFERROR(IFERROR(CF101,INDEX(input_dummy_data!$B:$B,MATCH($E101,input_dummy_data!$A:$A,0))),0)</f>
        <v>0.04</v>
      </c>
      <c r="DK101" s="69">
        <f>IFERROR(IFERROR(CG101,INDEX(input_dummy_data!$B:$B,MATCH($E101,input_dummy_data!$A:$A,0))),0)</f>
        <v>0.04</v>
      </c>
      <c r="DL101" s="69">
        <f>IFERROR(IFERROR(CH101,INDEX(input_dummy_data!$B:$B,MATCH($E101,input_dummy_data!$A:$A,0))),0)</f>
        <v>0.04</v>
      </c>
      <c r="DM101" s="69">
        <f>IFERROR(IFERROR(CI101,INDEX(input_dummy_data!$B:$B,MATCH($E101,input_dummy_data!$A:$A,0))),0)</f>
        <v>0.04</v>
      </c>
      <c r="DN101" s="69">
        <f>IFERROR(IFERROR(CJ101,INDEX(input_dummy_data!$B:$B,MATCH($E101,input_dummy_data!$A:$A,0))),0)</f>
        <v>0.04</v>
      </c>
      <c r="DO101" s="69">
        <f>IFERROR(IFERROR(CK101,INDEX(input_dummy_data!$B:$B,MATCH($E101,input_dummy_data!$A:$A,0))),0)</f>
        <v>0.04</v>
      </c>
      <c r="DP101" s="69">
        <f>IFERROR(IFERROR(CL101,INDEX(input_dummy_data!$B:$B,MATCH($E101,input_dummy_data!$A:$A,0))),0)</f>
        <v>0.04</v>
      </c>
      <c r="DQ101" s="69">
        <f>IFERROR(IFERROR(CM101,INDEX(input_dummy_data!$B:$B,MATCH($E101,input_dummy_data!$A:$A,0))),0)</f>
        <v>0.04</v>
      </c>
      <c r="DR101" s="69">
        <f>IFERROR(IFERROR(CN101,INDEX(input_dummy_data!$B:$B,MATCH($E101,input_dummy_data!$A:$A,0))),0)</f>
        <v>0.04</v>
      </c>
      <c r="DS101" s="69">
        <f>IFERROR(IFERROR(CO101,INDEX(input_dummy_data!$B:$B,MATCH($E101,input_dummy_data!$A:$A,0))),0)</f>
        <v>0.04</v>
      </c>
      <c r="DT101" s="69">
        <f>IFERROR(IFERROR(CP101,INDEX(input_dummy_data!$B:$B,MATCH($E101,input_dummy_data!$A:$A,0))),0)</f>
        <v>0.04</v>
      </c>
      <c r="DU101" s="69">
        <f>IFERROR(IFERROR(CQ101,INDEX(input_dummy_data!$B:$B,MATCH($E101,input_dummy_data!$A:$A,0))),0)</f>
        <v>0.04</v>
      </c>
      <c r="DV101" s="69">
        <f>IFERROR(IFERROR(CR101,INDEX(input_dummy_data!$B:$B,MATCH($E101,input_dummy_data!$A:$A,0))),0)</f>
        <v>0.04</v>
      </c>
      <c r="DW101" t="s">
        <v>848</v>
      </c>
      <c r="DX101" t="s">
        <v>848</v>
      </c>
      <c r="DY101" t="s">
        <v>848</v>
      </c>
      <c r="DZ101" t="s">
        <v>848</v>
      </c>
      <c r="EA101" t="s">
        <v>848</v>
      </c>
      <c r="EB101" t="s">
        <v>848</v>
      </c>
      <c r="EC101" t="s">
        <v>848</v>
      </c>
      <c r="ED101" t="s">
        <v>848</v>
      </c>
      <c r="EE101" t="s">
        <v>848</v>
      </c>
      <c r="EF101" t="s">
        <v>848</v>
      </c>
      <c r="EG101" t="s">
        <v>848</v>
      </c>
      <c r="EH101" t="s">
        <v>848</v>
      </c>
      <c r="EI101" t="s">
        <v>848</v>
      </c>
      <c r="EJ101" t="s">
        <v>848</v>
      </c>
      <c r="EK101" t="s">
        <v>848</v>
      </c>
      <c r="EL101" t="s">
        <v>848</v>
      </c>
      <c r="EM101" t="s">
        <v>848</v>
      </c>
      <c r="EN101" t="s">
        <v>848</v>
      </c>
      <c r="EO101" t="s">
        <v>848</v>
      </c>
      <c r="EP101" t="s">
        <v>848</v>
      </c>
      <c r="EQ101" t="s">
        <v>848</v>
      </c>
      <c r="ER101" t="s">
        <v>848</v>
      </c>
      <c r="ES101" t="s">
        <v>848</v>
      </c>
      <c r="ET101" t="s">
        <v>848</v>
      </c>
      <c r="EU101" t="s">
        <v>848</v>
      </c>
      <c r="EV101" t="s">
        <v>848</v>
      </c>
      <c r="EW101" t="s">
        <v>848</v>
      </c>
      <c r="EX101" t="s">
        <v>848</v>
      </c>
      <c r="EY101" t="s">
        <v>848</v>
      </c>
    </row>
    <row r="102" spans="1:155" hidden="1" x14ac:dyDescent="0.2">
      <c r="A102" t="s">
        <v>266</v>
      </c>
      <c r="B102" t="s">
        <v>278</v>
      </c>
      <c r="C102" t="s">
        <v>270</v>
      </c>
      <c r="D102" t="s">
        <v>1</v>
      </c>
      <c r="E102" t="s">
        <v>868</v>
      </c>
      <c r="F102" s="51" t="s">
        <v>279</v>
      </c>
      <c r="G102" s="52" t="s">
        <v>281</v>
      </c>
      <c r="H102" s="53" t="s">
        <v>280</v>
      </c>
      <c r="I102" s="53" t="s">
        <v>280</v>
      </c>
      <c r="J102" s="53" t="s">
        <v>280</v>
      </c>
      <c r="K102" s="53" t="s">
        <v>280</v>
      </c>
      <c r="L102" s="53" t="s">
        <v>280</v>
      </c>
      <c r="M102" s="53" t="s">
        <v>280</v>
      </c>
      <c r="N102" s="53" t="s">
        <v>280</v>
      </c>
      <c r="O102" s="53" t="s">
        <v>280</v>
      </c>
      <c r="P102" s="53" t="s">
        <v>280</v>
      </c>
      <c r="Q102" s="53" t="s">
        <v>280</v>
      </c>
      <c r="R102" s="53" t="s">
        <v>280</v>
      </c>
      <c r="S102" s="53" t="s">
        <v>280</v>
      </c>
      <c r="T102" s="53" t="s">
        <v>280</v>
      </c>
      <c r="U102" s="53" t="s">
        <v>280</v>
      </c>
      <c r="V102" s="53" t="s">
        <v>280</v>
      </c>
      <c r="W102" s="53" t="s">
        <v>280</v>
      </c>
      <c r="X102" s="53" t="s">
        <v>280</v>
      </c>
      <c r="Y102" s="53" t="s">
        <v>280</v>
      </c>
      <c r="Z102" s="53" t="s">
        <v>280</v>
      </c>
      <c r="AA102" s="53" t="s">
        <v>280</v>
      </c>
      <c r="AB102" s="53" t="s">
        <v>280</v>
      </c>
      <c r="AC102" s="53" t="s">
        <v>280</v>
      </c>
      <c r="AD102" s="53" t="s">
        <v>280</v>
      </c>
      <c r="AE102" s="53" t="s">
        <v>280</v>
      </c>
      <c r="AF102" s="53" t="s">
        <v>280</v>
      </c>
      <c r="AG102" s="53" t="s">
        <v>280</v>
      </c>
      <c r="AH102" s="53" t="s">
        <v>280</v>
      </c>
      <c r="AI102" s="53" t="s">
        <v>280</v>
      </c>
      <c r="AJ102" s="53" t="s">
        <v>280</v>
      </c>
      <c r="BO102" s="60" t="s">
        <v>283</v>
      </c>
      <c r="BP102" s="62" t="e">
        <f>H102/SUMIFS(AL:AL,$A:$A,"Non-residential buildings",$B:$B,"4. Technology split",$C:$C,"Network gas",$D:$D,"Total Network gas")</f>
        <v>#VALUE!</v>
      </c>
      <c r="BQ102" s="62" t="e">
        <f t="shared" si="101"/>
        <v>#VALUE!</v>
      </c>
      <c r="BR102" s="62" t="e">
        <f t="shared" si="101"/>
        <v>#VALUE!</v>
      </c>
      <c r="BS102" s="62" t="e">
        <f t="shared" si="101"/>
        <v>#VALUE!</v>
      </c>
      <c r="BT102" s="62" t="e">
        <f t="shared" si="101"/>
        <v>#VALUE!</v>
      </c>
      <c r="BU102" s="62" t="e">
        <f t="shared" si="101"/>
        <v>#VALUE!</v>
      </c>
      <c r="BV102" s="62" t="e">
        <f t="shared" si="101"/>
        <v>#VALUE!</v>
      </c>
      <c r="BW102" s="62" t="e">
        <f t="shared" si="101"/>
        <v>#VALUE!</v>
      </c>
      <c r="BX102" s="62" t="e">
        <f t="shared" si="101"/>
        <v>#VALUE!</v>
      </c>
      <c r="BY102" s="62" t="e">
        <f t="shared" si="101"/>
        <v>#VALUE!</v>
      </c>
      <c r="BZ102" s="62" t="e">
        <f t="shared" si="101"/>
        <v>#VALUE!</v>
      </c>
      <c r="CA102" s="62" t="e">
        <f t="shared" si="101"/>
        <v>#VALUE!</v>
      </c>
      <c r="CB102" s="62" t="e">
        <f t="shared" si="101"/>
        <v>#VALUE!</v>
      </c>
      <c r="CC102" s="62" t="e">
        <f t="shared" si="101"/>
        <v>#VALUE!</v>
      </c>
      <c r="CD102" s="62" t="e">
        <f t="shared" si="101"/>
        <v>#VALUE!</v>
      </c>
      <c r="CE102" s="62" t="e">
        <f t="shared" si="101"/>
        <v>#VALUE!</v>
      </c>
      <c r="CF102" s="62" t="e">
        <f t="shared" si="101"/>
        <v>#VALUE!</v>
      </c>
      <c r="CG102" s="62" t="e">
        <f t="shared" si="101"/>
        <v>#VALUE!</v>
      </c>
      <c r="CH102" s="62" t="e">
        <f t="shared" si="101"/>
        <v>#VALUE!</v>
      </c>
      <c r="CI102" s="62" t="e">
        <f t="shared" si="101"/>
        <v>#VALUE!</v>
      </c>
      <c r="CJ102" s="62" t="e">
        <f t="shared" si="101"/>
        <v>#VALUE!</v>
      </c>
      <c r="CK102" s="62" t="e">
        <f t="shared" si="101"/>
        <v>#VALUE!</v>
      </c>
      <c r="CL102" s="62" t="e">
        <f t="shared" si="101"/>
        <v>#VALUE!</v>
      </c>
      <c r="CM102" s="62" t="e">
        <f t="shared" si="101"/>
        <v>#VALUE!</v>
      </c>
      <c r="CN102" s="62" t="e">
        <f t="shared" si="101"/>
        <v>#VALUE!</v>
      </c>
      <c r="CO102" s="62" t="e">
        <f t="shared" si="101"/>
        <v>#VALUE!</v>
      </c>
      <c r="CP102" s="62" t="e">
        <f t="shared" si="101"/>
        <v>#VALUE!</v>
      </c>
      <c r="CQ102" s="62" t="e">
        <f t="shared" si="101"/>
        <v>#VALUE!</v>
      </c>
      <c r="CR102" s="62" t="e">
        <f t="shared" si="101"/>
        <v>#VALUE!</v>
      </c>
      <c r="CS102" s="63" t="s">
        <v>283</v>
      </c>
      <c r="CT102" s="69">
        <f>IFERROR(IFERROR(BP102,INDEX(input_dummy_data!$B:$B,MATCH($E102,input_dummy_data!$A:$A,0))),0)</f>
        <v>0</v>
      </c>
      <c r="CU102" s="69">
        <f>IFERROR(IFERROR(BQ102,INDEX(input_dummy_data!$B:$B,MATCH($E102,input_dummy_data!$A:$A,0))),0)</f>
        <v>0</v>
      </c>
      <c r="CV102" s="69">
        <f>IFERROR(IFERROR(BR102,INDEX(input_dummy_data!$B:$B,MATCH($E102,input_dummy_data!$A:$A,0))),0)</f>
        <v>0</v>
      </c>
      <c r="CW102" s="69">
        <f>IFERROR(IFERROR(BS102,INDEX(input_dummy_data!$B:$B,MATCH($E102,input_dummy_data!$A:$A,0))),0)</f>
        <v>0</v>
      </c>
      <c r="CX102" s="69">
        <f>IFERROR(IFERROR(BT102,INDEX(input_dummy_data!$B:$B,MATCH($E102,input_dummy_data!$A:$A,0))),0)</f>
        <v>0</v>
      </c>
      <c r="CY102" s="69">
        <f>IFERROR(IFERROR(BU102,INDEX(input_dummy_data!$B:$B,MATCH($E102,input_dummy_data!$A:$A,0))),0)</f>
        <v>0</v>
      </c>
      <c r="CZ102" s="69">
        <f>IFERROR(IFERROR(BV102,INDEX(input_dummy_data!$B:$B,MATCH($E102,input_dummy_data!$A:$A,0))),0)</f>
        <v>0</v>
      </c>
      <c r="DA102" s="69">
        <f>IFERROR(IFERROR(BW102,INDEX(input_dummy_data!$B:$B,MATCH($E102,input_dummy_data!$A:$A,0))),0)</f>
        <v>0</v>
      </c>
      <c r="DB102" s="69">
        <f>IFERROR(IFERROR(BX102,INDEX(input_dummy_data!$B:$B,MATCH($E102,input_dummy_data!$A:$A,0))),0)</f>
        <v>0</v>
      </c>
      <c r="DC102" s="69">
        <f>IFERROR(IFERROR(BY102,INDEX(input_dummy_data!$B:$B,MATCH($E102,input_dummy_data!$A:$A,0))),0)</f>
        <v>0</v>
      </c>
      <c r="DD102" s="69">
        <f>IFERROR(IFERROR(BZ102,INDEX(input_dummy_data!$B:$B,MATCH($E102,input_dummy_data!$A:$A,0))),0)</f>
        <v>0</v>
      </c>
      <c r="DE102" s="69">
        <f>IFERROR(IFERROR(CA102,INDEX(input_dummy_data!$B:$B,MATCH($E102,input_dummy_data!$A:$A,0))),0)</f>
        <v>0</v>
      </c>
      <c r="DF102" s="69">
        <f>IFERROR(IFERROR(CB102,INDEX(input_dummy_data!$B:$B,MATCH($E102,input_dummy_data!$A:$A,0))),0)</f>
        <v>0</v>
      </c>
      <c r="DG102" s="69">
        <f>IFERROR(IFERROR(CC102,INDEX(input_dummy_data!$B:$B,MATCH($E102,input_dummy_data!$A:$A,0))),0)</f>
        <v>0</v>
      </c>
      <c r="DH102" s="69">
        <f>IFERROR(IFERROR(CD102,INDEX(input_dummy_data!$B:$B,MATCH($E102,input_dummy_data!$A:$A,0))),0)</f>
        <v>0</v>
      </c>
      <c r="DI102" s="69">
        <f>IFERROR(IFERROR(CE102,INDEX(input_dummy_data!$B:$B,MATCH($E102,input_dummy_data!$A:$A,0))),0)</f>
        <v>0</v>
      </c>
      <c r="DJ102" s="69">
        <f>IFERROR(IFERROR(CF102,INDEX(input_dummy_data!$B:$B,MATCH($E102,input_dummy_data!$A:$A,0))),0)</f>
        <v>0</v>
      </c>
      <c r="DK102" s="69">
        <f>IFERROR(IFERROR(CG102,INDEX(input_dummy_data!$B:$B,MATCH($E102,input_dummy_data!$A:$A,0))),0)</f>
        <v>0</v>
      </c>
      <c r="DL102" s="69">
        <f>IFERROR(IFERROR(CH102,INDEX(input_dummy_data!$B:$B,MATCH($E102,input_dummy_data!$A:$A,0))),0)</f>
        <v>0</v>
      </c>
      <c r="DM102" s="69">
        <f>IFERROR(IFERROR(CI102,INDEX(input_dummy_data!$B:$B,MATCH($E102,input_dummy_data!$A:$A,0))),0)</f>
        <v>0</v>
      </c>
      <c r="DN102" s="69">
        <f>IFERROR(IFERROR(CJ102,INDEX(input_dummy_data!$B:$B,MATCH($E102,input_dummy_data!$A:$A,0))),0)</f>
        <v>0</v>
      </c>
      <c r="DO102" s="69">
        <f>IFERROR(IFERROR(CK102,INDEX(input_dummy_data!$B:$B,MATCH($E102,input_dummy_data!$A:$A,0))),0)</f>
        <v>0</v>
      </c>
      <c r="DP102" s="69">
        <f>IFERROR(IFERROR(CL102,INDEX(input_dummy_data!$B:$B,MATCH($E102,input_dummy_data!$A:$A,0))),0)</f>
        <v>0</v>
      </c>
      <c r="DQ102" s="69">
        <f>IFERROR(IFERROR(CM102,INDEX(input_dummy_data!$B:$B,MATCH($E102,input_dummy_data!$A:$A,0))),0)</f>
        <v>0</v>
      </c>
      <c r="DR102" s="69">
        <f>IFERROR(IFERROR(CN102,INDEX(input_dummy_data!$B:$B,MATCH($E102,input_dummy_data!$A:$A,0))),0)</f>
        <v>0</v>
      </c>
      <c r="DS102" s="69">
        <f>IFERROR(IFERROR(CO102,INDEX(input_dummy_data!$B:$B,MATCH($E102,input_dummy_data!$A:$A,0))),0)</f>
        <v>0</v>
      </c>
      <c r="DT102" s="69">
        <f>IFERROR(IFERROR(CP102,INDEX(input_dummy_data!$B:$B,MATCH($E102,input_dummy_data!$A:$A,0))),0)</f>
        <v>0</v>
      </c>
      <c r="DU102" s="69">
        <f>IFERROR(IFERROR(CQ102,INDEX(input_dummy_data!$B:$B,MATCH($E102,input_dummy_data!$A:$A,0))),0)</f>
        <v>0</v>
      </c>
      <c r="DV102" s="69">
        <f>IFERROR(IFERROR(CR102,INDEX(input_dummy_data!$B:$B,MATCH($E102,input_dummy_data!$A:$A,0))),0)</f>
        <v>0</v>
      </c>
      <c r="DW102" t="s">
        <v>848</v>
      </c>
      <c r="DX102" t="s">
        <v>848</v>
      </c>
      <c r="DY102" t="s">
        <v>848</v>
      </c>
      <c r="DZ102" t="s">
        <v>848</v>
      </c>
      <c r="EA102" t="s">
        <v>848</v>
      </c>
      <c r="EB102" t="s">
        <v>848</v>
      </c>
      <c r="EC102" t="s">
        <v>848</v>
      </c>
      <c r="ED102" t="s">
        <v>848</v>
      </c>
      <c r="EE102" t="s">
        <v>848</v>
      </c>
      <c r="EF102" t="s">
        <v>848</v>
      </c>
      <c r="EG102" t="s">
        <v>848</v>
      </c>
      <c r="EH102" t="s">
        <v>848</v>
      </c>
      <c r="EI102" t="s">
        <v>848</v>
      </c>
      <c r="EJ102" t="s">
        <v>848</v>
      </c>
      <c r="EK102" t="s">
        <v>848</v>
      </c>
      <c r="EL102" t="s">
        <v>848</v>
      </c>
      <c r="EM102" t="s">
        <v>848</v>
      </c>
      <c r="EN102" t="s">
        <v>848</v>
      </c>
      <c r="EO102" t="s">
        <v>848</v>
      </c>
      <c r="EP102" t="s">
        <v>848</v>
      </c>
      <c r="EQ102" t="s">
        <v>848</v>
      </c>
      <c r="ER102" t="s">
        <v>848</v>
      </c>
      <c r="ES102" t="s">
        <v>848</v>
      </c>
      <c r="ET102" t="s">
        <v>848</v>
      </c>
      <c r="EU102" t="s">
        <v>848</v>
      </c>
      <c r="EV102" t="s">
        <v>848</v>
      </c>
      <c r="EW102" t="s">
        <v>848</v>
      </c>
      <c r="EX102" t="s">
        <v>848</v>
      </c>
      <c r="EY102" t="s">
        <v>848</v>
      </c>
    </row>
    <row r="103" spans="1:155" hidden="1" x14ac:dyDescent="0.2">
      <c r="A103" t="s">
        <v>266</v>
      </c>
      <c r="B103" t="s">
        <v>278</v>
      </c>
      <c r="C103" t="s">
        <v>15</v>
      </c>
      <c r="D103" t="s">
        <v>1</v>
      </c>
      <c r="E103" s="49" t="s">
        <v>869</v>
      </c>
      <c r="F103" s="51" t="s">
        <v>279</v>
      </c>
      <c r="G103" s="52" t="s">
        <v>281</v>
      </c>
      <c r="H103" s="53" t="s">
        <v>280</v>
      </c>
      <c r="I103" s="53" t="s">
        <v>280</v>
      </c>
      <c r="J103" s="53" t="s">
        <v>280</v>
      </c>
      <c r="K103" s="53" t="s">
        <v>280</v>
      </c>
      <c r="L103" s="53" t="s">
        <v>280</v>
      </c>
      <c r="M103" s="53" t="s">
        <v>280</v>
      </c>
      <c r="N103" s="53" t="s">
        <v>280</v>
      </c>
      <c r="O103" s="53" t="s">
        <v>280</v>
      </c>
      <c r="P103" s="53" t="s">
        <v>280</v>
      </c>
      <c r="Q103" s="53" t="s">
        <v>280</v>
      </c>
      <c r="R103" s="53" t="s">
        <v>280</v>
      </c>
      <c r="S103" s="53" t="s">
        <v>280</v>
      </c>
      <c r="T103" s="53" t="s">
        <v>280</v>
      </c>
      <c r="U103" s="53" t="s">
        <v>280</v>
      </c>
      <c r="V103" s="53" t="s">
        <v>280</v>
      </c>
      <c r="W103" s="53" t="s">
        <v>280</v>
      </c>
      <c r="X103" s="53" t="s">
        <v>280</v>
      </c>
      <c r="Y103" s="53" t="s">
        <v>280</v>
      </c>
      <c r="Z103" s="53" t="s">
        <v>280</v>
      </c>
      <c r="AA103" s="53" t="s">
        <v>280</v>
      </c>
      <c r="AB103" s="53" t="s">
        <v>280</v>
      </c>
      <c r="AC103" s="53" t="s">
        <v>280</v>
      </c>
      <c r="AD103" s="53" t="s">
        <v>280</v>
      </c>
      <c r="AE103" s="53" t="s">
        <v>280</v>
      </c>
      <c r="AF103" s="53" t="s">
        <v>280</v>
      </c>
      <c r="AG103" s="53" t="s">
        <v>280</v>
      </c>
      <c r="AH103" s="53" t="s">
        <v>280</v>
      </c>
      <c r="AI103" s="53" t="s">
        <v>280</v>
      </c>
      <c r="AJ103" s="53" t="s">
        <v>280</v>
      </c>
      <c r="AK103" s="121"/>
      <c r="AL103" s="121"/>
      <c r="AM103" s="121"/>
      <c r="AN103" s="121"/>
      <c r="AO103" s="121"/>
      <c r="AP103" s="121"/>
      <c r="AQ103" s="121"/>
      <c r="AR103" s="121"/>
      <c r="AS103" s="121"/>
      <c r="AT103" s="121"/>
      <c r="AU103" s="121"/>
      <c r="AV103" s="121"/>
      <c r="AW103" s="121"/>
      <c r="AX103" s="121"/>
      <c r="AY103" s="121"/>
      <c r="AZ103" s="121"/>
      <c r="BA103" s="121"/>
      <c r="BB103" s="121"/>
      <c r="BC103" s="121"/>
      <c r="BD103" s="121"/>
      <c r="BE103" s="121"/>
      <c r="BF103" s="121"/>
      <c r="BG103" s="121"/>
      <c r="BH103" s="121"/>
      <c r="BI103" s="121"/>
      <c r="BJ103" s="121"/>
      <c r="BK103" s="121"/>
      <c r="BL103" s="121"/>
      <c r="BM103" s="121"/>
      <c r="BN103" s="121"/>
      <c r="BO103" s="60" t="s">
        <v>283</v>
      </c>
      <c r="BP103" s="62" t="e">
        <f t="shared" ref="BP103:CR103" si="102">H103/SUMIFS(AL:AL,$A:$A,"Non-residential buildings",$B:$B,"4. Technology split",$C:$C,"Electricity",$D:$D,"Total Space heating")</f>
        <v>#VALUE!</v>
      </c>
      <c r="BQ103" s="62" t="e">
        <f t="shared" si="102"/>
        <v>#VALUE!</v>
      </c>
      <c r="BR103" s="62" t="e">
        <f t="shared" si="102"/>
        <v>#VALUE!</v>
      </c>
      <c r="BS103" s="62" t="e">
        <f t="shared" si="102"/>
        <v>#VALUE!</v>
      </c>
      <c r="BT103" s="62" t="e">
        <f t="shared" si="102"/>
        <v>#VALUE!</v>
      </c>
      <c r="BU103" s="62" t="e">
        <f t="shared" si="102"/>
        <v>#VALUE!</v>
      </c>
      <c r="BV103" s="62" t="e">
        <f t="shared" si="102"/>
        <v>#VALUE!</v>
      </c>
      <c r="BW103" s="62" t="e">
        <f t="shared" si="102"/>
        <v>#VALUE!</v>
      </c>
      <c r="BX103" s="62" t="e">
        <f t="shared" si="102"/>
        <v>#VALUE!</v>
      </c>
      <c r="BY103" s="62" t="e">
        <f t="shared" si="102"/>
        <v>#VALUE!</v>
      </c>
      <c r="BZ103" s="62" t="e">
        <f t="shared" si="102"/>
        <v>#VALUE!</v>
      </c>
      <c r="CA103" s="62" t="e">
        <f t="shared" si="102"/>
        <v>#VALUE!</v>
      </c>
      <c r="CB103" s="62" t="e">
        <f t="shared" si="102"/>
        <v>#VALUE!</v>
      </c>
      <c r="CC103" s="62" t="e">
        <f t="shared" si="102"/>
        <v>#VALUE!</v>
      </c>
      <c r="CD103" s="62" t="e">
        <f t="shared" si="102"/>
        <v>#VALUE!</v>
      </c>
      <c r="CE103" s="62" t="e">
        <f t="shared" si="102"/>
        <v>#VALUE!</v>
      </c>
      <c r="CF103" s="62" t="e">
        <f t="shared" si="102"/>
        <v>#VALUE!</v>
      </c>
      <c r="CG103" s="62" t="e">
        <f t="shared" si="102"/>
        <v>#VALUE!</v>
      </c>
      <c r="CH103" s="62" t="e">
        <f t="shared" si="102"/>
        <v>#VALUE!</v>
      </c>
      <c r="CI103" s="62" t="e">
        <f t="shared" si="102"/>
        <v>#VALUE!</v>
      </c>
      <c r="CJ103" s="62" t="e">
        <f t="shared" si="102"/>
        <v>#VALUE!</v>
      </c>
      <c r="CK103" s="62" t="e">
        <f t="shared" si="102"/>
        <v>#VALUE!</v>
      </c>
      <c r="CL103" s="62" t="e">
        <f t="shared" si="102"/>
        <v>#VALUE!</v>
      </c>
      <c r="CM103" s="62" t="e">
        <f t="shared" si="102"/>
        <v>#VALUE!</v>
      </c>
      <c r="CN103" s="62" t="e">
        <f t="shared" si="102"/>
        <v>#VALUE!</v>
      </c>
      <c r="CO103" s="62" t="e">
        <f t="shared" si="102"/>
        <v>#VALUE!</v>
      </c>
      <c r="CP103" s="62" t="e">
        <f t="shared" si="102"/>
        <v>#VALUE!</v>
      </c>
      <c r="CQ103" s="62" t="e">
        <f t="shared" si="102"/>
        <v>#VALUE!</v>
      </c>
      <c r="CR103" s="62" t="e">
        <f t="shared" si="102"/>
        <v>#VALUE!</v>
      </c>
      <c r="CS103" s="63" t="s">
        <v>283</v>
      </c>
      <c r="CT103" s="69">
        <f>IFERROR(IFERROR(BP103,INDEX(input_dummy_data!$B:$B,MATCH($E103,input_dummy_data!$A:$A,0))),0)</f>
        <v>0</v>
      </c>
      <c r="CU103" s="69">
        <f>IFERROR(IFERROR(BQ103,INDEX(input_dummy_data!$B:$B,MATCH($E103,input_dummy_data!$A:$A,0))),0)</f>
        <v>0</v>
      </c>
      <c r="CV103" s="69">
        <f>IFERROR(IFERROR(BR103,INDEX(input_dummy_data!$B:$B,MATCH($E103,input_dummy_data!$A:$A,0))),0)</f>
        <v>0</v>
      </c>
      <c r="CW103" s="69">
        <f>IFERROR(IFERROR(BS103,INDEX(input_dummy_data!$B:$B,MATCH($E103,input_dummy_data!$A:$A,0))),0)</f>
        <v>0</v>
      </c>
      <c r="CX103" s="69">
        <f>IFERROR(IFERROR(BT103,INDEX(input_dummy_data!$B:$B,MATCH($E103,input_dummy_data!$A:$A,0))),0)</f>
        <v>0</v>
      </c>
      <c r="CY103" s="69">
        <f>IFERROR(IFERROR(BU103,INDEX(input_dummy_data!$B:$B,MATCH($E103,input_dummy_data!$A:$A,0))),0)</f>
        <v>0</v>
      </c>
      <c r="CZ103" s="69">
        <f>IFERROR(IFERROR(BV103,INDEX(input_dummy_data!$B:$B,MATCH($E103,input_dummy_data!$A:$A,0))),0)</f>
        <v>0</v>
      </c>
      <c r="DA103" s="69">
        <f>IFERROR(IFERROR(BW103,INDEX(input_dummy_data!$B:$B,MATCH($E103,input_dummy_data!$A:$A,0))),0)</f>
        <v>0</v>
      </c>
      <c r="DB103" s="69">
        <f>IFERROR(IFERROR(BX103,INDEX(input_dummy_data!$B:$B,MATCH($E103,input_dummy_data!$A:$A,0))),0)</f>
        <v>0</v>
      </c>
      <c r="DC103" s="69">
        <f>IFERROR(IFERROR(BY103,INDEX(input_dummy_data!$B:$B,MATCH($E103,input_dummy_data!$A:$A,0))),0)</f>
        <v>0</v>
      </c>
      <c r="DD103" s="69">
        <f>IFERROR(IFERROR(BZ103,INDEX(input_dummy_data!$B:$B,MATCH($E103,input_dummy_data!$A:$A,0))),0)</f>
        <v>0</v>
      </c>
      <c r="DE103" s="69">
        <f>IFERROR(IFERROR(CA103,INDEX(input_dummy_data!$B:$B,MATCH($E103,input_dummy_data!$A:$A,0))),0)</f>
        <v>0</v>
      </c>
      <c r="DF103" s="69">
        <f>IFERROR(IFERROR(CB103,INDEX(input_dummy_data!$B:$B,MATCH($E103,input_dummy_data!$A:$A,0))),0)</f>
        <v>0</v>
      </c>
      <c r="DG103" s="69">
        <f>IFERROR(IFERROR(CC103,INDEX(input_dummy_data!$B:$B,MATCH($E103,input_dummy_data!$A:$A,0))),0)</f>
        <v>0</v>
      </c>
      <c r="DH103" s="69">
        <f>IFERROR(IFERROR(CD103,INDEX(input_dummy_data!$B:$B,MATCH($E103,input_dummy_data!$A:$A,0))),0)</f>
        <v>0</v>
      </c>
      <c r="DI103" s="69">
        <f>IFERROR(IFERROR(CE103,INDEX(input_dummy_data!$B:$B,MATCH($E103,input_dummy_data!$A:$A,0))),0)</f>
        <v>0</v>
      </c>
      <c r="DJ103" s="69">
        <f>IFERROR(IFERROR(CF103,INDEX(input_dummy_data!$B:$B,MATCH($E103,input_dummy_data!$A:$A,0))),0)</f>
        <v>0</v>
      </c>
      <c r="DK103" s="69">
        <f>IFERROR(IFERROR(CG103,INDEX(input_dummy_data!$B:$B,MATCH($E103,input_dummy_data!$A:$A,0))),0)</f>
        <v>0</v>
      </c>
      <c r="DL103" s="69">
        <f>IFERROR(IFERROR(CH103,INDEX(input_dummy_data!$B:$B,MATCH($E103,input_dummy_data!$A:$A,0))),0)</f>
        <v>0</v>
      </c>
      <c r="DM103" s="69">
        <f>IFERROR(IFERROR(CI103,INDEX(input_dummy_data!$B:$B,MATCH($E103,input_dummy_data!$A:$A,0))),0)</f>
        <v>0</v>
      </c>
      <c r="DN103" s="69">
        <f>IFERROR(IFERROR(CJ103,INDEX(input_dummy_data!$B:$B,MATCH($E103,input_dummy_data!$A:$A,0))),0)</f>
        <v>0</v>
      </c>
      <c r="DO103" s="69">
        <f>IFERROR(IFERROR(CK103,INDEX(input_dummy_data!$B:$B,MATCH($E103,input_dummy_data!$A:$A,0))),0)</f>
        <v>0</v>
      </c>
      <c r="DP103" s="69">
        <f>IFERROR(IFERROR(CL103,INDEX(input_dummy_data!$B:$B,MATCH($E103,input_dummy_data!$A:$A,0))),0)</f>
        <v>0</v>
      </c>
      <c r="DQ103" s="69">
        <f>IFERROR(IFERROR(CM103,INDEX(input_dummy_data!$B:$B,MATCH($E103,input_dummy_data!$A:$A,0))),0)</f>
        <v>0</v>
      </c>
      <c r="DR103" s="69">
        <f>IFERROR(IFERROR(CN103,INDEX(input_dummy_data!$B:$B,MATCH($E103,input_dummy_data!$A:$A,0))),0)</f>
        <v>0</v>
      </c>
      <c r="DS103" s="69">
        <f>IFERROR(IFERROR(CO103,INDEX(input_dummy_data!$B:$B,MATCH($E103,input_dummy_data!$A:$A,0))),0)</f>
        <v>0</v>
      </c>
      <c r="DT103" s="69">
        <f>IFERROR(IFERROR(CP103,INDEX(input_dummy_data!$B:$B,MATCH($E103,input_dummy_data!$A:$A,0))),0)</f>
        <v>0</v>
      </c>
      <c r="DU103" s="69">
        <f>IFERROR(IFERROR(CQ103,INDEX(input_dummy_data!$B:$B,MATCH($E103,input_dummy_data!$A:$A,0))),0)</f>
        <v>0</v>
      </c>
      <c r="DV103" s="69">
        <f>IFERROR(IFERROR(CR103,INDEX(input_dummy_data!$B:$B,MATCH($E103,input_dummy_data!$A:$A,0))),0)</f>
        <v>0</v>
      </c>
      <c r="DW103" t="s">
        <v>663</v>
      </c>
      <c r="DX103" t="s">
        <v>663</v>
      </c>
      <c r="DY103" t="s">
        <v>663</v>
      </c>
      <c r="DZ103" t="s">
        <v>663</v>
      </c>
      <c r="EA103" t="s">
        <v>663</v>
      </c>
      <c r="EB103" t="s">
        <v>663</v>
      </c>
      <c r="EC103" t="s">
        <v>663</v>
      </c>
      <c r="ED103" t="s">
        <v>663</v>
      </c>
      <c r="EE103" t="s">
        <v>663</v>
      </c>
      <c r="EF103" t="s">
        <v>663</v>
      </c>
      <c r="EG103" t="s">
        <v>663</v>
      </c>
      <c r="EH103" t="s">
        <v>663</v>
      </c>
      <c r="EI103" t="s">
        <v>663</v>
      </c>
      <c r="EJ103" t="s">
        <v>663</v>
      </c>
      <c r="EK103" t="s">
        <v>663</v>
      </c>
      <c r="EL103" t="s">
        <v>663</v>
      </c>
      <c r="EM103" t="s">
        <v>663</v>
      </c>
      <c r="EN103" t="s">
        <v>663</v>
      </c>
      <c r="EO103" t="s">
        <v>663</v>
      </c>
      <c r="EP103" t="s">
        <v>663</v>
      </c>
      <c r="EQ103" t="s">
        <v>663</v>
      </c>
      <c r="ER103" t="s">
        <v>663</v>
      </c>
      <c r="ES103" t="s">
        <v>663</v>
      </c>
      <c r="ET103" t="s">
        <v>663</v>
      </c>
      <c r="EU103" t="s">
        <v>663</v>
      </c>
      <c r="EV103" t="s">
        <v>663</v>
      </c>
      <c r="EW103" t="s">
        <v>663</v>
      </c>
      <c r="EX103" t="s">
        <v>663</v>
      </c>
      <c r="EY103" t="s">
        <v>663</v>
      </c>
    </row>
    <row r="104" spans="1:155" hidden="1" x14ac:dyDescent="0.2">
      <c r="A104" t="s">
        <v>276</v>
      </c>
      <c r="B104" t="s">
        <v>278</v>
      </c>
      <c r="C104" t="s">
        <v>15</v>
      </c>
      <c r="D104" t="s">
        <v>873</v>
      </c>
      <c r="AL104" s="113">
        <f t="shared" ref="AL104:BN104" si="103">SUMIFS(H:H,$A:$A,"Dwellings",$C:$C,"Electricity",$B:$B,"4. Technology split",$D:$D,"Appliances")</f>
        <v>685.92577511671607</v>
      </c>
      <c r="AM104" s="113">
        <f t="shared" si="103"/>
        <v>843.11786820660154</v>
      </c>
      <c r="AN104" s="113">
        <f t="shared" si="103"/>
        <v>333.89130379199821</v>
      </c>
      <c r="AO104" s="113">
        <f t="shared" si="103"/>
        <v>66.779572056924636</v>
      </c>
      <c r="AP104" s="113">
        <f t="shared" si="103"/>
        <v>494.17883329168507</v>
      </c>
      <c r="AQ104" s="113">
        <f t="shared" si="103"/>
        <v>6458.0783211997132</v>
      </c>
      <c r="AR104" s="113">
        <f t="shared" si="103"/>
        <v>438.67475384530883</v>
      </c>
      <c r="AS104" s="113">
        <f t="shared" si="103"/>
        <v>78.812370908409662</v>
      </c>
      <c r="AT104" s="113">
        <f t="shared" si="103"/>
        <v>3289.1152631377959</v>
      </c>
      <c r="AU104" s="113">
        <f t="shared" si="103"/>
        <v>490.29172926492976</v>
      </c>
      <c r="AV104" s="113">
        <f t="shared" si="103"/>
        <v>5764.031207223954</v>
      </c>
      <c r="AW104" s="113">
        <f t="shared" si="103"/>
        <v>4510.9844634125038</v>
      </c>
      <c r="AX104" s="113">
        <f t="shared" si="103"/>
        <v>480.35305518323565</v>
      </c>
      <c r="AY104" s="113">
        <f t="shared" si="103"/>
        <v>215.96729208171899</v>
      </c>
      <c r="AZ104" s="113">
        <f t="shared" si="103"/>
        <v>491.12046523472389</v>
      </c>
      <c r="BA104" s="113">
        <f t="shared" si="103"/>
        <v>325.13971444461595</v>
      </c>
      <c r="BB104" s="113">
        <f t="shared" si="103"/>
        <v>3674.9625118672193</v>
      </c>
      <c r="BC104" s="113">
        <f t="shared" si="103"/>
        <v>137.18287683032631</v>
      </c>
      <c r="BD104" s="113">
        <f t="shared" si="103"/>
        <v>40.981477225842482</v>
      </c>
      <c r="BE104" s="113">
        <f t="shared" si="103"/>
        <v>99.249479463571916</v>
      </c>
      <c r="BF104" s="113">
        <f t="shared" si="103"/>
        <v>1156.7620629084513</v>
      </c>
      <c r="BG104" s="113">
        <f t="shared" si="103"/>
        <v>1522.1577146755103</v>
      </c>
      <c r="BH104" s="113">
        <f t="shared" si="103"/>
        <v>633.35533301651299</v>
      </c>
      <c r="BI104" s="113">
        <f t="shared" si="103"/>
        <v>816.18666994139176</v>
      </c>
      <c r="BJ104" s="113">
        <f t="shared" si="103"/>
        <v>842.11291657822505</v>
      </c>
      <c r="BK104" s="113">
        <f t="shared" si="103"/>
        <v>129.22425892077135</v>
      </c>
      <c r="BL104" s="113">
        <f t="shared" si="103"/>
        <v>241.43520985068324</v>
      </c>
      <c r="BM104" s="113">
        <f t="shared" si="103"/>
        <v>25.413972095277135</v>
      </c>
      <c r="BN104" s="113">
        <f t="shared" si="103"/>
        <v>34285.486471774697</v>
      </c>
      <c r="CT104" s="69"/>
      <c r="DX104" s="106"/>
    </row>
    <row r="105" spans="1:155" hidden="1" x14ac:dyDescent="0.2">
      <c r="A105" t="s">
        <v>276</v>
      </c>
      <c r="B105" t="s">
        <v>278</v>
      </c>
      <c r="C105" t="s">
        <v>15</v>
      </c>
      <c r="D105" t="s">
        <v>874</v>
      </c>
      <c r="AL105" s="113">
        <f t="shared" ref="AL105:BN105" si="104">SUMIFS(H:H,$A:$A,"Dwellings",$C:$C,"Electricity",$B:$B,"4. Technology split",$D:$D,"Cooking")</f>
        <v>0</v>
      </c>
      <c r="AM105" s="113">
        <f t="shared" si="104"/>
        <v>0</v>
      </c>
      <c r="AN105" s="113">
        <f t="shared" si="104"/>
        <v>0</v>
      </c>
      <c r="AO105" s="113">
        <f t="shared" si="104"/>
        <v>0</v>
      </c>
      <c r="AP105" s="113">
        <f t="shared" si="104"/>
        <v>0</v>
      </c>
      <c r="AQ105" s="113">
        <f t="shared" si="104"/>
        <v>0</v>
      </c>
      <c r="AR105" s="113">
        <f t="shared" si="104"/>
        <v>0</v>
      </c>
      <c r="AS105" s="113">
        <f t="shared" si="104"/>
        <v>0</v>
      </c>
      <c r="AT105" s="113">
        <f t="shared" si="104"/>
        <v>0</v>
      </c>
      <c r="AU105" s="113">
        <f t="shared" si="104"/>
        <v>0</v>
      </c>
      <c r="AV105" s="113">
        <f t="shared" si="104"/>
        <v>0</v>
      </c>
      <c r="AW105" s="113">
        <f t="shared" si="104"/>
        <v>0</v>
      </c>
      <c r="AX105" s="113">
        <f t="shared" si="104"/>
        <v>0</v>
      </c>
      <c r="AY105" s="113">
        <f t="shared" si="104"/>
        <v>0</v>
      </c>
      <c r="AZ105" s="113">
        <f t="shared" si="104"/>
        <v>0</v>
      </c>
      <c r="BA105" s="113">
        <f t="shared" si="104"/>
        <v>0</v>
      </c>
      <c r="BB105" s="113">
        <f t="shared" si="104"/>
        <v>0</v>
      </c>
      <c r="BC105" s="113">
        <f t="shared" si="104"/>
        <v>0</v>
      </c>
      <c r="BD105" s="113">
        <f t="shared" si="104"/>
        <v>0</v>
      </c>
      <c r="BE105" s="113">
        <f t="shared" si="104"/>
        <v>0</v>
      </c>
      <c r="BF105" s="113">
        <f t="shared" si="104"/>
        <v>0</v>
      </c>
      <c r="BG105" s="113">
        <f t="shared" si="104"/>
        <v>0</v>
      </c>
      <c r="BH105" s="113">
        <f t="shared" si="104"/>
        <v>0</v>
      </c>
      <c r="BI105" s="113">
        <f t="shared" si="104"/>
        <v>0</v>
      </c>
      <c r="BJ105" s="113">
        <f t="shared" si="104"/>
        <v>0</v>
      </c>
      <c r="BK105" s="113">
        <f t="shared" si="104"/>
        <v>0</v>
      </c>
      <c r="BL105" s="113">
        <f t="shared" si="104"/>
        <v>0</v>
      </c>
      <c r="BM105" s="113">
        <f t="shared" si="104"/>
        <v>0</v>
      </c>
      <c r="BN105" s="113">
        <f t="shared" si="104"/>
        <v>0</v>
      </c>
    </row>
    <row r="106" spans="1:155" hidden="1" x14ac:dyDescent="0.2">
      <c r="A106" t="s">
        <v>276</v>
      </c>
      <c r="B106" t="s">
        <v>278</v>
      </c>
      <c r="C106" t="s">
        <v>15</v>
      </c>
      <c r="D106" t="s">
        <v>875</v>
      </c>
      <c r="AF106" s="107"/>
      <c r="AL106" s="113">
        <f t="shared" ref="AL106:BN106" si="105">SUMIFS(H:H,$A:$A,"Dwellings",$C:$C,"Electricity",$B:$B,"4. Technology split",$D:$D,"Cooling")</f>
        <v>0</v>
      </c>
      <c r="AM106" s="113">
        <f t="shared" si="105"/>
        <v>0</v>
      </c>
      <c r="AN106" s="113">
        <f t="shared" si="105"/>
        <v>0</v>
      </c>
      <c r="AO106" s="113">
        <f t="shared" si="105"/>
        <v>0</v>
      </c>
      <c r="AP106" s="113">
        <f t="shared" si="105"/>
        <v>0</v>
      </c>
      <c r="AQ106" s="113">
        <f t="shared" si="105"/>
        <v>0</v>
      </c>
      <c r="AR106" s="113">
        <f t="shared" si="105"/>
        <v>0</v>
      </c>
      <c r="AS106" s="113">
        <f t="shared" si="105"/>
        <v>0</v>
      </c>
      <c r="AT106" s="113">
        <f t="shared" si="105"/>
        <v>0</v>
      </c>
      <c r="AU106" s="113">
        <f t="shared" si="105"/>
        <v>0</v>
      </c>
      <c r="AV106" s="113">
        <f t="shared" si="105"/>
        <v>0</v>
      </c>
      <c r="AW106" s="113">
        <f t="shared" si="105"/>
        <v>0</v>
      </c>
      <c r="AX106" s="113">
        <f t="shared" si="105"/>
        <v>0</v>
      </c>
      <c r="AY106" s="113">
        <f t="shared" si="105"/>
        <v>0</v>
      </c>
      <c r="AZ106" s="113">
        <f t="shared" si="105"/>
        <v>0</v>
      </c>
      <c r="BA106" s="113">
        <f t="shared" si="105"/>
        <v>0</v>
      </c>
      <c r="BB106" s="113">
        <f t="shared" si="105"/>
        <v>0</v>
      </c>
      <c r="BC106" s="113">
        <f t="shared" si="105"/>
        <v>0</v>
      </c>
      <c r="BD106" s="113">
        <f t="shared" si="105"/>
        <v>0</v>
      </c>
      <c r="BE106" s="113">
        <f t="shared" si="105"/>
        <v>0</v>
      </c>
      <c r="BF106" s="113">
        <f t="shared" si="105"/>
        <v>0</v>
      </c>
      <c r="BG106" s="113">
        <f t="shared" si="105"/>
        <v>0</v>
      </c>
      <c r="BH106" s="113">
        <f t="shared" si="105"/>
        <v>0</v>
      </c>
      <c r="BI106" s="113">
        <f t="shared" si="105"/>
        <v>0</v>
      </c>
      <c r="BJ106" s="113">
        <f t="shared" si="105"/>
        <v>0</v>
      </c>
      <c r="BK106" s="113">
        <f t="shared" si="105"/>
        <v>0</v>
      </c>
      <c r="BL106" s="113">
        <f t="shared" si="105"/>
        <v>0</v>
      </c>
      <c r="BM106" s="113">
        <f t="shared" si="105"/>
        <v>0</v>
      </c>
      <c r="BN106" s="113">
        <f t="shared" si="105"/>
        <v>0</v>
      </c>
    </row>
    <row r="107" spans="1:155" hidden="1" x14ac:dyDescent="0.2">
      <c r="A107" t="s">
        <v>276</v>
      </c>
      <c r="B107" t="s">
        <v>278</v>
      </c>
      <c r="C107" t="s">
        <v>15</v>
      </c>
      <c r="D107" t="s">
        <v>876</v>
      </c>
      <c r="AL107" s="113">
        <f t="shared" ref="AL107:BN107" si="106">SUMIFS(H:H,$A:$A,"Dwellings",$C:$C,"Electricity",$B:$B,"4. Technology split",$D:$D,"Lighting")</f>
        <v>0</v>
      </c>
      <c r="AM107" s="113">
        <f t="shared" si="106"/>
        <v>0</v>
      </c>
      <c r="AN107" s="113">
        <f t="shared" si="106"/>
        <v>0</v>
      </c>
      <c r="AO107" s="113">
        <f t="shared" si="106"/>
        <v>0</v>
      </c>
      <c r="AP107" s="113">
        <f t="shared" si="106"/>
        <v>0</v>
      </c>
      <c r="AQ107" s="113">
        <f t="shared" si="106"/>
        <v>0</v>
      </c>
      <c r="AR107" s="113">
        <f t="shared" si="106"/>
        <v>0</v>
      </c>
      <c r="AS107" s="113">
        <f t="shared" si="106"/>
        <v>0</v>
      </c>
      <c r="AT107" s="113">
        <f t="shared" si="106"/>
        <v>0</v>
      </c>
      <c r="AU107" s="113">
        <f t="shared" si="106"/>
        <v>0</v>
      </c>
      <c r="AV107" s="113">
        <f t="shared" si="106"/>
        <v>0</v>
      </c>
      <c r="AW107" s="113">
        <f t="shared" si="106"/>
        <v>0</v>
      </c>
      <c r="AX107" s="113">
        <f t="shared" si="106"/>
        <v>0</v>
      </c>
      <c r="AY107" s="113">
        <f t="shared" si="106"/>
        <v>0</v>
      </c>
      <c r="AZ107" s="113">
        <f t="shared" si="106"/>
        <v>0</v>
      </c>
      <c r="BA107" s="113">
        <f t="shared" si="106"/>
        <v>0</v>
      </c>
      <c r="BB107" s="113">
        <f t="shared" si="106"/>
        <v>0</v>
      </c>
      <c r="BC107" s="113">
        <f t="shared" si="106"/>
        <v>0</v>
      </c>
      <c r="BD107" s="113">
        <f t="shared" si="106"/>
        <v>0</v>
      </c>
      <c r="BE107" s="113">
        <f t="shared" si="106"/>
        <v>0</v>
      </c>
      <c r="BF107" s="113">
        <f t="shared" si="106"/>
        <v>0</v>
      </c>
      <c r="BG107" s="113">
        <f t="shared" si="106"/>
        <v>0</v>
      </c>
      <c r="BH107" s="113">
        <f t="shared" si="106"/>
        <v>0</v>
      </c>
      <c r="BI107" s="113">
        <f t="shared" si="106"/>
        <v>0</v>
      </c>
      <c r="BJ107" s="113">
        <f t="shared" si="106"/>
        <v>0</v>
      </c>
      <c r="BK107" s="113">
        <f t="shared" si="106"/>
        <v>0</v>
      </c>
      <c r="BL107" s="113">
        <f t="shared" si="106"/>
        <v>0</v>
      </c>
      <c r="BM107" s="113">
        <f t="shared" si="106"/>
        <v>0</v>
      </c>
      <c r="BN107" s="113">
        <f t="shared" si="106"/>
        <v>0</v>
      </c>
    </row>
    <row r="108" spans="1:155" hidden="1" x14ac:dyDescent="0.2">
      <c r="A108" t="s">
        <v>276</v>
      </c>
      <c r="B108" t="s">
        <v>278</v>
      </c>
      <c r="C108" t="s">
        <v>15</v>
      </c>
      <c r="D108" t="s">
        <v>877</v>
      </c>
      <c r="AL108" s="113">
        <f t="shared" ref="AL108:BN108" si="107">SUMIFS(H:H,$A:$A,"Dwellings",$C:$C,"Electricity",$B:$B,"4. Technology split",$D:$D,"Space heating")</f>
        <v>275.159232504405</v>
      </c>
      <c r="AM108" s="113">
        <f t="shared" si="107"/>
        <v>218.57744183812542</v>
      </c>
      <c r="AN108" s="113">
        <f t="shared" si="107"/>
        <v>109.8765909723968</v>
      </c>
      <c r="AO108" s="113">
        <f t="shared" si="107"/>
        <v>27.390078175980978</v>
      </c>
      <c r="AP108" s="113">
        <f t="shared" si="107"/>
        <v>202.81346269447099</v>
      </c>
      <c r="AQ108" s="113">
        <f t="shared" si="107"/>
        <v>1639.7554828485593</v>
      </c>
      <c r="AR108" s="113">
        <f t="shared" si="107"/>
        <v>76.349383146296702</v>
      </c>
      <c r="AS108" s="113">
        <f t="shared" si="107"/>
        <v>10.992187187184101</v>
      </c>
      <c r="AT108" s="113">
        <f t="shared" si="107"/>
        <v>874.90451437505703</v>
      </c>
      <c r="AU108" s="113">
        <f t="shared" si="107"/>
        <v>661.51033663661894</v>
      </c>
      <c r="AV108" s="113">
        <f t="shared" si="107"/>
        <v>2374.3020916300056</v>
      </c>
      <c r="AW108" s="113">
        <f t="shared" si="107"/>
        <v>2264.9396234108149</v>
      </c>
      <c r="AX108" s="113">
        <f t="shared" si="107"/>
        <v>79.6207107119168</v>
      </c>
      <c r="AY108" s="113">
        <f t="shared" si="107"/>
        <v>14.171645813581641</v>
      </c>
      <c r="AZ108" s="113">
        <f t="shared" si="107"/>
        <v>31.117906357922841</v>
      </c>
      <c r="BA108" s="113">
        <f t="shared" si="107"/>
        <v>112.10552983926939</v>
      </c>
      <c r="BB108" s="113">
        <f t="shared" si="107"/>
        <v>97.535931412686779</v>
      </c>
      <c r="BC108" s="113">
        <f t="shared" si="107"/>
        <v>13.04853828706211</v>
      </c>
      <c r="BD108" s="113">
        <f t="shared" si="107"/>
        <v>11.04147893895423</v>
      </c>
      <c r="BE108" s="113">
        <f t="shared" si="107"/>
        <v>6.7901820560943502</v>
      </c>
      <c r="BF108" s="113">
        <f t="shared" si="107"/>
        <v>130.35503460491981</v>
      </c>
      <c r="BG108" s="113">
        <f t="shared" si="107"/>
        <v>102.57615173663601</v>
      </c>
      <c r="BH108" s="113">
        <f t="shared" si="107"/>
        <v>13.17189998809549</v>
      </c>
      <c r="BI108" s="113">
        <f t="shared" si="107"/>
        <v>101.83978560040264</v>
      </c>
      <c r="BJ108" s="113">
        <f t="shared" si="107"/>
        <v>1452.4919167206181</v>
      </c>
      <c r="BK108" s="113">
        <f t="shared" si="107"/>
        <v>88.31375447326289</v>
      </c>
      <c r="BL108" s="113">
        <f t="shared" si="107"/>
        <v>72.459194347402502</v>
      </c>
      <c r="BM108" s="113">
        <f t="shared" si="107"/>
        <v>5.0943302877493899</v>
      </c>
      <c r="BN108" s="113">
        <f t="shared" si="107"/>
        <v>11068.304416596509</v>
      </c>
    </row>
    <row r="109" spans="1:155" hidden="1" x14ac:dyDescent="0.2">
      <c r="A109" t="s">
        <v>276</v>
      </c>
      <c r="B109" t="s">
        <v>278</v>
      </c>
      <c r="C109" t="s">
        <v>270</v>
      </c>
      <c r="D109" t="s">
        <v>877</v>
      </c>
      <c r="AL109" s="113">
        <f t="shared" ref="AL109:BN109" si="108">SUMIFS(H:H,$A:$A,"Dwellings",$C:$C,"Network gas",$B:$B,"4. Technology split",$D:$D,"Space heating")</f>
        <v>0</v>
      </c>
      <c r="AM109" s="113">
        <f t="shared" si="108"/>
        <v>0</v>
      </c>
      <c r="AN109" s="113">
        <f t="shared" si="108"/>
        <v>0</v>
      </c>
      <c r="AO109" s="113">
        <f t="shared" si="108"/>
        <v>0</v>
      </c>
      <c r="AP109" s="113">
        <f t="shared" si="108"/>
        <v>0</v>
      </c>
      <c r="AQ109" s="113">
        <f t="shared" si="108"/>
        <v>0</v>
      </c>
      <c r="AR109" s="113">
        <f t="shared" si="108"/>
        <v>0</v>
      </c>
      <c r="AS109" s="113">
        <f t="shared" si="108"/>
        <v>0</v>
      </c>
      <c r="AT109" s="113">
        <f t="shared" si="108"/>
        <v>0</v>
      </c>
      <c r="AU109" s="113">
        <f t="shared" si="108"/>
        <v>0</v>
      </c>
      <c r="AV109" s="113">
        <f t="shared" si="108"/>
        <v>0</v>
      </c>
      <c r="AW109" s="113">
        <f t="shared" si="108"/>
        <v>0</v>
      </c>
      <c r="AX109" s="113">
        <f t="shared" si="108"/>
        <v>0</v>
      </c>
      <c r="AY109" s="113">
        <f t="shared" si="108"/>
        <v>0</v>
      </c>
      <c r="AZ109" s="113">
        <f t="shared" si="108"/>
        <v>0</v>
      </c>
      <c r="BA109" s="113">
        <f t="shared" si="108"/>
        <v>0</v>
      </c>
      <c r="BB109" s="113">
        <f t="shared" si="108"/>
        <v>0</v>
      </c>
      <c r="BC109" s="113">
        <f t="shared" si="108"/>
        <v>0</v>
      </c>
      <c r="BD109" s="113">
        <f t="shared" si="108"/>
        <v>0</v>
      </c>
      <c r="BE109" s="113">
        <f t="shared" si="108"/>
        <v>0</v>
      </c>
      <c r="BF109" s="113">
        <f t="shared" si="108"/>
        <v>0</v>
      </c>
      <c r="BG109" s="113">
        <f t="shared" si="108"/>
        <v>0</v>
      </c>
      <c r="BH109" s="113">
        <f t="shared" si="108"/>
        <v>0</v>
      </c>
      <c r="BI109" s="113">
        <f t="shared" si="108"/>
        <v>0</v>
      </c>
      <c r="BJ109" s="113">
        <f t="shared" si="108"/>
        <v>0</v>
      </c>
      <c r="BK109" s="113">
        <f t="shared" si="108"/>
        <v>0</v>
      </c>
      <c r="BL109" s="113">
        <f t="shared" si="108"/>
        <v>0</v>
      </c>
      <c r="BM109" s="113">
        <f t="shared" si="108"/>
        <v>0</v>
      </c>
      <c r="BN109" s="113">
        <f t="shared" si="108"/>
        <v>0</v>
      </c>
    </row>
    <row r="110" spans="1:155" hidden="1" x14ac:dyDescent="0.2">
      <c r="A110" t="s">
        <v>266</v>
      </c>
      <c r="B110" t="s">
        <v>278</v>
      </c>
      <c r="C110" t="s">
        <v>15</v>
      </c>
      <c r="D110" t="s">
        <v>875</v>
      </c>
      <c r="AL110" s="113">
        <f t="shared" ref="AL110:BN110" si="109">SUMIFS(H:H,$A:$A,"Non-residential buildings",$C:$C,"Electricity",$B:$B,"4. Technology split",$D:$D,"Cooling")</f>
        <v>0</v>
      </c>
      <c r="AM110" s="113">
        <f t="shared" si="109"/>
        <v>0</v>
      </c>
      <c r="AN110" s="113">
        <f t="shared" si="109"/>
        <v>0</v>
      </c>
      <c r="AO110" s="113">
        <f t="shared" si="109"/>
        <v>0</v>
      </c>
      <c r="AP110" s="113">
        <f t="shared" si="109"/>
        <v>0</v>
      </c>
      <c r="AQ110" s="113">
        <f t="shared" si="109"/>
        <v>0</v>
      </c>
      <c r="AR110" s="113">
        <f t="shared" si="109"/>
        <v>0</v>
      </c>
      <c r="AS110" s="113">
        <f t="shared" si="109"/>
        <v>0</v>
      </c>
      <c r="AT110" s="113">
        <f t="shared" si="109"/>
        <v>0</v>
      </c>
      <c r="AU110" s="113">
        <f t="shared" si="109"/>
        <v>0</v>
      </c>
      <c r="AV110" s="113">
        <f t="shared" si="109"/>
        <v>0</v>
      </c>
      <c r="AW110" s="113">
        <f t="shared" si="109"/>
        <v>0</v>
      </c>
      <c r="AX110" s="113">
        <f t="shared" si="109"/>
        <v>0</v>
      </c>
      <c r="AY110" s="113">
        <f t="shared" si="109"/>
        <v>0</v>
      </c>
      <c r="AZ110" s="113">
        <f t="shared" si="109"/>
        <v>0</v>
      </c>
      <c r="BA110" s="113">
        <f t="shared" si="109"/>
        <v>0</v>
      </c>
      <c r="BB110" s="113">
        <f t="shared" si="109"/>
        <v>0</v>
      </c>
      <c r="BC110" s="113">
        <f t="shared" si="109"/>
        <v>0</v>
      </c>
      <c r="BD110" s="113">
        <f t="shared" si="109"/>
        <v>0</v>
      </c>
      <c r="BE110" s="113">
        <f t="shared" si="109"/>
        <v>0</v>
      </c>
      <c r="BF110" s="113">
        <f t="shared" si="109"/>
        <v>0</v>
      </c>
      <c r="BG110" s="113">
        <f t="shared" si="109"/>
        <v>0</v>
      </c>
      <c r="BH110" s="113">
        <f t="shared" si="109"/>
        <v>0</v>
      </c>
      <c r="BI110" s="113">
        <f t="shared" si="109"/>
        <v>0</v>
      </c>
      <c r="BJ110" s="113">
        <f t="shared" si="109"/>
        <v>0</v>
      </c>
      <c r="BK110" s="113">
        <f t="shared" si="109"/>
        <v>0</v>
      </c>
      <c r="BL110" s="113">
        <f t="shared" si="109"/>
        <v>0</v>
      </c>
      <c r="BM110" s="113">
        <f t="shared" si="109"/>
        <v>0</v>
      </c>
      <c r="BN110" s="113">
        <f t="shared" si="109"/>
        <v>0</v>
      </c>
    </row>
    <row r="111" spans="1:155" hidden="1" x14ac:dyDescent="0.2">
      <c r="A111" t="s">
        <v>266</v>
      </c>
      <c r="B111" t="s">
        <v>278</v>
      </c>
      <c r="C111" t="s">
        <v>15</v>
      </c>
      <c r="D111" t="s">
        <v>877</v>
      </c>
      <c r="AL111" s="113">
        <f t="shared" ref="AL111:BN111" si="110">SUMIFS(H:H,$A:$A,"Non-residential buildings",$C:$C,"Electricity",$B:$B,"4. Technology split",$D:$D,"Space heating")</f>
        <v>38.446825409674098</v>
      </c>
      <c r="AM111" s="113">
        <f t="shared" si="110"/>
        <v>625.426027451658</v>
      </c>
      <c r="AN111" s="113">
        <f t="shared" si="110"/>
        <v>138.23442713313349</v>
      </c>
      <c r="AO111" s="113">
        <f t="shared" si="110"/>
        <v>33.361550475509098</v>
      </c>
      <c r="AP111" s="113">
        <f t="shared" si="110"/>
        <v>376.24371077457999</v>
      </c>
      <c r="AQ111" s="113">
        <f t="shared" si="110"/>
        <v>929.3291716305439</v>
      </c>
      <c r="AR111" s="113">
        <f t="shared" si="110"/>
        <v>42.197105108776093</v>
      </c>
      <c r="AS111" s="113">
        <f t="shared" si="110"/>
        <v>80.438451097725121</v>
      </c>
      <c r="AT111" s="113">
        <f t="shared" si="110"/>
        <v>656.92251083246401</v>
      </c>
      <c r="AU111" s="113">
        <f t="shared" si="110"/>
        <v>554.66042895417104</v>
      </c>
      <c r="AV111" s="113">
        <f t="shared" si="110"/>
        <v>2733.5860750670804</v>
      </c>
      <c r="AW111" s="113">
        <f t="shared" si="110"/>
        <v>1216.5797749085111</v>
      </c>
      <c r="AX111" s="113">
        <f t="shared" si="110"/>
        <v>284.756509202377</v>
      </c>
      <c r="AY111" s="113">
        <f t="shared" si="110"/>
        <v>69.605924067729092</v>
      </c>
      <c r="AZ111" s="113">
        <f t="shared" si="110"/>
        <v>52.434698931489201</v>
      </c>
      <c r="BA111" s="113">
        <f t="shared" si="110"/>
        <v>78.318722368778012</v>
      </c>
      <c r="BB111" s="113">
        <f t="shared" si="110"/>
        <v>1617.6825973592663</v>
      </c>
      <c r="BC111" s="113">
        <f t="shared" si="110"/>
        <v>26.7696502007669</v>
      </c>
      <c r="BD111" s="113">
        <f t="shared" si="110"/>
        <v>33.257194976915699</v>
      </c>
      <c r="BE111" s="113">
        <f t="shared" si="110"/>
        <v>43.22320350577624</v>
      </c>
      <c r="BF111" s="113">
        <f t="shared" si="110"/>
        <v>240.77973495948561</v>
      </c>
      <c r="BG111" s="113">
        <f t="shared" si="110"/>
        <v>921.24677670002302</v>
      </c>
      <c r="BH111" s="113">
        <f t="shared" si="110"/>
        <v>297.27604500847411</v>
      </c>
      <c r="BI111" s="113">
        <f t="shared" si="110"/>
        <v>17.008907963607459</v>
      </c>
      <c r="BJ111" s="113">
        <f t="shared" si="110"/>
        <v>608.23412760489305</v>
      </c>
      <c r="BK111" s="113">
        <f t="shared" si="110"/>
        <v>44.238601198867002</v>
      </c>
      <c r="BL111" s="113">
        <f t="shared" si="110"/>
        <v>78.404880645302697</v>
      </c>
      <c r="BM111" s="113">
        <f t="shared" si="110"/>
        <v>27.613122941993954</v>
      </c>
      <c r="BN111" s="113">
        <f t="shared" si="110"/>
        <v>11866.276756479589</v>
      </c>
    </row>
    <row r="112" spans="1:155" hidden="1" x14ac:dyDescent="0.2">
      <c r="A112" t="s">
        <v>266</v>
      </c>
      <c r="B112" t="s">
        <v>278</v>
      </c>
      <c r="C112" t="s">
        <v>15</v>
      </c>
      <c r="D112" t="s">
        <v>876</v>
      </c>
      <c r="AL112" s="113">
        <f t="shared" ref="AL112:BN112" si="111">SUMIFS(H:H,$A:$A,"Non-residential buildings",$C:$C,"Electricity",$B:$B,"4. Technology split",$D:$D,"Lighting")</f>
        <v>0</v>
      </c>
      <c r="AM112" s="113">
        <f t="shared" si="111"/>
        <v>0</v>
      </c>
      <c r="AN112" s="113">
        <f t="shared" si="111"/>
        <v>0</v>
      </c>
      <c r="AO112" s="113">
        <f t="shared" si="111"/>
        <v>0</v>
      </c>
      <c r="AP112" s="113">
        <f t="shared" si="111"/>
        <v>0</v>
      </c>
      <c r="AQ112" s="113">
        <f t="shared" si="111"/>
        <v>0</v>
      </c>
      <c r="AR112" s="113">
        <f t="shared" si="111"/>
        <v>0</v>
      </c>
      <c r="AS112" s="113">
        <f t="shared" si="111"/>
        <v>0</v>
      </c>
      <c r="AT112" s="113">
        <f t="shared" si="111"/>
        <v>0</v>
      </c>
      <c r="AU112" s="113">
        <f t="shared" si="111"/>
        <v>0</v>
      </c>
      <c r="AV112" s="113">
        <f t="shared" si="111"/>
        <v>0</v>
      </c>
      <c r="AW112" s="113">
        <f t="shared" si="111"/>
        <v>0</v>
      </c>
      <c r="AX112" s="113">
        <f t="shared" si="111"/>
        <v>0</v>
      </c>
      <c r="AY112" s="113">
        <f t="shared" si="111"/>
        <v>0</v>
      </c>
      <c r="AZ112" s="113">
        <f t="shared" si="111"/>
        <v>0</v>
      </c>
      <c r="BA112" s="113">
        <f t="shared" si="111"/>
        <v>0</v>
      </c>
      <c r="BB112" s="113">
        <f t="shared" si="111"/>
        <v>0</v>
      </c>
      <c r="BC112" s="113">
        <f t="shared" si="111"/>
        <v>0</v>
      </c>
      <c r="BD112" s="113">
        <f t="shared" si="111"/>
        <v>0</v>
      </c>
      <c r="BE112" s="113">
        <f t="shared" si="111"/>
        <v>0</v>
      </c>
      <c r="BF112" s="113">
        <f t="shared" si="111"/>
        <v>0</v>
      </c>
      <c r="BG112" s="113">
        <f t="shared" si="111"/>
        <v>0</v>
      </c>
      <c r="BH112" s="113">
        <f t="shared" si="111"/>
        <v>0</v>
      </c>
      <c r="BI112" s="113">
        <f t="shared" si="111"/>
        <v>0</v>
      </c>
      <c r="BJ112" s="113">
        <f t="shared" si="111"/>
        <v>0</v>
      </c>
      <c r="BK112" s="113">
        <f t="shared" si="111"/>
        <v>0</v>
      </c>
      <c r="BL112" s="113">
        <f t="shared" si="111"/>
        <v>0</v>
      </c>
      <c r="BM112" s="113">
        <f t="shared" si="111"/>
        <v>0</v>
      </c>
      <c r="BN112" s="113">
        <f t="shared" si="111"/>
        <v>0</v>
      </c>
    </row>
    <row r="113" spans="1:80" hidden="1" x14ac:dyDescent="0.2">
      <c r="A113" t="s">
        <v>266</v>
      </c>
      <c r="B113" t="s">
        <v>278</v>
      </c>
      <c r="C113" t="s">
        <v>270</v>
      </c>
      <c r="D113" t="s">
        <v>877</v>
      </c>
      <c r="AL113" s="113">
        <f t="shared" ref="AL113:BN113" si="112">SUMIFS(H:H,$A:$A,"Non-residential buildings",$C:$C,"Network gas",$B:$B,"4. Technology split",$D:$D,"Space heating")</f>
        <v>265.14404491640357</v>
      </c>
      <c r="AM113" s="113">
        <f t="shared" si="112"/>
        <v>1342.6799602874435</v>
      </c>
      <c r="AN113" s="113">
        <f t="shared" si="112"/>
        <v>80.427758605444112</v>
      </c>
      <c r="AO113" s="113">
        <f t="shared" si="112"/>
        <v>0.309806902421224</v>
      </c>
      <c r="AP113" s="113">
        <f t="shared" si="112"/>
        <v>805.70189699174534</v>
      </c>
      <c r="AQ113" s="113">
        <f t="shared" si="112"/>
        <v>8575.6460684791673</v>
      </c>
      <c r="AR113" s="113">
        <f t="shared" si="112"/>
        <v>209.68731258421579</v>
      </c>
      <c r="AS113" s="113">
        <f t="shared" si="112"/>
        <v>48.689638080757398</v>
      </c>
      <c r="AT113" s="113">
        <f t="shared" si="112"/>
        <v>1982.6479590307217</v>
      </c>
      <c r="AU113" s="113">
        <f t="shared" si="112"/>
        <v>41.618500147648334</v>
      </c>
      <c r="AV113" s="113">
        <f t="shared" si="112"/>
        <v>5069.2415726172876</v>
      </c>
      <c r="AW113" s="113">
        <f t="shared" si="112"/>
        <v>4853.5158203994497</v>
      </c>
      <c r="AX113" s="113">
        <f t="shared" si="112"/>
        <v>124.78259507481572</v>
      </c>
      <c r="AY113" s="113">
        <f t="shared" si="112"/>
        <v>149.48977456466997</v>
      </c>
      <c r="AZ113" s="113">
        <f t="shared" si="112"/>
        <v>819.35802401626677</v>
      </c>
      <c r="BA113" s="113">
        <f t="shared" si="112"/>
        <v>316.3914537569226</v>
      </c>
      <c r="BB113" s="113">
        <f t="shared" si="112"/>
        <v>3808.2443592238301</v>
      </c>
      <c r="BC113" s="113">
        <f t="shared" si="112"/>
        <v>55.730529566941627</v>
      </c>
      <c r="BD113" s="113">
        <f t="shared" si="112"/>
        <v>94.681100590637897</v>
      </c>
      <c r="BE113" s="113">
        <f t="shared" si="112"/>
        <v>79.191731863441888</v>
      </c>
      <c r="BF113" s="113">
        <f t="shared" si="112"/>
        <v>2291.1134986939383</v>
      </c>
      <c r="BG113" s="113">
        <f t="shared" si="112"/>
        <v>1487.1626665380777</v>
      </c>
      <c r="BH113" s="113">
        <f t="shared" si="112"/>
        <v>186.82972640506179</v>
      </c>
      <c r="BI113" s="113">
        <f t="shared" si="112"/>
        <v>477.28659363707703</v>
      </c>
      <c r="BJ113" s="113">
        <f t="shared" si="112"/>
        <v>82.808855315223298</v>
      </c>
      <c r="BK113" s="113">
        <f t="shared" si="112"/>
        <v>44.647293110229555</v>
      </c>
      <c r="BL113" s="113">
        <f t="shared" si="112"/>
        <v>534.4039023767441</v>
      </c>
      <c r="BM113" s="113">
        <f t="shared" si="112"/>
        <v>0.60522445816985593</v>
      </c>
      <c r="BN113" s="113">
        <f t="shared" si="112"/>
        <v>33828.037668234792</v>
      </c>
    </row>
    <row r="114" spans="1:80" hidden="1" x14ac:dyDescent="0.2">
      <c r="A114" t="s">
        <v>276</v>
      </c>
      <c r="B114" t="s">
        <v>257</v>
      </c>
      <c r="C114" t="s">
        <v>267</v>
      </c>
      <c r="D114" t="s">
        <v>872</v>
      </c>
      <c r="AL114" s="113">
        <f t="shared" ref="AL114:BN114" si="113">SUMIFS(H:H,$A:$A,"Dwellings",$C:$C,"Coal")</f>
        <v>31.18239619707435</v>
      </c>
      <c r="AM114" s="113">
        <f t="shared" si="113"/>
        <v>103.12430627423569</v>
      </c>
      <c r="AN114" s="113">
        <f t="shared" si="113"/>
        <v>134.31755357791428</v>
      </c>
      <c r="AO114" s="113">
        <f t="shared" si="113"/>
        <v>0</v>
      </c>
      <c r="AP114" s="113">
        <f t="shared" si="113"/>
        <v>896.73031186997048</v>
      </c>
      <c r="AQ114" s="113">
        <f t="shared" si="113"/>
        <v>661.38653818616399</v>
      </c>
      <c r="AR114" s="113">
        <f t="shared" si="113"/>
        <v>0</v>
      </c>
      <c r="AS114" s="113">
        <f t="shared" si="113"/>
        <v>7.5720612553857798</v>
      </c>
      <c r="AT114" s="113">
        <f t="shared" si="113"/>
        <v>117.9362572558705</v>
      </c>
      <c r="AU114" s="113">
        <f t="shared" si="113"/>
        <v>4.8099396222198276</v>
      </c>
      <c r="AV114" s="113">
        <f t="shared" si="113"/>
        <v>39.078787967057281</v>
      </c>
      <c r="AW114" s="113">
        <f t="shared" si="113"/>
        <v>645.18150293704446</v>
      </c>
      <c r="AX114" s="113">
        <f t="shared" si="113"/>
        <v>0</v>
      </c>
      <c r="AY114" s="113">
        <f t="shared" si="113"/>
        <v>2.525134690637262</v>
      </c>
      <c r="AZ114" s="113">
        <f t="shared" si="113"/>
        <v>90.958235815142956</v>
      </c>
      <c r="BA114" s="113">
        <f t="shared" si="113"/>
        <v>429.4826367284823</v>
      </c>
      <c r="BB114" s="113">
        <f t="shared" si="113"/>
        <v>0</v>
      </c>
      <c r="BC114" s="113">
        <f t="shared" si="113"/>
        <v>58.536267266385636</v>
      </c>
      <c r="BD114" s="113">
        <f t="shared" si="113"/>
        <v>1.085049429401588</v>
      </c>
      <c r="BE114" s="113">
        <f t="shared" si="113"/>
        <v>7.6166492218360098</v>
      </c>
      <c r="BF114" s="113">
        <f t="shared" si="113"/>
        <v>0.59468079494701009</v>
      </c>
      <c r="BG114" s="113">
        <f t="shared" si="113"/>
        <v>5678.2742113826152</v>
      </c>
      <c r="BH114" s="113">
        <f t="shared" si="113"/>
        <v>0</v>
      </c>
      <c r="BI114" s="113">
        <f t="shared" si="113"/>
        <v>90.265396741510401</v>
      </c>
      <c r="BJ114" s="113">
        <f t="shared" si="113"/>
        <v>0</v>
      </c>
      <c r="BK114" s="113">
        <f t="shared" si="113"/>
        <v>0</v>
      </c>
      <c r="BL114" s="113">
        <f t="shared" si="113"/>
        <v>23.98479676171462</v>
      </c>
      <c r="BM114" s="113">
        <f t="shared" si="113"/>
        <v>0</v>
      </c>
      <c r="BN114" s="113">
        <f t="shared" si="113"/>
        <v>9024.6427139756215</v>
      </c>
    </row>
    <row r="115" spans="1:80" hidden="1" x14ac:dyDescent="0.2">
      <c r="A115" t="s">
        <v>276</v>
      </c>
      <c r="B115" t="s">
        <v>257</v>
      </c>
      <c r="C115" t="s">
        <v>269</v>
      </c>
      <c r="D115" t="s">
        <v>872</v>
      </c>
      <c r="AD115" s="107"/>
      <c r="AL115" s="113">
        <f t="shared" ref="AL115:BN115" si="114">SUMIFS(H:H,$A:$A,"Dwellings",$C:$C,"Crude oil")</f>
        <v>843.96881815310348</v>
      </c>
      <c r="AM115" s="113">
        <f t="shared" si="114"/>
        <v>2354.3535744147675</v>
      </c>
      <c r="AN115" s="113">
        <f t="shared" si="114"/>
        <v>12.421712938223749</v>
      </c>
      <c r="AO115" s="113">
        <f t="shared" si="114"/>
        <v>99.719899092788538</v>
      </c>
      <c r="AP115" s="113">
        <f t="shared" si="114"/>
        <v>19.6084164657481</v>
      </c>
      <c r="AQ115" s="113">
        <f t="shared" si="114"/>
        <v>10984.975293240077</v>
      </c>
      <c r="AR115" s="113">
        <f t="shared" si="114"/>
        <v>232.63117201783243</v>
      </c>
      <c r="AS115" s="113">
        <f t="shared" si="114"/>
        <v>7.6159403539467432</v>
      </c>
      <c r="AT115" s="113">
        <f t="shared" si="114"/>
        <v>2636.7903279696066</v>
      </c>
      <c r="AU115" s="113">
        <f t="shared" si="114"/>
        <v>367.50923506497259</v>
      </c>
      <c r="AV115" s="113">
        <f t="shared" si="114"/>
        <v>5393.6719591867495</v>
      </c>
      <c r="AW115" s="113">
        <f t="shared" si="114"/>
        <v>2331.4478689083417</v>
      </c>
      <c r="AX115" s="113">
        <f t="shared" si="114"/>
        <v>1180.5085406313847</v>
      </c>
      <c r="AY115" s="113">
        <f t="shared" si="114"/>
        <v>82.490586919361562</v>
      </c>
      <c r="AZ115" s="113">
        <f t="shared" si="114"/>
        <v>22.224752460315692</v>
      </c>
      <c r="BA115" s="113">
        <f t="shared" si="114"/>
        <v>939.59010958622798</v>
      </c>
      <c r="BB115" s="113">
        <f t="shared" si="114"/>
        <v>1809.797533741576</v>
      </c>
      <c r="BC115" s="113">
        <f t="shared" si="114"/>
        <v>15.614162587410201</v>
      </c>
      <c r="BD115" s="113">
        <f t="shared" si="114"/>
        <v>142.51805476401373</v>
      </c>
      <c r="BE115" s="113">
        <f t="shared" si="114"/>
        <v>35.939861035116131</v>
      </c>
      <c r="BF115" s="113">
        <f t="shared" si="114"/>
        <v>29.45921688731282</v>
      </c>
      <c r="BG115" s="113">
        <f t="shared" si="114"/>
        <v>180.97144979882475</v>
      </c>
      <c r="BH115" s="113">
        <f t="shared" si="114"/>
        <v>112.60629572092</v>
      </c>
      <c r="BI115" s="113">
        <f t="shared" si="114"/>
        <v>55.835568453722246</v>
      </c>
      <c r="BJ115" s="113">
        <f t="shared" si="114"/>
        <v>76.399118667878241</v>
      </c>
      <c r="BK115" s="113">
        <f t="shared" si="114"/>
        <v>97.167587809153048</v>
      </c>
      <c r="BL115" s="113">
        <f t="shared" si="114"/>
        <v>2.2547540971728099</v>
      </c>
      <c r="BM115" s="113">
        <f t="shared" si="114"/>
        <v>13.37347383424747</v>
      </c>
      <c r="BN115" s="113">
        <f t="shared" si="114"/>
        <v>30081.465284800848</v>
      </c>
    </row>
    <row r="116" spans="1:80" hidden="1" x14ac:dyDescent="0.2">
      <c r="A116" t="s">
        <v>276</v>
      </c>
      <c r="B116" t="s">
        <v>257</v>
      </c>
      <c r="C116" t="s">
        <v>15</v>
      </c>
      <c r="D116" t="s">
        <v>872</v>
      </c>
      <c r="AL116" s="113">
        <f t="shared" ref="AL116:BN116" si="115">SUMIFS(H:H,$A:$A,"Dwellings",$C:$C,"Electricity",$B:$B,"3. Application split")</f>
        <v>1443.125217415982</v>
      </c>
      <c r="AM116" s="113">
        <f t="shared" si="115"/>
        <v>1628.5807612473886</v>
      </c>
      <c r="AN116" s="113">
        <f t="shared" si="115"/>
        <v>932.33577874602543</v>
      </c>
      <c r="AO116" s="113">
        <f t="shared" si="115"/>
        <v>144.89148778494598</v>
      </c>
      <c r="AP116" s="113">
        <f t="shared" si="115"/>
        <v>1367.5685144878303</v>
      </c>
      <c r="AQ116" s="113">
        <f t="shared" si="115"/>
        <v>11308.311452863611</v>
      </c>
      <c r="AR116" s="113">
        <f t="shared" si="115"/>
        <v>909.92207072345673</v>
      </c>
      <c r="AS116" s="113">
        <f t="shared" si="115"/>
        <v>154.52127402783671</v>
      </c>
      <c r="AT116" s="113">
        <f t="shared" si="115"/>
        <v>6082.1986351960486</v>
      </c>
      <c r="AU116" s="113">
        <f t="shared" si="115"/>
        <v>1824.8349877559833</v>
      </c>
      <c r="AV116" s="113">
        <f t="shared" si="115"/>
        <v>12604.211777707191</v>
      </c>
      <c r="AW116" s="113">
        <f t="shared" si="115"/>
        <v>8962.0138830895994</v>
      </c>
      <c r="AX116" s="113">
        <f t="shared" si="115"/>
        <v>1355.9897642375117</v>
      </c>
      <c r="AY116" s="113">
        <f t="shared" si="115"/>
        <v>505.28921083077648</v>
      </c>
      <c r="AZ116" s="113">
        <f t="shared" si="115"/>
        <v>1070.2347516080431</v>
      </c>
      <c r="BA116" s="113">
        <f t="shared" si="115"/>
        <v>657.96753702998922</v>
      </c>
      <c r="BB116" s="113">
        <f t="shared" si="115"/>
        <v>6062.3232493614132</v>
      </c>
      <c r="BC116" s="113">
        <f t="shared" si="115"/>
        <v>257.38315482443386</v>
      </c>
      <c r="BD116" s="113">
        <f t="shared" si="115"/>
        <v>74.505847425121473</v>
      </c>
      <c r="BE116" s="113">
        <f t="shared" si="115"/>
        <v>153.26626220466511</v>
      </c>
      <c r="BF116" s="113">
        <f t="shared" si="115"/>
        <v>2015.9218222165282</v>
      </c>
      <c r="BG116" s="113">
        <f t="shared" si="115"/>
        <v>2782.0409053365975</v>
      </c>
      <c r="BH116" s="113">
        <f t="shared" si="115"/>
        <v>1000.9429039430722</v>
      </c>
      <c r="BI116" s="113">
        <f t="shared" si="115"/>
        <v>1265.7827226993586</v>
      </c>
      <c r="BJ116" s="113">
        <f t="shared" si="115"/>
        <v>3778.3184586425564</v>
      </c>
      <c r="BK116" s="113">
        <f t="shared" si="115"/>
        <v>271.29905427309029</v>
      </c>
      <c r="BL116" s="113">
        <f t="shared" si="115"/>
        <v>477.88241190767189</v>
      </c>
      <c r="BM116" s="113">
        <f t="shared" si="115"/>
        <v>64.694368910136774</v>
      </c>
      <c r="BN116" s="113">
        <f t="shared" si="115"/>
        <v>69156.358266497016</v>
      </c>
    </row>
    <row r="117" spans="1:80" hidden="1" x14ac:dyDescent="0.2">
      <c r="A117" t="s">
        <v>276</v>
      </c>
      <c r="B117" t="s">
        <v>257</v>
      </c>
      <c r="C117" t="s">
        <v>270</v>
      </c>
      <c r="D117" t="s">
        <v>872</v>
      </c>
      <c r="AL117" s="113">
        <f t="shared" ref="AL117:BN117" si="116">SUMIFS(H:H,$A:$A,"Dwellings",$C:$C,"Network gas",$B:$B,"3. Application split")</f>
        <v>1168.1443782003553</v>
      </c>
      <c r="AM117" s="113">
        <f t="shared" si="116"/>
        <v>3134.1912023099621</v>
      </c>
      <c r="AN117" s="113">
        <f t="shared" si="116"/>
        <v>103.21428003499216</v>
      </c>
      <c r="AO117" s="113">
        <f t="shared" si="116"/>
        <v>42.358435572323607</v>
      </c>
      <c r="AP117" s="113">
        <f t="shared" si="116"/>
        <v>1753.1597311253443</v>
      </c>
      <c r="AQ117" s="113">
        <f t="shared" si="116"/>
        <v>21091.057594011745</v>
      </c>
      <c r="AR117" s="113">
        <f t="shared" si="116"/>
        <v>622.1777234797994</v>
      </c>
      <c r="AS117" s="113">
        <f t="shared" si="116"/>
        <v>74.700514868608451</v>
      </c>
      <c r="AT117" s="113">
        <f t="shared" si="116"/>
        <v>3886.3712164335848</v>
      </c>
      <c r="AU117" s="113">
        <f t="shared" si="116"/>
        <v>71.503238950950873</v>
      </c>
      <c r="AV117" s="113">
        <f t="shared" si="116"/>
        <v>10343.47008522125</v>
      </c>
      <c r="AW117" s="113">
        <f t="shared" si="116"/>
        <v>21827.536599477051</v>
      </c>
      <c r="AX117" s="113">
        <f t="shared" si="116"/>
        <v>489.1216659408978</v>
      </c>
      <c r="AY117" s="113">
        <f t="shared" si="116"/>
        <v>458.0914617430181</v>
      </c>
      <c r="AZ117" s="113">
        <f t="shared" si="116"/>
        <v>2268.9435565531608</v>
      </c>
      <c r="BA117" s="113">
        <f t="shared" si="116"/>
        <v>602.34427966605222</v>
      </c>
      <c r="BB117" s="113">
        <f t="shared" si="116"/>
        <v>16225.401128509235</v>
      </c>
      <c r="BC117" s="113">
        <f t="shared" si="116"/>
        <v>174.47619503432435</v>
      </c>
      <c r="BD117" s="113">
        <f t="shared" si="116"/>
        <v>208.12484514650913</v>
      </c>
      <c r="BE117" s="113">
        <f t="shared" si="116"/>
        <v>134.63261337681223</v>
      </c>
      <c r="BF117" s="113">
        <f t="shared" si="116"/>
        <v>6897.9895161558043</v>
      </c>
      <c r="BG117" s="113">
        <f t="shared" si="116"/>
        <v>4148.7310626191047</v>
      </c>
      <c r="BH117" s="113">
        <f t="shared" si="116"/>
        <v>662.19174324501671</v>
      </c>
      <c r="BI117" s="113">
        <f t="shared" si="116"/>
        <v>2181.1639818662452</v>
      </c>
      <c r="BJ117" s="113">
        <f t="shared" si="116"/>
        <v>194.46676890477804</v>
      </c>
      <c r="BK117" s="113">
        <f t="shared" si="116"/>
        <v>160.44122285413025</v>
      </c>
      <c r="BL117" s="113">
        <f t="shared" si="116"/>
        <v>1254.563456907417</v>
      </c>
      <c r="BM117" s="113">
        <f t="shared" si="116"/>
        <v>41.891602961346592</v>
      </c>
      <c r="BN117" s="113">
        <f t="shared" si="116"/>
        <v>99870.460101170145</v>
      </c>
    </row>
    <row r="118" spans="1:80" hidden="1" x14ac:dyDescent="0.2">
      <c r="A118" t="s">
        <v>276</v>
      </c>
      <c r="B118" t="s">
        <v>257</v>
      </c>
      <c r="C118" t="s">
        <v>277</v>
      </c>
      <c r="D118" t="s">
        <v>872</v>
      </c>
      <c r="AL118" s="113">
        <f t="shared" ref="AL118:BN118" si="117">SUMIFS(H:H,$A:$A,"Dwellings",$C:$C,"Steam hot water",$B:$B,"3. Application split")</f>
        <v>794.47417229045072</v>
      </c>
      <c r="AM118" s="113">
        <f t="shared" si="117"/>
        <v>2.1711195189744248</v>
      </c>
      <c r="AN118" s="113">
        <f t="shared" si="117"/>
        <v>334.30526743905773</v>
      </c>
      <c r="AO118" s="113">
        <f t="shared" si="117"/>
        <v>0</v>
      </c>
      <c r="AP118" s="113">
        <f t="shared" si="117"/>
        <v>991.51638144433207</v>
      </c>
      <c r="AQ118" s="113">
        <f t="shared" si="117"/>
        <v>4729.3668036290674</v>
      </c>
      <c r="AR118" s="113">
        <f t="shared" si="117"/>
        <v>1613.5476629101081</v>
      </c>
      <c r="AS118" s="113">
        <f t="shared" si="117"/>
        <v>266.81960405173618</v>
      </c>
      <c r="AT118" s="113">
        <f t="shared" si="117"/>
        <v>0</v>
      </c>
      <c r="AU118" s="113">
        <f t="shared" si="117"/>
        <v>1669.2167266459951</v>
      </c>
      <c r="AV118" s="113">
        <f t="shared" si="117"/>
        <v>1570.217897340174</v>
      </c>
      <c r="AW118" s="113">
        <f t="shared" si="117"/>
        <v>63.0879975365728</v>
      </c>
      <c r="AX118" s="113">
        <f t="shared" si="117"/>
        <v>58.710833897434142</v>
      </c>
      <c r="AY118" s="113">
        <f t="shared" si="117"/>
        <v>99.885433979624594</v>
      </c>
      <c r="AZ118" s="113">
        <f t="shared" si="117"/>
        <v>523.91755344461842</v>
      </c>
      <c r="BA118" s="113">
        <f t="shared" si="117"/>
        <v>0</v>
      </c>
      <c r="BB118" s="113">
        <f t="shared" si="117"/>
        <v>1053.415107762537</v>
      </c>
      <c r="BC118" s="113">
        <f t="shared" si="117"/>
        <v>417.18971683129666</v>
      </c>
      <c r="BD118" s="113">
        <f t="shared" si="117"/>
        <v>0</v>
      </c>
      <c r="BE118" s="113">
        <f t="shared" si="117"/>
        <v>352.40402938230341</v>
      </c>
      <c r="BF118" s="113">
        <f t="shared" si="117"/>
        <v>310.29421439943599</v>
      </c>
      <c r="BG118" s="113">
        <f t="shared" si="117"/>
        <v>4108.4247283586374</v>
      </c>
      <c r="BH118" s="113">
        <f t="shared" si="117"/>
        <v>1.0600919272889109</v>
      </c>
      <c r="BI118" s="113">
        <f t="shared" si="117"/>
        <v>762.44938928488398</v>
      </c>
      <c r="BJ118" s="113">
        <f t="shared" si="117"/>
        <v>2457.6282640861227</v>
      </c>
      <c r="BK118" s="113">
        <f t="shared" si="117"/>
        <v>72.044968808272202</v>
      </c>
      <c r="BL118" s="113">
        <f t="shared" si="117"/>
        <v>418.61375365279497</v>
      </c>
      <c r="BM118" s="113">
        <f t="shared" si="117"/>
        <v>0</v>
      </c>
      <c r="BN118" s="113">
        <f t="shared" si="117"/>
        <v>22670.76171862175</v>
      </c>
    </row>
    <row r="119" spans="1:80" hidden="1" x14ac:dyDescent="0.2">
      <c r="A119" t="s">
        <v>276</v>
      </c>
      <c r="B119" t="s">
        <v>257</v>
      </c>
      <c r="C119" t="s">
        <v>271</v>
      </c>
      <c r="D119" t="s">
        <v>872</v>
      </c>
      <c r="AL119" s="113">
        <f t="shared" ref="AL119:BN119" si="118">SUMIFS(H:H,$A:$A,"Dwellings",$C:$C,"Wood pellets",$B:$B,"3. Application split")</f>
        <v>1757.4218061675103</v>
      </c>
      <c r="AM119" s="113">
        <f t="shared" si="118"/>
        <v>597.47813684764765</v>
      </c>
      <c r="AN119" s="113">
        <f t="shared" si="118"/>
        <v>766.70009796532838</v>
      </c>
      <c r="AO119" s="113">
        <f t="shared" si="118"/>
        <v>9.0699345805451284</v>
      </c>
      <c r="AP119" s="113">
        <f t="shared" si="118"/>
        <v>1944.744485966698</v>
      </c>
      <c r="AQ119" s="113">
        <f t="shared" si="118"/>
        <v>5816.1130831873716</v>
      </c>
      <c r="AR119" s="113">
        <f t="shared" si="118"/>
        <v>1050.7932739338758</v>
      </c>
      <c r="AS119" s="113">
        <f t="shared" si="118"/>
        <v>433.68640758439233</v>
      </c>
      <c r="AT119" s="113">
        <f t="shared" si="118"/>
        <v>3006.1065180293103</v>
      </c>
      <c r="AU119" s="113">
        <f t="shared" si="118"/>
        <v>1357.0490747311828</v>
      </c>
      <c r="AV119" s="113">
        <f t="shared" si="118"/>
        <v>6824.8181034808131</v>
      </c>
      <c r="AW119" s="113">
        <f t="shared" si="118"/>
        <v>1955.3232239742665</v>
      </c>
      <c r="AX119" s="113">
        <f t="shared" si="118"/>
        <v>964.12951371738529</v>
      </c>
      <c r="AY119" s="113">
        <f t="shared" si="118"/>
        <v>1104.4357151515212</v>
      </c>
      <c r="AZ119" s="113">
        <f t="shared" si="118"/>
        <v>2079.8022472827352</v>
      </c>
      <c r="BA119" s="113">
        <f t="shared" si="118"/>
        <v>38.739668247681379</v>
      </c>
      <c r="BB119" s="113">
        <f t="shared" si="118"/>
        <v>5741.5291740276307</v>
      </c>
      <c r="BC119" s="113">
        <f t="shared" si="118"/>
        <v>516.07677128644877</v>
      </c>
      <c r="BD119" s="113">
        <f t="shared" si="118"/>
        <v>20.978063027673549</v>
      </c>
      <c r="BE119" s="113">
        <f t="shared" si="118"/>
        <v>494.93383515311456</v>
      </c>
      <c r="BF119" s="113">
        <f t="shared" si="118"/>
        <v>515.61665376984911</v>
      </c>
      <c r="BG119" s="113">
        <f t="shared" si="118"/>
        <v>2885.9295255589177</v>
      </c>
      <c r="BH119" s="113">
        <f t="shared" si="118"/>
        <v>685.6303469192801</v>
      </c>
      <c r="BI119" s="113">
        <f t="shared" si="118"/>
        <v>3181.391081929235</v>
      </c>
      <c r="BJ119" s="113">
        <f t="shared" si="118"/>
        <v>1200.9467639365034</v>
      </c>
      <c r="BK119" s="113">
        <f t="shared" si="118"/>
        <v>531.83143364232001</v>
      </c>
      <c r="BL119" s="113">
        <f t="shared" si="118"/>
        <v>33.339506785350359</v>
      </c>
      <c r="BM119" s="113">
        <f t="shared" si="118"/>
        <v>1.6687056074282216</v>
      </c>
      <c r="BN119" s="113">
        <f t="shared" si="118"/>
        <v>45516.283152492091</v>
      </c>
    </row>
    <row r="120" spans="1:80" hidden="1" x14ac:dyDescent="0.2">
      <c r="A120" t="s">
        <v>266</v>
      </c>
      <c r="B120" t="s">
        <v>257</v>
      </c>
      <c r="C120" t="s">
        <v>267</v>
      </c>
      <c r="D120" t="s">
        <v>872</v>
      </c>
      <c r="AL120" s="113">
        <f t="shared" ref="AL120:BN120" si="119">SUMIFS(H:H,$A:$A,"Non-residential buildings",$C:$C,"Coal",$B:$B,"3. Application split")</f>
        <v>2.49549743129585</v>
      </c>
      <c r="AM120" s="113">
        <f t="shared" si="119"/>
        <v>0</v>
      </c>
      <c r="AN120" s="113">
        <f t="shared" si="119"/>
        <v>3.2417173799780201</v>
      </c>
      <c r="AO120" s="113">
        <f t="shared" si="119"/>
        <v>0</v>
      </c>
      <c r="AP120" s="113">
        <f t="shared" si="119"/>
        <v>30.587158026694901</v>
      </c>
      <c r="AQ120" s="113">
        <f t="shared" si="119"/>
        <v>170.318597498234</v>
      </c>
      <c r="AR120" s="113">
        <f t="shared" si="119"/>
        <v>0</v>
      </c>
      <c r="AS120" s="113">
        <f t="shared" si="119"/>
        <v>0.71487095019740698</v>
      </c>
      <c r="AT120" s="113">
        <f t="shared" si="119"/>
        <v>0</v>
      </c>
      <c r="AU120" s="113">
        <f t="shared" si="119"/>
        <v>2.3778873605459201</v>
      </c>
      <c r="AV120" s="113">
        <f t="shared" si="119"/>
        <v>43.1106880646104</v>
      </c>
      <c r="AW120" s="113">
        <f t="shared" si="119"/>
        <v>14.762344624989399</v>
      </c>
      <c r="AX120" s="113">
        <f t="shared" si="119"/>
        <v>0</v>
      </c>
      <c r="AY120" s="113">
        <f t="shared" si="119"/>
        <v>0</v>
      </c>
      <c r="AZ120" s="113">
        <f t="shared" si="119"/>
        <v>3.3428520032294702</v>
      </c>
      <c r="BA120" s="113">
        <f t="shared" si="119"/>
        <v>0</v>
      </c>
      <c r="BB120" s="113">
        <f t="shared" si="119"/>
        <v>0</v>
      </c>
      <c r="BC120" s="113">
        <f t="shared" si="119"/>
        <v>37.607426916032097</v>
      </c>
      <c r="BD120" s="113">
        <f t="shared" si="119"/>
        <v>0</v>
      </c>
      <c r="BE120" s="113">
        <f t="shared" si="119"/>
        <v>7.1394833993028302</v>
      </c>
      <c r="BF120" s="113">
        <f t="shared" si="119"/>
        <v>1.1665392775310499</v>
      </c>
      <c r="BG120" s="113">
        <f t="shared" si="119"/>
        <v>579.30623859943387</v>
      </c>
      <c r="BH120" s="113">
        <f t="shared" si="119"/>
        <v>0</v>
      </c>
      <c r="BI120" s="113">
        <f t="shared" si="119"/>
        <v>0.44586378874531502</v>
      </c>
      <c r="BJ120" s="113">
        <f t="shared" si="119"/>
        <v>0</v>
      </c>
      <c r="BK120" s="113">
        <f t="shared" si="119"/>
        <v>0</v>
      </c>
      <c r="BL120" s="113">
        <f t="shared" si="119"/>
        <v>138.15469991806089</v>
      </c>
      <c r="BM120" s="113">
        <f t="shared" si="119"/>
        <v>0</v>
      </c>
      <c r="BN120" s="113">
        <f t="shared" si="119"/>
        <v>1034.7718652388833</v>
      </c>
    </row>
    <row r="121" spans="1:80" hidden="1" x14ac:dyDescent="0.2">
      <c r="A121" t="s">
        <v>266</v>
      </c>
      <c r="B121" t="s">
        <v>257</v>
      </c>
      <c r="C121" t="s">
        <v>269</v>
      </c>
      <c r="D121" t="s">
        <v>872</v>
      </c>
      <c r="AL121" s="113">
        <f t="shared" ref="AL121:BN121" si="120">SUMIFS(H:H,$A:$A,"Non-residential buildings",$C:$C,"Crude oil",$B:$B,"3. Application split")</f>
        <v>241.56164289960509</v>
      </c>
      <c r="AM121" s="113">
        <f t="shared" si="120"/>
        <v>487.04450717195186</v>
      </c>
      <c r="AN121" s="113">
        <f t="shared" si="120"/>
        <v>39.64761195238588</v>
      </c>
      <c r="AO121" s="113">
        <f t="shared" si="120"/>
        <v>38.084724899724726</v>
      </c>
      <c r="AP121" s="113">
        <f t="shared" si="120"/>
        <v>26.443060984516737</v>
      </c>
      <c r="AQ121" s="113">
        <f t="shared" si="120"/>
        <v>6371.672041259224</v>
      </c>
      <c r="AR121" s="113">
        <f t="shared" si="120"/>
        <v>71.151699732854354</v>
      </c>
      <c r="AS121" s="113">
        <f t="shared" si="120"/>
        <v>35.551040204003606</v>
      </c>
      <c r="AT121" s="113">
        <f t="shared" si="120"/>
        <v>848.13470269933873</v>
      </c>
      <c r="AU121" s="113">
        <f t="shared" si="120"/>
        <v>220.58047916703862</v>
      </c>
      <c r="AV121" s="113">
        <f t="shared" si="120"/>
        <v>2424.2458174880644</v>
      </c>
      <c r="AW121" s="113">
        <f t="shared" si="120"/>
        <v>1076.249246897695</v>
      </c>
      <c r="AX121" s="113">
        <f t="shared" si="120"/>
        <v>90.022235725930798</v>
      </c>
      <c r="AY121" s="113">
        <f t="shared" si="120"/>
        <v>43.90080627869402</v>
      </c>
      <c r="AZ121" s="113">
        <f t="shared" si="120"/>
        <v>26.688993774600135</v>
      </c>
      <c r="BA121" s="113">
        <f t="shared" si="120"/>
        <v>294.9376633963596</v>
      </c>
      <c r="BB121" s="113">
        <f t="shared" si="120"/>
        <v>507.29280532889209</v>
      </c>
      <c r="BC121" s="113">
        <f t="shared" si="120"/>
        <v>2.3936822063119338</v>
      </c>
      <c r="BD121" s="113">
        <f t="shared" si="120"/>
        <v>57.92911894641302</v>
      </c>
      <c r="BE121" s="113">
        <f t="shared" si="120"/>
        <v>42.915906826954291</v>
      </c>
      <c r="BF121" s="113">
        <f t="shared" si="120"/>
        <v>194.50517087520717</v>
      </c>
      <c r="BG121" s="113">
        <f t="shared" si="120"/>
        <v>436.29206490628769</v>
      </c>
      <c r="BH121" s="113">
        <f t="shared" si="120"/>
        <v>117.742410818937</v>
      </c>
      <c r="BI121" s="113">
        <f t="shared" si="120"/>
        <v>169.22277696076119</v>
      </c>
      <c r="BJ121" s="113">
        <f t="shared" si="120"/>
        <v>271.62192081958983</v>
      </c>
      <c r="BK121" s="113">
        <f t="shared" si="120"/>
        <v>80.513065314158879</v>
      </c>
      <c r="BL121" s="113">
        <f t="shared" si="120"/>
        <v>7.5833357249309463</v>
      </c>
      <c r="BM121" s="113">
        <f t="shared" si="120"/>
        <v>36.976813626937997</v>
      </c>
      <c r="BN121" s="113">
        <f t="shared" si="120"/>
        <v>14260.905346887379</v>
      </c>
      <c r="BP121" s="62"/>
      <c r="BQ121" s="62"/>
      <c r="BR121" s="62"/>
      <c r="BS121" s="62"/>
      <c r="BT121" s="62"/>
      <c r="BU121" s="62"/>
      <c r="BV121" s="62"/>
      <c r="BW121" s="62"/>
      <c r="BX121" s="62"/>
      <c r="BY121" s="62"/>
      <c r="BZ121" s="62"/>
      <c r="CA121" s="62"/>
      <c r="CB121" s="62"/>
    </row>
    <row r="122" spans="1:80" hidden="1" x14ac:dyDescent="0.2">
      <c r="A122" t="s">
        <v>266</v>
      </c>
      <c r="B122" t="s">
        <v>257</v>
      </c>
      <c r="C122" t="s">
        <v>15</v>
      </c>
      <c r="D122" t="s">
        <v>872</v>
      </c>
      <c r="AB122" s="108"/>
      <c r="AL122" s="113">
        <f t="shared" ref="AL122:BN122" si="121">SUMIFS(H:H,$A:$A,"Non-residential buildings",$C:$C,"Electricity",$B:$B,"3. Application split")</f>
        <v>826.29814225553616</v>
      </c>
      <c r="AM122" s="113">
        <f t="shared" si="121"/>
        <v>1666.7110663172598</v>
      </c>
      <c r="AN122" s="113">
        <f t="shared" si="121"/>
        <v>519.83701137319883</v>
      </c>
      <c r="AO122" s="113">
        <f t="shared" si="121"/>
        <v>141.11433923798634</v>
      </c>
      <c r="AP122" s="113">
        <f t="shared" si="121"/>
        <v>1039.9215688340655</v>
      </c>
      <c r="AQ122" s="113">
        <f t="shared" si="121"/>
        <v>9341.4173519699343</v>
      </c>
      <c r="AR122" s="113">
        <f t="shared" si="121"/>
        <v>671.00688407185044</v>
      </c>
      <c r="AS122" s="113">
        <f t="shared" si="121"/>
        <v>184.32397823386077</v>
      </c>
      <c r="AT122" s="113">
        <f t="shared" si="121"/>
        <v>4844.8824143036163</v>
      </c>
      <c r="AU122" s="113">
        <f t="shared" si="121"/>
        <v>1177.7860115489245</v>
      </c>
      <c r="AV122" s="113">
        <f t="shared" si="121"/>
        <v>9568.3276675817615</v>
      </c>
      <c r="AW122" s="113">
        <f t="shared" si="121"/>
        <v>6137.8003935384058</v>
      </c>
      <c r="AX122" s="113">
        <f t="shared" si="121"/>
        <v>1091.4251447723896</v>
      </c>
      <c r="AY122" s="113">
        <f t="shared" si="121"/>
        <v>336.63216210178348</v>
      </c>
      <c r="AZ122" s="113">
        <f t="shared" si="121"/>
        <v>608.43405135448393</v>
      </c>
      <c r="BA122" s="113">
        <f t="shared" si="121"/>
        <v>535.62562523742895</v>
      </c>
      <c r="BB122" s="113">
        <f t="shared" si="121"/>
        <v>6963.2329652226199</v>
      </c>
      <c r="BC122" s="113">
        <f t="shared" si="121"/>
        <v>191.77169284382185</v>
      </c>
      <c r="BD122" s="113">
        <f t="shared" si="121"/>
        <v>136.23423964629512</v>
      </c>
      <c r="BE122" s="113">
        <f t="shared" si="121"/>
        <v>177.34598251893414</v>
      </c>
      <c r="BF122" s="113">
        <f t="shared" si="121"/>
        <v>2396.252129761071</v>
      </c>
      <c r="BG122" s="113">
        <f t="shared" si="121"/>
        <v>3077.2857307779768</v>
      </c>
      <c r="BH122" s="113">
        <f t="shared" si="121"/>
        <v>1162.6254747820503</v>
      </c>
      <c r="BI122" s="113">
        <f t="shared" si="121"/>
        <v>649.57431609018431</v>
      </c>
      <c r="BJ122" s="113">
        <f t="shared" si="121"/>
        <v>1839.8160904085055</v>
      </c>
      <c r="BK122" s="113">
        <f t="shared" si="121"/>
        <v>207.86210797481147</v>
      </c>
      <c r="BL122" s="113">
        <f t="shared" si="121"/>
        <v>459.17108740976926</v>
      </c>
      <c r="BM122" s="113">
        <f t="shared" si="121"/>
        <v>71.063915730002876</v>
      </c>
      <c r="BN122" s="113">
        <f t="shared" si="121"/>
        <v>56023.779545898629</v>
      </c>
    </row>
    <row r="123" spans="1:80" hidden="1" x14ac:dyDescent="0.2">
      <c r="A123" t="s">
        <v>266</v>
      </c>
      <c r="B123" t="s">
        <v>257</v>
      </c>
      <c r="C123" t="s">
        <v>270</v>
      </c>
      <c r="D123" t="s">
        <v>872</v>
      </c>
      <c r="AL123" s="113">
        <f t="shared" ref="AL123:BN123" si="122">SUMIFS(H:H,$A:$A,"Non-residential buildings",$C:$C,"Network gas",$B:$B,"3. Application split")</f>
        <v>450.71178505555628</v>
      </c>
      <c r="AM123" s="113">
        <f t="shared" si="122"/>
        <v>1753.5775711179306</v>
      </c>
      <c r="AN123" s="113">
        <f t="shared" si="122"/>
        <v>118.27246587402354</v>
      </c>
      <c r="AO123" s="113">
        <f t="shared" si="122"/>
        <v>15.846457215968515</v>
      </c>
      <c r="AP123" s="113">
        <f t="shared" si="122"/>
        <v>1125.8973238312551</v>
      </c>
      <c r="AQ123" s="113">
        <f t="shared" si="122"/>
        <v>12666.44428193762</v>
      </c>
      <c r="AR123" s="113">
        <f t="shared" si="122"/>
        <v>267.7173367543063</v>
      </c>
      <c r="AS123" s="113">
        <f t="shared" si="122"/>
        <v>62.424070233454351</v>
      </c>
      <c r="AT123" s="113">
        <f t="shared" si="122"/>
        <v>3512.1881031854518</v>
      </c>
      <c r="AU123" s="113">
        <f t="shared" si="122"/>
        <v>47.773255737965215</v>
      </c>
      <c r="AV123" s="113">
        <f t="shared" si="122"/>
        <v>6908.3754742244646</v>
      </c>
      <c r="AW123" s="113">
        <f t="shared" si="122"/>
        <v>7079.0961400606293</v>
      </c>
      <c r="AX123" s="113">
        <f t="shared" si="122"/>
        <v>247.12003790872143</v>
      </c>
      <c r="AY123" s="113">
        <f t="shared" si="122"/>
        <v>213.81943700793764</v>
      </c>
      <c r="AZ123" s="113">
        <f t="shared" si="122"/>
        <v>1239.0754629319338</v>
      </c>
      <c r="BA123" s="113">
        <f t="shared" si="122"/>
        <v>538.13883936801744</v>
      </c>
      <c r="BB123" s="113">
        <f t="shared" si="122"/>
        <v>6260.5898580914227</v>
      </c>
      <c r="BC123" s="113">
        <f t="shared" si="122"/>
        <v>67.077009731280839</v>
      </c>
      <c r="BD123" s="113">
        <f t="shared" si="122"/>
        <v>125.41305734740196</v>
      </c>
      <c r="BE123" s="113">
        <f t="shared" si="122"/>
        <v>108.15593026590687</v>
      </c>
      <c r="BF123" s="113">
        <f t="shared" si="122"/>
        <v>3219.7760747754419</v>
      </c>
      <c r="BG123" s="113">
        <f t="shared" si="122"/>
        <v>1997.2450899090477</v>
      </c>
      <c r="BH123" s="113">
        <f t="shared" si="122"/>
        <v>318.56627868118244</v>
      </c>
      <c r="BI123" s="113">
        <f t="shared" si="122"/>
        <v>772.72752229826858</v>
      </c>
      <c r="BJ123" s="113">
        <f t="shared" si="122"/>
        <v>104.00002216368645</v>
      </c>
      <c r="BK123" s="113">
        <f t="shared" si="122"/>
        <v>76.777912796970668</v>
      </c>
      <c r="BL123" s="113">
        <f t="shared" si="122"/>
        <v>667.49328822578934</v>
      </c>
      <c r="BM123" s="113">
        <f t="shared" si="122"/>
        <v>10.53228920649601</v>
      </c>
      <c r="BN123" s="113">
        <f t="shared" si="122"/>
        <v>40161.800637811757</v>
      </c>
    </row>
    <row r="124" spans="1:80" hidden="1" x14ac:dyDescent="0.2">
      <c r="A124" t="s">
        <v>266</v>
      </c>
      <c r="B124" t="s">
        <v>257</v>
      </c>
      <c r="C124" t="s">
        <v>271</v>
      </c>
      <c r="D124" t="s">
        <v>872</v>
      </c>
      <c r="AL124" s="113">
        <f t="shared" ref="AL124:BN124" si="123">SUMIFS(H:H,$A:$A,"Non-residential buildings",$C:$C,"Wood pellets",$B:$B,"3. Application split")</f>
        <v>70.821810596689716</v>
      </c>
      <c r="AM124" s="113">
        <f t="shared" si="123"/>
        <v>21.354501407235499</v>
      </c>
      <c r="AN124" s="113">
        <f t="shared" si="123"/>
        <v>17.806274428822423</v>
      </c>
      <c r="AO124" s="113">
        <f t="shared" si="123"/>
        <v>3.011954756981674</v>
      </c>
      <c r="AP124" s="113">
        <f t="shared" si="123"/>
        <v>74.393865877238383</v>
      </c>
      <c r="AQ124" s="113">
        <f t="shared" si="123"/>
        <v>1186.8476459513627</v>
      </c>
      <c r="AR124" s="113">
        <f t="shared" si="123"/>
        <v>44.169634150381462</v>
      </c>
      <c r="AS124" s="113">
        <f t="shared" si="123"/>
        <v>9.7881820746805754</v>
      </c>
      <c r="AT124" s="113">
        <f t="shared" si="123"/>
        <v>94.150013460780855</v>
      </c>
      <c r="AU124" s="113">
        <f t="shared" si="123"/>
        <v>67.258252864882081</v>
      </c>
      <c r="AV124" s="113">
        <f t="shared" si="123"/>
        <v>519.72635840046189</v>
      </c>
      <c r="AW124" s="113">
        <f t="shared" si="123"/>
        <v>43.823883519480233</v>
      </c>
      <c r="AX124" s="113">
        <f t="shared" si="123"/>
        <v>21.345811091533886</v>
      </c>
      <c r="AY124" s="113">
        <f t="shared" si="123"/>
        <v>6.497552083188066</v>
      </c>
      <c r="AZ124" s="113">
        <f t="shared" si="123"/>
        <v>39.957040327126194</v>
      </c>
      <c r="BA124" s="113">
        <f t="shared" si="123"/>
        <v>23.990333012005852</v>
      </c>
      <c r="BB124" s="113">
        <f t="shared" si="123"/>
        <v>56.595293408880522</v>
      </c>
      <c r="BC124" s="113">
        <f t="shared" si="123"/>
        <v>37.323097840524497</v>
      </c>
      <c r="BD124" s="113">
        <f t="shared" si="123"/>
        <v>0.25623267289911139</v>
      </c>
      <c r="BE124" s="113">
        <f t="shared" si="123"/>
        <v>78.644491831500815</v>
      </c>
      <c r="BF124" s="113">
        <f t="shared" si="123"/>
        <v>117.09850039631979</v>
      </c>
      <c r="BG124" s="113">
        <f t="shared" si="123"/>
        <v>184.27019252256929</v>
      </c>
      <c r="BH124" s="113">
        <f t="shared" si="123"/>
        <v>34.086652325297919</v>
      </c>
      <c r="BI124" s="113">
        <f t="shared" si="123"/>
        <v>86.278087328168141</v>
      </c>
      <c r="BJ124" s="113">
        <f t="shared" si="123"/>
        <v>43.46153932780507</v>
      </c>
      <c r="BK124" s="113">
        <f t="shared" si="123"/>
        <v>6.5343595100087696E-3</v>
      </c>
      <c r="BL124" s="113">
        <f t="shared" si="123"/>
        <v>20.648987557271713</v>
      </c>
      <c r="BM124" s="113">
        <f t="shared" si="123"/>
        <v>0</v>
      </c>
      <c r="BN124" s="113">
        <f t="shared" si="123"/>
        <v>2861.8342049463013</v>
      </c>
    </row>
    <row r="125" spans="1:80" hidden="1" x14ac:dyDescent="0.2">
      <c r="A125" t="s">
        <v>852</v>
      </c>
      <c r="B125" t="s">
        <v>257</v>
      </c>
      <c r="C125" t="s">
        <v>258</v>
      </c>
      <c r="D125" t="s">
        <v>872</v>
      </c>
      <c r="AL125" s="113">
        <f t="shared" ref="AL125:BN125" si="124">SUMIFS(H:H,$A:$A,"Rail transport",$C:$C,"Diesel",$B:$B,"3. Application split")</f>
        <v>47.104737618249601</v>
      </c>
      <c r="AM125" s="113">
        <f t="shared" si="124"/>
        <v>51.5657291618448</v>
      </c>
      <c r="AN125" s="113">
        <f t="shared" si="124"/>
        <v>16.029739376537762</v>
      </c>
      <c r="AO125" s="113">
        <f t="shared" si="124"/>
        <v>0</v>
      </c>
      <c r="AP125" s="113">
        <f t="shared" si="124"/>
        <v>104.40453150783971</v>
      </c>
      <c r="AQ125" s="113">
        <f t="shared" si="124"/>
        <v>356.15893276247721</v>
      </c>
      <c r="AR125" s="113">
        <f t="shared" si="124"/>
        <v>79.676874752513854</v>
      </c>
      <c r="AS125" s="113">
        <f t="shared" si="124"/>
        <v>18.728952817855678</v>
      </c>
      <c r="AT125" s="113">
        <f t="shared" si="124"/>
        <v>144.84246862149979</v>
      </c>
      <c r="AU125" s="113">
        <f t="shared" si="124"/>
        <v>27.131364268900143</v>
      </c>
      <c r="AV125" s="113">
        <f t="shared" si="124"/>
        <v>153.39753209350729</v>
      </c>
      <c r="AW125" s="113">
        <f t="shared" si="124"/>
        <v>650.83380802071383</v>
      </c>
      <c r="AX125" s="113">
        <f t="shared" si="124"/>
        <v>38.356018309660151</v>
      </c>
      <c r="AY125" s="113">
        <f t="shared" si="124"/>
        <v>18.03698771311058</v>
      </c>
      <c r="AZ125" s="113">
        <f t="shared" si="124"/>
        <v>54.520290624351006</v>
      </c>
      <c r="BA125" s="113">
        <f t="shared" si="124"/>
        <v>38.02239830323375</v>
      </c>
      <c r="BB125" s="113">
        <f t="shared" si="124"/>
        <v>22.205424071521733</v>
      </c>
      <c r="BC125" s="113">
        <f t="shared" si="124"/>
        <v>51.373123737930598</v>
      </c>
      <c r="BD125" s="113">
        <f t="shared" si="124"/>
        <v>5.6587131010471028</v>
      </c>
      <c r="BE125" s="113">
        <f t="shared" si="124"/>
        <v>57.469234405821908</v>
      </c>
      <c r="BF125" s="113">
        <f t="shared" si="124"/>
        <v>34.058222731130499</v>
      </c>
      <c r="BG125" s="113">
        <f t="shared" si="124"/>
        <v>97.724832554864292</v>
      </c>
      <c r="BH125" s="113">
        <f t="shared" si="124"/>
        <v>10.945953292972769</v>
      </c>
      <c r="BI125" s="113">
        <f t="shared" si="124"/>
        <v>131.86711770464939</v>
      </c>
      <c r="BJ125" s="113">
        <f t="shared" si="124"/>
        <v>2.3812923763620701</v>
      </c>
      <c r="BK125" s="113">
        <f t="shared" si="124"/>
        <v>13.20398247778485</v>
      </c>
      <c r="BL125" s="113">
        <f t="shared" si="124"/>
        <v>8.3493150289989693</v>
      </c>
      <c r="BM125" s="113">
        <f t="shared" si="124"/>
        <v>0</v>
      </c>
      <c r="BN125" s="113">
        <f t="shared" si="124"/>
        <v>2234.0475774353836</v>
      </c>
    </row>
    <row r="126" spans="1:80" hidden="1" x14ac:dyDescent="0.2">
      <c r="A126" t="s">
        <v>852</v>
      </c>
      <c r="B126" t="s">
        <v>257</v>
      </c>
      <c r="C126" t="s">
        <v>15</v>
      </c>
      <c r="D126" t="s">
        <v>872</v>
      </c>
      <c r="AL126" s="113">
        <f t="shared" ref="AL126:BN126" si="125">SUMIFS(H:H,$A:$A,"Rail transport",$C:$C,"Electricity",$B:$B,"3. Application split")</f>
        <v>280.03596044281522</v>
      </c>
      <c r="AM126" s="113">
        <f t="shared" si="125"/>
        <v>137.99763221368988</v>
      </c>
      <c r="AN126" s="113">
        <f t="shared" si="125"/>
        <v>24.959666803278107</v>
      </c>
      <c r="AO126" s="113">
        <f t="shared" si="125"/>
        <v>0</v>
      </c>
      <c r="AP126" s="113">
        <f t="shared" si="125"/>
        <v>160.4810570120577</v>
      </c>
      <c r="AQ126" s="113">
        <f t="shared" si="125"/>
        <v>1015.046258294611</v>
      </c>
      <c r="AR126" s="113">
        <f t="shared" si="125"/>
        <v>36.808678424588017</v>
      </c>
      <c r="AS126" s="113">
        <f t="shared" si="125"/>
        <v>3.1469929593874708</v>
      </c>
      <c r="AT126" s="113">
        <f t="shared" si="125"/>
        <v>447.24139772477309</v>
      </c>
      <c r="AU126" s="113">
        <f t="shared" si="125"/>
        <v>64.627321039136518</v>
      </c>
      <c r="AV126" s="113">
        <f t="shared" si="125"/>
        <v>892.06710077004891</v>
      </c>
      <c r="AW126" s="113">
        <f t="shared" si="125"/>
        <v>391.34438775192729</v>
      </c>
      <c r="AX126" s="113">
        <f t="shared" si="125"/>
        <v>30.160882485001871</v>
      </c>
      <c r="AY126" s="113">
        <f t="shared" si="125"/>
        <v>19.40074441845243</v>
      </c>
      <c r="AZ126" s="113">
        <f t="shared" si="125"/>
        <v>112.47367546233711</v>
      </c>
      <c r="BA126" s="113">
        <f t="shared" si="125"/>
        <v>4.2924266496765933</v>
      </c>
      <c r="BB126" s="113">
        <f t="shared" si="125"/>
        <v>928.26512452250267</v>
      </c>
      <c r="BC126" s="113">
        <f t="shared" si="125"/>
        <v>3.4812978741266196</v>
      </c>
      <c r="BD126" s="113">
        <f t="shared" si="125"/>
        <v>10.662872102044513</v>
      </c>
      <c r="BE126" s="113">
        <f t="shared" si="125"/>
        <v>5.647928598769079</v>
      </c>
      <c r="BF126" s="113">
        <f t="shared" si="125"/>
        <v>157.17490773179566</v>
      </c>
      <c r="BG126" s="113">
        <f t="shared" si="125"/>
        <v>299.67020040113107</v>
      </c>
      <c r="BH126" s="113">
        <f t="shared" si="125"/>
        <v>31.962918397956212</v>
      </c>
      <c r="BI126" s="113">
        <f t="shared" si="125"/>
        <v>104.2433092774327</v>
      </c>
      <c r="BJ126" s="113">
        <f t="shared" si="125"/>
        <v>230.82720199291421</v>
      </c>
      <c r="BK126" s="113">
        <f t="shared" si="125"/>
        <v>14.684784799476862</v>
      </c>
      <c r="BL126" s="113">
        <f t="shared" si="125"/>
        <v>51.713169893567354</v>
      </c>
      <c r="BM126" s="113">
        <f t="shared" si="125"/>
        <v>0</v>
      </c>
      <c r="BN126" s="113">
        <f t="shared" si="125"/>
        <v>5458.4178980435072</v>
      </c>
    </row>
    <row r="127" spans="1:80" hidden="1" x14ac:dyDescent="0.2">
      <c r="A127" t="s">
        <v>851</v>
      </c>
      <c r="B127" t="s">
        <v>257</v>
      </c>
      <c r="C127" t="s">
        <v>258</v>
      </c>
      <c r="D127" t="s">
        <v>872</v>
      </c>
      <c r="AL127" s="113">
        <f t="shared" ref="AL127:BN127" si="126">SUMIFS(H:H,$A:$A,"Road transport",$C:$C,"Diesel",$B:$B,"3. Application split")</f>
        <v>10319.553782478422</v>
      </c>
      <c r="AM127" s="113">
        <f t="shared" si="126"/>
        <v>10923.814901505635</v>
      </c>
      <c r="AN127" s="113">
        <f t="shared" si="126"/>
        <v>2968.2849940283663</v>
      </c>
      <c r="AO127" s="113">
        <f t="shared" si="126"/>
        <v>493.03618026825956</v>
      </c>
      <c r="AP127" s="113">
        <f t="shared" si="126"/>
        <v>7533.8541118297453</v>
      </c>
      <c r="AQ127" s="113">
        <f t="shared" si="126"/>
        <v>56559.539714842569</v>
      </c>
      <c r="AR127" s="113">
        <f t="shared" si="126"/>
        <v>4471.3755577028305</v>
      </c>
      <c r="AS127" s="113">
        <f t="shared" si="126"/>
        <v>769.86863267228921</v>
      </c>
      <c r="AT127" s="113">
        <f t="shared" si="126"/>
        <v>33290.840843381433</v>
      </c>
      <c r="AU127" s="113">
        <f t="shared" si="126"/>
        <v>4676.0600985729216</v>
      </c>
      <c r="AV127" s="113">
        <f t="shared" si="126"/>
        <v>54487.991795842157</v>
      </c>
      <c r="AW127" s="113">
        <f t="shared" si="126"/>
        <v>42357.951442377256</v>
      </c>
      <c r="AX127" s="113">
        <f t="shared" si="126"/>
        <v>4344.6953165034975</v>
      </c>
      <c r="AY127" s="113">
        <f t="shared" si="126"/>
        <v>2140.5368359068971</v>
      </c>
      <c r="AZ127" s="113">
        <f t="shared" si="126"/>
        <v>5222.9342129298093</v>
      </c>
      <c r="BA127" s="113">
        <f t="shared" si="126"/>
        <v>5085.768540842304</v>
      </c>
      <c r="BB127" s="113">
        <f t="shared" si="126"/>
        <v>33229.631736407726</v>
      </c>
      <c r="BC127" s="113">
        <f t="shared" si="126"/>
        <v>2024.751108951717</v>
      </c>
      <c r="BD127" s="113">
        <f t="shared" si="126"/>
        <v>3331.5528153357877</v>
      </c>
      <c r="BE127" s="113">
        <f t="shared" si="126"/>
        <v>1102.1098180163842</v>
      </c>
      <c r="BF127" s="113">
        <f t="shared" si="126"/>
        <v>10489.01513082868</v>
      </c>
      <c r="BG127" s="113">
        <f t="shared" si="126"/>
        <v>23912.121233159174</v>
      </c>
      <c r="BH127" s="113">
        <f t="shared" si="126"/>
        <v>6326.1873705735416</v>
      </c>
      <c r="BI127" s="113">
        <f t="shared" si="126"/>
        <v>6855.8248270173699</v>
      </c>
      <c r="BJ127" s="113">
        <f t="shared" si="126"/>
        <v>8078.5179781347515</v>
      </c>
      <c r="BK127" s="113">
        <f t="shared" si="126"/>
        <v>2265.3961049875156</v>
      </c>
      <c r="BL127" s="113">
        <f t="shared" si="126"/>
        <v>2922.9208772646384</v>
      </c>
      <c r="BM127" s="113">
        <f t="shared" si="126"/>
        <v>172.61298584763199</v>
      </c>
      <c r="BN127" s="113">
        <f t="shared" si="126"/>
        <v>346356.74894820998</v>
      </c>
    </row>
    <row r="128" spans="1:80" hidden="1" x14ac:dyDescent="0.2">
      <c r="A128" t="s">
        <v>851</v>
      </c>
      <c r="B128" t="s">
        <v>257</v>
      </c>
      <c r="C128" t="s">
        <v>15</v>
      </c>
      <c r="D128" t="s">
        <v>872</v>
      </c>
      <c r="AL128" s="113">
        <f t="shared" ref="AL128:BN128" si="127">SUMIFS(H:H,$A:$A,"Road transport",$C:$C,"Electricity",$B:$B,"3. Application split")</f>
        <v>14.692397332573943</v>
      </c>
      <c r="AM128" s="113">
        <f t="shared" si="127"/>
        <v>10.814782894193389</v>
      </c>
      <c r="AN128" s="113">
        <f t="shared" si="127"/>
        <v>9.3990730380157643</v>
      </c>
      <c r="AO128" s="113">
        <f t="shared" si="127"/>
        <v>0.92105768046878056</v>
      </c>
      <c r="AP128" s="113">
        <f t="shared" si="127"/>
        <v>3.3690667344012257</v>
      </c>
      <c r="AQ128" s="113">
        <f t="shared" si="127"/>
        <v>102.73848893560253</v>
      </c>
      <c r="AR128" s="113">
        <f t="shared" si="127"/>
        <v>24.707341069526173</v>
      </c>
      <c r="AS128" s="113">
        <f t="shared" si="127"/>
        <v>2.0003403241089655</v>
      </c>
      <c r="AT128" s="113">
        <f t="shared" si="127"/>
        <v>27.707520023788671</v>
      </c>
      <c r="AU128" s="113">
        <f t="shared" si="127"/>
        <v>3.005295056387054</v>
      </c>
      <c r="AV128" s="113">
        <f t="shared" si="127"/>
        <v>135.92584565877266</v>
      </c>
      <c r="AW128" s="113">
        <f t="shared" si="127"/>
        <v>73.603910376280851</v>
      </c>
      <c r="AX128" s="113">
        <f t="shared" si="127"/>
        <v>3.9265038681353053</v>
      </c>
      <c r="AY128" s="113">
        <f t="shared" si="127"/>
        <v>1.1628693246598554</v>
      </c>
      <c r="AZ128" s="113">
        <f t="shared" si="127"/>
        <v>2.9994568035437332</v>
      </c>
      <c r="BA128" s="113">
        <f t="shared" si="127"/>
        <v>6.6542859686349063</v>
      </c>
      <c r="BB128" s="113">
        <f t="shared" si="127"/>
        <v>42.975200486844066</v>
      </c>
      <c r="BC128" s="113">
        <f t="shared" si="127"/>
        <v>5.9632382781344075</v>
      </c>
      <c r="BD128" s="113">
        <f t="shared" si="127"/>
        <v>1.1449907489115496</v>
      </c>
      <c r="BE128" s="113">
        <f t="shared" si="127"/>
        <v>4.7472991093311689</v>
      </c>
      <c r="BF128" s="113">
        <f t="shared" si="127"/>
        <v>63.612723176140044</v>
      </c>
      <c r="BG128" s="113">
        <f t="shared" si="127"/>
        <v>10.12726085020611</v>
      </c>
      <c r="BH128" s="113">
        <f t="shared" si="127"/>
        <v>8.1330202918318655</v>
      </c>
      <c r="BI128" s="113">
        <f t="shared" si="127"/>
        <v>2.7331373643237291</v>
      </c>
      <c r="BJ128" s="113">
        <f t="shared" si="127"/>
        <v>24.970162663081275</v>
      </c>
      <c r="BK128" s="113">
        <f t="shared" si="127"/>
        <v>1.0192287555207791</v>
      </c>
      <c r="BL128" s="113">
        <f t="shared" si="127"/>
        <v>15.412807852723114</v>
      </c>
      <c r="BM128" s="113">
        <f t="shared" si="127"/>
        <v>0.71981204349292427</v>
      </c>
      <c r="BN128" s="113">
        <f t="shared" si="127"/>
        <v>605.1871167096358</v>
      </c>
    </row>
    <row r="129" spans="1:69" hidden="1" x14ac:dyDescent="0.2">
      <c r="A129" t="s">
        <v>851</v>
      </c>
      <c r="B129" t="s">
        <v>257</v>
      </c>
      <c r="C129" t="s">
        <v>116</v>
      </c>
      <c r="D129" t="s">
        <v>872</v>
      </c>
      <c r="AL129" s="113">
        <f t="shared" ref="AL129:BN129" si="128">SUMIFS(H:H,$A:$A,"Road transport",$C:$C,"Gasoline",$B:$B,"3. Application split")</f>
        <v>1535.9062042829516</v>
      </c>
      <c r="AM129" s="113">
        <f t="shared" si="128"/>
        <v>1323.4877460643527</v>
      </c>
      <c r="AN129" s="113">
        <f t="shared" si="128"/>
        <v>471.31548132238339</v>
      </c>
      <c r="AO129" s="113">
        <f t="shared" si="128"/>
        <v>365.53847053236382</v>
      </c>
      <c r="AP129" s="113">
        <f t="shared" si="128"/>
        <v>1605.9410601568941</v>
      </c>
      <c r="AQ129" s="113">
        <f t="shared" si="128"/>
        <v>16797.728506094612</v>
      </c>
      <c r="AR129" s="113">
        <f t="shared" si="128"/>
        <v>1178.9019726717054</v>
      </c>
      <c r="AS129" s="113">
        <f t="shared" si="128"/>
        <v>228.43670072710833</v>
      </c>
      <c r="AT129" s="113">
        <f t="shared" si="128"/>
        <v>4440.4730837585666</v>
      </c>
      <c r="AU129" s="113">
        <f t="shared" si="128"/>
        <v>1337.9861360452608</v>
      </c>
      <c r="AV129" s="113">
        <f t="shared" si="128"/>
        <v>6063.2696456337371</v>
      </c>
      <c r="AW129" s="113">
        <f t="shared" si="128"/>
        <v>12503.008162054204</v>
      </c>
      <c r="AX129" s="113">
        <f t="shared" si="128"/>
        <v>2408.7410821846879</v>
      </c>
      <c r="AY129" s="113">
        <f t="shared" si="128"/>
        <v>552.23577605592175</v>
      </c>
      <c r="AZ129" s="113">
        <f t="shared" si="128"/>
        <v>1306.977710986482</v>
      </c>
      <c r="BA129" s="113">
        <f t="shared" si="128"/>
        <v>979.61551703089208</v>
      </c>
      <c r="BB129" s="113">
        <f t="shared" si="128"/>
        <v>7941.611736804256</v>
      </c>
      <c r="BC129" s="113">
        <f t="shared" si="128"/>
        <v>185.27487444022665</v>
      </c>
      <c r="BD129" s="113">
        <f t="shared" si="128"/>
        <v>302.27878965887993</v>
      </c>
      <c r="BE129" s="113">
        <f t="shared" si="128"/>
        <v>205.62405619765232</v>
      </c>
      <c r="BF129" s="113">
        <f t="shared" si="128"/>
        <v>3793.6223939889387</v>
      </c>
      <c r="BG129" s="113">
        <f t="shared" si="128"/>
        <v>4370.441487558377</v>
      </c>
      <c r="BH129" s="113">
        <f t="shared" si="128"/>
        <v>1045.5137257772433</v>
      </c>
      <c r="BI129" s="113">
        <f t="shared" si="128"/>
        <v>1499.0070185817492</v>
      </c>
      <c r="BJ129" s="113">
        <f t="shared" si="128"/>
        <v>2356.8948673376608</v>
      </c>
      <c r="BK129" s="113">
        <f t="shared" si="128"/>
        <v>416.0611659185418</v>
      </c>
      <c r="BL129" s="113">
        <f t="shared" si="128"/>
        <v>656.33468010263823</v>
      </c>
      <c r="BM129" s="113">
        <f t="shared" si="128"/>
        <v>76.560112741683071</v>
      </c>
      <c r="BN129" s="113">
        <f t="shared" si="128"/>
        <v>75948.788164710102</v>
      </c>
    </row>
    <row r="130" spans="1:69" hidden="1" x14ac:dyDescent="0.2">
      <c r="A130" t="s">
        <v>851</v>
      </c>
      <c r="B130" t="s">
        <v>257</v>
      </c>
      <c r="C130" t="s">
        <v>121</v>
      </c>
      <c r="D130" t="s">
        <v>872</v>
      </c>
      <c r="AL130" s="113">
        <f t="shared" ref="AL130:BN130" si="129">SUMIFS(H:H,$A:$A,"Road transport",$C:$C,"Hydrogen",$B:$B,"3. Application split")</f>
        <v>2.4415208600246101E-3</v>
      </c>
      <c r="AM130" s="113">
        <f t="shared" si="129"/>
        <v>3.8369461051553609E-3</v>
      </c>
      <c r="AN130" s="113">
        <f t="shared" si="129"/>
        <v>6.8840844229130498E-4</v>
      </c>
      <c r="AO130" s="113">
        <f t="shared" si="129"/>
        <v>0</v>
      </c>
      <c r="AP130" s="113">
        <f t="shared" si="129"/>
        <v>6.7033185371174998E-4</v>
      </c>
      <c r="AQ130" s="113">
        <f t="shared" si="129"/>
        <v>2.7293212672350901E-2</v>
      </c>
      <c r="AR130" s="113">
        <f t="shared" si="129"/>
        <v>1.1946465982573501E-3</v>
      </c>
      <c r="AS130" s="113">
        <f t="shared" si="129"/>
        <v>0</v>
      </c>
      <c r="AT130" s="113">
        <f t="shared" si="129"/>
        <v>7.1111178472293094E-3</v>
      </c>
      <c r="AU130" s="113">
        <f t="shared" si="129"/>
        <v>1.0728221482469099E-3</v>
      </c>
      <c r="AV130" s="113">
        <f t="shared" si="129"/>
        <v>2.2524104913261858E-2</v>
      </c>
      <c r="AW130" s="113">
        <f t="shared" si="129"/>
        <v>1.5566683828630839E-2</v>
      </c>
      <c r="AX130" s="113">
        <f t="shared" si="129"/>
        <v>7.1621043807882495E-4</v>
      </c>
      <c r="AY130" s="113">
        <f t="shared" si="129"/>
        <v>3.92753622055747E-4</v>
      </c>
      <c r="AZ130" s="113">
        <f t="shared" si="129"/>
        <v>7.1415844147580297E-4</v>
      </c>
      <c r="BA130" s="113">
        <f t="shared" si="129"/>
        <v>8.7663472652606397E-4</v>
      </c>
      <c r="BB130" s="113">
        <f t="shared" si="129"/>
        <v>1.3607060678735041E-2</v>
      </c>
      <c r="BC130" s="113">
        <f t="shared" si="129"/>
        <v>0</v>
      </c>
      <c r="BD130" s="113">
        <f t="shared" si="129"/>
        <v>0</v>
      </c>
      <c r="BE130" s="113">
        <f t="shared" si="129"/>
        <v>0</v>
      </c>
      <c r="BF130" s="113">
        <f t="shared" si="129"/>
        <v>4.8860873782634899E-3</v>
      </c>
      <c r="BG130" s="113">
        <f t="shared" si="129"/>
        <v>6.1755380117463898E-3</v>
      </c>
      <c r="BH130" s="113">
        <f t="shared" si="129"/>
        <v>2.9528749148297201E-3</v>
      </c>
      <c r="BI130" s="113">
        <f t="shared" si="129"/>
        <v>1.669388600918711E-3</v>
      </c>
      <c r="BJ130" s="113">
        <f t="shared" si="129"/>
        <v>1.77108632417879E-3</v>
      </c>
      <c r="BK130" s="113">
        <f t="shared" si="129"/>
        <v>3.57338846402707E-4</v>
      </c>
      <c r="BL130" s="113">
        <f t="shared" si="129"/>
        <v>3.7069066167820302E-4</v>
      </c>
      <c r="BM130" s="113">
        <f t="shared" si="129"/>
        <v>0</v>
      </c>
      <c r="BN130" s="113">
        <f t="shared" si="129"/>
        <v>0.11688961791404982</v>
      </c>
    </row>
    <row r="131" spans="1:69" hidden="1" x14ac:dyDescent="0.2">
      <c r="A131" t="s">
        <v>851</v>
      </c>
      <c r="B131" t="s">
        <v>257</v>
      </c>
      <c r="C131" t="s">
        <v>265</v>
      </c>
      <c r="D131" t="s">
        <v>872</v>
      </c>
      <c r="AL131" s="113">
        <f t="shared" ref="AL131:BN131" si="130">SUMIFS(H:H,$A:$A,"Road transport",$C:$C,"LNG",$B:$B,"3. Application split")</f>
        <v>0</v>
      </c>
      <c r="AM131" s="113">
        <f t="shared" si="130"/>
        <v>0</v>
      </c>
      <c r="AN131" s="113">
        <f t="shared" si="130"/>
        <v>0</v>
      </c>
      <c r="AO131" s="113">
        <f t="shared" si="130"/>
        <v>0</v>
      </c>
      <c r="AP131" s="113">
        <f t="shared" si="130"/>
        <v>0</v>
      </c>
      <c r="AQ131" s="113">
        <f t="shared" si="130"/>
        <v>0</v>
      </c>
      <c r="AR131" s="113">
        <f t="shared" si="130"/>
        <v>0</v>
      </c>
      <c r="AS131" s="113">
        <f t="shared" si="130"/>
        <v>0</v>
      </c>
      <c r="AT131" s="113">
        <f t="shared" si="130"/>
        <v>0</v>
      </c>
      <c r="AU131" s="113">
        <f t="shared" si="130"/>
        <v>0</v>
      </c>
      <c r="AV131" s="113">
        <f t="shared" si="130"/>
        <v>0</v>
      </c>
      <c r="AW131" s="113">
        <f t="shared" si="130"/>
        <v>0</v>
      </c>
      <c r="AX131" s="113">
        <f t="shared" si="130"/>
        <v>0</v>
      </c>
      <c r="AY131" s="113">
        <f t="shared" si="130"/>
        <v>0</v>
      </c>
      <c r="AZ131" s="113">
        <f t="shared" si="130"/>
        <v>0</v>
      </c>
      <c r="BA131" s="113">
        <f t="shared" si="130"/>
        <v>0</v>
      </c>
      <c r="BB131" s="113">
        <f t="shared" si="130"/>
        <v>0</v>
      </c>
      <c r="BC131" s="113">
        <f t="shared" si="130"/>
        <v>0</v>
      </c>
      <c r="BD131" s="113">
        <f t="shared" si="130"/>
        <v>0</v>
      </c>
      <c r="BE131" s="113">
        <f t="shared" si="130"/>
        <v>0</v>
      </c>
      <c r="BF131" s="113">
        <f t="shared" si="130"/>
        <v>0</v>
      </c>
      <c r="BG131" s="113">
        <f t="shared" si="130"/>
        <v>0</v>
      </c>
      <c r="BH131" s="113">
        <f t="shared" si="130"/>
        <v>0</v>
      </c>
      <c r="BI131" s="113">
        <f t="shared" si="130"/>
        <v>0</v>
      </c>
      <c r="BJ131" s="113">
        <f t="shared" si="130"/>
        <v>0</v>
      </c>
      <c r="BK131" s="113">
        <f t="shared" si="130"/>
        <v>0</v>
      </c>
      <c r="BL131" s="113">
        <f t="shared" si="130"/>
        <v>0</v>
      </c>
      <c r="BM131" s="113">
        <f t="shared" si="130"/>
        <v>0</v>
      </c>
      <c r="BN131" s="113">
        <f t="shared" si="130"/>
        <v>0</v>
      </c>
    </row>
    <row r="132" spans="1:69" hidden="1" x14ac:dyDescent="0.2">
      <c r="A132" t="s">
        <v>851</v>
      </c>
      <c r="B132" t="s">
        <v>257</v>
      </c>
      <c r="C132" t="s">
        <v>270</v>
      </c>
      <c r="D132" t="s">
        <v>872</v>
      </c>
      <c r="AL132" s="113">
        <f t="shared" ref="AL132:BN132" si="131">SUMIFS(H:H,$A:$A,"Road transport",$C:$C,"Network gas",$B:$B,"3. Application split")</f>
        <v>22.56627409605829</v>
      </c>
      <c r="AM132" s="113">
        <f t="shared" si="131"/>
        <v>6.8613446548907611</v>
      </c>
      <c r="AN132" s="113">
        <f t="shared" si="131"/>
        <v>101.05640222187994</v>
      </c>
      <c r="AO132" s="113">
        <f t="shared" si="131"/>
        <v>0</v>
      </c>
      <c r="AP132" s="113">
        <f t="shared" si="131"/>
        <v>47.997048049468908</v>
      </c>
      <c r="AQ132" s="113">
        <f t="shared" si="131"/>
        <v>209.70013093515746</v>
      </c>
      <c r="AR132" s="113">
        <f t="shared" si="131"/>
        <v>2.6813175744730859</v>
      </c>
      <c r="AS132" s="113">
        <f t="shared" si="131"/>
        <v>3.4249113980640837</v>
      </c>
      <c r="AT132" s="113">
        <f t="shared" si="131"/>
        <v>396.59223304019133</v>
      </c>
      <c r="AU132" s="113">
        <f t="shared" si="131"/>
        <v>4.4267582845485025</v>
      </c>
      <c r="AV132" s="113">
        <f t="shared" si="131"/>
        <v>154.82762078821901</v>
      </c>
      <c r="AW132" s="113">
        <f t="shared" si="131"/>
        <v>27.588318348849622</v>
      </c>
      <c r="AX132" s="113">
        <f t="shared" si="131"/>
        <v>14.732075389533694</v>
      </c>
      <c r="AY132" s="113">
        <f t="shared" si="131"/>
        <v>5.2119362047559292</v>
      </c>
      <c r="AZ132" s="113">
        <f t="shared" si="131"/>
        <v>3.7206791917805551</v>
      </c>
      <c r="BA132" s="113">
        <f t="shared" si="131"/>
        <v>3.1475865524748823</v>
      </c>
      <c r="BB132" s="113">
        <f t="shared" si="131"/>
        <v>945.15134717739261</v>
      </c>
      <c r="BC132" s="113">
        <f t="shared" si="131"/>
        <v>7.619544256605626</v>
      </c>
      <c r="BD132" s="113">
        <f t="shared" si="131"/>
        <v>1.2324415012140333</v>
      </c>
      <c r="BE132" s="113">
        <f t="shared" si="131"/>
        <v>1.2994367115356409</v>
      </c>
      <c r="BF132" s="113">
        <f t="shared" si="131"/>
        <v>44.389855309668832</v>
      </c>
      <c r="BG132" s="113">
        <f t="shared" si="131"/>
        <v>20.750010471006451</v>
      </c>
      <c r="BH132" s="113">
        <f t="shared" si="131"/>
        <v>17.958622585708241</v>
      </c>
      <c r="BI132" s="113">
        <f t="shared" si="131"/>
        <v>13.875501385061707</v>
      </c>
      <c r="BJ132" s="113">
        <f t="shared" si="131"/>
        <v>147.08496001369497</v>
      </c>
      <c r="BK132" s="113">
        <f t="shared" si="131"/>
        <v>2.9941442516118157</v>
      </c>
      <c r="BL132" s="113">
        <f t="shared" si="131"/>
        <v>9.6539904702551524</v>
      </c>
      <c r="BM132" s="113">
        <f t="shared" si="131"/>
        <v>0</v>
      </c>
      <c r="BN132" s="113">
        <f t="shared" si="131"/>
        <v>2216.544490864103</v>
      </c>
    </row>
    <row r="133" spans="1:69" hidden="1" x14ac:dyDescent="0.2">
      <c r="A133" t="s">
        <v>851</v>
      </c>
      <c r="B133" t="s">
        <v>257</v>
      </c>
      <c r="C133" t="s">
        <v>47</v>
      </c>
      <c r="D133" t="s">
        <v>872</v>
      </c>
      <c r="AL133" s="113">
        <f t="shared" ref="AL133:BN133" si="132">SUMIFS(H:H,$A:$A,"Road transport",$C:$C,"LPG",$B:$B,"3. Application split")</f>
        <v>9.3462420386559408</v>
      </c>
      <c r="AM133" s="113">
        <f t="shared" si="132"/>
        <v>67.766832193234706</v>
      </c>
      <c r="AN133" s="113">
        <f t="shared" si="132"/>
        <v>501.10811964421288</v>
      </c>
      <c r="AO133" s="113">
        <f t="shared" si="132"/>
        <v>1.4213460751767804</v>
      </c>
      <c r="AP133" s="113">
        <f t="shared" si="132"/>
        <v>102.66588054252981</v>
      </c>
      <c r="AQ133" s="113">
        <f t="shared" si="132"/>
        <v>569.33845944941731</v>
      </c>
      <c r="AR133" s="113">
        <f t="shared" si="132"/>
        <v>10.443261742179343</v>
      </c>
      <c r="AS133" s="113">
        <f t="shared" si="132"/>
        <v>1.2282006149639402</v>
      </c>
      <c r="AT133" s="113">
        <f t="shared" si="132"/>
        <v>48.230480589967705</v>
      </c>
      <c r="AU133" s="113">
        <f t="shared" si="132"/>
        <v>6.4628396527607537</v>
      </c>
      <c r="AV133" s="113">
        <f t="shared" si="132"/>
        <v>82.009353919616927</v>
      </c>
      <c r="AW133" s="113">
        <f t="shared" si="132"/>
        <v>70.684515344112569</v>
      </c>
      <c r="AX133" s="113">
        <f t="shared" si="132"/>
        <v>260.71825492622162</v>
      </c>
      <c r="AY133" s="113">
        <f t="shared" si="132"/>
        <v>85.070687568716451</v>
      </c>
      <c r="AZ133" s="113">
        <f t="shared" si="132"/>
        <v>28.34739957687129</v>
      </c>
      <c r="BA133" s="113">
        <f t="shared" si="132"/>
        <v>2.3671011992381397</v>
      </c>
      <c r="BB133" s="113">
        <f t="shared" si="132"/>
        <v>1636.2059608448144</v>
      </c>
      <c r="BC133" s="113">
        <f t="shared" si="132"/>
        <v>108.42633339837737</v>
      </c>
      <c r="BD133" s="113">
        <f t="shared" si="132"/>
        <v>1.1312893428648401</v>
      </c>
      <c r="BE133" s="113">
        <f t="shared" si="132"/>
        <v>62.983919224800061</v>
      </c>
      <c r="BF133" s="113">
        <f t="shared" si="132"/>
        <v>131.45116573932148</v>
      </c>
      <c r="BG133" s="113">
        <f t="shared" si="132"/>
        <v>1942.9650632041969</v>
      </c>
      <c r="BH133" s="113">
        <f t="shared" si="132"/>
        <v>40.068603247739645</v>
      </c>
      <c r="BI133" s="113">
        <f t="shared" si="132"/>
        <v>64.712636865213568</v>
      </c>
      <c r="BJ133" s="113">
        <f t="shared" si="132"/>
        <v>14.740544207272977</v>
      </c>
      <c r="BK133" s="113">
        <f t="shared" si="132"/>
        <v>16.820261234928079</v>
      </c>
      <c r="BL133" s="113">
        <f t="shared" si="132"/>
        <v>40.607402930826737</v>
      </c>
      <c r="BM133" s="113">
        <f t="shared" si="132"/>
        <v>0.38746453610164544</v>
      </c>
      <c r="BN133" s="113">
        <f t="shared" si="132"/>
        <v>5907.7096198543468</v>
      </c>
    </row>
    <row r="134" spans="1:69" x14ac:dyDescent="0.2">
      <c r="AL134" s="112"/>
      <c r="BP134" s="120"/>
    </row>
    <row r="135" spans="1:69" x14ac:dyDescent="0.2">
      <c r="BQ135" s="120"/>
    </row>
  </sheetData>
  <autoFilter ref="A2:EY133" xr:uid="{1523712E-9D5F-9C45-BF0E-C9A5BC719F70}">
    <filterColumn colId="0">
      <filters>
        <filter val="Dwellings"/>
      </filters>
    </filterColumn>
    <filterColumn colId="2">
      <filters>
        <filter val="Electricity"/>
      </filters>
    </filterColumn>
    <filterColumn colId="3">
      <filters>
        <filter val="Cooling"/>
      </filters>
    </filterColumn>
  </autoFilter>
  <phoneticPr fontId="18" type="noConversion"/>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7BE13-155D-2749-9F88-473846C714E2}">
  <sheetPr>
    <tabColor theme="6" tint="-0.249977111117893"/>
  </sheetPr>
  <dimension ref="A1:DN5"/>
  <sheetViews>
    <sheetView topLeftCell="E1" zoomScale="150" workbookViewId="0">
      <selection activeCell="BM6" sqref="BM6"/>
    </sheetView>
  </sheetViews>
  <sheetFormatPr baseColWidth="10" defaultRowHeight="16" x14ac:dyDescent="0.2"/>
  <cols>
    <col min="1" max="1" width="10.83203125" customWidth="1"/>
    <col min="2" max="2" width="16.1640625" customWidth="1"/>
    <col min="3" max="3" width="26.1640625" customWidth="1"/>
    <col min="4" max="4" width="22" customWidth="1"/>
    <col min="5" max="5" width="44.83203125" customWidth="1"/>
  </cols>
  <sheetData>
    <row r="1" spans="1:118" x14ac:dyDescent="0.2">
      <c r="A1" s="47" t="s">
        <v>252</v>
      </c>
      <c r="B1" s="47" t="s">
        <v>253</v>
      </c>
      <c r="C1" s="47" t="s">
        <v>254</v>
      </c>
      <c r="D1" s="47" t="s">
        <v>255</v>
      </c>
      <c r="E1" s="47" t="s">
        <v>227</v>
      </c>
      <c r="F1" s="48" t="s">
        <v>77</v>
      </c>
      <c r="G1" s="48" t="s">
        <v>282</v>
      </c>
      <c r="H1" s="65" t="s">
        <v>20</v>
      </c>
      <c r="I1" s="65" t="s">
        <v>228</v>
      </c>
      <c r="J1" s="65" t="s">
        <v>229</v>
      </c>
      <c r="K1" s="65" t="s">
        <v>231</v>
      </c>
      <c r="L1" s="65" t="s">
        <v>232</v>
      </c>
      <c r="M1" s="65" t="s">
        <v>237</v>
      </c>
      <c r="N1" s="65" t="s">
        <v>233</v>
      </c>
      <c r="O1" s="65" t="s">
        <v>234</v>
      </c>
      <c r="P1" s="65" t="s">
        <v>250</v>
      </c>
      <c r="Q1" s="65" t="s">
        <v>235</v>
      </c>
      <c r="R1" s="65" t="s">
        <v>236</v>
      </c>
      <c r="S1" s="65" t="s">
        <v>285</v>
      </c>
      <c r="T1" s="65" t="s">
        <v>284</v>
      </c>
      <c r="U1" s="65" t="s">
        <v>230</v>
      </c>
      <c r="V1" s="65" t="s">
        <v>238</v>
      </c>
      <c r="W1" s="65" t="s">
        <v>239</v>
      </c>
      <c r="X1" s="65" t="s">
        <v>240</v>
      </c>
      <c r="Y1" s="65" t="s">
        <v>242</v>
      </c>
      <c r="Z1" s="65" t="s">
        <v>243</v>
      </c>
      <c r="AA1" s="65" t="s">
        <v>241</v>
      </c>
      <c r="AB1" s="65" t="s">
        <v>244</v>
      </c>
      <c r="AC1" s="65" t="s">
        <v>245</v>
      </c>
      <c r="AD1" s="65" t="s">
        <v>246</v>
      </c>
      <c r="AE1" s="65" t="s">
        <v>247</v>
      </c>
      <c r="AF1" s="65" t="s">
        <v>251</v>
      </c>
      <c r="AG1" s="65" t="s">
        <v>249</v>
      </c>
      <c r="AH1" s="65" t="s">
        <v>248</v>
      </c>
      <c r="AI1" s="65" t="s">
        <v>855</v>
      </c>
      <c r="AJ1" s="65" t="s">
        <v>871</v>
      </c>
      <c r="AK1" s="47" t="str">
        <f>"commit_"&amp;H1</f>
        <v>commit_AT</v>
      </c>
      <c r="AL1" s="47" t="str">
        <f t="shared" ref="AL1:AX1" si="0">"commit_"&amp;I1</f>
        <v>commit_BE</v>
      </c>
      <c r="AM1" s="47" t="str">
        <f t="shared" si="0"/>
        <v>commit_BG</v>
      </c>
      <c r="AN1" s="47" t="str">
        <f t="shared" si="0"/>
        <v>commit_CY</v>
      </c>
      <c r="AO1" s="47" t="str">
        <f t="shared" si="0"/>
        <v>commit_CZ</v>
      </c>
      <c r="AP1" s="47" t="str">
        <f t="shared" si="0"/>
        <v>commit_DE</v>
      </c>
      <c r="AQ1" s="47" t="str">
        <f t="shared" si="0"/>
        <v>commit_DK</v>
      </c>
      <c r="AR1" s="47" t="str">
        <f t="shared" si="0"/>
        <v>commit_EE</v>
      </c>
      <c r="AS1" s="47" t="str">
        <f t="shared" si="0"/>
        <v>commit_ES</v>
      </c>
      <c r="AT1" s="47" t="str">
        <f t="shared" si="0"/>
        <v>commit_FI</v>
      </c>
      <c r="AU1" s="47" t="str">
        <f t="shared" si="0"/>
        <v>commit_FR</v>
      </c>
      <c r="AV1" s="47" t="str">
        <f t="shared" si="0"/>
        <v>commit_UK</v>
      </c>
      <c r="AW1" s="47" t="str">
        <f t="shared" si="0"/>
        <v>commit_EL</v>
      </c>
      <c r="AX1" s="47" t="str">
        <f t="shared" si="0"/>
        <v>commit_HR</v>
      </c>
      <c r="AY1" s="47" t="str">
        <f t="shared" ref="AY1" si="1">"commit_"&amp;V1</f>
        <v>commit_HU</v>
      </c>
      <c r="AZ1" s="47" t="str">
        <f t="shared" ref="AZ1" si="2">"commit_"&amp;W1</f>
        <v>commit_IE</v>
      </c>
      <c r="BA1" s="47" t="str">
        <f t="shared" ref="BA1" si="3">"commit_"&amp;X1</f>
        <v>commit_IT</v>
      </c>
      <c r="BB1" s="47" t="str">
        <f t="shared" ref="BB1" si="4">"commit_"&amp;Y1</f>
        <v>commit_LT</v>
      </c>
      <c r="BC1" s="47" t="str">
        <f t="shared" ref="BC1" si="5">"commit_"&amp;Z1</f>
        <v>commit_LU</v>
      </c>
      <c r="BD1" s="47" t="str">
        <f t="shared" ref="BD1" si="6">"commit_"&amp;AA1</f>
        <v>commit_LV</v>
      </c>
      <c r="BE1" s="47" t="str">
        <f t="shared" ref="BE1" si="7">"commit_"&amp;AB1</f>
        <v>commit_NL</v>
      </c>
      <c r="BF1" s="47" t="str">
        <f t="shared" ref="BF1" si="8">"commit_"&amp;AC1</f>
        <v>commit_PL</v>
      </c>
      <c r="BG1" s="47" t="str">
        <f t="shared" ref="BG1" si="9">"commit_"&amp;AD1</f>
        <v>commit_PT</v>
      </c>
      <c r="BH1" s="47" t="str">
        <f t="shared" ref="BH1" si="10">"commit_"&amp;AE1</f>
        <v>commit_RO</v>
      </c>
      <c r="BI1" s="47" t="str">
        <f t="shared" ref="BI1" si="11">"commit_"&amp;AF1</f>
        <v>commit_SE</v>
      </c>
      <c r="BJ1" s="47" t="str">
        <f t="shared" ref="BJ1:BM1" si="12">"commit_"&amp;AG1</f>
        <v>commit_SI</v>
      </c>
      <c r="BK1" s="47" t="str">
        <f t="shared" si="12"/>
        <v>commit_SK</v>
      </c>
      <c r="BL1" s="47" t="str">
        <f t="shared" si="12"/>
        <v>commit_MT</v>
      </c>
      <c r="BM1" s="47" t="str">
        <f t="shared" si="12"/>
        <v>commit_EU</v>
      </c>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row>
    <row r="2" spans="1:118" x14ac:dyDescent="0.2">
      <c r="A2" t="s">
        <v>266</v>
      </c>
      <c r="B2" t="s">
        <v>667</v>
      </c>
      <c r="C2" t="s">
        <v>669</v>
      </c>
      <c r="E2" t="s">
        <v>318</v>
      </c>
      <c r="F2" t="s">
        <v>668</v>
      </c>
      <c r="G2" t="s">
        <v>675</v>
      </c>
      <c r="H2" s="49">
        <f>INDEX(SER_hh_num!$3:$3,MATCH(H$1,SER_hh_num!$1:$1,0))</f>
        <v>382195.68336420902</v>
      </c>
      <c r="I2" s="49">
        <f>INDEX(SER_hh_num!$3:$3,MATCH(I$1,SER_hh_num!$1:$1,0))</f>
        <v>432063.45751342701</v>
      </c>
      <c r="J2" s="49">
        <f>INDEX(SER_hh_num!$3:$3,MATCH(J$1,SER_hh_num!$1:$1,0))</f>
        <v>170150.79554647699</v>
      </c>
      <c r="K2" s="49">
        <f>INDEX(SER_hh_num!$3:$3,MATCH(K$1,SER_hh_num!$1:$1,0))</f>
        <v>34527.827218331702</v>
      </c>
      <c r="L2" s="49">
        <f>INDEX(SER_hh_num!$3:$3,MATCH(L$1,SER_hh_num!$1:$1,0))</f>
        <v>300369.509358813</v>
      </c>
      <c r="M2" s="49">
        <f>INDEX(SER_hh_num!$3:$3,MATCH(M$1,SER_hh_num!$1:$1,0))</f>
        <v>4332773.5519560399</v>
      </c>
      <c r="N2" s="49">
        <f>INDEX(SER_hh_num!$3:$3,MATCH(N$1,SER_hh_num!$1:$1,0))</f>
        <v>311910.10305499699</v>
      </c>
      <c r="O2" s="49">
        <f>INDEX(SER_hh_num!$3:$3,MATCH(O$1,SER_hh_num!$1:$1,0))</f>
        <v>43997.4728403509</v>
      </c>
      <c r="P2" s="49">
        <f>INDEX(SER_hh_num!$3:$3,MATCH(P$1,SER_hh_num!$1:$1,0))</f>
        <v>1499363.9102775301</v>
      </c>
      <c r="Q2" s="49">
        <f>INDEX(SER_hh_num!$3:$3,MATCH(Q$1,SER_hh_num!$1:$1,0))</f>
        <v>254170.84675244099</v>
      </c>
      <c r="R2" s="49">
        <f>INDEX(SER_hh_num!$3:$3,MATCH(R$1,SER_hh_num!$1:$1,0))</f>
        <v>2207416.0275164698</v>
      </c>
      <c r="S2" s="49">
        <f>INDEX(SER_hh_num!$3:$3,MATCH(S$1,SER_hh_num!$1:$1,0))</f>
        <v>2199935.48095656</v>
      </c>
      <c r="T2" s="49">
        <f>INDEX(SER_hh_num!$3:$3,MATCH(T$1,SER_hh_num!$1:$1,0))</f>
        <v>281855.98991572898</v>
      </c>
      <c r="U2" s="49">
        <f>INDEX(SER_hh_num!$3:$3,MATCH(U$1,SER_hh_num!$1:$1,0))</f>
        <v>101120.618400283</v>
      </c>
      <c r="V2" s="49">
        <f>INDEX(SER_hh_num!$3:$3,MATCH(V$1,SER_hh_num!$1:$1,0))</f>
        <v>296902.15600572998</v>
      </c>
      <c r="W2" s="49">
        <f>INDEX(SER_hh_num!$3:$3,MATCH(W$1,SER_hh_num!$1:$1,0))</f>
        <v>210282.14692858499</v>
      </c>
      <c r="X2" s="49">
        <f>INDEX(SER_hh_num!$3:$3,MATCH(X$1,SER_hh_num!$1:$1,0))</f>
        <v>2298736.6127554099</v>
      </c>
      <c r="Y2" s="49">
        <f>INDEX(SER_hh_num!$3:$3,MATCH(Y$1,SER_hh_num!$1:$1,0))</f>
        <v>73653.859133159</v>
      </c>
      <c r="Z2" s="49">
        <f>INDEX(SER_hh_num!$3:$3,MATCH(Z$1,SER_hh_num!$1:$1,0))</f>
        <v>45008.5040155963</v>
      </c>
      <c r="AA2" s="49">
        <f>INDEX(SER_hh_num!$3:$3,MATCH(AA$1,SER_hh_num!$1:$1,0))</f>
        <v>58467.602244709902</v>
      </c>
      <c r="AB2" s="49">
        <f>INDEX(SER_hh_num!$3:$3,MATCH(AB$1,SER_hh_num!$1:$1,0))</f>
        <v>1133436.43785484</v>
      </c>
      <c r="AC2" s="49">
        <f>INDEX(SER_hh_num!$3:$3,MATCH(AC$1,SER_hh_num!$1:$1,0))</f>
        <v>934516.54589741898</v>
      </c>
      <c r="AD2" s="49">
        <f>INDEX(SER_hh_num!$3:$3,MATCH(AD$1,SER_hh_num!$1:$1,0))</f>
        <v>305027.92383765703</v>
      </c>
      <c r="AE2" s="49">
        <f>INDEX(SER_hh_num!$3:$3,MATCH(AE$1,SER_hh_num!$1:$1,0))</f>
        <v>348593.07431714301</v>
      </c>
      <c r="AF2" s="49">
        <f>INDEX(SER_hh_num!$3:$3,MATCH(AF$1,SER_hh_num!$1:$1,0))</f>
        <v>549487.78854091896</v>
      </c>
      <c r="AG2" s="49">
        <f>INDEX(SER_hh_num!$3:$3,MATCH(AG$1,SER_hh_num!$1:$1,0))</f>
        <v>67929.700751498807</v>
      </c>
      <c r="AH2" s="49">
        <f>INDEX(SER_hh_num!$3:$3,MATCH(AH$1,SER_hh_num!$1:$1,0))</f>
        <v>176771.23654312399</v>
      </c>
      <c r="AI2" s="49">
        <f>INDEX(SER_hh_num!$3:$3,MATCH(AI$1,SER_hh_num!$1:$1,0))</f>
        <v>11837.59346981407</v>
      </c>
      <c r="AJ2" s="49">
        <f>SUM(H2:AI2)</f>
        <v>19062502.456967261</v>
      </c>
      <c r="AK2" t="s">
        <v>663</v>
      </c>
      <c r="AL2" t="s">
        <v>663</v>
      </c>
      <c r="AM2" t="s">
        <v>663</v>
      </c>
      <c r="AN2" t="s">
        <v>663</v>
      </c>
      <c r="AO2" t="s">
        <v>663</v>
      </c>
      <c r="AP2" t="s">
        <v>663</v>
      </c>
      <c r="AQ2" t="s">
        <v>663</v>
      </c>
      <c r="AR2" t="s">
        <v>663</v>
      </c>
      <c r="AS2" t="s">
        <v>663</v>
      </c>
      <c r="AT2" t="s">
        <v>663</v>
      </c>
      <c r="AU2" t="s">
        <v>663</v>
      </c>
      <c r="AV2" t="s">
        <v>663</v>
      </c>
      <c r="AW2" t="s">
        <v>663</v>
      </c>
      <c r="AX2" t="s">
        <v>663</v>
      </c>
      <c r="AY2" t="s">
        <v>663</v>
      </c>
      <c r="AZ2" t="s">
        <v>663</v>
      </c>
      <c r="BA2" t="s">
        <v>663</v>
      </c>
      <c r="BB2" t="s">
        <v>663</v>
      </c>
      <c r="BC2" t="s">
        <v>663</v>
      </c>
      <c r="BD2" t="s">
        <v>663</v>
      </c>
      <c r="BE2" t="s">
        <v>663</v>
      </c>
      <c r="BF2" t="s">
        <v>663</v>
      </c>
      <c r="BG2" t="s">
        <v>663</v>
      </c>
      <c r="BH2" t="s">
        <v>663</v>
      </c>
      <c r="BI2" t="s">
        <v>663</v>
      </c>
      <c r="BJ2" t="s">
        <v>663</v>
      </c>
      <c r="BK2" t="s">
        <v>663</v>
      </c>
      <c r="BL2" t="s">
        <v>663</v>
      </c>
      <c r="BM2" t="s">
        <v>881</v>
      </c>
    </row>
    <row r="3" spans="1:118" x14ac:dyDescent="0.2">
      <c r="A3" t="s">
        <v>256</v>
      </c>
      <c r="B3" t="s">
        <v>667</v>
      </c>
      <c r="C3" t="s">
        <v>670</v>
      </c>
      <c r="E3" s="44" t="s">
        <v>333</v>
      </c>
      <c r="F3" t="s">
        <v>668</v>
      </c>
      <c r="G3" t="s">
        <v>727</v>
      </c>
      <c r="H3" s="49">
        <f>INDEX(TRA_Stock!$45:$45,MATCH(H$1,TRA_Stock!$1:$1,0))</f>
        <v>5051039.5989218</v>
      </c>
      <c r="I3" s="49">
        <f>INDEX(TRA_Stock!$45:$45,MATCH(I$1,TRA_Stock!$1:$1,0))</f>
        <v>6023369.4955582097</v>
      </c>
      <c r="J3" s="49">
        <f>INDEX(TRA_Stock!$45:$45,MATCH(J$1,TRA_Stock!$1:$1,0))</f>
        <v>3303130.7910627602</v>
      </c>
      <c r="K3" s="49">
        <f>INDEX(TRA_Stock!$45:$45,MATCH(K$1,TRA_Stock!$1:$1,0))</f>
        <v>538121.82363434904</v>
      </c>
      <c r="L3" s="49">
        <f>INDEX(TRA_Stock!$45:$45,MATCH(L$1,TRA_Stock!$1:$1,0))</f>
        <v>5532417.2335359696</v>
      </c>
      <c r="M3" s="49">
        <f>INDEX(TRA_Stock!$45:$45,MATCH(M$1,TRA_Stock!$1:$1,0))</f>
        <v>48362509.355477899</v>
      </c>
      <c r="N3" s="49">
        <f>INDEX(TRA_Stock!$45:$45,MATCH(N$1,TRA_Stock!$1:$1,0))</f>
        <v>2562931.4268830302</v>
      </c>
      <c r="O3" s="49">
        <f>INDEX(TRA_Stock!$45:$45,MATCH(O$1,TRA_Stock!$1:$1,0))</f>
        <v>714089.25400471804</v>
      </c>
      <c r="P3" s="49">
        <f>INDEX(TRA_Stock!$45:$45,MATCH(P$1,TRA_Stock!$1:$1,0))</f>
        <v>23866293.912877999</v>
      </c>
      <c r="Q3" s="49">
        <f>INDEX(TRA_Stock!$45:$45,MATCH(Q$1,TRA_Stock!$1:$1,0))</f>
        <v>3435422.96432654</v>
      </c>
      <c r="R3" s="49">
        <f>INDEX(TRA_Stock!$45:$45,MATCH(R$1,TRA_Stock!$1:$1,0))</f>
        <v>34557149.228377201</v>
      </c>
      <c r="S3" s="49">
        <f>INDEX(TRA_Stock!$45:$45,MATCH(S$1,TRA_Stock!$1:$1,0))</f>
        <v>32667149.964495901</v>
      </c>
      <c r="T3" s="49">
        <f>INDEX(TRA_Stock!$45:$45,MATCH(T$1,TRA_Stock!$1:$1,0))</f>
        <v>5260939.6214269102</v>
      </c>
      <c r="U3" s="49">
        <f>INDEX(TRA_Stock!$45:$45,MATCH(U$1,TRA_Stock!$1:$1,0))</f>
        <v>1631981.98735986</v>
      </c>
      <c r="V3" s="49">
        <f>INDEX(TRA_Stock!$45:$45,MATCH(V$1,TRA_Stock!$1:$1,0))</f>
        <v>3562467.8180421102</v>
      </c>
      <c r="W3" s="49">
        <f>INDEX(TRA_Stock!$45:$45,MATCH(W$1,TRA_Stock!$1:$1,0))</f>
        <v>2290069.73264093</v>
      </c>
      <c r="X3" s="49">
        <f>INDEX(TRA_Stock!$45:$45,MATCH(X$1,TRA_Stock!$1:$1,0))</f>
        <v>40566780.4190154</v>
      </c>
      <c r="Y3" s="49">
        <f>INDEX(TRA_Stock!$45:$45,MATCH(Y$1,TRA_Stock!$1:$1,0))</f>
        <v>1500110.6199141101</v>
      </c>
      <c r="Z3" s="49">
        <f>INDEX(TRA_Stock!$45:$45,MATCH(Z$1,TRA_Stock!$1:$1,0))</f>
        <v>426660.941908426</v>
      </c>
      <c r="AA3" s="49">
        <f>INDEX(TRA_Stock!$45:$45,MATCH(AA$1,TRA_Stock!$1:$1,0))</f>
        <v>719610.67918905104</v>
      </c>
      <c r="AB3" s="49">
        <f>INDEX(TRA_Stock!$45:$45,MATCH(AB$1,TRA_Stock!$1:$1,0))</f>
        <v>8588474.60892234</v>
      </c>
      <c r="AC3" s="49">
        <f>INDEX(TRA_Stock!$45:$45,MATCH(AC$1,TRA_Stock!$1:$1,0))</f>
        <v>23026982.455772799</v>
      </c>
      <c r="AD3" s="49">
        <f>INDEX(TRA_Stock!$45:$45,MATCH(AD$1,TRA_Stock!$1:$1,0))</f>
        <v>5155387.6351343896</v>
      </c>
      <c r="AE3" s="49">
        <f>INDEX(TRA_Stock!$45:$45,MATCH(AE$1,TRA_Stock!$1:$1,0))</f>
        <v>6131549.9302842896</v>
      </c>
      <c r="AF3" s="49">
        <f>INDEX(TRA_Stock!$45:$45,MATCH(AF$1,TRA_Stock!$1:$1,0))</f>
        <v>5132003.4878498903</v>
      </c>
      <c r="AG3" s="49">
        <f>INDEX(TRA_Stock!$45:$45,MATCH(AG$1,TRA_Stock!$1:$1,0))</f>
        <v>1209054.04657535</v>
      </c>
      <c r="AH3" s="49">
        <f>INDEX(TRA_Stock!$45:$45,MATCH(AH$1,TRA_Stock!$1:$1,0))</f>
        <v>2282190.2130202199</v>
      </c>
      <c r="AI3" s="49">
        <f>INDEX(TRA_Stock!$45:$45,MATCH(AI$1,TRA_Stock!$1:$1,0))</f>
        <v>292995.43054621556</v>
      </c>
      <c r="AJ3" s="49">
        <f t="shared" ref="AJ3:AJ5" si="13">SUM(H3:AI3)</f>
        <v>274390884.67675865</v>
      </c>
      <c r="AK3" t="s">
        <v>663</v>
      </c>
      <c r="AL3" t="s">
        <v>663</v>
      </c>
      <c r="AM3" t="s">
        <v>663</v>
      </c>
      <c r="AN3" t="s">
        <v>663</v>
      </c>
      <c r="AO3" t="s">
        <v>663</v>
      </c>
      <c r="AP3" t="s">
        <v>663</v>
      </c>
      <c r="AQ3" t="s">
        <v>663</v>
      </c>
      <c r="AR3" t="s">
        <v>663</v>
      </c>
      <c r="AS3" t="s">
        <v>663</v>
      </c>
      <c r="AT3" t="s">
        <v>663</v>
      </c>
      <c r="AU3" t="s">
        <v>663</v>
      </c>
      <c r="AV3" t="s">
        <v>663</v>
      </c>
      <c r="AW3" t="s">
        <v>663</v>
      </c>
      <c r="AX3" t="s">
        <v>663</v>
      </c>
      <c r="AY3" t="s">
        <v>663</v>
      </c>
      <c r="AZ3" t="s">
        <v>663</v>
      </c>
      <c r="BA3" t="s">
        <v>663</v>
      </c>
      <c r="BB3" t="s">
        <v>663</v>
      </c>
      <c r="BC3" t="s">
        <v>663</v>
      </c>
      <c r="BD3" t="s">
        <v>663</v>
      </c>
      <c r="BE3" t="s">
        <v>663</v>
      </c>
      <c r="BF3" t="s">
        <v>663</v>
      </c>
      <c r="BG3" t="s">
        <v>663</v>
      </c>
      <c r="BH3" t="s">
        <v>663</v>
      </c>
      <c r="BI3" t="s">
        <v>663</v>
      </c>
      <c r="BJ3" t="s">
        <v>663</v>
      </c>
      <c r="BK3" t="s">
        <v>663</v>
      </c>
      <c r="BL3" t="s">
        <v>663</v>
      </c>
      <c r="BM3" t="s">
        <v>881</v>
      </c>
    </row>
    <row r="4" spans="1:118" x14ac:dyDescent="0.2">
      <c r="A4" t="s">
        <v>276</v>
      </c>
      <c r="B4" t="s">
        <v>667</v>
      </c>
      <c r="C4" t="s">
        <v>671</v>
      </c>
      <c r="E4" t="s">
        <v>551</v>
      </c>
      <c r="F4" t="s">
        <v>668</v>
      </c>
      <c r="G4" t="s">
        <v>776</v>
      </c>
      <c r="H4" s="49">
        <f>INDEX(RES_summary!$4:$4,MATCH(H$1,RES_summary!$1:$1,0))</f>
        <v>8927813</v>
      </c>
      <c r="I4" s="49">
        <f>INDEX(RES_summary!$4:$4,MATCH(I$1,RES_summary!$1:$1,0))</f>
        <v>11507959</v>
      </c>
      <c r="J4" s="49">
        <f>INDEX(RES_summary!$4:$4,MATCH(J$1,RES_summary!$1:$1,0))</f>
        <v>7006502</v>
      </c>
      <c r="K4" s="49">
        <f>INDEX(RES_summary!$4:$4,MATCH(K$1,RES_summary!$1:$1,0))</f>
        <v>863652</v>
      </c>
      <c r="L4" s="49">
        <f>INDEX(RES_summary!$4:$4,MATCH(L$1,RES_summary!$1:$1,0))</f>
        <v>10630206</v>
      </c>
      <c r="M4" s="49">
        <f>INDEX(RES_summary!$4:$4,MATCH(M$1,RES_summary!$1:$1,0))</f>
        <v>83513685</v>
      </c>
      <c r="N4" s="49">
        <f>INDEX(RES_summary!$4:$4,MATCH(N$1,RES_summary!$1:$1,0))</f>
        <v>5843186</v>
      </c>
      <c r="O4" s="49">
        <f>INDEX(RES_summary!$4:$4,MATCH(O$1,RES_summary!$1:$1,0))</f>
        <v>1317409</v>
      </c>
      <c r="P4" s="49">
        <f>INDEX(RES_summary!$4:$4,MATCH(P$1,RES_summary!$1:$1,0))</f>
        <v>46525906</v>
      </c>
      <c r="Q4" s="49">
        <f>INDEX(RES_summary!$4:$4,MATCH(Q$1,RES_summary!$1:$1,0))</f>
        <v>5543156</v>
      </c>
      <c r="R4" s="49">
        <f>INDEX(RES_summary!$4:$4,MATCH(R$1,RES_summary!$1:$1,0))</f>
        <v>67535819</v>
      </c>
      <c r="S4" s="49">
        <f>INDEX(RES_summary!$4:$4,MATCH(S$1,RES_summary!$1:$1,0))</f>
        <v>66771507</v>
      </c>
      <c r="T4" s="49">
        <f>INDEX(RES_summary!$4:$4,MATCH(T$1,RES_summary!$1:$1,0))</f>
        <v>10619752</v>
      </c>
      <c r="U4" s="49">
        <f>INDEX(RES_summary!$4:$4,MATCH(U$1,RES_summary!$1:$1,0))</f>
        <v>4109744</v>
      </c>
      <c r="V4" s="49">
        <f>INDEX(RES_summary!$4:$4,MATCH(V$1,RES_summary!$1:$1,0))</f>
        <v>9797108</v>
      </c>
      <c r="W4" s="49">
        <f>INDEX(RES_summary!$4:$4,MATCH(W$1,RES_summary!$1:$1,0))</f>
        <v>4809741</v>
      </c>
      <c r="X4" s="49">
        <f>INDEX(RES_summary!$4:$4,MATCH(X$1,RES_summary!$1:$1,0))</f>
        <v>60740278</v>
      </c>
      <c r="Y4" s="49">
        <f>INDEX(RES_summary!$4:$4,MATCH(Y$1,RES_summary!$1:$1,0))</f>
        <v>2783217</v>
      </c>
      <c r="Z4" s="49">
        <f>INDEX(RES_summary!$4:$4,MATCH(Z$1,RES_summary!$1:$1,0))</f>
        <v>615753</v>
      </c>
      <c r="AA4" s="49">
        <f>INDEX(RES_summary!$4:$4,MATCH(AA$1,RES_summary!$1:$1,0))</f>
        <v>1925909</v>
      </c>
      <c r="AB4" s="49">
        <f>INDEX(RES_summary!$4:$4,MATCH(AB$1,RES_summary!$1:$1,0))</f>
        <v>17304982</v>
      </c>
      <c r="AC4" s="49">
        <f>INDEX(RES_summary!$4:$4,MATCH(AC$1,RES_summary!$1:$1,0))</f>
        <v>37960346</v>
      </c>
      <c r="AD4" s="49">
        <f>INDEX(RES_summary!$4:$4,MATCH(AD$1,RES_summary!$1:$1,0))</f>
        <v>10243606</v>
      </c>
      <c r="AE4" s="49">
        <f>INDEX(RES_summary!$4:$4,MATCH(AE$1,RES_summary!$1:$1,0))</f>
        <v>19376391</v>
      </c>
      <c r="AF4" s="49">
        <f>INDEX(RES_summary!$4:$4,MATCH(AF$1,RES_summary!$1:$1,0))</f>
        <v>10190464</v>
      </c>
      <c r="AG4" s="49">
        <f>INDEX(RES_summary!$4:$4,MATCH(AG$1,RES_summary!$1:$1,0))</f>
        <v>2072556</v>
      </c>
      <c r="AH4" s="49">
        <f>INDEX(RES_summary!$4:$4,MATCH(AH$1,RES_summary!$1:$1,0))</f>
        <v>5451653</v>
      </c>
      <c r="AI4" s="49">
        <f>INDEX(RES_summary!$4:$4,MATCH(AI$1,RES_summary!$1:$1,0))</f>
        <v>448097</v>
      </c>
      <c r="AJ4" s="49">
        <f t="shared" si="13"/>
        <v>514436397</v>
      </c>
      <c r="AK4" t="s">
        <v>663</v>
      </c>
      <c r="AL4" t="s">
        <v>663</v>
      </c>
      <c r="AM4" t="s">
        <v>663</v>
      </c>
      <c r="AN4" t="s">
        <v>663</v>
      </c>
      <c r="AO4" t="s">
        <v>663</v>
      </c>
      <c r="AP4" t="s">
        <v>663</v>
      </c>
      <c r="AQ4" t="s">
        <v>663</v>
      </c>
      <c r="AR4" t="s">
        <v>663</v>
      </c>
      <c r="AS4" t="s">
        <v>663</v>
      </c>
      <c r="AT4" t="s">
        <v>663</v>
      </c>
      <c r="AU4" t="s">
        <v>663</v>
      </c>
      <c r="AV4" t="s">
        <v>663</v>
      </c>
      <c r="AW4" t="s">
        <v>663</v>
      </c>
      <c r="AX4" t="s">
        <v>663</v>
      </c>
      <c r="AY4" t="s">
        <v>663</v>
      </c>
      <c r="AZ4" t="s">
        <v>663</v>
      </c>
      <c r="BA4" t="s">
        <v>663</v>
      </c>
      <c r="BB4" t="s">
        <v>663</v>
      </c>
      <c r="BC4" t="s">
        <v>663</v>
      </c>
      <c r="BD4" t="s">
        <v>663</v>
      </c>
      <c r="BE4" t="s">
        <v>663</v>
      </c>
      <c r="BF4" t="s">
        <v>663</v>
      </c>
      <c r="BG4" t="s">
        <v>663</v>
      </c>
      <c r="BH4" t="s">
        <v>663</v>
      </c>
      <c r="BI4" t="s">
        <v>663</v>
      </c>
      <c r="BJ4" t="s">
        <v>663</v>
      </c>
      <c r="BK4" t="s">
        <v>663</v>
      </c>
      <c r="BL4" t="s">
        <v>663</v>
      </c>
      <c r="BM4" t="s">
        <v>881</v>
      </c>
    </row>
    <row r="5" spans="1:118" x14ac:dyDescent="0.2">
      <c r="A5" t="s">
        <v>276</v>
      </c>
      <c r="B5" t="s">
        <v>667</v>
      </c>
      <c r="C5" t="s">
        <v>672</v>
      </c>
      <c r="E5" t="s">
        <v>552</v>
      </c>
      <c r="F5" t="s">
        <v>668</v>
      </c>
      <c r="G5" t="s">
        <v>673</v>
      </c>
      <c r="H5" s="49">
        <f>INDEX(RES_hh_num!$3:$3,MATCH(H$1,RES_hh_num!$1:$1,0))</f>
        <v>4048082.9999999902</v>
      </c>
      <c r="I5" s="49">
        <f>INDEX(RES_hh_num!$3:$3,MATCH(I$1,RES_hh_num!$1:$1,0))</f>
        <v>4977207.9999999898</v>
      </c>
      <c r="J5" s="49">
        <f>INDEX(RES_hh_num!$3:$3,MATCH(J$1,RES_hh_num!$1:$1,0))</f>
        <v>2907681.9999999902</v>
      </c>
      <c r="K5" s="49">
        <f>INDEX(RES_hh_num!$3:$3,MATCH(K$1,RES_hh_num!$1:$1,0))</f>
        <v>326373.99999999901</v>
      </c>
      <c r="L5" s="49">
        <f>INDEX(RES_hh_num!$3:$3,MATCH(L$1,RES_hh_num!$1:$1,0))</f>
        <v>4531723.9999999898</v>
      </c>
      <c r="M5" s="49">
        <f>INDEX(RES_hh_num!$3:$3,MATCH(M$1,RES_hh_num!$1:$1,0))</f>
        <v>41721838.999999903</v>
      </c>
      <c r="N5" s="49">
        <f>INDEX(RES_hh_num!$3:$3,MATCH(N$1,RES_hh_num!$1:$1,0))</f>
        <v>2959702</v>
      </c>
      <c r="O5" s="49">
        <f>INDEX(RES_hh_num!$3:$3,MATCH(O$1,RES_hh_num!$1:$1,0))</f>
        <v>600947</v>
      </c>
      <c r="P5" s="49">
        <f>INDEX(RES_hh_num!$3:$3,MATCH(P$1,RES_hh_num!$1:$1,0))</f>
        <v>18930012.999999899</v>
      </c>
      <c r="Q5" s="49">
        <f>INDEX(RES_hh_num!$3:$3,MATCH(Q$1,RES_hh_num!$1:$1,0))</f>
        <v>2756640.9999999902</v>
      </c>
      <c r="R5" s="49">
        <f>INDEX(RES_hh_num!$3:$3,MATCH(R$1,RES_hh_num!$1:$1,0))</f>
        <v>30465400.999999899</v>
      </c>
      <c r="S5" s="49">
        <f>INDEX(RES_hh_num!$3:$3,MATCH(S$1,RES_hh_num!$1:$1,0))</f>
        <v>28870997</v>
      </c>
      <c r="T5" s="49">
        <f>INDEX(RES_hh_num!$3:$3,MATCH(T$1,RES_hh_num!$1:$1,0))</f>
        <v>4193935</v>
      </c>
      <c r="U5" s="49">
        <f>INDEX(RES_hh_num!$3:$3,MATCH(U$1,RES_hh_num!$1:$1,0))</f>
        <v>1511861</v>
      </c>
      <c r="V5" s="49">
        <f>INDEX(RES_hh_num!$3:$3,MATCH(V$1,RES_hh_num!$1:$1,0))</f>
        <v>4284390.9999999898</v>
      </c>
      <c r="W5" s="49">
        <f>INDEX(RES_hh_num!$3:$3,MATCH(W$1,RES_hh_num!$1:$1,0))</f>
        <v>1783175.99999999</v>
      </c>
      <c r="X5" s="49">
        <f>INDEX(RES_hh_num!$3:$3,MATCH(X$1,RES_hh_num!$1:$1,0))</f>
        <v>26233800</v>
      </c>
      <c r="Y5" s="49">
        <f>INDEX(RES_hh_num!$3:$3,MATCH(Y$1,RES_hh_num!$1:$1,0))</f>
        <v>1293405.99999999</v>
      </c>
      <c r="Z5" s="49">
        <f>INDEX(RES_hh_num!$3:$3,MATCH(Z$1,RES_hh_num!$1:$1,0))</f>
        <v>238638</v>
      </c>
      <c r="AA5" s="49">
        <f>INDEX(RES_hh_num!$3:$3,MATCH(AA$1,RES_hh_num!$1:$1,0))</f>
        <v>820791.99999999895</v>
      </c>
      <c r="AB5" s="49">
        <f>INDEX(RES_hh_num!$3:$3,MATCH(AB$1,RES_hh_num!$1:$1,0))</f>
        <v>8096264</v>
      </c>
      <c r="AC5" s="49">
        <f>INDEX(RES_hh_num!$3:$3,MATCH(AC$1,RES_hh_num!$1:$1,0))</f>
        <v>13773665</v>
      </c>
      <c r="AD5" s="49">
        <f>INDEX(RES_hh_num!$3:$3,MATCH(AD$1,RES_hh_num!$1:$1,0))</f>
        <v>4107903</v>
      </c>
      <c r="AE5" s="49">
        <f>INDEX(RES_hh_num!$3:$3,MATCH(AE$1,RES_hh_num!$1:$1,0))</f>
        <v>7537489</v>
      </c>
      <c r="AF5" s="49">
        <f>INDEX(RES_hh_num!$3:$3,MATCH(AF$1,RES_hh_num!$1:$1,0))</f>
        <v>4840191</v>
      </c>
      <c r="AG5" s="49">
        <f>INDEX(RES_hh_num!$3:$3,MATCH(AG$1,RES_hh_num!$1:$1,0))</f>
        <v>855215</v>
      </c>
      <c r="AH5" s="49">
        <f>INDEX(RES_hh_num!$3:$3,MATCH(AH$1,RES_hh_num!$1:$1,0))</f>
        <v>1964673</v>
      </c>
      <c r="AI5" s="49">
        <f>INDEX(RES_hh_num!$3:$3,MATCH(AI$1,RES_hh_num!$1:$1,0))</f>
        <v>177231</v>
      </c>
      <c r="AJ5" s="49">
        <f t="shared" si="13"/>
        <v>224809240.99999964</v>
      </c>
      <c r="AK5" t="s">
        <v>663</v>
      </c>
      <c r="AL5" t="s">
        <v>663</v>
      </c>
      <c r="AM5" t="s">
        <v>663</v>
      </c>
      <c r="AN5" t="s">
        <v>663</v>
      </c>
      <c r="AO5" t="s">
        <v>663</v>
      </c>
      <c r="AP5" t="s">
        <v>663</v>
      </c>
      <c r="AQ5" t="s">
        <v>663</v>
      </c>
      <c r="AR5" t="s">
        <v>663</v>
      </c>
      <c r="AS5" t="s">
        <v>663</v>
      </c>
      <c r="AT5" t="s">
        <v>663</v>
      </c>
      <c r="AU5" t="s">
        <v>663</v>
      </c>
      <c r="AV5" t="s">
        <v>663</v>
      </c>
      <c r="AW5" t="s">
        <v>663</v>
      </c>
      <c r="AX5" t="s">
        <v>663</v>
      </c>
      <c r="AY5" t="s">
        <v>663</v>
      </c>
      <c r="AZ5" t="s">
        <v>663</v>
      </c>
      <c r="BA5" t="s">
        <v>663</v>
      </c>
      <c r="BB5" t="s">
        <v>663</v>
      </c>
      <c r="BC5" t="s">
        <v>663</v>
      </c>
      <c r="BD5" t="s">
        <v>663</v>
      </c>
      <c r="BE5" t="s">
        <v>663</v>
      </c>
      <c r="BF5" t="s">
        <v>663</v>
      </c>
      <c r="BG5" t="s">
        <v>663</v>
      </c>
      <c r="BH5" t="s">
        <v>663</v>
      </c>
      <c r="BI5" t="s">
        <v>663</v>
      </c>
      <c r="BJ5" t="s">
        <v>663</v>
      </c>
      <c r="BK5" t="s">
        <v>663</v>
      </c>
      <c r="BL5" t="s">
        <v>663</v>
      </c>
      <c r="BM5" t="s">
        <v>881</v>
      </c>
    </row>
  </sheetData>
  <phoneticPr fontId="1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C0ECF-13B6-CD49-9056-5FBC92853C2C}">
  <sheetPr>
    <tabColor theme="1" tint="0.249977111117893"/>
  </sheetPr>
  <dimension ref="A1:BG106"/>
  <sheetViews>
    <sheetView topLeftCell="A47" zoomScale="101" workbookViewId="0">
      <selection activeCell="A64" sqref="A64"/>
    </sheetView>
  </sheetViews>
  <sheetFormatPr baseColWidth="10" defaultRowHeight="16" x14ac:dyDescent="0.2"/>
  <cols>
    <col min="1" max="1" width="130.5" customWidth="1"/>
    <col min="2" max="2" width="14.6640625" customWidth="1"/>
  </cols>
  <sheetData>
    <row r="1" spans="1:59" s="45" customFormat="1" x14ac:dyDescent="0.2">
      <c r="A1" s="45" t="s">
        <v>227</v>
      </c>
      <c r="B1" s="70" t="s">
        <v>20</v>
      </c>
      <c r="C1" s="70" t="s">
        <v>228</v>
      </c>
      <c r="D1" s="70" t="s">
        <v>229</v>
      </c>
      <c r="E1" s="70" t="s">
        <v>231</v>
      </c>
      <c r="F1" s="70" t="s">
        <v>232</v>
      </c>
      <c r="G1" s="70" t="s">
        <v>237</v>
      </c>
      <c r="H1" s="70" t="s">
        <v>233</v>
      </c>
      <c r="I1" s="70" t="s">
        <v>234</v>
      </c>
      <c r="J1" s="70" t="s">
        <v>250</v>
      </c>
      <c r="K1" s="70" t="s">
        <v>235</v>
      </c>
      <c r="L1" s="70" t="s">
        <v>236</v>
      </c>
      <c r="M1" s="70" t="s">
        <v>285</v>
      </c>
      <c r="N1" s="70" t="s">
        <v>284</v>
      </c>
      <c r="O1" s="70" t="s">
        <v>230</v>
      </c>
      <c r="P1" s="70" t="s">
        <v>238</v>
      </c>
      <c r="Q1" s="70" t="s">
        <v>239</v>
      </c>
      <c r="R1" s="70" t="s">
        <v>240</v>
      </c>
      <c r="S1" s="70" t="s">
        <v>242</v>
      </c>
      <c r="T1" s="70" t="s">
        <v>243</v>
      </c>
      <c r="U1" s="70" t="s">
        <v>241</v>
      </c>
      <c r="V1" s="70" t="s">
        <v>244</v>
      </c>
      <c r="W1" s="70" t="s">
        <v>245</v>
      </c>
      <c r="X1" s="70" t="s">
        <v>246</v>
      </c>
      <c r="Y1" s="70" t="s">
        <v>247</v>
      </c>
      <c r="Z1" s="70" t="s">
        <v>251</v>
      </c>
      <c r="AA1" s="70" t="s">
        <v>249</v>
      </c>
      <c r="AB1" s="70" t="s">
        <v>248</v>
      </c>
      <c r="AC1" s="70" t="s">
        <v>855</v>
      </c>
      <c r="AD1" s="70" t="s">
        <v>871</v>
      </c>
      <c r="AE1" s="46" t="str">
        <f>"commit_"&amp;B1</f>
        <v>commit_AT</v>
      </c>
      <c r="AF1" s="46" t="str">
        <f t="shared" ref="AF1:BG1" si="0">"commit_"&amp;C1</f>
        <v>commit_BE</v>
      </c>
      <c r="AG1" s="46" t="str">
        <f t="shared" si="0"/>
        <v>commit_BG</v>
      </c>
      <c r="AH1" s="46" t="str">
        <f t="shared" si="0"/>
        <v>commit_CY</v>
      </c>
      <c r="AI1" s="46" t="str">
        <f t="shared" si="0"/>
        <v>commit_CZ</v>
      </c>
      <c r="AJ1" s="46" t="str">
        <f t="shared" si="0"/>
        <v>commit_DE</v>
      </c>
      <c r="AK1" s="46" t="str">
        <f t="shared" si="0"/>
        <v>commit_DK</v>
      </c>
      <c r="AL1" s="46" t="str">
        <f t="shared" si="0"/>
        <v>commit_EE</v>
      </c>
      <c r="AM1" s="46" t="str">
        <f t="shared" si="0"/>
        <v>commit_ES</v>
      </c>
      <c r="AN1" s="46" t="str">
        <f t="shared" si="0"/>
        <v>commit_FI</v>
      </c>
      <c r="AO1" s="46" t="str">
        <f t="shared" si="0"/>
        <v>commit_FR</v>
      </c>
      <c r="AP1" s="46" t="str">
        <f t="shared" si="0"/>
        <v>commit_UK</v>
      </c>
      <c r="AQ1" s="46" t="str">
        <f t="shared" si="0"/>
        <v>commit_EL</v>
      </c>
      <c r="AR1" s="46" t="str">
        <f t="shared" si="0"/>
        <v>commit_HR</v>
      </c>
      <c r="AS1" s="46" t="str">
        <f t="shared" si="0"/>
        <v>commit_HU</v>
      </c>
      <c r="AT1" s="46" t="str">
        <f t="shared" si="0"/>
        <v>commit_IE</v>
      </c>
      <c r="AU1" s="46" t="str">
        <f t="shared" si="0"/>
        <v>commit_IT</v>
      </c>
      <c r="AV1" s="46" t="str">
        <f t="shared" si="0"/>
        <v>commit_LT</v>
      </c>
      <c r="AW1" s="46" t="str">
        <f t="shared" si="0"/>
        <v>commit_LU</v>
      </c>
      <c r="AX1" s="46" t="str">
        <f t="shared" si="0"/>
        <v>commit_LV</v>
      </c>
      <c r="AY1" s="46" t="str">
        <f t="shared" si="0"/>
        <v>commit_NL</v>
      </c>
      <c r="AZ1" s="46" t="str">
        <f t="shared" si="0"/>
        <v>commit_PL</v>
      </c>
      <c r="BA1" s="46" t="str">
        <f t="shared" si="0"/>
        <v>commit_PT</v>
      </c>
      <c r="BB1" s="46" t="str">
        <f t="shared" si="0"/>
        <v>commit_RO</v>
      </c>
      <c r="BC1" s="46" t="str">
        <f t="shared" si="0"/>
        <v>commit_SE</v>
      </c>
      <c r="BD1" s="46" t="str">
        <f t="shared" si="0"/>
        <v>commit_SI</v>
      </c>
      <c r="BE1" s="46" t="str">
        <f t="shared" si="0"/>
        <v>commit_SK</v>
      </c>
      <c r="BF1" s="46" t="str">
        <f t="shared" si="0"/>
        <v>commit_MT</v>
      </c>
      <c r="BG1" s="46" t="str">
        <f t="shared" si="0"/>
        <v>commit_EU</v>
      </c>
    </row>
    <row r="2" spans="1:59" x14ac:dyDescent="0.2">
      <c r="A2" s="44" t="s">
        <v>135</v>
      </c>
      <c r="B2" s="49">
        <f>INDEX(Calculation_Splits!$CT:$DV,MATCH($A2,Calculation_Splits!$E:$E,0),MATCH(B$1,Calculation_Splits!$CT$2:$DV$2,0))</f>
        <v>2.6120370693088115E-2</v>
      </c>
      <c r="C2" s="49">
        <f>INDEX(Calculation_Splits!$CT:$DV,MATCH($A2,Calculation_Splits!$E:$E,0),MATCH(C$1,Calculation_Splits!$CT$2:$DV$2,0))</f>
        <v>3.0703640444372647E-2</v>
      </c>
      <c r="D2" s="49">
        <f>INDEX(Calculation_Splits!$CT:$DV,MATCH($A2,Calculation_Splits!$E:$E,0),MATCH(D$1,Calculation_Splits!$CT$2:$DV$2,0))</f>
        <v>6.5063151649142295E-2</v>
      </c>
      <c r="E2" s="49">
        <f>INDEX(Calculation_Splits!$CT:$DV,MATCH($A2,Calculation_Splits!$E:$E,0),MATCH(E$1,Calculation_Splits!$CT$2:$DV$2,0))</f>
        <v>0.19444883688312253</v>
      </c>
      <c r="F2" s="49">
        <f>INDEX(Calculation_Splits!$CT:$DV,MATCH($A2,Calculation_Splits!$E:$E,0),MATCH(F$1,Calculation_Splits!$CT$2:$DV$2,0))</f>
        <v>4.4270956796652966E-2</v>
      </c>
      <c r="G2" s="49">
        <f>INDEX(Calculation_Splits!$CT:$DV,MATCH($A2,Calculation_Splits!$E:$E,0),MATCH(G$1,Calculation_Splits!$CT$2:$DV$2,0))</f>
        <v>3.1773381804870868E-2</v>
      </c>
      <c r="H2" s="49">
        <f>INDEX(Calculation_Splits!$CT:$DV,MATCH($A2,Calculation_Splits!$E:$E,0),MATCH(H$1,Calculation_Splits!$CT$2:$DV$2,0))</f>
        <v>7.9879491476901279E-2</v>
      </c>
      <c r="I2" s="49">
        <f>INDEX(Calculation_Splits!$CT:$DV,MATCH($A2,Calculation_Splits!$E:$E,0),MATCH(I$1,Calculation_Splits!$CT$2:$DV$2,0))</f>
        <v>0.10031669171941671</v>
      </c>
      <c r="J2" s="49">
        <f>INDEX(Calculation_Splits!$CT:$DV,MATCH($A2,Calculation_Splits!$E:$E,0),MATCH(J$1,Calculation_Splits!$CT$2:$DV$2,0))</f>
        <v>2.435860543684432E-2</v>
      </c>
      <c r="K2" s="49">
        <f>INDEX(Calculation_Splits!$CT:$DV,MATCH($A2,Calculation_Splits!$E:$E,0),MATCH(K$1,Calculation_Splits!$CT$2:$DV$2,0))</f>
        <v>7.7979771072418047E-2</v>
      </c>
      <c r="L2" s="49">
        <f>INDEX(Calculation_Splits!$CT:$DV,MATCH($A2,Calculation_Splits!$E:$E,0),MATCH(L$1,Calculation_Splits!$CT$2:$DV$2,0))</f>
        <v>3.4279159484787568E-2</v>
      </c>
      <c r="M2" s="49">
        <f>INDEX(Calculation_Splits!$CT:$DV,MATCH($A2,Calculation_Splits!$E:$E,0),MATCH(M$1,Calculation_Splits!$CT$2:$DV$2,0))</f>
        <v>2.3149370921731124E-2</v>
      </c>
      <c r="N2" s="49">
        <f>INDEX(Calculation_Splits!$CT:$DV,MATCH($A2,Calculation_Splits!$E:$E,0),MATCH(N$1,Calculation_Splits!$CT$2:$DV$2,0))</f>
        <v>9.3016006578282157E-2</v>
      </c>
      <c r="O2" s="49">
        <f>INDEX(Calculation_Splits!$CT:$DV,MATCH($A2,Calculation_Splits!$E:$E,0),MATCH(O$1,Calculation_Splits!$CT$2:$DV$2,0))</f>
        <v>9.5187560063111298E-2</v>
      </c>
      <c r="P2" s="49">
        <f>INDEX(Calculation_Splits!$CT:$DV,MATCH($A2,Calculation_Splits!$E:$E,0),MATCH(P$1,Calculation_Splits!$CT$2:$DV$2,0))</f>
        <v>7.2378577307486244E-2</v>
      </c>
      <c r="Q2" s="49">
        <f>INDEX(Calculation_Splits!$CT:$DV,MATCH($A2,Calculation_Splits!$E:$E,0),MATCH(Q$1,Calculation_Splits!$CT$2:$DV$2,0))</f>
        <v>5.073726987130027E-2</v>
      </c>
      <c r="R2" s="49">
        <f>INDEX(Calculation_Splits!$CT:$DV,MATCH($A2,Calculation_Splits!$E:$E,0),MATCH(R$1,Calculation_Splits!$CT$2:$DV$2,0))</f>
        <v>6.1490693677032644E-2</v>
      </c>
      <c r="S2" s="49">
        <f>INDEX(Calculation_Splits!$CT:$DV,MATCH($A2,Calculation_Splits!$E:$E,0),MATCH(S$1,Calculation_Splits!$CT$2:$DV$2,0))</f>
        <v>1.5455469956505869E-2</v>
      </c>
      <c r="T2" s="49">
        <f>INDEX(Calculation_Splits!$CT:$DV,MATCH($A2,Calculation_Splits!$E:$E,0),MATCH(T$1,Calculation_Splits!$CT$2:$DV$2,0))</f>
        <v>9.4426216816657256E-3</v>
      </c>
      <c r="U2" s="49">
        <f>INDEX(Calculation_Splits!$CT:$DV,MATCH($A2,Calculation_Splits!$E:$E,0),MATCH(U$1,Calculation_Splits!$CT$2:$DV$2,0))</f>
        <v>5.4239003664889533E-2</v>
      </c>
      <c r="V2" s="49">
        <f>INDEX(Calculation_Splits!$CT:$DV,MATCH($A2,Calculation_Splits!$E:$E,0),MATCH(V$1,Calculation_Splits!$CT$2:$DV$2,0))</f>
        <v>2.6433170171589724E-2</v>
      </c>
      <c r="W2" s="49">
        <f>INDEX(Calculation_Splits!$CT:$DV,MATCH($A2,Calculation_Splits!$E:$E,0),MATCH(W$1,Calculation_Splits!$CT$2:$DV$2,0))</f>
        <v>3.8183879851247958E-2</v>
      </c>
      <c r="X2" s="49">
        <f>INDEX(Calculation_Splits!$CT:$DV,MATCH($A2,Calculation_Splits!$E:$E,0),MATCH(X$1,Calculation_Splits!$CT$2:$DV$2,0))</f>
        <v>3.7035450167170691E-2</v>
      </c>
      <c r="Y2" s="49">
        <f>INDEX(Calculation_Splits!$CT:$DV,MATCH($A2,Calculation_Splits!$E:$E,0),MATCH(Y$1,Calculation_Splits!$CT$2:$DV$2,0))</f>
        <v>0.17850636672072009</v>
      </c>
      <c r="Z2" s="49">
        <f>INDEX(Calculation_Splits!$CT:$DV,MATCH($A2,Calculation_Splits!$E:$E,0),MATCH(Z$1,Calculation_Splits!$CT$2:$DV$2,0))</f>
        <v>4.9828047388855684E-2</v>
      </c>
      <c r="AA2" s="49">
        <f>INDEX(Calculation_Splits!$CT:$DV,MATCH($A2,Calculation_Splits!$E:$E,0),MATCH(AA$1,Calculation_Splits!$CT$2:$DV$2,0))</f>
        <v>2.9900606399830061E-2</v>
      </c>
      <c r="AB2" s="49">
        <f>INDEX(Calculation_Splits!$CT:$DV,MATCH($A2,Calculation_Splits!$E:$E,0),MATCH(AB$1,Calculation_Splits!$CT$2:$DV$2,0))</f>
        <v>5.9916643815540668E-2</v>
      </c>
      <c r="AC2" s="49">
        <f>INDEX(Calculation_Splits!$CT:$DV,MATCH($A2,Calculation_Splits!$E:$E,0),MATCH(AC$1,Calculation_Splits!$CT$2:$DV$2,0))</f>
        <v>0.15402462547389567</v>
      </c>
      <c r="AD2" s="49">
        <f>INDEX(Calculation_Splits!$CT:$DV,MATCH($A2,Calculation_Splits!$E:$E,0),MATCH(AD$1,Calculation_Splits!$CT$2:$DV$2,0))</f>
        <v>4.1035966730948989E-2</v>
      </c>
      <c r="AE2" s="71" t="str">
        <f>INDEX(Calculation_Splits!$DW:$EY,MATCH($A2,Calculation_Splits!$E:$E,0),MATCH(AE$1,Calculation_Splits!$DW$2:$EY$2,0))</f>
        <v>Derived from the annual POTEnCIA reports on country energy consumption; author: Joint Research Center (JRC); year: 2019</v>
      </c>
      <c r="AF2" s="71" t="str">
        <f>INDEX(Calculation_Splits!$DW:$EY,MATCH($A2,Calculation_Splits!$E:$E,0),MATCH(AF$1,Calculation_Splits!$DW$2:$EY$2,0))</f>
        <v>Derived from the annual POTEnCIA reports on country energy consumption; author: Joint Research Center (JRC); year: 2019</v>
      </c>
      <c r="AG2" s="71" t="str">
        <f>INDEX(Calculation_Splits!$DW:$EY,MATCH($A2,Calculation_Splits!$E:$E,0),MATCH(AG$1,Calculation_Splits!$DW$2:$EY$2,0))</f>
        <v>Derived from the annual POTEnCIA reports on country energy consumption; author: Joint Research Center (JRC); year: 2019</v>
      </c>
      <c r="AH2" s="71" t="str">
        <f>INDEX(Calculation_Splits!$DW:$EY,MATCH($A2,Calculation_Splits!$E:$E,0),MATCH(AH$1,Calculation_Splits!$DW$2:$EY$2,0))</f>
        <v>Derived from the annual POTEnCIA reports on country energy consumption; author: Joint Research Center (JRC); year: 2019</v>
      </c>
      <c r="AI2" s="71" t="str">
        <f>INDEX(Calculation_Splits!$DW:$EY,MATCH($A2,Calculation_Splits!$E:$E,0),MATCH(AI$1,Calculation_Splits!$DW$2:$EY$2,0))</f>
        <v>Derived from the annual POTEnCIA reports on country energy consumption; author: Joint Research Center (JRC); year: 2019</v>
      </c>
      <c r="AJ2" s="71" t="str">
        <f>INDEX(Calculation_Splits!$DW:$EY,MATCH($A2,Calculation_Splits!$E:$E,0),MATCH(AJ$1,Calculation_Splits!$DW$2:$EY$2,0))</f>
        <v>Derived from the annual POTEnCIA reports on country energy consumption; author: Joint Research Center (JRC); year: 2019</v>
      </c>
      <c r="AK2" s="71" t="str">
        <f>INDEX(Calculation_Splits!$DW:$EY,MATCH($A2,Calculation_Splits!$E:$E,0),MATCH(AK$1,Calculation_Splits!$DW$2:$EY$2,0))</f>
        <v>Derived from the annual POTEnCIA reports on country energy consumption; author: Joint Research Center (JRC); year: 2019</v>
      </c>
      <c r="AL2" s="71" t="str">
        <f>INDEX(Calculation_Splits!$DW:$EY,MATCH($A2,Calculation_Splits!$E:$E,0),MATCH(AL$1,Calculation_Splits!$DW$2:$EY$2,0))</f>
        <v>Derived from the annual POTEnCIA reports on country energy consumption; author: Joint Research Center (JRC); year: 2019</v>
      </c>
      <c r="AM2" s="71" t="str">
        <f>INDEX(Calculation_Splits!$DW:$EY,MATCH($A2,Calculation_Splits!$E:$E,0),MATCH(AM$1,Calculation_Splits!$DW$2:$EY$2,0))</f>
        <v>Derived from the annual POTEnCIA reports on country energy consumption; author: Joint Research Center (JRC); year: 2019</v>
      </c>
      <c r="AN2" s="71" t="str">
        <f>INDEX(Calculation_Splits!$DW:$EY,MATCH($A2,Calculation_Splits!$E:$E,0),MATCH(AN$1,Calculation_Splits!$DW$2:$EY$2,0))</f>
        <v>Derived from the annual POTEnCIA reports on country energy consumption; author: Joint Research Center (JRC); year: 2019</v>
      </c>
      <c r="AO2" s="71" t="str">
        <f>INDEX(Calculation_Splits!$DW:$EY,MATCH($A2,Calculation_Splits!$E:$E,0),MATCH(AO$1,Calculation_Splits!$DW$2:$EY$2,0))</f>
        <v>Derived from the annual POTEnCIA reports on country energy consumption; author: Joint Research Center (JRC); year: 2019</v>
      </c>
      <c r="AP2" s="71" t="str">
        <f>INDEX(Calculation_Splits!$DW:$EY,MATCH($A2,Calculation_Splits!$E:$E,0),MATCH(AP$1,Calculation_Splits!$DW$2:$EY$2,0))</f>
        <v>Derived from the annual POTEnCIA reports on country energy consumption; author: Joint Research Center (JRC); year: 2019</v>
      </c>
      <c r="AQ2" s="71" t="str">
        <f>INDEX(Calculation_Splits!$DW:$EY,MATCH($A2,Calculation_Splits!$E:$E,0),MATCH(AQ$1,Calculation_Splits!$DW$2:$EY$2,0))</f>
        <v>Derived from the annual POTEnCIA reports on country energy consumption; author: Joint Research Center (JRC); year: 2019</v>
      </c>
      <c r="AR2" s="71" t="str">
        <f>INDEX(Calculation_Splits!$DW:$EY,MATCH($A2,Calculation_Splits!$E:$E,0),MATCH(AR$1,Calculation_Splits!$DW$2:$EY$2,0))</f>
        <v>Derived from the annual POTEnCIA reports on country energy consumption; author: Joint Research Center (JRC); year: 2019</v>
      </c>
      <c r="AS2" s="71" t="str">
        <f>INDEX(Calculation_Splits!$DW:$EY,MATCH($A2,Calculation_Splits!$E:$E,0),MATCH(AS$1,Calculation_Splits!$DW$2:$EY$2,0))</f>
        <v>Derived from the annual POTEnCIA reports on country energy consumption; author: Joint Research Center (JRC); year: 2019</v>
      </c>
      <c r="AT2" s="71" t="str">
        <f>INDEX(Calculation_Splits!$DW:$EY,MATCH($A2,Calculation_Splits!$E:$E,0),MATCH(AT$1,Calculation_Splits!$DW$2:$EY$2,0))</f>
        <v>Derived from the annual POTEnCIA reports on country energy consumption; author: Joint Research Center (JRC); year: 2019</v>
      </c>
      <c r="AU2" s="71" t="str">
        <f>INDEX(Calculation_Splits!$DW:$EY,MATCH($A2,Calculation_Splits!$E:$E,0),MATCH(AU$1,Calculation_Splits!$DW$2:$EY$2,0))</f>
        <v>Derived from the annual POTEnCIA reports on country energy consumption; author: Joint Research Center (JRC); year: 2019</v>
      </c>
      <c r="AV2" s="71" t="str">
        <f>INDEX(Calculation_Splits!$DW:$EY,MATCH($A2,Calculation_Splits!$E:$E,0),MATCH(AV$1,Calculation_Splits!$DW$2:$EY$2,0))</f>
        <v>Derived from the annual POTEnCIA reports on country energy consumption; author: Joint Research Center (JRC); year: 2019</v>
      </c>
      <c r="AW2" s="71" t="str">
        <f>INDEX(Calculation_Splits!$DW:$EY,MATCH($A2,Calculation_Splits!$E:$E,0),MATCH(AW$1,Calculation_Splits!$DW$2:$EY$2,0))</f>
        <v>Derived from the annual POTEnCIA reports on country energy consumption; author: Joint Research Center (JRC); year: 2019</v>
      </c>
      <c r="AX2" s="71" t="str">
        <f>INDEX(Calculation_Splits!$DW:$EY,MATCH($A2,Calculation_Splits!$E:$E,0),MATCH(AX$1,Calculation_Splits!$DW$2:$EY$2,0))</f>
        <v>Derived from the annual POTEnCIA reports on country energy consumption; author: Joint Research Center (JRC); year: 2019</v>
      </c>
      <c r="AY2" s="71" t="str">
        <f>INDEX(Calculation_Splits!$DW:$EY,MATCH($A2,Calculation_Splits!$E:$E,0),MATCH(AY$1,Calculation_Splits!$DW$2:$EY$2,0))</f>
        <v>Derived from the annual POTEnCIA reports on country energy consumption; author: Joint Research Center (JRC); year: 2019</v>
      </c>
      <c r="AZ2" s="71" t="str">
        <f>INDEX(Calculation_Splits!$DW:$EY,MATCH($A2,Calculation_Splits!$E:$E,0),MATCH(AZ$1,Calculation_Splits!$DW$2:$EY$2,0))</f>
        <v>Derived from the annual POTEnCIA reports on country energy consumption; author: Joint Research Center (JRC); year: 2019</v>
      </c>
      <c r="BA2" s="71" t="str">
        <f>INDEX(Calculation_Splits!$DW:$EY,MATCH($A2,Calculation_Splits!$E:$E,0),MATCH(BA$1,Calculation_Splits!$DW$2:$EY$2,0))</f>
        <v>Derived from the annual POTEnCIA reports on country energy consumption; author: Joint Research Center (JRC); year: 2019</v>
      </c>
      <c r="BB2" s="71" t="str">
        <f>INDEX(Calculation_Splits!$DW:$EY,MATCH($A2,Calculation_Splits!$E:$E,0),MATCH(BB$1,Calculation_Splits!$DW$2:$EY$2,0))</f>
        <v>Derived from the annual POTEnCIA reports on country energy consumption; author: Joint Research Center (JRC); year: 2019</v>
      </c>
      <c r="BC2" s="71" t="str">
        <f>INDEX(Calculation_Splits!$DW:$EY,MATCH($A2,Calculation_Splits!$E:$E,0),MATCH(BC$1,Calculation_Splits!$DW$2:$EY$2,0))</f>
        <v>Derived from the annual POTEnCIA reports on country energy consumption; author: Joint Research Center (JRC); year: 2019</v>
      </c>
      <c r="BD2" s="71" t="str">
        <f>INDEX(Calculation_Splits!$DW:$EY,MATCH($A2,Calculation_Splits!$E:$E,0),MATCH(BD$1,Calculation_Splits!$DW$2:$EY$2,0))</f>
        <v>Derived from the annual POTEnCIA reports on country energy consumption; author: Joint Research Center (JRC); year: 2019</v>
      </c>
      <c r="BE2" s="71" t="str">
        <f>INDEX(Calculation_Splits!$DW:$EY,MATCH($A2,Calculation_Splits!$E:$E,0),MATCH(BE$1,Calculation_Splits!$DW$2:$EY$2,0))</f>
        <v>Derived from the annual POTEnCIA reports on country energy consumption; author: Joint Research Center (JRC); year: 2019</v>
      </c>
      <c r="BF2" s="71" t="str">
        <f>INDEX(Calculation_Splits!$DW:$EY,MATCH($A2,Calculation_Splits!$E:$E,0),MATCH(BF$1,Calculation_Splits!$DW$2:$EY$2,0))</f>
        <v>Derived from the annual POTEnCIA reports on country energy consumption; author: Joint Research Center (JRC); year: 2019</v>
      </c>
      <c r="BG2" s="71" t="str">
        <f>INDEX(Calculation_Splits!$DW:$EY,MATCH($A2,Calculation_Splits!$E:$E,0),MATCH(BG$1,Calculation_Splits!$DW$2:$EY$2,0))</f>
        <v>Derived from the annual POTEnCIA reports on country energy consumption; author: Joint Research Center (JRC); year: 2019</v>
      </c>
    </row>
    <row r="3" spans="1:59" x14ac:dyDescent="0.2">
      <c r="A3" s="44" t="s">
        <v>136</v>
      </c>
      <c r="B3" s="49">
        <f>INDEX(Calculation_Splits!$CT:$DV,MATCH($A3,Calculation_Splits!$E:$E,0),MATCH(B$1,Calculation_Splits!$CT$2:$DV$2,0))</f>
        <v>0.62408030343576781</v>
      </c>
      <c r="C3" s="49">
        <f>INDEX(Calculation_Splits!$CT:$DV,MATCH($A3,Calculation_Splits!$E:$E,0),MATCH(C$1,Calculation_Splits!$CT$2:$DV$2,0))</f>
        <v>0.66068314891659807</v>
      </c>
      <c r="D3" s="49">
        <f>INDEX(Calculation_Splits!$CT:$DV,MATCH($A3,Calculation_Splits!$E:$E,0),MATCH(D$1,Calculation_Splits!$CT$2:$DV$2,0))</f>
        <v>0.66621368533917869</v>
      </c>
      <c r="E3" s="49">
        <f>INDEX(Calculation_Splits!$CT:$DV,MATCH($A3,Calculation_Splits!$E:$E,0),MATCH(E$1,Calculation_Splits!$CT$2:$DV$2,0))</f>
        <v>0.54851913979130196</v>
      </c>
      <c r="F3" s="49">
        <f>INDEX(Calculation_Splits!$CT:$DV,MATCH($A3,Calculation_Splits!$E:$E,0),MATCH(F$1,Calculation_Splits!$CT$2:$DV$2,0))</f>
        <v>0.58713696449921815</v>
      </c>
      <c r="G3" s="49">
        <f>INDEX(Calculation_Splits!$CT:$DV,MATCH($A3,Calculation_Splits!$E:$E,0),MATCH(G$1,Calculation_Splits!$CT$2:$DV$2,0))</f>
        <v>0.63995400059660201</v>
      </c>
      <c r="H3" s="49">
        <f>INDEX(Calculation_Splits!$CT:$DV,MATCH($A3,Calculation_Splits!$E:$E,0),MATCH(H$1,Calculation_Splits!$CT$2:$DV$2,0))</f>
        <v>0.59894594326493122</v>
      </c>
      <c r="I3" s="49">
        <f>INDEX(Calculation_Splits!$CT:$DV,MATCH($A3,Calculation_Splits!$E:$E,0),MATCH(I$1,Calculation_Splits!$CT$2:$DV$2,0))</f>
        <v>0.66133536668484683</v>
      </c>
      <c r="J3" s="49">
        <f>INDEX(Calculation_Splits!$CT:$DV,MATCH($A3,Calculation_Splits!$E:$E,0),MATCH(J$1,Calculation_Splits!$CT$2:$DV$2,0))</f>
        <v>0.68257337522823058</v>
      </c>
      <c r="K3" s="49">
        <f>INDEX(Calculation_Splits!$CT:$DV,MATCH($A3,Calculation_Splits!$E:$E,0),MATCH(K$1,Calculation_Splits!$CT$2:$DV$2,0))</f>
        <v>0.60287368879672187</v>
      </c>
      <c r="L3" s="49">
        <f>INDEX(Calculation_Splits!$CT:$DV,MATCH($A3,Calculation_Splits!$E:$E,0),MATCH(L$1,Calculation_Splits!$CT$2:$DV$2,0))</f>
        <v>0.64812825374187522</v>
      </c>
      <c r="M3" s="49">
        <f>INDEX(Calculation_Splits!$CT:$DV,MATCH($A3,Calculation_Splits!$E:$E,0),MATCH(M$1,Calculation_Splits!$CT$2:$DV$2,0))</f>
        <v>0.61990356206439645</v>
      </c>
      <c r="N3" s="49">
        <f>INDEX(Calculation_Splits!$CT:$DV,MATCH($A3,Calculation_Splits!$E:$E,0),MATCH(N$1,Calculation_Splits!$CT$2:$DV$2,0))</f>
        <v>0.51542674029898161</v>
      </c>
      <c r="O3" s="49">
        <f>INDEX(Calculation_Splits!$CT:$DV,MATCH($A3,Calculation_Splits!$E:$E,0),MATCH(O$1,Calculation_Splits!$CT$2:$DV$2,0))</f>
        <v>0.65974862197082251</v>
      </c>
      <c r="P3" s="49">
        <f>INDEX(Calculation_Splits!$CT:$DV,MATCH($A3,Calculation_Splits!$E:$E,0),MATCH(P$1,Calculation_Splits!$CT$2:$DV$2,0))</f>
        <v>0.57066047484443683</v>
      </c>
      <c r="Q3" s="49">
        <f>INDEX(Calculation_Splits!$CT:$DV,MATCH($A3,Calculation_Splits!$E:$E,0),MATCH(Q$1,Calculation_Splits!$CT$2:$DV$2,0))</f>
        <v>0.62061783750921962</v>
      </c>
      <c r="R3" s="49">
        <f>INDEX(Calculation_Splits!$CT:$DV,MATCH($A3,Calculation_Splits!$E:$E,0),MATCH(R$1,Calculation_Splits!$CT$2:$DV$2,0))</f>
        <v>0.67672889984106077</v>
      </c>
      <c r="S3" s="49">
        <f>INDEX(Calculation_Splits!$CT:$DV,MATCH($A3,Calculation_Splits!$E:$E,0),MATCH(S$1,Calculation_Splits!$CT$2:$DV$2,0))</f>
        <v>0.69296033535315782</v>
      </c>
      <c r="T3" s="49">
        <f>INDEX(Calculation_Splits!$CT:$DV,MATCH($A3,Calculation_Splits!$E:$E,0),MATCH(T$1,Calculation_Splits!$CT$2:$DV$2,0))</f>
        <v>0.57540688284396757</v>
      </c>
      <c r="U3" s="49">
        <f>INDEX(Calculation_Splits!$CT:$DV,MATCH($A3,Calculation_Splits!$E:$E,0),MATCH(U$1,Calculation_Splits!$CT$2:$DV$2,0))</f>
        <v>0.63441401833703437</v>
      </c>
      <c r="V3" s="49">
        <f>INDEX(Calculation_Splits!$CT:$DV,MATCH($A3,Calculation_Splits!$E:$E,0),MATCH(V$1,Calculation_Splits!$CT$2:$DV$2,0))</f>
        <v>0.56062051008917979</v>
      </c>
      <c r="W3" s="49">
        <f>INDEX(Calculation_Splits!$CT:$DV,MATCH($A3,Calculation_Splits!$E:$E,0),MATCH(W$1,Calculation_Splits!$CT$2:$DV$2,0))</f>
        <v>0.60299110946632006</v>
      </c>
      <c r="X3" s="49">
        <f>INDEX(Calculation_Splits!$CT:$DV,MATCH($A3,Calculation_Splits!$E:$E,0),MATCH(X$1,Calculation_Splits!$CT$2:$DV$2,0))</f>
        <v>0.68302522972590785</v>
      </c>
      <c r="Y3" s="49">
        <f>INDEX(Calculation_Splits!$CT:$DV,MATCH($A3,Calculation_Splits!$E:$E,0),MATCH(Y$1,Calculation_Splits!$CT$2:$DV$2,0))</f>
        <v>0.61906401804757738</v>
      </c>
      <c r="Z3" s="49">
        <f>INDEX(Calculation_Splits!$CT:$DV,MATCH($A3,Calculation_Splits!$E:$E,0),MATCH(Z$1,Calculation_Splits!$CT$2:$DV$2,0))</f>
        <v>0.63626325746028589</v>
      </c>
      <c r="AA3" s="49">
        <f>INDEX(Calculation_Splits!$CT:$DV,MATCH($A3,Calculation_Splits!$E:$E,0),MATCH(AA$1,Calculation_Splits!$CT$2:$DV$2,0))</f>
        <v>0.62589934718833817</v>
      </c>
      <c r="AB3" s="49">
        <f>INDEX(Calculation_Splits!$CT:$DV,MATCH($A3,Calculation_Splits!$E:$E,0),MATCH(AB$1,Calculation_Splits!$CT$2:$DV$2,0))</f>
        <v>0.55003707922286638</v>
      </c>
      <c r="AC3" s="49">
        <f>INDEX(Calculation_Splits!$CT:$DV,MATCH($A3,Calculation_Splits!$E:$E,0),MATCH(AC$1,Calculation_Splits!$CT$2:$DV$2,0))</f>
        <v>0.62107762361274532</v>
      </c>
      <c r="AD3" s="49">
        <f>INDEX(Calculation_Splits!$CT:$DV,MATCH($A3,Calculation_Splits!$E:$E,0),MATCH(AD$1,Calculation_Splits!$CT$2:$DV$2,0))</f>
        <v>0.63593224721431885</v>
      </c>
      <c r="AE3" s="71" t="str">
        <f>INDEX(Calculation_Splits!$DW:$EY,MATCH($A3,Calculation_Splits!$E:$E,0),MATCH(AE$1,Calculation_Splits!$DW$2:$EY$2,0))</f>
        <v>Derived from the annual POTEnCIA reports on country energy consumption; author: Joint Research Center (JRC); year: 2019</v>
      </c>
      <c r="AF3" s="71" t="str">
        <f>INDEX(Calculation_Splits!$DW:$EY,MATCH($A3,Calculation_Splits!$E:$E,0),MATCH(AF$1,Calculation_Splits!$DW$2:$EY$2,0))</f>
        <v>Derived from the annual POTEnCIA reports on country energy consumption; author: Joint Research Center (JRC); year: 2019</v>
      </c>
      <c r="AG3" s="71" t="str">
        <f>INDEX(Calculation_Splits!$DW:$EY,MATCH($A3,Calculation_Splits!$E:$E,0),MATCH(AG$1,Calculation_Splits!$DW$2:$EY$2,0))</f>
        <v>Derived from the annual POTEnCIA reports on country energy consumption; author: Joint Research Center (JRC); year: 2019</v>
      </c>
      <c r="AH3" s="71" t="str">
        <f>INDEX(Calculation_Splits!$DW:$EY,MATCH($A3,Calculation_Splits!$E:$E,0),MATCH(AH$1,Calculation_Splits!$DW$2:$EY$2,0))</f>
        <v>Derived from the annual POTEnCIA reports on country energy consumption; author: Joint Research Center (JRC); year: 2019</v>
      </c>
      <c r="AI3" s="71" t="str">
        <f>INDEX(Calculation_Splits!$DW:$EY,MATCH($A3,Calculation_Splits!$E:$E,0),MATCH(AI$1,Calculation_Splits!$DW$2:$EY$2,0))</f>
        <v>Derived from the annual POTEnCIA reports on country energy consumption; author: Joint Research Center (JRC); year: 2019</v>
      </c>
      <c r="AJ3" s="71" t="str">
        <f>INDEX(Calculation_Splits!$DW:$EY,MATCH($A3,Calculation_Splits!$E:$E,0),MATCH(AJ$1,Calculation_Splits!$DW$2:$EY$2,0))</f>
        <v>Derived from the annual POTEnCIA reports on country energy consumption; author: Joint Research Center (JRC); year: 2019</v>
      </c>
      <c r="AK3" s="71" t="str">
        <f>INDEX(Calculation_Splits!$DW:$EY,MATCH($A3,Calculation_Splits!$E:$E,0),MATCH(AK$1,Calculation_Splits!$DW$2:$EY$2,0))</f>
        <v>Derived from the annual POTEnCIA reports on country energy consumption; author: Joint Research Center (JRC); year: 2019</v>
      </c>
      <c r="AL3" s="71" t="str">
        <f>INDEX(Calculation_Splits!$DW:$EY,MATCH($A3,Calculation_Splits!$E:$E,0),MATCH(AL$1,Calculation_Splits!$DW$2:$EY$2,0))</f>
        <v>Derived from the annual POTEnCIA reports on country energy consumption; author: Joint Research Center (JRC); year: 2019</v>
      </c>
      <c r="AM3" s="71" t="str">
        <f>INDEX(Calculation_Splits!$DW:$EY,MATCH($A3,Calculation_Splits!$E:$E,0),MATCH(AM$1,Calculation_Splits!$DW$2:$EY$2,0))</f>
        <v>Derived from the annual POTEnCIA reports on country energy consumption; author: Joint Research Center (JRC); year: 2019</v>
      </c>
      <c r="AN3" s="71" t="str">
        <f>INDEX(Calculation_Splits!$DW:$EY,MATCH($A3,Calculation_Splits!$E:$E,0),MATCH(AN$1,Calculation_Splits!$DW$2:$EY$2,0))</f>
        <v>Derived from the annual POTEnCIA reports on country energy consumption; author: Joint Research Center (JRC); year: 2019</v>
      </c>
      <c r="AO3" s="71" t="str">
        <f>INDEX(Calculation_Splits!$DW:$EY,MATCH($A3,Calculation_Splits!$E:$E,0),MATCH(AO$1,Calculation_Splits!$DW$2:$EY$2,0))</f>
        <v>Derived from the annual POTEnCIA reports on country energy consumption; author: Joint Research Center (JRC); year: 2019</v>
      </c>
      <c r="AP3" s="71" t="str">
        <f>INDEX(Calculation_Splits!$DW:$EY,MATCH($A3,Calculation_Splits!$E:$E,0),MATCH(AP$1,Calculation_Splits!$DW$2:$EY$2,0))</f>
        <v>Derived from the annual POTEnCIA reports on country energy consumption; author: Joint Research Center (JRC); year: 2019</v>
      </c>
      <c r="AQ3" s="71" t="str">
        <f>INDEX(Calculation_Splits!$DW:$EY,MATCH($A3,Calculation_Splits!$E:$E,0),MATCH(AQ$1,Calculation_Splits!$DW$2:$EY$2,0))</f>
        <v>Derived from the annual POTEnCIA reports on country energy consumption; author: Joint Research Center (JRC); year: 2019</v>
      </c>
      <c r="AR3" s="71" t="str">
        <f>INDEX(Calculation_Splits!$DW:$EY,MATCH($A3,Calculation_Splits!$E:$E,0),MATCH(AR$1,Calculation_Splits!$DW$2:$EY$2,0))</f>
        <v>Derived from the annual POTEnCIA reports on country energy consumption; author: Joint Research Center (JRC); year: 2019</v>
      </c>
      <c r="AS3" s="71" t="str">
        <f>INDEX(Calculation_Splits!$DW:$EY,MATCH($A3,Calculation_Splits!$E:$E,0),MATCH(AS$1,Calculation_Splits!$DW$2:$EY$2,0))</f>
        <v>Derived from the annual POTEnCIA reports on country energy consumption; author: Joint Research Center (JRC); year: 2019</v>
      </c>
      <c r="AT3" s="71" t="str">
        <f>INDEX(Calculation_Splits!$DW:$EY,MATCH($A3,Calculation_Splits!$E:$E,0),MATCH(AT$1,Calculation_Splits!$DW$2:$EY$2,0))</f>
        <v>Derived from the annual POTEnCIA reports on country energy consumption; author: Joint Research Center (JRC); year: 2019</v>
      </c>
      <c r="AU3" s="71" t="str">
        <f>INDEX(Calculation_Splits!$DW:$EY,MATCH($A3,Calculation_Splits!$E:$E,0),MATCH(AU$1,Calculation_Splits!$DW$2:$EY$2,0))</f>
        <v>Derived from the annual POTEnCIA reports on country energy consumption; author: Joint Research Center (JRC); year: 2019</v>
      </c>
      <c r="AV3" s="71" t="str">
        <f>INDEX(Calculation_Splits!$DW:$EY,MATCH($A3,Calculation_Splits!$E:$E,0),MATCH(AV$1,Calculation_Splits!$DW$2:$EY$2,0))</f>
        <v>Derived from the annual POTEnCIA reports on country energy consumption; author: Joint Research Center (JRC); year: 2019</v>
      </c>
      <c r="AW3" s="71" t="str">
        <f>INDEX(Calculation_Splits!$DW:$EY,MATCH($A3,Calculation_Splits!$E:$E,0),MATCH(AW$1,Calculation_Splits!$DW$2:$EY$2,0))</f>
        <v>Derived from the annual POTEnCIA reports on country energy consumption; author: Joint Research Center (JRC); year: 2019</v>
      </c>
      <c r="AX3" s="71" t="str">
        <f>INDEX(Calculation_Splits!$DW:$EY,MATCH($A3,Calculation_Splits!$E:$E,0),MATCH(AX$1,Calculation_Splits!$DW$2:$EY$2,0))</f>
        <v>Derived from the annual POTEnCIA reports on country energy consumption; author: Joint Research Center (JRC); year: 2019</v>
      </c>
      <c r="AY3" s="71" t="str">
        <f>INDEX(Calculation_Splits!$DW:$EY,MATCH($A3,Calculation_Splits!$E:$E,0),MATCH(AY$1,Calculation_Splits!$DW$2:$EY$2,0))</f>
        <v>Derived from the annual POTEnCIA reports on country energy consumption; author: Joint Research Center (JRC); year: 2019</v>
      </c>
      <c r="AZ3" s="71" t="str">
        <f>INDEX(Calculation_Splits!$DW:$EY,MATCH($A3,Calculation_Splits!$E:$E,0),MATCH(AZ$1,Calculation_Splits!$DW$2:$EY$2,0))</f>
        <v>Derived from the annual POTEnCIA reports on country energy consumption; author: Joint Research Center (JRC); year: 2019</v>
      </c>
      <c r="BA3" s="71" t="str">
        <f>INDEX(Calculation_Splits!$DW:$EY,MATCH($A3,Calculation_Splits!$E:$E,0),MATCH(BA$1,Calculation_Splits!$DW$2:$EY$2,0))</f>
        <v>Derived from the annual POTEnCIA reports on country energy consumption; author: Joint Research Center (JRC); year: 2019</v>
      </c>
      <c r="BB3" s="71" t="str">
        <f>INDEX(Calculation_Splits!$DW:$EY,MATCH($A3,Calculation_Splits!$E:$E,0),MATCH(BB$1,Calculation_Splits!$DW$2:$EY$2,0))</f>
        <v>Derived from the annual POTEnCIA reports on country energy consumption; author: Joint Research Center (JRC); year: 2019</v>
      </c>
      <c r="BC3" s="71" t="str">
        <f>INDEX(Calculation_Splits!$DW:$EY,MATCH($A3,Calculation_Splits!$E:$E,0),MATCH(BC$1,Calculation_Splits!$DW$2:$EY$2,0))</f>
        <v>Derived from the annual POTEnCIA reports on country energy consumption; author: Joint Research Center (JRC); year: 2019</v>
      </c>
      <c r="BD3" s="71" t="str">
        <f>INDEX(Calculation_Splits!$DW:$EY,MATCH($A3,Calculation_Splits!$E:$E,0),MATCH(BD$1,Calculation_Splits!$DW$2:$EY$2,0))</f>
        <v>Derived from the annual POTEnCIA reports on country energy consumption; author: Joint Research Center (JRC); year: 2019</v>
      </c>
      <c r="BE3" s="71" t="str">
        <f>INDEX(Calculation_Splits!$DW:$EY,MATCH($A3,Calculation_Splits!$E:$E,0),MATCH(BE$1,Calculation_Splits!$DW$2:$EY$2,0))</f>
        <v>Derived from the annual POTEnCIA reports on country energy consumption; author: Joint Research Center (JRC); year: 2019</v>
      </c>
      <c r="BF3" s="71" t="str">
        <f>INDEX(Calculation_Splits!$DW:$EY,MATCH($A3,Calculation_Splits!$E:$E,0),MATCH(BF$1,Calculation_Splits!$DW$2:$EY$2,0))</f>
        <v>Derived from the annual POTEnCIA reports on country energy consumption; author: Joint Research Center (JRC); year: 2019</v>
      </c>
      <c r="BG3" s="71" t="str">
        <f>INDEX(Calculation_Splits!$DW:$EY,MATCH($A3,Calculation_Splits!$E:$E,0),MATCH(BG$1,Calculation_Splits!$DW$2:$EY$2,0))</f>
        <v>Derived from the annual POTEnCIA reports on country energy consumption; author: Joint Research Center (JRC); year: 2019</v>
      </c>
    </row>
    <row r="4" spans="1:59" x14ac:dyDescent="0.2">
      <c r="A4" s="44" t="s">
        <v>137</v>
      </c>
      <c r="B4" s="49">
        <f>INDEX(Calculation_Splits!$CT:$DV,MATCH($A4,Calculation_Splits!$E:$E,0),MATCH(B$1,Calculation_Splits!$CT$2:$DV$2,0))</f>
        <v>0.5516483177094873</v>
      </c>
      <c r="C4" s="49">
        <f>INDEX(Calculation_Splits!$CT:$DV,MATCH($A4,Calculation_Splits!$E:$E,0),MATCH(C$1,Calculation_Splits!$CT$2:$DV$2,0))</f>
        <v>0.75500074186687993</v>
      </c>
      <c r="D4" s="49">
        <f>INDEX(Calculation_Splits!$CT:$DV,MATCH($A4,Calculation_Splits!$E:$E,0),MATCH(D$1,Calculation_Splits!$CT$2:$DV$2,0))</f>
        <v>0.53985398412845809</v>
      </c>
      <c r="E4" s="49">
        <f>INDEX(Calculation_Splits!$CT:$DV,MATCH($A4,Calculation_Splits!$E:$E,0),MATCH(E$1,Calculation_Splits!$CT$2:$DV$2,0))</f>
        <v>0.75799491380044703</v>
      </c>
      <c r="F4" s="49">
        <f>INDEX(Calculation_Splits!$CT:$DV,MATCH($A4,Calculation_Splits!$E:$E,0),MATCH(F$1,Calculation_Splits!$CT$2:$DV$2,0))</f>
        <v>0.38258115858403435</v>
      </c>
      <c r="G4" s="49">
        <f>INDEX(Calculation_Splits!$CT:$DV,MATCH($A4,Calculation_Splits!$E:$E,0),MATCH(G$1,Calculation_Splits!$CT$2:$DV$2,0))</f>
        <v>0.62789917653684113</v>
      </c>
      <c r="H4" s="49">
        <f>INDEX(Calculation_Splits!$CT:$DV,MATCH($A4,Calculation_Splits!$E:$E,0),MATCH(H$1,Calculation_Splits!$CT$2:$DV$2,0))</f>
        <v>0.87032348661741843</v>
      </c>
      <c r="I4" s="49">
        <f>INDEX(Calculation_Splits!$CT:$DV,MATCH($A4,Calculation_Splits!$E:$E,0),MATCH(I$1,Calculation_Splits!$CT$2:$DV$2,0))</f>
        <v>0.62612046881557915</v>
      </c>
      <c r="J4" s="49">
        <f>INDEX(Calculation_Splits!$CT:$DV,MATCH($A4,Calculation_Splits!$E:$E,0),MATCH(J$1,Calculation_Splits!$CT$2:$DV$2,0))</f>
        <v>0.77554407357763333</v>
      </c>
      <c r="K4" s="49">
        <f>INDEX(Calculation_Splits!$CT:$DV,MATCH($A4,Calculation_Splits!$E:$E,0),MATCH(K$1,Calculation_Splits!$CT$2:$DV$2,0))</f>
        <v>0.63566564659171199</v>
      </c>
      <c r="L4" s="49">
        <f>INDEX(Calculation_Splits!$CT:$DV,MATCH($A4,Calculation_Splits!$E:$E,0),MATCH(L$1,Calculation_Splits!$CT$2:$DV$2,0))</f>
        <v>0.74128399030214098</v>
      </c>
      <c r="M4" s="49">
        <f>INDEX(Calculation_Splits!$CT:$DV,MATCH($A4,Calculation_Splits!$E:$E,0),MATCH(M$1,Calculation_Splits!$CT$2:$DV$2,0))</f>
        <v>0.70851697976028805</v>
      </c>
      <c r="N4" s="49">
        <f>INDEX(Calculation_Splits!$CT:$DV,MATCH($A4,Calculation_Splits!$E:$E,0),MATCH(N$1,Calculation_Splits!$CT$2:$DV$2,0))</f>
        <v>0.65954832385050777</v>
      </c>
      <c r="O4" s="49">
        <f>INDEX(Calculation_Splits!$CT:$DV,MATCH($A4,Calculation_Splits!$E:$E,0),MATCH(O$1,Calculation_Splits!$CT$2:$DV$2,0))</f>
        <v>0.47439238327777344</v>
      </c>
      <c r="P4" s="49">
        <f>INDEX(Calculation_Splits!$CT:$DV,MATCH($A4,Calculation_Splits!$E:$E,0),MATCH(P$1,Calculation_Splits!$CT$2:$DV$2,0))</f>
        <v>0.66185530559540384</v>
      </c>
      <c r="Q4" s="49">
        <f>INDEX(Calculation_Splits!$CT:$DV,MATCH($A4,Calculation_Splits!$E:$E,0),MATCH(Q$1,Calculation_Splits!$CT$2:$DV$2,0))</f>
        <v>0.74853076813185604</v>
      </c>
      <c r="R4" s="49">
        <f>INDEX(Calculation_Splits!$CT:$DV,MATCH($A4,Calculation_Splits!$E:$E,0),MATCH(R$1,Calculation_Splits!$CT$2:$DV$2,0))</f>
        <v>0.79329790669487299</v>
      </c>
      <c r="S4" s="49">
        <f>INDEX(Calculation_Splits!$CT:$DV,MATCH($A4,Calculation_Splits!$E:$E,0),MATCH(S$1,Calculation_Splits!$CT$2:$DV$2,0))</f>
        <v>0.41951226898168081</v>
      </c>
      <c r="T4" s="49">
        <f>INDEX(Calculation_Splits!$CT:$DV,MATCH($A4,Calculation_Splits!$E:$E,0),MATCH(T$1,Calculation_Splits!$CT$2:$DV$2,0))</f>
        <v>0.90781039918106854</v>
      </c>
      <c r="U4" s="49">
        <f>INDEX(Calculation_Splits!$CT:$DV,MATCH($A4,Calculation_Splits!$E:$E,0),MATCH(U$1,Calculation_Splits!$CT$2:$DV$2,0))</f>
        <v>0.65274104725358295</v>
      </c>
      <c r="V4" s="49">
        <f>INDEX(Calculation_Splits!$CT:$DV,MATCH($A4,Calculation_Splits!$E:$E,0),MATCH(V$1,Calculation_Splits!$CT$2:$DV$2,0))</f>
        <v>0.90410014701527941</v>
      </c>
      <c r="W4" s="49">
        <f>INDEX(Calculation_Splits!$CT:$DV,MATCH($A4,Calculation_Splits!$E:$E,0),MATCH(W$1,Calculation_Splits!$CT$2:$DV$2,0))</f>
        <v>0.64168651996822901</v>
      </c>
      <c r="X4" s="49">
        <f>INDEX(Calculation_Splits!$CT:$DV,MATCH($A4,Calculation_Splits!$E:$E,0),MATCH(X$1,Calculation_Splits!$CT$2:$DV$2,0))</f>
        <v>0.72613015094198874</v>
      </c>
      <c r="Y4" s="49">
        <f>INDEX(Calculation_Splits!$CT:$DV,MATCH($A4,Calculation_Splits!$E:$E,0),MATCH(Y$1,Calculation_Splits!$CT$2:$DV$2,0))</f>
        <v>0.29342981452578482</v>
      </c>
      <c r="Z4" s="49">
        <f>INDEX(Calculation_Splits!$CT:$DV,MATCH($A4,Calculation_Splits!$E:$E,0),MATCH(Z$1,Calculation_Splits!$CT$2:$DV$2,0))</f>
        <v>0.67296335318420564</v>
      </c>
      <c r="AA4" s="49">
        <f>INDEX(Calculation_Splits!$CT:$DV,MATCH($A4,Calculation_Splits!$E:$E,0),MATCH(AA$1,Calculation_Splits!$CT$2:$DV$2,0))</f>
        <v>0.40931885212688529</v>
      </c>
      <c r="AB4" s="49">
        <f>INDEX(Calculation_Splits!$CT:$DV,MATCH($A4,Calculation_Splits!$E:$E,0),MATCH(AB$1,Calculation_Splits!$CT$2:$DV$2,0))</f>
        <v>0.66699084366724193</v>
      </c>
      <c r="AC4" s="49">
        <f>INDEX(Calculation_Splits!$CT:$DV,MATCH($A4,Calculation_Splits!$E:$E,0),MATCH(AC$1,Calculation_Splits!$CT$2:$DV$2,0))</f>
        <v>0.75799491380044703</v>
      </c>
      <c r="AD4" s="49">
        <f>INDEX(Calculation_Splits!$CT:$DV,MATCH($A4,Calculation_Splits!$E:$E,0),MATCH(AD$1,Calculation_Splits!$CT$2:$DV$2,0))</f>
        <v>0.69129605116572634</v>
      </c>
      <c r="AE4" s="71" t="str">
        <f>INDEX(Calculation_Splits!$DW:$EY,MATCH($A4,Calculation_Splits!$E:$E,0),MATCH(AE$1,Calculation_Splits!$DW$2:$EY$2,0))</f>
        <v>Derived from the annual POTEnCIA reports on country energy consumption; author: Joint Research Center (JRC); year: 2019</v>
      </c>
      <c r="AF4" s="71" t="str">
        <f>INDEX(Calculation_Splits!$DW:$EY,MATCH($A4,Calculation_Splits!$E:$E,0),MATCH(AF$1,Calculation_Splits!$DW$2:$EY$2,0))</f>
        <v>Derived from the annual POTEnCIA reports on country energy consumption; author: Joint Research Center (JRC); year: 2019</v>
      </c>
      <c r="AG4" s="71" t="str">
        <f>INDEX(Calculation_Splits!$DW:$EY,MATCH($A4,Calculation_Splits!$E:$E,0),MATCH(AG$1,Calculation_Splits!$DW$2:$EY$2,0))</f>
        <v>Derived from the annual POTEnCIA reports on country energy consumption; author: Joint Research Center (JRC); year: 2019</v>
      </c>
      <c r="AH4" s="71" t="str">
        <f>INDEX(Calculation_Splits!$DW:$EY,MATCH($A4,Calculation_Splits!$E:$E,0),MATCH(AH$1,Calculation_Splits!$DW$2:$EY$2,0))</f>
        <v>No known electricity consumption in passenger trains based on the annual POTEnCIA reports on country energy consumption, dummy data based on the NL dataset was used to fill in the split; author: Joint Research Center (JRC); year: 2020</v>
      </c>
      <c r="AI4" s="71" t="str">
        <f>INDEX(Calculation_Splits!$DW:$EY,MATCH($A4,Calculation_Splits!$E:$E,0),MATCH(AI$1,Calculation_Splits!$DW$2:$EY$2,0))</f>
        <v>Derived from the annual POTEnCIA reports on country energy consumption; author: Joint Research Center (JRC); year: 2019</v>
      </c>
      <c r="AJ4" s="71" t="str">
        <f>INDEX(Calculation_Splits!$DW:$EY,MATCH($A4,Calculation_Splits!$E:$E,0),MATCH(AJ$1,Calculation_Splits!$DW$2:$EY$2,0))</f>
        <v>Derived from the annual POTEnCIA reports on country energy consumption; author: Joint Research Center (JRC); year: 2019</v>
      </c>
      <c r="AK4" s="71" t="str">
        <f>INDEX(Calculation_Splits!$DW:$EY,MATCH($A4,Calculation_Splits!$E:$E,0),MATCH(AK$1,Calculation_Splits!$DW$2:$EY$2,0))</f>
        <v>Derived from the annual POTEnCIA reports on country energy consumption; author: Joint Research Center (JRC); year: 2019</v>
      </c>
      <c r="AL4" s="71" t="str">
        <f>INDEX(Calculation_Splits!$DW:$EY,MATCH($A4,Calculation_Splits!$E:$E,0),MATCH(AL$1,Calculation_Splits!$DW$2:$EY$2,0))</f>
        <v>Derived from the annual POTEnCIA reports on country energy consumption; author: Joint Research Center (JRC); year: 2019</v>
      </c>
      <c r="AM4" s="71" t="str">
        <f>INDEX(Calculation_Splits!$DW:$EY,MATCH($A4,Calculation_Splits!$E:$E,0),MATCH(AM$1,Calculation_Splits!$DW$2:$EY$2,0))</f>
        <v>Derived from the annual POTEnCIA reports on country energy consumption; author: Joint Research Center (JRC); year: 2019</v>
      </c>
      <c r="AN4" s="71" t="str">
        <f>INDEX(Calculation_Splits!$DW:$EY,MATCH($A4,Calculation_Splits!$E:$E,0),MATCH(AN$1,Calculation_Splits!$DW$2:$EY$2,0))</f>
        <v>Derived from the annual POTEnCIA reports on country energy consumption; author: Joint Research Center (JRC); year: 2019</v>
      </c>
      <c r="AO4" s="71" t="str">
        <f>INDEX(Calculation_Splits!$DW:$EY,MATCH($A4,Calculation_Splits!$E:$E,0),MATCH(AO$1,Calculation_Splits!$DW$2:$EY$2,0))</f>
        <v>Derived from the annual POTEnCIA reports on country energy consumption; author: Joint Research Center (JRC); year: 2019</v>
      </c>
      <c r="AP4" s="71" t="str">
        <f>INDEX(Calculation_Splits!$DW:$EY,MATCH($A4,Calculation_Splits!$E:$E,0),MATCH(AP$1,Calculation_Splits!$DW$2:$EY$2,0))</f>
        <v>Derived from the annual POTEnCIA reports on country energy consumption; author: Joint Research Center (JRC); year: 2019</v>
      </c>
      <c r="AQ4" s="71" t="str">
        <f>INDEX(Calculation_Splits!$DW:$EY,MATCH($A4,Calculation_Splits!$E:$E,0),MATCH(AQ$1,Calculation_Splits!$DW$2:$EY$2,0))</f>
        <v>Derived from the annual POTEnCIA reports on country energy consumption; author: Joint Research Center (JRC); year: 2019</v>
      </c>
      <c r="AR4" s="71" t="str">
        <f>INDEX(Calculation_Splits!$DW:$EY,MATCH($A4,Calculation_Splits!$E:$E,0),MATCH(AR$1,Calculation_Splits!$DW$2:$EY$2,0))</f>
        <v>Derived from the annual POTEnCIA reports on country energy consumption; author: Joint Research Center (JRC); year: 2019</v>
      </c>
      <c r="AS4" s="71" t="str">
        <f>INDEX(Calculation_Splits!$DW:$EY,MATCH($A4,Calculation_Splits!$E:$E,0),MATCH(AS$1,Calculation_Splits!$DW$2:$EY$2,0))</f>
        <v>Derived from the annual POTEnCIA reports on country energy consumption; author: Joint Research Center (JRC); year: 2019</v>
      </c>
      <c r="AT4" s="71" t="str">
        <f>INDEX(Calculation_Splits!$DW:$EY,MATCH($A4,Calculation_Splits!$E:$E,0),MATCH(AT$1,Calculation_Splits!$DW$2:$EY$2,0))</f>
        <v>Derived from the annual POTEnCIA reports on country energy consumption; author: Joint Research Center (JRC); year: 2019</v>
      </c>
      <c r="AU4" s="71" t="str">
        <f>INDEX(Calculation_Splits!$DW:$EY,MATCH($A4,Calculation_Splits!$E:$E,0),MATCH(AU$1,Calculation_Splits!$DW$2:$EY$2,0))</f>
        <v>Derived from the annual POTEnCIA reports on country energy consumption; author: Joint Research Center (JRC); year: 2019</v>
      </c>
      <c r="AV4" s="71" t="str">
        <f>INDEX(Calculation_Splits!$DW:$EY,MATCH($A4,Calculation_Splits!$E:$E,0),MATCH(AV$1,Calculation_Splits!$DW$2:$EY$2,0))</f>
        <v>Derived from the annual POTEnCIA reports on country energy consumption; author: Joint Research Center (JRC); year: 2019</v>
      </c>
      <c r="AW4" s="71" t="str">
        <f>INDEX(Calculation_Splits!$DW:$EY,MATCH($A4,Calculation_Splits!$E:$E,0),MATCH(AW$1,Calculation_Splits!$DW$2:$EY$2,0))</f>
        <v>Derived from the annual POTEnCIA reports on country energy consumption; author: Joint Research Center (JRC); year: 2019</v>
      </c>
      <c r="AX4" s="71" t="str">
        <f>INDEX(Calculation_Splits!$DW:$EY,MATCH($A4,Calculation_Splits!$E:$E,0),MATCH(AX$1,Calculation_Splits!$DW$2:$EY$2,0))</f>
        <v>Derived from the annual POTEnCIA reports on country energy consumption; author: Joint Research Center (JRC); year: 2019</v>
      </c>
      <c r="AY4" s="71" t="str">
        <f>INDEX(Calculation_Splits!$DW:$EY,MATCH($A4,Calculation_Splits!$E:$E,0),MATCH(AY$1,Calculation_Splits!$DW$2:$EY$2,0))</f>
        <v>Derived from the annual POTEnCIA reports on country energy consumption; author: Joint Research Center (JRC); year: 2019</v>
      </c>
      <c r="AZ4" s="71" t="str">
        <f>INDEX(Calculation_Splits!$DW:$EY,MATCH($A4,Calculation_Splits!$E:$E,0),MATCH(AZ$1,Calculation_Splits!$DW$2:$EY$2,0))</f>
        <v>Derived from the annual POTEnCIA reports on country energy consumption; author: Joint Research Center (JRC); year: 2019</v>
      </c>
      <c r="BA4" s="71" t="str">
        <f>INDEX(Calculation_Splits!$DW:$EY,MATCH($A4,Calculation_Splits!$E:$E,0),MATCH(BA$1,Calculation_Splits!$DW$2:$EY$2,0))</f>
        <v>Derived from the annual POTEnCIA reports on country energy consumption; author: Joint Research Center (JRC); year: 2019</v>
      </c>
      <c r="BB4" s="71" t="str">
        <f>INDEX(Calculation_Splits!$DW:$EY,MATCH($A4,Calculation_Splits!$E:$E,0),MATCH(BB$1,Calculation_Splits!$DW$2:$EY$2,0))</f>
        <v>Derived from the annual POTEnCIA reports on country energy consumption; author: Joint Research Center (JRC); year: 2019</v>
      </c>
      <c r="BC4" s="71" t="str">
        <f>INDEX(Calculation_Splits!$DW:$EY,MATCH($A4,Calculation_Splits!$E:$E,0),MATCH(BC$1,Calculation_Splits!$DW$2:$EY$2,0))</f>
        <v>Derived from the annual POTEnCIA reports on country energy consumption; author: Joint Research Center (JRC); year: 2019</v>
      </c>
      <c r="BD4" s="71" t="str">
        <f>INDEX(Calculation_Splits!$DW:$EY,MATCH($A4,Calculation_Splits!$E:$E,0),MATCH(BD$1,Calculation_Splits!$DW$2:$EY$2,0))</f>
        <v>Derived from the annual POTEnCIA reports on country energy consumption; author: Joint Research Center (JRC); year: 2019</v>
      </c>
      <c r="BE4" s="71" t="str">
        <f>INDEX(Calculation_Splits!$DW:$EY,MATCH($A4,Calculation_Splits!$E:$E,0),MATCH(BE$1,Calculation_Splits!$DW$2:$EY$2,0))</f>
        <v>Derived from the annual POTEnCIA reports on country energy consumption; author: Joint Research Center (JRC); year: 2019</v>
      </c>
      <c r="BF4" s="71" t="str">
        <f>INDEX(Calculation_Splits!$DW:$EY,MATCH($A4,Calculation_Splits!$E:$E,0),MATCH(BF$1,Calculation_Splits!$DW$2:$EY$2,0))</f>
        <v>No known electricity consumption in passenger trains based on the annual POTEnCIA reports on country energy consumption, dummy data based on the NL dataset was used to fill in the split; author: Joint Research Center (JRC); year: 2020</v>
      </c>
      <c r="BG4" s="71" t="str">
        <f>INDEX(Calculation_Splits!$DW:$EY,MATCH($A4,Calculation_Splits!$E:$E,0),MATCH(BG$1,Calculation_Splits!$DW$2:$EY$2,0))</f>
        <v>Derived from the annual POTEnCIA reports on country energy consumption; author: Joint Research Center (JRC); year: 2019</v>
      </c>
    </row>
    <row r="5" spans="1:59" x14ac:dyDescent="0.2">
      <c r="A5" s="44" t="s">
        <v>138</v>
      </c>
      <c r="B5" s="49">
        <f>INDEX(Calculation_Splits!$CT:$DV,MATCH($A5,Calculation_Splits!$E:$E,0),MATCH(B$1,Calculation_Splits!$CT$2:$DV$2,0))</f>
        <v>0.12989598018221404</v>
      </c>
      <c r="C5" s="49">
        <f>INDEX(Calculation_Splits!$CT:$DV,MATCH($A5,Calculation_Splits!$E:$E,0),MATCH(C$1,Calculation_Splits!$CT$2:$DV$2,0))</f>
        <v>4.8004443238033941E-2</v>
      </c>
      <c r="D5" s="49">
        <f>INDEX(Calculation_Splits!$CT:$DV,MATCH($A5,Calculation_Splits!$E:$E,0),MATCH(D$1,Calculation_Splits!$CT$2:$DV$2,0))</f>
        <v>0.15867425513324757</v>
      </c>
      <c r="E5" s="49">
        <f>INDEX(Calculation_Splits!$CT:$DV,MATCH($A5,Calculation_Splits!$E:$E,0),MATCH(E$1,Calculation_Splits!$CT$2:$DV$2,0))</f>
        <v>0.104901171247854</v>
      </c>
      <c r="F5" s="49">
        <f>INDEX(Calculation_Splits!$CT:$DV,MATCH($A5,Calculation_Splits!$E:$E,0),MATCH(F$1,Calculation_Splits!$CT$2:$DV$2,0))</f>
        <v>0.41994879830277965</v>
      </c>
      <c r="G5" s="49">
        <f>INDEX(Calculation_Splits!$CT:$DV,MATCH($A5,Calculation_Splits!$E:$E,0),MATCH(G$1,Calculation_Splits!$CT$2:$DV$2,0))</f>
        <v>7.0410822080342272E-2</v>
      </c>
      <c r="H5" s="49">
        <f>INDEX(Calculation_Splits!$CT:$DV,MATCH($A5,Calculation_Splits!$E:$E,0),MATCH(H$1,Calculation_Splits!$CT$2:$DV$2,0))</f>
        <v>5.7571017372684122E-2</v>
      </c>
      <c r="I5" s="49">
        <f>INDEX(Calculation_Splits!$CT:$DV,MATCH($A5,Calculation_Splits!$E:$E,0),MATCH(I$1,Calculation_Splits!$CT$2:$DV$2,0))</f>
        <v>0.26575643132551957</v>
      </c>
      <c r="J5" s="49">
        <f>INDEX(Calculation_Splits!$CT:$DV,MATCH($A5,Calculation_Splits!$E:$E,0),MATCH(J$1,Calculation_Splits!$CT$2:$DV$2,0))</f>
        <v>0.11202445841862485</v>
      </c>
      <c r="K5" s="49">
        <f>INDEX(Calculation_Splits!$CT:$DV,MATCH($A5,Calculation_Splits!$E:$E,0),MATCH(K$1,Calculation_Splits!$CT$2:$DV$2,0))</f>
        <v>3.8773690673809341E-2</v>
      </c>
      <c r="L5" s="49">
        <f>INDEX(Calculation_Splits!$CT:$DV,MATCH($A5,Calculation_Splits!$E:$E,0),MATCH(L$1,Calculation_Splits!$CT$2:$DV$2,0))</f>
        <v>0.11788167001043345</v>
      </c>
      <c r="M5" s="49">
        <f>INDEX(Calculation_Splits!$CT:$DV,MATCH($A5,Calculation_Splits!$E:$E,0),MATCH(M$1,Calculation_Splits!$CT$2:$DV$2,0))</f>
        <v>0.23116411010727053</v>
      </c>
      <c r="N5" s="49">
        <f>INDEX(Calculation_Splits!$CT:$DV,MATCH($A5,Calculation_Splits!$E:$E,0),MATCH(N$1,Calculation_Splits!$CT$2:$DV$2,0))</f>
        <v>0.31112567137812341</v>
      </c>
      <c r="O5" s="49">
        <f>INDEX(Calculation_Splits!$CT:$DV,MATCH($A5,Calculation_Splits!$E:$E,0),MATCH(O$1,Calculation_Splits!$CT$2:$DV$2,0))</f>
        <v>0.19465469234780641</v>
      </c>
      <c r="P5" s="49">
        <f>INDEX(Calculation_Splits!$CT:$DV,MATCH($A5,Calculation_Splits!$E:$E,0),MATCH(P$1,Calculation_Splits!$CT$2:$DV$2,0))</f>
        <v>0.17318041744961357</v>
      </c>
      <c r="Q5" s="49">
        <f>INDEX(Calculation_Splits!$CT:$DV,MATCH($A5,Calculation_Splits!$E:$E,0),MATCH(Q$1,Calculation_Splits!$CT$2:$DV$2,0))</f>
        <v>0.24479910348648118</v>
      </c>
      <c r="R5" s="49">
        <f>INDEX(Calculation_Splits!$CT:$DV,MATCH($A5,Calculation_Splits!$E:$E,0),MATCH(R$1,Calculation_Splits!$CT$2:$DV$2,0))</f>
        <v>5.0537919390917889E-2</v>
      </c>
      <c r="S5" s="49">
        <f>INDEX(Calculation_Splits!$CT:$DV,MATCH($A5,Calculation_Splits!$E:$E,0),MATCH(S$1,Calculation_Splits!$CT$2:$DV$2,0))</f>
        <v>0</v>
      </c>
      <c r="T5" s="49">
        <f>INDEX(Calculation_Splits!$CT:$DV,MATCH($A5,Calculation_Splits!$E:$E,0),MATCH(T$1,Calculation_Splits!$CT$2:$DV$2,0))</f>
        <v>0</v>
      </c>
      <c r="U5" s="49">
        <f>INDEX(Calculation_Splits!$CT:$DV,MATCH($A5,Calculation_Splits!$E:$E,0),MATCH(U$1,Calculation_Splits!$CT$2:$DV$2,0))</f>
        <v>0.11026976179145614</v>
      </c>
      <c r="V5" s="49">
        <f>INDEX(Calculation_Splits!$CT:$DV,MATCH($A5,Calculation_Splits!$E:$E,0),MATCH(V$1,Calculation_Splits!$CT$2:$DV$2,0))</f>
        <v>2.4046515405020057E-2</v>
      </c>
      <c r="W5" s="49">
        <f>INDEX(Calculation_Splits!$CT:$DV,MATCH($A5,Calculation_Splits!$E:$E,0),MATCH(W$1,Calculation_Splits!$CT$2:$DV$2,0))</f>
        <v>7.0314109178005776E-2</v>
      </c>
      <c r="X5" s="49">
        <f>INDEX(Calculation_Splits!$CT:$DV,MATCH($A5,Calculation_Splits!$E:$E,0),MATCH(X$1,Calculation_Splits!$CT$2:$DV$2,0))</f>
        <v>0.14816195764970078</v>
      </c>
      <c r="Y5" s="49">
        <f>INDEX(Calculation_Splits!$CT:$DV,MATCH($A5,Calculation_Splits!$E:$E,0),MATCH(Y$1,Calculation_Splits!$CT$2:$DV$2,0))</f>
        <v>0.46424555543461404</v>
      </c>
      <c r="Z5" s="49">
        <f>INDEX(Calculation_Splits!$CT:$DV,MATCH($A5,Calculation_Splits!$E:$E,0),MATCH(Z$1,Calculation_Splits!$CT$2:$DV$2,0))</f>
        <v>6.1440209344628509E-2</v>
      </c>
      <c r="AA5" s="49">
        <f>INDEX(Calculation_Splits!$CT:$DV,MATCH($A5,Calculation_Splits!$E:$E,0),MATCH(AA$1,Calculation_Splits!$CT$2:$DV$2,0))</f>
        <v>0</v>
      </c>
      <c r="AB5" s="49">
        <f>INDEX(Calculation_Splits!$CT:$DV,MATCH($A5,Calculation_Splits!$E:$E,0),MATCH(AB$1,Calculation_Splits!$CT$2:$DV$2,0))</f>
        <v>2.8486069037856269E-2</v>
      </c>
      <c r="AC5" s="49">
        <f>INDEX(Calculation_Splits!$CT:$DV,MATCH($A5,Calculation_Splits!$E:$E,0),MATCH(AC$1,Calculation_Splits!$CT$2:$DV$2,0))</f>
        <v>0.104901171247854</v>
      </c>
      <c r="AD5" s="49">
        <f>INDEX(Calculation_Splits!$CT:$DV,MATCH($A5,Calculation_Splits!$E:$E,0),MATCH(AD$1,Calculation_Splits!$CT$2:$DV$2,0))</f>
        <v>0.112096868553377</v>
      </c>
      <c r="AE5" s="71" t="str">
        <f>INDEX(Calculation_Splits!$DW:$EY,MATCH($A5,Calculation_Splits!$E:$E,0),MATCH(AE$1,Calculation_Splits!$DW$2:$EY$2,0))</f>
        <v>Derived from the annual POTEnCIA reports on country energy consumption; author: Joint Research Center (JRC); year: 2019</v>
      </c>
      <c r="AF5" s="71" t="str">
        <f>INDEX(Calculation_Splits!$DW:$EY,MATCH($A5,Calculation_Splits!$E:$E,0),MATCH(AF$1,Calculation_Splits!$DW$2:$EY$2,0))</f>
        <v>Derived from the annual POTEnCIA reports on country energy consumption; author: Joint Research Center (JRC); year: 2019</v>
      </c>
      <c r="AG5" s="71" t="str">
        <f>INDEX(Calculation_Splits!$DW:$EY,MATCH($A5,Calculation_Splits!$E:$E,0),MATCH(AG$1,Calculation_Splits!$DW$2:$EY$2,0))</f>
        <v>Derived from the annual POTEnCIA reports on country energy consumption; author: Joint Research Center (JRC); year: 2019</v>
      </c>
      <c r="AH5" s="71" t="str">
        <f>INDEX(Calculation_Splits!$DW:$EY,MATCH($A5,Calculation_Splits!$E:$E,0),MATCH(AH$1,Calculation_Splits!$DW$2:$EY$2,0))</f>
        <v>No known electricity consumption in trams based on the annual POTEnCIA reports on country energy consumption, dummy data based on the NL dataset was used to fill in the split; author: Joint Research Center (JRC); year: 2020</v>
      </c>
      <c r="AI5" s="71" t="str">
        <f>INDEX(Calculation_Splits!$DW:$EY,MATCH($A5,Calculation_Splits!$E:$E,0),MATCH(AI$1,Calculation_Splits!$DW$2:$EY$2,0))</f>
        <v>Derived from the annual POTEnCIA reports on country energy consumption; author: Joint Research Center (JRC); year: 2019</v>
      </c>
      <c r="AJ5" s="71" t="str">
        <f>INDEX(Calculation_Splits!$DW:$EY,MATCH($A5,Calculation_Splits!$E:$E,0),MATCH(AJ$1,Calculation_Splits!$DW$2:$EY$2,0))</f>
        <v>Derived from the annual POTEnCIA reports on country energy consumption; author: Joint Research Center (JRC); year: 2019</v>
      </c>
      <c r="AK5" s="71" t="str">
        <f>INDEX(Calculation_Splits!$DW:$EY,MATCH($A5,Calculation_Splits!$E:$E,0),MATCH(AK$1,Calculation_Splits!$DW$2:$EY$2,0))</f>
        <v>Derived from the annual POTEnCIA reports on country energy consumption; author: Joint Research Center (JRC); year: 2019</v>
      </c>
      <c r="AL5" s="71" t="str">
        <f>INDEX(Calculation_Splits!$DW:$EY,MATCH($A5,Calculation_Splits!$E:$E,0),MATCH(AL$1,Calculation_Splits!$DW$2:$EY$2,0))</f>
        <v>Derived from the annual POTEnCIA reports on country energy consumption; author: Joint Research Center (JRC); year: 2019</v>
      </c>
      <c r="AM5" s="71" t="str">
        <f>INDEX(Calculation_Splits!$DW:$EY,MATCH($A5,Calculation_Splits!$E:$E,0),MATCH(AM$1,Calculation_Splits!$DW$2:$EY$2,0))</f>
        <v>Derived from the annual POTEnCIA reports on country energy consumption; author: Joint Research Center (JRC); year: 2019</v>
      </c>
      <c r="AN5" s="71" t="str">
        <f>INDEX(Calculation_Splits!$DW:$EY,MATCH($A5,Calculation_Splits!$E:$E,0),MATCH(AN$1,Calculation_Splits!$DW$2:$EY$2,0))</f>
        <v>Derived from the annual POTEnCIA reports on country energy consumption; author: Joint Research Center (JRC); year: 2019</v>
      </c>
      <c r="AO5" s="71" t="str">
        <f>INDEX(Calculation_Splits!$DW:$EY,MATCH($A5,Calculation_Splits!$E:$E,0),MATCH(AO$1,Calculation_Splits!$DW$2:$EY$2,0))</f>
        <v>Derived from the annual POTEnCIA reports on country energy consumption; author: Joint Research Center (JRC); year: 2019</v>
      </c>
      <c r="AP5" s="71" t="str">
        <f>INDEX(Calculation_Splits!$DW:$EY,MATCH($A5,Calculation_Splits!$E:$E,0),MATCH(AP$1,Calculation_Splits!$DW$2:$EY$2,0))</f>
        <v>Derived from the annual POTEnCIA reports on country energy consumption; author: Joint Research Center (JRC); year: 2019</v>
      </c>
      <c r="AQ5" s="71" t="str">
        <f>INDEX(Calculation_Splits!$DW:$EY,MATCH($A5,Calculation_Splits!$E:$E,0),MATCH(AQ$1,Calculation_Splits!$DW$2:$EY$2,0))</f>
        <v>Derived from the annual POTEnCIA reports on country energy consumption; author: Joint Research Center (JRC); year: 2019</v>
      </c>
      <c r="AR5" s="71" t="str">
        <f>INDEX(Calculation_Splits!$DW:$EY,MATCH($A5,Calculation_Splits!$E:$E,0),MATCH(AR$1,Calculation_Splits!$DW$2:$EY$2,0))</f>
        <v>Derived from the annual POTEnCIA reports on country energy consumption; author: Joint Research Center (JRC); year: 2019</v>
      </c>
      <c r="AS5" s="71" t="str">
        <f>INDEX(Calculation_Splits!$DW:$EY,MATCH($A5,Calculation_Splits!$E:$E,0),MATCH(AS$1,Calculation_Splits!$DW$2:$EY$2,0))</f>
        <v>Derived from the annual POTEnCIA reports on country energy consumption; author: Joint Research Center (JRC); year: 2019</v>
      </c>
      <c r="AT5" s="71" t="str">
        <f>INDEX(Calculation_Splits!$DW:$EY,MATCH($A5,Calculation_Splits!$E:$E,0),MATCH(AT$1,Calculation_Splits!$DW$2:$EY$2,0))</f>
        <v>Derived from the annual POTEnCIA reports on country energy consumption; author: Joint Research Center (JRC); year: 2019</v>
      </c>
      <c r="AU5" s="71" t="str">
        <f>INDEX(Calculation_Splits!$DW:$EY,MATCH($A5,Calculation_Splits!$E:$E,0),MATCH(AU$1,Calculation_Splits!$DW$2:$EY$2,0))</f>
        <v>Derived from the annual POTEnCIA reports on country energy consumption; author: Joint Research Center (JRC); year: 2019</v>
      </c>
      <c r="AV5" s="71" t="str">
        <f>INDEX(Calculation_Splits!$DW:$EY,MATCH($A5,Calculation_Splits!$E:$E,0),MATCH(AV$1,Calculation_Splits!$DW$2:$EY$2,0))</f>
        <v>Derived from the annual POTEnCIA reports on country energy consumption; author: Joint Research Center (JRC); year: 2019</v>
      </c>
      <c r="AW5" s="71" t="str">
        <f>INDEX(Calculation_Splits!$DW:$EY,MATCH($A5,Calculation_Splits!$E:$E,0),MATCH(AW$1,Calculation_Splits!$DW$2:$EY$2,0))</f>
        <v>Derived from the annual POTEnCIA reports on country energy consumption; author: Joint Research Center (JRC); year: 2019</v>
      </c>
      <c r="AX5" s="71" t="str">
        <f>INDEX(Calculation_Splits!$DW:$EY,MATCH($A5,Calculation_Splits!$E:$E,0),MATCH(AX$1,Calculation_Splits!$DW$2:$EY$2,0))</f>
        <v>Derived from the annual POTEnCIA reports on country energy consumption; author: Joint Research Center (JRC); year: 2019</v>
      </c>
      <c r="AY5" s="71" t="str">
        <f>INDEX(Calculation_Splits!$DW:$EY,MATCH($A5,Calculation_Splits!$E:$E,0),MATCH(AY$1,Calculation_Splits!$DW$2:$EY$2,0))</f>
        <v>Derived from the annual POTEnCIA reports on country energy consumption; author: Joint Research Center (JRC); year: 2019</v>
      </c>
      <c r="AZ5" s="71" t="str">
        <f>INDEX(Calculation_Splits!$DW:$EY,MATCH($A5,Calculation_Splits!$E:$E,0),MATCH(AZ$1,Calculation_Splits!$DW$2:$EY$2,0))</f>
        <v>Derived from the annual POTEnCIA reports on country energy consumption; author: Joint Research Center (JRC); year: 2019</v>
      </c>
      <c r="BA5" s="71" t="str">
        <f>INDEX(Calculation_Splits!$DW:$EY,MATCH($A5,Calculation_Splits!$E:$E,0),MATCH(BA$1,Calculation_Splits!$DW$2:$EY$2,0))</f>
        <v>Derived from the annual POTEnCIA reports on country energy consumption; author: Joint Research Center (JRC); year: 2019</v>
      </c>
      <c r="BB5" s="71" t="str">
        <f>INDEX(Calculation_Splits!$DW:$EY,MATCH($A5,Calculation_Splits!$E:$E,0),MATCH(BB$1,Calculation_Splits!$DW$2:$EY$2,0))</f>
        <v>Derived from the annual POTEnCIA reports on country energy consumption; author: Joint Research Center (JRC); year: 2019</v>
      </c>
      <c r="BC5" s="71" t="str">
        <f>INDEX(Calculation_Splits!$DW:$EY,MATCH($A5,Calculation_Splits!$E:$E,0),MATCH(BC$1,Calculation_Splits!$DW$2:$EY$2,0))</f>
        <v>Derived from the annual POTEnCIA reports on country energy consumption; author: Joint Research Center (JRC); year: 2019</v>
      </c>
      <c r="BD5" s="71" t="str">
        <f>INDEX(Calculation_Splits!$DW:$EY,MATCH($A5,Calculation_Splits!$E:$E,0),MATCH(BD$1,Calculation_Splits!$DW$2:$EY$2,0))</f>
        <v>Derived from the annual POTEnCIA reports on country energy consumption; author: Joint Research Center (JRC); year: 2019</v>
      </c>
      <c r="BE5" s="71" t="str">
        <f>INDEX(Calculation_Splits!$DW:$EY,MATCH($A5,Calculation_Splits!$E:$E,0),MATCH(BE$1,Calculation_Splits!$DW$2:$EY$2,0))</f>
        <v>Derived from the annual POTEnCIA reports on country energy consumption; author: Joint Research Center (JRC); year: 2019</v>
      </c>
      <c r="BF5" s="71" t="str">
        <f>INDEX(Calculation_Splits!$DW:$EY,MATCH($A5,Calculation_Splits!$E:$E,0),MATCH(BF$1,Calculation_Splits!$DW$2:$EY$2,0))</f>
        <v>No known electricity consumption in trams based on the annual POTEnCIA reports on country energy consumption, dummy data based on the NL dataset was used to fill in the split; author: Joint Research Center (JRC); year: 2020</v>
      </c>
      <c r="BG5" s="71" t="str">
        <f>INDEX(Calculation_Splits!$DW:$EY,MATCH($A5,Calculation_Splits!$E:$E,0),MATCH(BG$1,Calculation_Splits!$DW$2:$EY$2,0))</f>
        <v>Derived from the annual POTEnCIA reports on country energy consumption; author: Joint Research Center (JRC); year: 2019</v>
      </c>
    </row>
    <row r="6" spans="1:59" x14ac:dyDescent="0.2">
      <c r="A6" s="44" t="s">
        <v>139</v>
      </c>
      <c r="B6" s="49">
        <f>INDEX(Calculation_Splits!$CT:$DV,MATCH($A6,Calculation_Splits!$E:$E,0),MATCH(B$1,Calculation_Splits!$CT$2:$DV$2,0))</f>
        <v>0</v>
      </c>
      <c r="C6" s="49">
        <f>INDEX(Calculation_Splits!$CT:$DV,MATCH($A6,Calculation_Splits!$E:$E,0),MATCH(C$1,Calculation_Splits!$CT$2:$DV$2,0))</f>
        <v>0</v>
      </c>
      <c r="D6" s="49">
        <f>INDEX(Calculation_Splits!$CT:$DV,MATCH($A6,Calculation_Splits!$E:$E,0),MATCH(D$1,Calculation_Splits!$CT$2:$DV$2,0))</f>
        <v>0</v>
      </c>
      <c r="E6" s="49">
        <f>INDEX(Calculation_Splits!$CT:$DV,MATCH($A6,Calculation_Splits!$E:$E,0),MATCH(E$1,Calculation_Splits!$CT$2:$DV$2,0))</f>
        <v>0</v>
      </c>
      <c r="F6" s="49">
        <f>INDEX(Calculation_Splits!$CT:$DV,MATCH($A6,Calculation_Splits!$E:$E,0),MATCH(F$1,Calculation_Splits!$CT$2:$DV$2,0))</f>
        <v>0</v>
      </c>
      <c r="G6" s="49">
        <f>INDEX(Calculation_Splits!$CT:$DV,MATCH($A6,Calculation_Splits!$E:$E,0),MATCH(G$1,Calculation_Splits!$CT$2:$DV$2,0))</f>
        <v>0</v>
      </c>
      <c r="H6" s="49">
        <f>INDEX(Calculation_Splits!$CT:$DV,MATCH($A6,Calculation_Splits!$E:$E,0),MATCH(H$1,Calculation_Splits!$CT$2:$DV$2,0))</f>
        <v>0</v>
      </c>
      <c r="I6" s="49">
        <f>INDEX(Calculation_Splits!$CT:$DV,MATCH($A6,Calculation_Splits!$E:$E,0),MATCH(I$1,Calculation_Splits!$CT$2:$DV$2,0))</f>
        <v>0</v>
      </c>
      <c r="J6" s="49">
        <f>INDEX(Calculation_Splits!$CT:$DV,MATCH($A6,Calculation_Splits!$E:$E,0),MATCH(J$1,Calculation_Splits!$CT$2:$DV$2,0))</f>
        <v>0</v>
      </c>
      <c r="K6" s="49">
        <f>INDEX(Calculation_Splits!$CT:$DV,MATCH($A6,Calculation_Splits!$E:$E,0),MATCH(K$1,Calculation_Splits!$CT$2:$DV$2,0))</f>
        <v>0</v>
      </c>
      <c r="L6" s="49">
        <f>INDEX(Calculation_Splits!$CT:$DV,MATCH($A6,Calculation_Splits!$E:$E,0),MATCH(L$1,Calculation_Splits!$CT$2:$DV$2,0))</f>
        <v>0</v>
      </c>
      <c r="M6" s="49">
        <f>INDEX(Calculation_Splits!$CT:$DV,MATCH($A6,Calculation_Splits!$E:$E,0),MATCH(M$1,Calculation_Splits!$CT$2:$DV$2,0))</f>
        <v>0</v>
      </c>
      <c r="N6" s="49">
        <f>INDEX(Calculation_Splits!$CT:$DV,MATCH($A6,Calculation_Splits!$E:$E,0),MATCH(N$1,Calculation_Splits!$CT$2:$DV$2,0))</f>
        <v>0</v>
      </c>
      <c r="O6" s="49">
        <f>INDEX(Calculation_Splits!$CT:$DV,MATCH($A6,Calculation_Splits!$E:$E,0),MATCH(O$1,Calculation_Splits!$CT$2:$DV$2,0))</f>
        <v>0</v>
      </c>
      <c r="P6" s="49">
        <f>INDEX(Calculation_Splits!$CT:$DV,MATCH($A6,Calculation_Splits!$E:$E,0),MATCH(P$1,Calculation_Splits!$CT$2:$DV$2,0))</f>
        <v>0</v>
      </c>
      <c r="Q6" s="49">
        <f>INDEX(Calculation_Splits!$CT:$DV,MATCH($A6,Calculation_Splits!$E:$E,0),MATCH(Q$1,Calculation_Splits!$CT$2:$DV$2,0))</f>
        <v>0</v>
      </c>
      <c r="R6" s="49">
        <f>INDEX(Calculation_Splits!$CT:$DV,MATCH($A6,Calculation_Splits!$E:$E,0),MATCH(R$1,Calculation_Splits!$CT$2:$DV$2,0))</f>
        <v>0</v>
      </c>
      <c r="S6" s="49">
        <f>INDEX(Calculation_Splits!$CT:$DV,MATCH($A6,Calculation_Splits!$E:$E,0),MATCH(S$1,Calculation_Splits!$CT$2:$DV$2,0))</f>
        <v>0</v>
      </c>
      <c r="T6" s="49">
        <f>INDEX(Calculation_Splits!$CT:$DV,MATCH($A6,Calculation_Splits!$E:$E,0),MATCH(T$1,Calculation_Splits!$CT$2:$DV$2,0))</f>
        <v>0</v>
      </c>
      <c r="U6" s="49">
        <f>INDEX(Calculation_Splits!$CT:$DV,MATCH($A6,Calculation_Splits!$E:$E,0),MATCH(U$1,Calculation_Splits!$CT$2:$DV$2,0))</f>
        <v>0</v>
      </c>
      <c r="V6" s="49">
        <f>INDEX(Calculation_Splits!$CT:$DV,MATCH($A6,Calculation_Splits!$E:$E,0),MATCH(V$1,Calculation_Splits!$CT$2:$DV$2,0))</f>
        <v>0</v>
      </c>
      <c r="W6" s="49">
        <f>INDEX(Calculation_Splits!$CT:$DV,MATCH($A6,Calculation_Splits!$E:$E,0),MATCH(W$1,Calculation_Splits!$CT$2:$DV$2,0))</f>
        <v>0</v>
      </c>
      <c r="X6" s="49">
        <f>INDEX(Calculation_Splits!$CT:$DV,MATCH($A6,Calculation_Splits!$E:$E,0),MATCH(X$1,Calculation_Splits!$CT$2:$DV$2,0))</f>
        <v>0</v>
      </c>
      <c r="Y6" s="49">
        <f>INDEX(Calculation_Splits!$CT:$DV,MATCH($A6,Calculation_Splits!$E:$E,0),MATCH(Y$1,Calculation_Splits!$CT$2:$DV$2,0))</f>
        <v>0</v>
      </c>
      <c r="Z6" s="49">
        <f>INDEX(Calculation_Splits!$CT:$DV,MATCH($A6,Calculation_Splits!$E:$E,0),MATCH(Z$1,Calculation_Splits!$CT$2:$DV$2,0))</f>
        <v>0</v>
      </c>
      <c r="AA6" s="49">
        <f>INDEX(Calculation_Splits!$CT:$DV,MATCH($A6,Calculation_Splits!$E:$E,0),MATCH(AA$1,Calculation_Splits!$CT$2:$DV$2,0))</f>
        <v>0</v>
      </c>
      <c r="AB6" s="49">
        <f>INDEX(Calculation_Splits!$CT:$DV,MATCH($A6,Calculation_Splits!$E:$E,0),MATCH(AB$1,Calculation_Splits!$CT$2:$DV$2,0))</f>
        <v>0</v>
      </c>
      <c r="AC6" s="49">
        <f>INDEX(Calculation_Splits!$CT:$DV,MATCH($A6,Calculation_Splits!$E:$E,0),MATCH(AC$1,Calculation_Splits!$CT$2:$DV$2,0))</f>
        <v>0</v>
      </c>
      <c r="AD6" s="49">
        <f>INDEX(Calculation_Splits!$CT:$DV,MATCH($A6,Calculation_Splits!$E:$E,0),MATCH(AD$1,Calculation_Splits!$CT$2:$DV$2,0))</f>
        <v>0</v>
      </c>
      <c r="AE6" s="71" t="str">
        <f>INDEX(Calculation_Splits!$DW:$EY,MATCH($A6,Calculation_Splits!$E:$E,0),MATCH(AE$1,Calculation_Splits!$DW$2:$EY$2,0))</f>
        <v>Data on electric bycicles is not available in the annual POTEnCIA reports on country energy consumption, amount of electric bycicles was set to 0; author: Joint Research Center (JRC); year: 2019</v>
      </c>
      <c r="AF6" s="71" t="str">
        <f>INDEX(Calculation_Splits!$DW:$EY,MATCH($A6,Calculation_Splits!$E:$E,0),MATCH(AF$1,Calculation_Splits!$DW$2:$EY$2,0))</f>
        <v>Data on electric bycicles is not available in the annual POTEnCIA reports on country energy consumption, amount of electric bycicles was set to 0; author: Joint Research Center (JRC); year: 2019</v>
      </c>
      <c r="AG6" s="71" t="str">
        <f>INDEX(Calculation_Splits!$DW:$EY,MATCH($A6,Calculation_Splits!$E:$E,0),MATCH(AG$1,Calculation_Splits!$DW$2:$EY$2,0))</f>
        <v>Data on electric bycicles is not available in the annual POTEnCIA reports on country energy consumption, amount of electric bycicles was set to 0; author: Joint Research Center (JRC); year: 2019</v>
      </c>
      <c r="AH6" s="71" t="str">
        <f>INDEX(Calculation_Splits!$DW:$EY,MATCH($A6,Calculation_Splits!$E:$E,0),MATCH(AH$1,Calculation_Splits!$DW$2:$EY$2,0))</f>
        <v>Data on electric bycicles is not available in the annual POTEnCIA reports on country energy consumption, amount of electric bycicles was set to 0; author: Joint Research Center (JRC); year: 2019</v>
      </c>
      <c r="AI6" s="71" t="str">
        <f>INDEX(Calculation_Splits!$DW:$EY,MATCH($A6,Calculation_Splits!$E:$E,0),MATCH(AI$1,Calculation_Splits!$DW$2:$EY$2,0))</f>
        <v>Data on electric bycicles is not available in the annual POTEnCIA reports on country energy consumption, amount of electric bycicles was set to 0; author: Joint Research Center (JRC); year: 2019</v>
      </c>
      <c r="AJ6" s="71" t="str">
        <f>INDEX(Calculation_Splits!$DW:$EY,MATCH($A6,Calculation_Splits!$E:$E,0),MATCH(AJ$1,Calculation_Splits!$DW$2:$EY$2,0))</f>
        <v>Data on electric bycicles is not available in the annual POTEnCIA reports on country energy consumption, amount of electric bycicles was set to 0; author: Joint Research Center (JRC); year: 2019</v>
      </c>
      <c r="AK6" s="71" t="str">
        <f>INDEX(Calculation_Splits!$DW:$EY,MATCH($A6,Calculation_Splits!$E:$E,0),MATCH(AK$1,Calculation_Splits!$DW$2:$EY$2,0))</f>
        <v>Data on electric bycicles is not available in the annual POTEnCIA reports on country energy consumption, amount of electric bycicles was set to 0; author: Joint Research Center (JRC); year: 2019</v>
      </c>
      <c r="AL6" s="71" t="str">
        <f>INDEX(Calculation_Splits!$DW:$EY,MATCH($A6,Calculation_Splits!$E:$E,0),MATCH(AL$1,Calculation_Splits!$DW$2:$EY$2,0))</f>
        <v>Data on electric bycicles is not available in the annual POTEnCIA reports on country energy consumption, amount of electric bycicles was set to 0; author: Joint Research Center (JRC); year: 2019</v>
      </c>
      <c r="AM6" s="71" t="str">
        <f>INDEX(Calculation_Splits!$DW:$EY,MATCH($A6,Calculation_Splits!$E:$E,0),MATCH(AM$1,Calculation_Splits!$DW$2:$EY$2,0))</f>
        <v>Data on electric bycicles is not available in the annual POTEnCIA reports on country energy consumption, amount of electric bycicles was set to 0; author: Joint Research Center (JRC); year: 2019</v>
      </c>
      <c r="AN6" s="71" t="str">
        <f>INDEX(Calculation_Splits!$DW:$EY,MATCH($A6,Calculation_Splits!$E:$E,0),MATCH(AN$1,Calculation_Splits!$DW$2:$EY$2,0))</f>
        <v>Data on electric bycicles is not available in the annual POTEnCIA reports on country energy consumption, amount of electric bycicles was set to 0; author: Joint Research Center (JRC); year: 2019</v>
      </c>
      <c r="AO6" s="71" t="str">
        <f>INDEX(Calculation_Splits!$DW:$EY,MATCH($A6,Calculation_Splits!$E:$E,0),MATCH(AO$1,Calculation_Splits!$DW$2:$EY$2,0))</f>
        <v>Data on electric bycicles is not available in the annual POTEnCIA reports on country energy consumption, amount of electric bycicles was set to 0; author: Joint Research Center (JRC); year: 2019</v>
      </c>
      <c r="AP6" s="71" t="str">
        <f>INDEX(Calculation_Splits!$DW:$EY,MATCH($A6,Calculation_Splits!$E:$E,0),MATCH(AP$1,Calculation_Splits!$DW$2:$EY$2,0))</f>
        <v>Data on electric bycicles is not available in the annual POTEnCIA reports on country energy consumption, amount of electric bycicles was set to 0; author: Joint Research Center (JRC); year: 2019</v>
      </c>
      <c r="AQ6" s="71" t="str">
        <f>INDEX(Calculation_Splits!$DW:$EY,MATCH($A6,Calculation_Splits!$E:$E,0),MATCH(AQ$1,Calculation_Splits!$DW$2:$EY$2,0))</f>
        <v>Data on electric bycicles is not available in the annual POTEnCIA reports on country energy consumption, amount of electric bycicles was set to 0; author: Joint Research Center (JRC); year: 2019</v>
      </c>
      <c r="AR6" s="71" t="str">
        <f>INDEX(Calculation_Splits!$DW:$EY,MATCH($A6,Calculation_Splits!$E:$E,0),MATCH(AR$1,Calculation_Splits!$DW$2:$EY$2,0))</f>
        <v>Data on electric bycicles is not available in the annual POTEnCIA reports on country energy consumption, amount of electric bycicles was set to 0; author: Joint Research Center (JRC); year: 2019</v>
      </c>
      <c r="AS6" s="71" t="str">
        <f>INDEX(Calculation_Splits!$DW:$EY,MATCH($A6,Calculation_Splits!$E:$E,0),MATCH(AS$1,Calculation_Splits!$DW$2:$EY$2,0))</f>
        <v>Data on electric bycicles is not available in the annual POTEnCIA reports on country energy consumption, amount of electric bycicles was set to 0; author: Joint Research Center (JRC); year: 2019</v>
      </c>
      <c r="AT6" s="71" t="str">
        <f>INDEX(Calculation_Splits!$DW:$EY,MATCH($A6,Calculation_Splits!$E:$E,0),MATCH(AT$1,Calculation_Splits!$DW$2:$EY$2,0))</f>
        <v>Data on electric bycicles is not available in the annual POTEnCIA reports on country energy consumption, amount of electric bycicles was set to 0; author: Joint Research Center (JRC); year: 2019</v>
      </c>
      <c r="AU6" s="71" t="str">
        <f>INDEX(Calculation_Splits!$DW:$EY,MATCH($A6,Calculation_Splits!$E:$E,0),MATCH(AU$1,Calculation_Splits!$DW$2:$EY$2,0))</f>
        <v>Data on electric bycicles is not available in the annual POTEnCIA reports on country energy consumption, amount of electric bycicles was set to 0; author: Joint Research Center (JRC); year: 2019</v>
      </c>
      <c r="AV6" s="71" t="str">
        <f>INDEX(Calculation_Splits!$DW:$EY,MATCH($A6,Calculation_Splits!$E:$E,0),MATCH(AV$1,Calculation_Splits!$DW$2:$EY$2,0))</f>
        <v>Data on electric bycicles is not available in the annual POTEnCIA reports on country energy consumption, amount of electric bycicles was set to 0; author: Joint Research Center (JRC); year: 2019</v>
      </c>
      <c r="AW6" s="71" t="str">
        <f>INDEX(Calculation_Splits!$DW:$EY,MATCH($A6,Calculation_Splits!$E:$E,0),MATCH(AW$1,Calculation_Splits!$DW$2:$EY$2,0))</f>
        <v>Data on electric bycicles is not available in the annual POTEnCIA reports on country energy consumption, amount of electric bycicles was set to 0; author: Joint Research Center (JRC); year: 2019</v>
      </c>
      <c r="AX6" s="71" t="str">
        <f>INDEX(Calculation_Splits!$DW:$EY,MATCH($A6,Calculation_Splits!$E:$E,0),MATCH(AX$1,Calculation_Splits!$DW$2:$EY$2,0))</f>
        <v>Data on electric bycicles is not available in the annual POTEnCIA reports on country energy consumption, amount of electric bycicles was set to 0; author: Joint Research Center (JRC); year: 2019</v>
      </c>
      <c r="AY6" s="71" t="str">
        <f>INDEX(Calculation_Splits!$DW:$EY,MATCH($A6,Calculation_Splits!$E:$E,0),MATCH(AY$1,Calculation_Splits!$DW$2:$EY$2,0))</f>
        <v>Data on electric bycicles is not available in the annual POTEnCIA reports on country energy consumption, amount of electric bycicles was set to 0; author: Joint Research Center (JRC); year: 2019</v>
      </c>
      <c r="AZ6" s="71" t="str">
        <f>INDEX(Calculation_Splits!$DW:$EY,MATCH($A6,Calculation_Splits!$E:$E,0),MATCH(AZ$1,Calculation_Splits!$DW$2:$EY$2,0))</f>
        <v>Data on electric bycicles is not available in the annual POTEnCIA reports on country energy consumption, amount of electric bycicles was set to 0; author: Joint Research Center (JRC); year: 2019</v>
      </c>
      <c r="BA6" s="71" t="str">
        <f>INDEX(Calculation_Splits!$DW:$EY,MATCH($A6,Calculation_Splits!$E:$E,0),MATCH(BA$1,Calculation_Splits!$DW$2:$EY$2,0))</f>
        <v>Data on electric bycicles is not available in the annual POTEnCIA reports on country energy consumption, amount of electric bycicles was set to 0; author: Joint Research Center (JRC); year: 2019</v>
      </c>
      <c r="BB6" s="71" t="str">
        <f>INDEX(Calculation_Splits!$DW:$EY,MATCH($A6,Calculation_Splits!$E:$E,0),MATCH(BB$1,Calculation_Splits!$DW$2:$EY$2,0))</f>
        <v>Data on electric bycicles is not available in the annual POTEnCIA reports on country energy consumption, amount of electric bycicles was set to 0; author: Joint Research Center (JRC); year: 2019</v>
      </c>
      <c r="BC6" s="71" t="str">
        <f>INDEX(Calculation_Splits!$DW:$EY,MATCH($A6,Calculation_Splits!$E:$E,0),MATCH(BC$1,Calculation_Splits!$DW$2:$EY$2,0))</f>
        <v>Data on electric bycicles is not available in the annual POTEnCIA reports on country energy consumption, amount of electric bycicles was set to 0; author: Joint Research Center (JRC); year: 2019</v>
      </c>
      <c r="BD6" s="71" t="str">
        <f>INDEX(Calculation_Splits!$DW:$EY,MATCH($A6,Calculation_Splits!$E:$E,0),MATCH(BD$1,Calculation_Splits!$DW$2:$EY$2,0))</f>
        <v>Data on electric bycicles is not available in the annual POTEnCIA reports on country energy consumption, amount of electric bycicles was set to 0; author: Joint Research Center (JRC); year: 2019</v>
      </c>
      <c r="BE6" s="71" t="str">
        <f>INDEX(Calculation_Splits!$DW:$EY,MATCH($A6,Calculation_Splits!$E:$E,0),MATCH(BE$1,Calculation_Splits!$DW$2:$EY$2,0))</f>
        <v>Data on electric bycicles is not available in the annual POTEnCIA reports on country energy consumption, amount of electric bycicles was set to 0; author: Joint Research Center (JRC); year: 2019</v>
      </c>
      <c r="BF6" s="71" t="str">
        <f>INDEX(Calculation_Splits!$DW:$EY,MATCH($A6,Calculation_Splits!$E:$E,0),MATCH(BF$1,Calculation_Splits!$DW$2:$EY$2,0))</f>
        <v>Data on electric bycicles is not available in the annual POTEnCIA reports on country energy consumption, amount of electric bycicles was set to 0; author: Joint Research Center (JRC); year: 2020</v>
      </c>
      <c r="BG6" s="71" t="str">
        <f>INDEX(Calculation_Splits!$DW:$EY,MATCH($A6,Calculation_Splits!$E:$E,0),MATCH(BG$1,Calculation_Splits!$DW$2:$EY$2,0))</f>
        <v>Data on electric bycicles is not available in the annual POTEnCIA reports on country energy consumption, amount of electric bycicles was set to 0; author: Joint Research Center (JRC); year: 2019</v>
      </c>
    </row>
    <row r="7" spans="1:59" x14ac:dyDescent="0.2">
      <c r="A7" s="44" t="s">
        <v>140</v>
      </c>
      <c r="B7" s="49">
        <f>INDEX(Calculation_Splits!$CT:$DV,MATCH($A7,Calculation_Splits!$E:$E,0),MATCH(B$1,Calculation_Splits!$CT$2:$DV$2,0))</f>
        <v>0.13499472711214389</v>
      </c>
      <c r="C7" s="49">
        <f>INDEX(Calculation_Splits!$CT:$DV,MATCH($A7,Calculation_Splits!$E:$E,0),MATCH(C$1,Calculation_Splits!$CT$2:$DV$2,0))</f>
        <v>0.103469546371564</v>
      </c>
      <c r="D7" s="49">
        <f>INDEX(Calculation_Splits!$CT:$DV,MATCH($A7,Calculation_Splits!$E:$E,0),MATCH(D$1,Calculation_Splits!$CT$2:$DV$2,0))</f>
        <v>0.80406549222367629</v>
      </c>
      <c r="E7" s="49">
        <f>INDEX(Calculation_Splits!$CT:$DV,MATCH($A7,Calculation_Splits!$E:$E,0),MATCH(E$1,Calculation_Splits!$CT$2:$DV$2,0))</f>
        <v>0.46350464175958345</v>
      </c>
      <c r="F7" s="49">
        <f>INDEX(Calculation_Splits!$CT:$DV,MATCH($A7,Calculation_Splits!$E:$E,0),MATCH(F$1,Calculation_Splits!$CT$2:$DV$2,0))</f>
        <v>0.52162439402021676</v>
      </c>
      <c r="G7" s="49">
        <f>INDEX(Calculation_Splits!$CT:$DV,MATCH($A7,Calculation_Splits!$E:$E,0),MATCH(G$1,Calculation_Splits!$CT$2:$DV$2,0))</f>
        <v>6.9297766924337381E-2</v>
      </c>
      <c r="H7" s="49">
        <f>INDEX(Calculation_Splits!$CT:$DV,MATCH($A7,Calculation_Splits!$E:$E,0),MATCH(H$1,Calculation_Splits!$CT$2:$DV$2,0))</f>
        <v>3.8823885063157662E-2</v>
      </c>
      <c r="I7" s="49">
        <f>INDEX(Calculation_Splits!$CT:$DV,MATCH($A7,Calculation_Splits!$E:$E,0),MATCH(I$1,Calculation_Splits!$CT$2:$DV$2,0))</f>
        <v>0.66350035234904925</v>
      </c>
      <c r="J7" s="49">
        <f>INDEX(Calculation_Splits!$CT:$DV,MATCH($A7,Calculation_Splits!$E:$E,0),MATCH(J$1,Calculation_Splits!$CT$2:$DV$2,0))</f>
        <v>0.16486009599034043</v>
      </c>
      <c r="K7" s="49">
        <f>INDEX(Calculation_Splits!$CT:$DV,MATCH($A7,Calculation_Splits!$E:$E,0),MATCH(K$1,Calculation_Splits!$CT$2:$DV$2,0))</f>
        <v>0.18011603484781841</v>
      </c>
      <c r="L7" s="49">
        <f>INDEX(Calculation_Splits!$CT:$DV,MATCH($A7,Calculation_Splits!$E:$E,0),MATCH(L$1,Calculation_Splits!$CT$2:$DV$2,0))</f>
        <v>8.440498104791333E-2</v>
      </c>
      <c r="M7" s="49">
        <f>INDEX(Calculation_Splits!$CT:$DV,MATCH($A7,Calculation_Splits!$E:$E,0),MATCH(M$1,Calculation_Splits!$CT$2:$DV$2,0))</f>
        <v>0.17564742961356722</v>
      </c>
      <c r="N7" s="49">
        <f>INDEX(Calculation_Splits!$CT:$DV,MATCH($A7,Calculation_Splits!$E:$E,0),MATCH(N$1,Calculation_Splits!$CT$2:$DV$2,0))</f>
        <v>0.17571892055019778</v>
      </c>
      <c r="O7" s="49">
        <f>INDEX(Calculation_Splits!$CT:$DV,MATCH($A7,Calculation_Splits!$E:$E,0),MATCH(O$1,Calculation_Splits!$CT$2:$DV$2,0))</f>
        <v>0.42855641426182361</v>
      </c>
      <c r="P7" s="49">
        <f>INDEX(Calculation_Splits!$CT:$DV,MATCH($A7,Calculation_Splits!$E:$E,0),MATCH(P$1,Calculation_Splits!$CT$2:$DV$2,0))</f>
        <v>0.62205753464617797</v>
      </c>
      <c r="Q7" s="49">
        <f>INDEX(Calculation_Splits!$CT:$DV,MATCH($A7,Calculation_Splits!$E:$E,0),MATCH(Q$1,Calculation_Splits!$CT$2:$DV$2,0))</f>
        <v>0.3937391716905414</v>
      </c>
      <c r="R7" s="49">
        <f>INDEX(Calculation_Splits!$CT:$DV,MATCH($A7,Calculation_Splits!$E:$E,0),MATCH(R$1,Calculation_Splits!$CT$2:$DV$2,0))</f>
        <v>0.26342381821084199</v>
      </c>
      <c r="S7" s="49">
        <f>INDEX(Calculation_Splits!$CT:$DV,MATCH($A7,Calculation_Splits!$E:$E,0),MATCH(S$1,Calculation_Splits!$CT$2:$DV$2,0))</f>
        <v>0.76122315662494067</v>
      </c>
      <c r="T7" s="49">
        <f>INDEX(Calculation_Splits!$CT:$DV,MATCH($A7,Calculation_Splits!$E:$E,0),MATCH(T$1,Calculation_Splits!$CT$2:$DV$2,0))</f>
        <v>0.29094730287198628</v>
      </c>
      <c r="U7" s="49">
        <f>INDEX(Calculation_Splits!$CT:$DV,MATCH($A7,Calculation_Splits!$E:$E,0),MATCH(U$1,Calculation_Splits!$CT$2:$DV$2,0))</f>
        <v>0.95363764701474285</v>
      </c>
      <c r="V7" s="49">
        <f>INDEX(Calculation_Splits!$CT:$DV,MATCH($A7,Calculation_Splits!$E:$E,0),MATCH(V$1,Calculation_Splits!$CT$2:$DV$2,0))</f>
        <v>3.4889888486697759E-2</v>
      </c>
      <c r="W7" s="49">
        <f>INDEX(Calculation_Splits!$CT:$DV,MATCH($A7,Calculation_Splits!$E:$E,0),MATCH(W$1,Calculation_Splits!$CT$2:$DV$2,0))</f>
        <v>0.53805807423621277</v>
      </c>
      <c r="X7" s="49">
        <f>INDEX(Calculation_Splits!$CT:$DV,MATCH($A7,Calculation_Splits!$E:$E,0),MATCH(X$1,Calculation_Splits!$CT$2:$DV$2,0))</f>
        <v>0.28321478673363409</v>
      </c>
      <c r="Y7" s="49">
        <f>INDEX(Calculation_Splits!$CT:$DV,MATCH($A7,Calculation_Splits!$E:$E,0),MATCH(Y$1,Calculation_Splits!$CT$2:$DV$2,0))</f>
        <v>0.26274548718800056</v>
      </c>
      <c r="Z7" s="49">
        <f>INDEX(Calculation_Splits!$CT:$DV,MATCH($A7,Calculation_Splits!$E:$E,0),MATCH(Z$1,Calculation_Splits!$CT$2:$DV$2,0))</f>
        <v>8.0190741581936509E-2</v>
      </c>
      <c r="AA7" s="49">
        <f>INDEX(Calculation_Splits!$CT:$DV,MATCH($A7,Calculation_Splits!$E:$E,0),MATCH(AA$1,Calculation_Splits!$CT$2:$DV$2,0))</f>
        <v>0.2593890557396466</v>
      </c>
      <c r="AB7" s="49">
        <f>INDEX(Calculation_Splits!$CT:$DV,MATCH($A7,Calculation_Splits!$E:$E,0),MATCH(AB$1,Calculation_Splits!$CT$2:$DV$2,0))</f>
        <v>0.97291475831573693</v>
      </c>
      <c r="AC7" s="49">
        <f>INDEX(Calculation_Splits!$CT:$DV,MATCH($A7,Calculation_Splits!$E:$E,0),MATCH(AC$1,Calculation_Splits!$CT$2:$DV$2,0))</f>
        <v>8.7852032971123428E-2</v>
      </c>
      <c r="AD7" s="49">
        <f>INDEX(Calculation_Splits!$CT:$DV,MATCH($A7,Calculation_Splits!$E:$E,0),MATCH(AD$1,Calculation_Splits!$CT$2:$DV$2,0))</f>
        <v>0.17543405581578514</v>
      </c>
      <c r="AE7" s="71" t="str">
        <f>INDEX(Calculation_Splits!$DW:$EY,MATCH($A7,Calculation_Splits!$E:$E,0),MATCH(AE$1,Calculation_Splits!$DW$2:$EY$2,0))</f>
        <v>Derived from the annual POTEnCIA reports on country energy consumption; author: Joint Research Center (JRC); year: 2019</v>
      </c>
      <c r="AF7" s="71" t="str">
        <f>INDEX(Calculation_Splits!$DW:$EY,MATCH($A7,Calculation_Splits!$E:$E,0),MATCH(AF$1,Calculation_Splits!$DW$2:$EY$2,0))</f>
        <v>Derived from the annual POTEnCIA reports on country energy consumption; author: Joint Research Center (JRC); year: 2019</v>
      </c>
      <c r="AG7" s="71" t="str">
        <f>INDEX(Calculation_Splits!$DW:$EY,MATCH($A7,Calculation_Splits!$E:$E,0),MATCH(AG$1,Calculation_Splits!$DW$2:$EY$2,0))</f>
        <v>Derived from the annual POTEnCIA reports on country energy consumption; author: Joint Research Center (JRC); year: 2019</v>
      </c>
      <c r="AH7" s="71" t="str">
        <f>INDEX(Calculation_Splits!$DW:$EY,MATCH($A7,Calculation_Splits!$E:$E,0),MATCH(AH$1,Calculation_Splits!$DW$2:$EY$2,0))</f>
        <v>Derived from the annual POTEnCIA reports on country energy consumption; author: Joint Research Center (JRC); year: 2019</v>
      </c>
      <c r="AI7" s="71" t="str">
        <f>INDEX(Calculation_Splits!$DW:$EY,MATCH($A7,Calculation_Splits!$E:$E,0),MATCH(AI$1,Calculation_Splits!$DW$2:$EY$2,0))</f>
        <v>Derived from the annual POTEnCIA reports on country energy consumption; author: Joint Research Center (JRC); year: 2019</v>
      </c>
      <c r="AJ7" s="71" t="str">
        <f>INDEX(Calculation_Splits!$DW:$EY,MATCH($A7,Calculation_Splits!$E:$E,0),MATCH(AJ$1,Calculation_Splits!$DW$2:$EY$2,0))</f>
        <v>Derived from the annual POTEnCIA reports on country energy consumption; author: Joint Research Center (JRC); year: 2019</v>
      </c>
      <c r="AK7" s="71" t="str">
        <f>INDEX(Calculation_Splits!$DW:$EY,MATCH($A7,Calculation_Splits!$E:$E,0),MATCH(AK$1,Calculation_Splits!$DW$2:$EY$2,0))</f>
        <v>Derived from the annual POTEnCIA reports on country energy consumption; author: Joint Research Center (JRC); year: 2019</v>
      </c>
      <c r="AL7" s="71" t="str">
        <f>INDEX(Calculation_Splits!$DW:$EY,MATCH($A7,Calculation_Splits!$E:$E,0),MATCH(AL$1,Calculation_Splits!$DW$2:$EY$2,0))</f>
        <v>Derived from the annual POTEnCIA reports on country energy consumption; author: Joint Research Center (JRC); year: 2019</v>
      </c>
      <c r="AM7" s="71" t="str">
        <f>INDEX(Calculation_Splits!$DW:$EY,MATCH($A7,Calculation_Splits!$E:$E,0),MATCH(AM$1,Calculation_Splits!$DW$2:$EY$2,0))</f>
        <v>Derived from the annual POTEnCIA reports on country energy consumption; author: Joint Research Center (JRC); year: 2019</v>
      </c>
      <c r="AN7" s="71" t="str">
        <f>INDEX(Calculation_Splits!$DW:$EY,MATCH($A7,Calculation_Splits!$E:$E,0),MATCH(AN$1,Calculation_Splits!$DW$2:$EY$2,0))</f>
        <v>Derived from the annual POTEnCIA reports on country energy consumption; author: Joint Research Center (JRC); year: 2019</v>
      </c>
      <c r="AO7" s="71" t="str">
        <f>INDEX(Calculation_Splits!$DW:$EY,MATCH($A7,Calculation_Splits!$E:$E,0),MATCH(AO$1,Calculation_Splits!$DW$2:$EY$2,0))</f>
        <v>Derived from the annual POTEnCIA reports on country energy consumption; author: Joint Research Center (JRC); year: 2019</v>
      </c>
      <c r="AP7" s="71" t="str">
        <f>INDEX(Calculation_Splits!$DW:$EY,MATCH($A7,Calculation_Splits!$E:$E,0),MATCH(AP$1,Calculation_Splits!$DW$2:$EY$2,0))</f>
        <v>Derived from the annual POTEnCIA reports on country energy consumption; author: Joint Research Center (JRC); year: 2019</v>
      </c>
      <c r="AQ7" s="71" t="str">
        <f>INDEX(Calculation_Splits!$DW:$EY,MATCH($A7,Calculation_Splits!$E:$E,0),MATCH(AQ$1,Calculation_Splits!$DW$2:$EY$2,0))</f>
        <v>Derived from the annual POTEnCIA reports on country energy consumption; author: Joint Research Center (JRC); year: 2019</v>
      </c>
      <c r="AR7" s="71" t="str">
        <f>INDEX(Calculation_Splits!$DW:$EY,MATCH($A7,Calculation_Splits!$E:$E,0),MATCH(AR$1,Calculation_Splits!$DW$2:$EY$2,0))</f>
        <v>Derived from the annual POTEnCIA reports on country energy consumption; author: Joint Research Center (JRC); year: 2019</v>
      </c>
      <c r="AS7" s="71" t="str">
        <f>INDEX(Calculation_Splits!$DW:$EY,MATCH($A7,Calculation_Splits!$E:$E,0),MATCH(AS$1,Calculation_Splits!$DW$2:$EY$2,0))</f>
        <v>Derived from the annual POTEnCIA reports on country energy consumption; author: Joint Research Center (JRC); year: 2019</v>
      </c>
      <c r="AT7" s="71" t="str">
        <f>INDEX(Calculation_Splits!$DW:$EY,MATCH($A7,Calculation_Splits!$E:$E,0),MATCH(AT$1,Calculation_Splits!$DW$2:$EY$2,0))</f>
        <v>Derived from the annual POTEnCIA reports on country energy consumption; author: Joint Research Center (JRC); year: 2019</v>
      </c>
      <c r="AU7" s="71" t="str">
        <f>INDEX(Calculation_Splits!$DW:$EY,MATCH($A7,Calculation_Splits!$E:$E,0),MATCH(AU$1,Calculation_Splits!$DW$2:$EY$2,0))</f>
        <v>Derived from the annual POTEnCIA reports on country energy consumption; author: Joint Research Center (JRC); year: 2019</v>
      </c>
      <c r="AV7" s="71" t="str">
        <f>INDEX(Calculation_Splits!$DW:$EY,MATCH($A7,Calculation_Splits!$E:$E,0),MATCH(AV$1,Calculation_Splits!$DW$2:$EY$2,0))</f>
        <v>Derived from the annual POTEnCIA reports on country energy consumption; author: Joint Research Center (JRC); year: 2019</v>
      </c>
      <c r="AW7" s="71" t="str">
        <f>INDEX(Calculation_Splits!$DW:$EY,MATCH($A7,Calculation_Splits!$E:$E,0),MATCH(AW$1,Calculation_Splits!$DW$2:$EY$2,0))</f>
        <v>Derived from the annual POTEnCIA reports on country energy consumption; author: Joint Research Center (JRC); year: 2019</v>
      </c>
      <c r="AX7" s="71" t="str">
        <f>INDEX(Calculation_Splits!$DW:$EY,MATCH($A7,Calculation_Splits!$E:$E,0),MATCH(AX$1,Calculation_Splits!$DW$2:$EY$2,0))</f>
        <v>Derived from the annual POTEnCIA reports on country energy consumption; author: Joint Research Center (JRC); year: 2019</v>
      </c>
      <c r="AY7" s="71" t="str">
        <f>INDEX(Calculation_Splits!$DW:$EY,MATCH($A7,Calculation_Splits!$E:$E,0),MATCH(AY$1,Calculation_Splits!$DW$2:$EY$2,0))</f>
        <v>Derived from the annual POTEnCIA reports on country energy consumption; author: Joint Research Center (JRC); year: 2019</v>
      </c>
      <c r="AZ7" s="71" t="str">
        <f>INDEX(Calculation_Splits!$DW:$EY,MATCH($A7,Calculation_Splits!$E:$E,0),MATCH(AZ$1,Calculation_Splits!$DW$2:$EY$2,0))</f>
        <v>Derived from the annual POTEnCIA reports on country energy consumption; author: Joint Research Center (JRC); year: 2019</v>
      </c>
      <c r="BA7" s="71" t="str">
        <f>INDEX(Calculation_Splits!$DW:$EY,MATCH($A7,Calculation_Splits!$E:$E,0),MATCH(BA$1,Calculation_Splits!$DW$2:$EY$2,0))</f>
        <v>Derived from the annual POTEnCIA reports on country energy consumption; author: Joint Research Center (JRC); year: 2019</v>
      </c>
      <c r="BB7" s="71" t="str">
        <f>INDEX(Calculation_Splits!$DW:$EY,MATCH($A7,Calculation_Splits!$E:$E,0),MATCH(BB$1,Calculation_Splits!$DW$2:$EY$2,0))</f>
        <v>Derived from the annual POTEnCIA reports on country energy consumption; author: Joint Research Center (JRC); year: 2019</v>
      </c>
      <c r="BC7" s="71" t="str">
        <f>INDEX(Calculation_Splits!$DW:$EY,MATCH($A7,Calculation_Splits!$E:$E,0),MATCH(BC$1,Calculation_Splits!$DW$2:$EY$2,0))</f>
        <v>Derived from the annual POTEnCIA reports on country energy consumption; author: Joint Research Center (JRC); year: 2019</v>
      </c>
      <c r="BD7" s="71" t="str">
        <f>INDEX(Calculation_Splits!$DW:$EY,MATCH($A7,Calculation_Splits!$E:$E,0),MATCH(BD$1,Calculation_Splits!$DW$2:$EY$2,0))</f>
        <v>Derived from the annual POTEnCIA reports on country energy consumption; author: Joint Research Center (JRC); year: 2019</v>
      </c>
      <c r="BE7" s="71" t="str">
        <f>INDEX(Calculation_Splits!$DW:$EY,MATCH($A7,Calculation_Splits!$E:$E,0),MATCH(BE$1,Calculation_Splits!$DW$2:$EY$2,0))</f>
        <v>Derived from the annual POTEnCIA reports on country energy consumption; author: Joint Research Center (JRC); year: 2019</v>
      </c>
      <c r="BF7" s="71" t="str">
        <f>INDEX(Calculation_Splits!$DW:$EY,MATCH($A7,Calculation_Splits!$E:$E,0),MATCH(BF$1,Calculation_Splits!$DW$2:$EY$2,0))</f>
        <v>Derived from the annual POTEnCIA reports on country energy consumption; author: Joint Research Center (JRC); year: 2019</v>
      </c>
      <c r="BG7" s="71" t="str">
        <f>INDEX(Calculation_Splits!$DW:$EY,MATCH($A7,Calculation_Splits!$E:$E,0),MATCH(BG$1,Calculation_Splits!$DW$2:$EY$2,0))</f>
        <v>Derived from the annual POTEnCIA reports on country energy consumption; author: Joint Research Center (JRC); year: 2019</v>
      </c>
    </row>
    <row r="8" spans="1:59" x14ac:dyDescent="0.2">
      <c r="A8" s="44" t="s">
        <v>141</v>
      </c>
      <c r="B8" s="49">
        <f>INDEX(Calculation_Splits!$CT:$DV,MATCH($A8,Calculation_Splits!$E:$E,0),MATCH(B$1,Calculation_Splits!$CT$2:$DV$2,0))</f>
        <v>0.70630259998888933</v>
      </c>
      <c r="C8" s="49">
        <f>INDEX(Calculation_Splits!$CT:$DV,MATCH($A8,Calculation_Splits!$E:$E,0),MATCH(C$1,Calculation_Splits!$CT$2:$DV$2,0))</f>
        <v>0.73522115741617833</v>
      </c>
      <c r="D8" s="49">
        <f>INDEX(Calculation_Splits!$CT:$DV,MATCH($A8,Calculation_Splits!$E:$E,0),MATCH(D$1,Calculation_Splits!$CT$2:$DV$2,0))</f>
        <v>0.15464631640024309</v>
      </c>
      <c r="E8" s="49">
        <f>INDEX(Calculation_Splits!$CT:$DV,MATCH($A8,Calculation_Splits!$E:$E,0),MATCH(E$1,Calculation_Splits!$CT$2:$DV$2,0))</f>
        <v>0.26844880981457037</v>
      </c>
      <c r="F8" s="49">
        <f>INDEX(Calculation_Splits!$CT:$DV,MATCH($A8,Calculation_Splits!$E:$E,0),MATCH(F$1,Calculation_Splits!$CT$2:$DV$2,0))</f>
        <v>0.22244947473850799</v>
      </c>
      <c r="G8" s="49">
        <f>INDEX(Calculation_Splits!$CT:$DV,MATCH($A8,Calculation_Splits!$E:$E,0),MATCH(G$1,Calculation_Splits!$CT$2:$DV$2,0))</f>
        <v>0.81381574474105189</v>
      </c>
      <c r="H8" s="49">
        <f>INDEX(Calculation_Splits!$CT:$DV,MATCH($A8,Calculation_Splits!$E:$E,0),MATCH(H$1,Calculation_Splits!$CT$2:$DV$2,0))</f>
        <v>0.91257012668759419</v>
      </c>
      <c r="I8" s="49">
        <f>INDEX(Calculation_Splits!$CT:$DV,MATCH($A8,Calculation_Splits!$E:$E,0),MATCH(I$1,Calculation_Splits!$CT$2:$DV$2,0))</f>
        <v>0.30249588236427633</v>
      </c>
      <c r="J8" s="49">
        <f>INDEX(Calculation_Splits!$CT:$DV,MATCH($A8,Calculation_Splits!$E:$E,0),MATCH(J$1,Calculation_Splits!$CT$2:$DV$2,0))</f>
        <v>0.46394378093161326</v>
      </c>
      <c r="K8" s="49">
        <f>INDEX(Calculation_Splits!$CT:$DV,MATCH($A8,Calculation_Splits!$E:$E,0),MATCH(K$1,Calculation_Splits!$CT$2:$DV$2,0))</f>
        <v>0.53605589934369746</v>
      </c>
      <c r="L8" s="49">
        <f>INDEX(Calculation_Splits!$CT:$DV,MATCH($A8,Calculation_Splits!$E:$E,0),MATCH(L$1,Calculation_Splits!$CT$2:$DV$2,0))</f>
        <v>0.67533096448581009</v>
      </c>
      <c r="M8" s="49">
        <f>INDEX(Calculation_Splits!$CT:$DV,MATCH($A8,Calculation_Splits!$E:$E,0),MATCH(M$1,Calculation_Splits!$CT$2:$DV$2,0))</f>
        <v>0.63011227689564886</v>
      </c>
      <c r="N8" s="49">
        <f>INDEX(Calculation_Splits!$CT:$DV,MATCH($A8,Calculation_Splits!$E:$E,0),MATCH(N$1,Calculation_Splits!$CT$2:$DV$2,0))</f>
        <v>5.053611518982469E-2</v>
      </c>
      <c r="O8" s="49">
        <f>INDEX(Calculation_Splits!$CT:$DV,MATCH($A8,Calculation_Splits!$E:$E,0),MATCH(O$1,Calculation_Splits!$CT$2:$DV$2,0))</f>
        <v>0.33027579592668121</v>
      </c>
      <c r="P8" s="49">
        <f>INDEX(Calculation_Splits!$CT:$DV,MATCH($A8,Calculation_Splits!$E:$E,0),MATCH(P$1,Calculation_Splits!$CT$2:$DV$2,0))</f>
        <v>0.17714158141237557</v>
      </c>
      <c r="Q8" s="49">
        <f>INDEX(Calculation_Splits!$CT:$DV,MATCH($A8,Calculation_Splits!$E:$E,0),MATCH(Q$1,Calculation_Splits!$CT$2:$DV$2,0))</f>
        <v>0.50497889064074497</v>
      </c>
      <c r="R8" s="49">
        <f>INDEX(Calculation_Splits!$CT:$DV,MATCH($A8,Calculation_Splits!$E:$E,0),MATCH(R$1,Calculation_Splits!$CT$2:$DV$2,0))</f>
        <v>0.36144057929172868</v>
      </c>
      <c r="S8" s="49">
        <f>INDEX(Calculation_Splits!$CT:$DV,MATCH($A8,Calculation_Splits!$E:$E,0),MATCH(S$1,Calculation_Splits!$CT$2:$DV$2,0))</f>
        <v>0.21913490082339396</v>
      </c>
      <c r="T8" s="49">
        <f>INDEX(Calculation_Splits!$CT:$DV,MATCH($A8,Calculation_Splits!$E:$E,0),MATCH(T$1,Calculation_Splits!$CT$2:$DV$2,0))</f>
        <v>0.59295933383747668</v>
      </c>
      <c r="U8" s="49">
        <f>INDEX(Calculation_Splits!$CT:$DV,MATCH($A8,Calculation_Splits!$E:$E,0),MATCH(U$1,Calculation_Splits!$CT$2:$DV$2,0))</f>
        <v>2.9529052285218012E-2</v>
      </c>
      <c r="V8" s="49">
        <f>INDEX(Calculation_Splits!$CT:$DV,MATCH($A8,Calculation_Splits!$E:$E,0),MATCH(V$1,Calculation_Splits!$CT$2:$DV$2,0))</f>
        <v>0.88432626820406723</v>
      </c>
      <c r="W8" s="49">
        <f>INDEX(Calculation_Splits!$CT:$DV,MATCH($A8,Calculation_Splits!$E:$E,0),MATCH(W$1,Calculation_Splits!$CT$2:$DV$2,0))</f>
        <v>7.4734859329966541E-2</v>
      </c>
      <c r="X8" s="49">
        <f>INDEX(Calculation_Splits!$CT:$DV,MATCH($A8,Calculation_Splits!$E:$E,0),MATCH(X$1,Calculation_Splits!$CT$2:$DV$2,0))</f>
        <v>0.51039990475981789</v>
      </c>
      <c r="Y8" s="49">
        <f>INDEX(Calculation_Splits!$CT:$DV,MATCH($A8,Calculation_Splits!$E:$E,0),MATCH(Y$1,Calculation_Splits!$CT$2:$DV$2,0))</f>
        <v>0.22774528854495849</v>
      </c>
      <c r="Z8" s="49">
        <f>INDEX(Calculation_Splits!$CT:$DV,MATCH($A8,Calculation_Splits!$E:$E,0),MATCH(Z$1,Calculation_Splits!$CT$2:$DV$2,0))</f>
        <v>0.84076198368913957</v>
      </c>
      <c r="AA8" s="49">
        <f>INDEX(Calculation_Splits!$CT:$DV,MATCH($A8,Calculation_Splits!$E:$E,0),MATCH(AA$1,Calculation_Splits!$CT$2:$DV$2,0))</f>
        <v>0.40509449383370888</v>
      </c>
      <c r="AB8" s="49">
        <f>INDEX(Calculation_Splits!$CT:$DV,MATCH($A8,Calculation_Splits!$E:$E,0),MATCH(AB$1,Calculation_Splits!$CT$2:$DV$2,0))</f>
        <v>8.7982878280963104E-3</v>
      </c>
      <c r="AC8" s="49">
        <f>INDEX(Calculation_Splits!$CT:$DV,MATCH($A8,Calculation_Splits!$E:$E,0),MATCH(AC$1,Calculation_Splits!$CT$2:$DV$2,0))</f>
        <v>0.78967514068924582</v>
      </c>
      <c r="AD8" s="49">
        <f>INDEX(Calculation_Splits!$CT:$DV,MATCH($A8,Calculation_Splits!$E:$E,0),MATCH(AD$1,Calculation_Splits!$CT$2:$DV$2,0))</f>
        <v>0.63816507500607889</v>
      </c>
      <c r="AE8" s="71" t="str">
        <f>INDEX(Calculation_Splits!$DW:$EY,MATCH($A8,Calculation_Splits!$E:$E,0),MATCH(AE$1,Calculation_Splits!$DW$2:$EY$2,0))</f>
        <v>Derived from the annual POTEnCIA reports on country energy consumption; author: Joint Research Center (JRC); year: 2019</v>
      </c>
      <c r="AF8" s="71" t="str">
        <f>INDEX(Calculation_Splits!$DW:$EY,MATCH($A8,Calculation_Splits!$E:$E,0),MATCH(AF$1,Calculation_Splits!$DW$2:$EY$2,0))</f>
        <v>Derived from the annual POTEnCIA reports on country energy consumption; author: Joint Research Center (JRC); year: 2019</v>
      </c>
      <c r="AG8" s="71" t="str">
        <f>INDEX(Calculation_Splits!$DW:$EY,MATCH($A8,Calculation_Splits!$E:$E,0),MATCH(AG$1,Calculation_Splits!$DW$2:$EY$2,0))</f>
        <v>Derived from the annual POTEnCIA reports on country energy consumption; author: Joint Research Center (JRC); year: 2019</v>
      </c>
      <c r="AH8" s="71" t="str">
        <f>INDEX(Calculation_Splits!$DW:$EY,MATCH($A8,Calculation_Splits!$E:$E,0),MATCH(AH$1,Calculation_Splits!$DW$2:$EY$2,0))</f>
        <v>Derived from the annual POTEnCIA reports on country energy consumption; author: Joint Research Center (JRC); year: 2019</v>
      </c>
      <c r="AI8" s="71" t="str">
        <f>INDEX(Calculation_Splits!$DW:$EY,MATCH($A8,Calculation_Splits!$E:$E,0),MATCH(AI$1,Calculation_Splits!$DW$2:$EY$2,0))</f>
        <v>Derived from the annual POTEnCIA reports on country energy consumption; author: Joint Research Center (JRC); year: 2019</v>
      </c>
      <c r="AJ8" s="71" t="str">
        <f>INDEX(Calculation_Splits!$DW:$EY,MATCH($A8,Calculation_Splits!$E:$E,0),MATCH(AJ$1,Calculation_Splits!$DW$2:$EY$2,0))</f>
        <v>Derived from the annual POTEnCIA reports on country energy consumption; author: Joint Research Center (JRC); year: 2019</v>
      </c>
      <c r="AK8" s="71" t="str">
        <f>INDEX(Calculation_Splits!$DW:$EY,MATCH($A8,Calculation_Splits!$E:$E,0),MATCH(AK$1,Calculation_Splits!$DW$2:$EY$2,0))</f>
        <v>Derived from the annual POTEnCIA reports on country energy consumption; author: Joint Research Center (JRC); year: 2019</v>
      </c>
      <c r="AL8" s="71" t="str">
        <f>INDEX(Calculation_Splits!$DW:$EY,MATCH($A8,Calculation_Splits!$E:$E,0),MATCH(AL$1,Calculation_Splits!$DW$2:$EY$2,0))</f>
        <v>Derived from the annual POTEnCIA reports on country energy consumption; author: Joint Research Center (JRC); year: 2019</v>
      </c>
      <c r="AM8" s="71" t="str">
        <f>INDEX(Calculation_Splits!$DW:$EY,MATCH($A8,Calculation_Splits!$E:$E,0),MATCH(AM$1,Calculation_Splits!$DW$2:$EY$2,0))</f>
        <v>Derived from the annual POTEnCIA reports on country energy consumption; author: Joint Research Center (JRC); year: 2019</v>
      </c>
      <c r="AN8" s="71" t="str">
        <f>INDEX(Calculation_Splits!$DW:$EY,MATCH($A8,Calculation_Splits!$E:$E,0),MATCH(AN$1,Calculation_Splits!$DW$2:$EY$2,0))</f>
        <v>Derived from the annual POTEnCIA reports on country energy consumption; author: Joint Research Center (JRC); year: 2019</v>
      </c>
      <c r="AO8" s="71" t="str">
        <f>INDEX(Calculation_Splits!$DW:$EY,MATCH($A8,Calculation_Splits!$E:$E,0),MATCH(AO$1,Calculation_Splits!$DW$2:$EY$2,0))</f>
        <v>Derived from the annual POTEnCIA reports on country energy consumption; author: Joint Research Center (JRC); year: 2019</v>
      </c>
      <c r="AP8" s="71" t="str">
        <f>INDEX(Calculation_Splits!$DW:$EY,MATCH($A8,Calculation_Splits!$E:$E,0),MATCH(AP$1,Calculation_Splits!$DW$2:$EY$2,0))</f>
        <v>Derived from the annual POTEnCIA reports on country energy consumption; author: Joint Research Center (JRC); year: 2019</v>
      </c>
      <c r="AQ8" s="71" t="str">
        <f>INDEX(Calculation_Splits!$DW:$EY,MATCH($A8,Calculation_Splits!$E:$E,0),MATCH(AQ$1,Calculation_Splits!$DW$2:$EY$2,0))</f>
        <v>Derived from the annual POTEnCIA reports on country energy consumption; author: Joint Research Center (JRC); year: 2019</v>
      </c>
      <c r="AR8" s="71" t="str">
        <f>INDEX(Calculation_Splits!$DW:$EY,MATCH($A8,Calculation_Splits!$E:$E,0),MATCH(AR$1,Calculation_Splits!$DW$2:$EY$2,0))</f>
        <v>Derived from the annual POTEnCIA reports on country energy consumption; author: Joint Research Center (JRC); year: 2019</v>
      </c>
      <c r="AS8" s="71" t="str">
        <f>INDEX(Calculation_Splits!$DW:$EY,MATCH($A8,Calculation_Splits!$E:$E,0),MATCH(AS$1,Calculation_Splits!$DW$2:$EY$2,0))</f>
        <v>Derived from the annual POTEnCIA reports on country energy consumption; author: Joint Research Center (JRC); year: 2019</v>
      </c>
      <c r="AT8" s="71" t="str">
        <f>INDEX(Calculation_Splits!$DW:$EY,MATCH($A8,Calculation_Splits!$E:$E,0),MATCH(AT$1,Calculation_Splits!$DW$2:$EY$2,0))</f>
        <v>Derived from the annual POTEnCIA reports on country energy consumption; author: Joint Research Center (JRC); year: 2019</v>
      </c>
      <c r="AU8" s="71" t="str">
        <f>INDEX(Calculation_Splits!$DW:$EY,MATCH($A8,Calculation_Splits!$E:$E,0),MATCH(AU$1,Calculation_Splits!$DW$2:$EY$2,0))</f>
        <v>Derived from the annual POTEnCIA reports on country energy consumption; author: Joint Research Center (JRC); year: 2019</v>
      </c>
      <c r="AV8" s="71" t="str">
        <f>INDEX(Calculation_Splits!$DW:$EY,MATCH($A8,Calculation_Splits!$E:$E,0),MATCH(AV$1,Calculation_Splits!$DW$2:$EY$2,0))</f>
        <v>Derived from the annual POTEnCIA reports on country energy consumption; author: Joint Research Center (JRC); year: 2019</v>
      </c>
      <c r="AW8" s="71" t="str">
        <f>INDEX(Calculation_Splits!$DW:$EY,MATCH($A8,Calculation_Splits!$E:$E,0),MATCH(AW$1,Calculation_Splits!$DW$2:$EY$2,0))</f>
        <v>Derived from the annual POTEnCIA reports on country energy consumption; author: Joint Research Center (JRC); year: 2019</v>
      </c>
      <c r="AX8" s="71" t="str">
        <f>INDEX(Calculation_Splits!$DW:$EY,MATCH($A8,Calculation_Splits!$E:$E,0),MATCH(AX$1,Calculation_Splits!$DW$2:$EY$2,0))</f>
        <v>Derived from the annual POTEnCIA reports on country energy consumption; author: Joint Research Center (JRC); year: 2019</v>
      </c>
      <c r="AY8" s="71" t="str">
        <f>INDEX(Calculation_Splits!$DW:$EY,MATCH($A8,Calculation_Splits!$E:$E,0),MATCH(AY$1,Calculation_Splits!$DW$2:$EY$2,0))</f>
        <v>Derived from the annual POTEnCIA reports on country energy consumption; author: Joint Research Center (JRC); year: 2019</v>
      </c>
      <c r="AZ8" s="71" t="str">
        <f>INDEX(Calculation_Splits!$DW:$EY,MATCH($A8,Calculation_Splits!$E:$E,0),MATCH(AZ$1,Calculation_Splits!$DW$2:$EY$2,0))</f>
        <v>Derived from the annual POTEnCIA reports on country energy consumption; author: Joint Research Center (JRC); year: 2019</v>
      </c>
      <c r="BA8" s="71" t="str">
        <f>INDEX(Calculation_Splits!$DW:$EY,MATCH($A8,Calculation_Splits!$E:$E,0),MATCH(BA$1,Calculation_Splits!$DW$2:$EY$2,0))</f>
        <v>Derived from the annual POTEnCIA reports on country energy consumption; author: Joint Research Center (JRC); year: 2019</v>
      </c>
      <c r="BB8" s="71" t="str">
        <f>INDEX(Calculation_Splits!$DW:$EY,MATCH($A8,Calculation_Splits!$E:$E,0),MATCH(BB$1,Calculation_Splits!$DW$2:$EY$2,0))</f>
        <v>Derived from the annual POTEnCIA reports on country energy consumption; author: Joint Research Center (JRC); year: 2019</v>
      </c>
      <c r="BC8" s="71" t="str">
        <f>INDEX(Calculation_Splits!$DW:$EY,MATCH($A8,Calculation_Splits!$E:$E,0),MATCH(BC$1,Calculation_Splits!$DW$2:$EY$2,0))</f>
        <v>Derived from the annual POTEnCIA reports on country energy consumption; author: Joint Research Center (JRC); year: 2019</v>
      </c>
      <c r="BD8" s="71" t="str">
        <f>INDEX(Calculation_Splits!$DW:$EY,MATCH($A8,Calculation_Splits!$E:$E,0),MATCH(BD$1,Calculation_Splits!$DW$2:$EY$2,0))</f>
        <v>Derived from the annual POTEnCIA reports on country energy consumption; author: Joint Research Center (JRC); year: 2019</v>
      </c>
      <c r="BE8" s="71" t="str">
        <f>INDEX(Calculation_Splits!$DW:$EY,MATCH($A8,Calculation_Splits!$E:$E,0),MATCH(BE$1,Calculation_Splits!$DW$2:$EY$2,0))</f>
        <v>Derived from the annual POTEnCIA reports on country energy consumption; author: Joint Research Center (JRC); year: 2019</v>
      </c>
      <c r="BF8" s="71" t="str">
        <f>INDEX(Calculation_Splits!$DW:$EY,MATCH($A8,Calculation_Splits!$E:$E,0),MATCH(BF$1,Calculation_Splits!$DW$2:$EY$2,0))</f>
        <v>Derived from the annual POTEnCIA reports on country energy consumption; author: Joint Research Center (JRC); year: 2019</v>
      </c>
      <c r="BG8" s="71" t="str">
        <f>INDEX(Calculation_Splits!$DW:$EY,MATCH($A8,Calculation_Splits!$E:$E,0),MATCH(BG$1,Calculation_Splits!$DW$2:$EY$2,0))</f>
        <v>Derived from the annual POTEnCIA reports on country energy consumption; author: Joint Research Center (JRC); year: 2019</v>
      </c>
    </row>
    <row r="9" spans="1:59" x14ac:dyDescent="0.2">
      <c r="A9" s="44" t="s">
        <v>142</v>
      </c>
      <c r="B9" s="49">
        <f>INDEX(Calculation_Splits!$CT:$DV,MATCH($A9,Calculation_Splits!$E:$E,0),MATCH(B$1,Calculation_Splits!$CT$2:$DV$2,0))</f>
        <v>5.3107364149920365E-2</v>
      </c>
      <c r="C9" s="49">
        <f>INDEX(Calculation_Splits!$CT:$DV,MATCH($A9,Calculation_Splits!$E:$E,0),MATCH(C$1,Calculation_Splits!$CT$2:$DV$2,0))</f>
        <v>8.4103074972644978E-2</v>
      </c>
      <c r="D9" s="49">
        <f>INDEX(Calculation_Splits!$CT:$DV,MATCH($A9,Calculation_Splits!$E:$E,0),MATCH(D$1,Calculation_Splits!$CT$2:$DV$2,0))</f>
        <v>2.9176505897147181E-2</v>
      </c>
      <c r="E9" s="49">
        <f>INDEX(Calculation_Splits!$CT:$DV,MATCH($A9,Calculation_Splits!$E:$E,0),MATCH(E$1,Calculation_Splits!$CT$2:$DV$2,0))</f>
        <v>8.5977673591193376E-2</v>
      </c>
      <c r="F9" s="49">
        <f>INDEX(Calculation_Splits!$CT:$DV,MATCH($A9,Calculation_Splits!$E:$E,0),MATCH(F$1,Calculation_Splits!$CT$2:$DV$2,0))</f>
        <v>0.19443579208199513</v>
      </c>
      <c r="G9" s="49">
        <f>INDEX(Calculation_Splits!$CT:$DV,MATCH($A9,Calculation_Splits!$E:$E,0),MATCH(G$1,Calculation_Splits!$CT$2:$DV$2,0))</f>
        <v>6.5562202538881023E-2</v>
      </c>
      <c r="H9" s="49">
        <f>INDEX(Calculation_Splits!$CT:$DV,MATCH($A9,Calculation_Splits!$E:$E,0),MATCH(H$1,Calculation_Splits!$CT$2:$DV$2,0))</f>
        <v>1.7844569243484047E-2</v>
      </c>
      <c r="I9" s="49">
        <f>INDEX(Calculation_Splits!$CT:$DV,MATCH($A9,Calculation_Splits!$E:$E,0),MATCH(I$1,Calculation_Splits!$CT$2:$DV$2,0))</f>
        <v>1.7671943727452934E-2</v>
      </c>
      <c r="J9" s="49">
        <f>INDEX(Calculation_Splits!$CT:$DV,MATCH($A9,Calculation_Splits!$E:$E,0),MATCH(J$1,Calculation_Splits!$CT$2:$DV$2,0))</f>
        <v>0.29278791414033356</v>
      </c>
      <c r="K9" s="49">
        <f>INDEX(Calculation_Splits!$CT:$DV,MATCH($A9,Calculation_Splits!$E:$E,0),MATCH(K$1,Calculation_Splits!$CT$2:$DV$2,0))</f>
        <v>0.15781302706260861</v>
      </c>
      <c r="L9" s="49">
        <f>INDEX(Calculation_Splits!$CT:$DV,MATCH($A9,Calculation_Splits!$E:$E,0),MATCH(L$1,Calculation_Splits!$CT$2:$DV$2,0))</f>
        <v>8.5029838213926637E-2</v>
      </c>
      <c r="M9" s="49">
        <f>INDEX(Calculation_Splits!$CT:$DV,MATCH($A9,Calculation_Splits!$E:$E,0),MATCH(M$1,Calculation_Splits!$CT$2:$DV$2,0))</f>
        <v>5.2825620515886733E-2</v>
      </c>
      <c r="N9" s="49">
        <f>INDEX(Calculation_Splits!$CT:$DV,MATCH($A9,Calculation_Splits!$E:$E,0),MATCH(N$1,Calculation_Splits!$CT$2:$DV$2,0))</f>
        <v>0.70961471992435476</v>
      </c>
      <c r="O9" s="49">
        <f>INDEX(Calculation_Splits!$CT:$DV,MATCH($A9,Calculation_Splits!$E:$E,0),MATCH(O$1,Calculation_Splits!$CT$2:$DV$2,0))</f>
        <v>0.18047973787903143</v>
      </c>
      <c r="P9" s="49">
        <f>INDEX(Calculation_Splits!$CT:$DV,MATCH($A9,Calculation_Splits!$E:$E,0),MATCH(P$1,Calculation_Splits!$CT$2:$DV$2,0))</f>
        <v>0.12486568679560456</v>
      </c>
      <c r="Q9" s="49">
        <f>INDEX(Calculation_Splits!$CT:$DV,MATCH($A9,Calculation_Splits!$E:$E,0),MATCH(Q$1,Calculation_Splits!$CT$2:$DV$2,0))</f>
        <v>2.09342344439007E-2</v>
      </c>
      <c r="R9" s="49">
        <f>INDEX(Calculation_Splits!$CT:$DV,MATCH($A9,Calculation_Splits!$E:$E,0),MATCH(R$1,Calculation_Splits!$CT$2:$DV$2,0))</f>
        <v>0.31185210687056608</v>
      </c>
      <c r="S9" s="49">
        <f>INDEX(Calculation_Splits!$CT:$DV,MATCH($A9,Calculation_Splits!$E:$E,0),MATCH(S$1,Calculation_Splits!$CT$2:$DV$2,0))</f>
        <v>1.4309743914670629E-2</v>
      </c>
      <c r="T9" s="49">
        <f>INDEX(Calculation_Splits!$CT:$DV,MATCH($A9,Calculation_Splits!$E:$E,0),MATCH(T$1,Calculation_Splits!$CT$2:$DV$2,0))</f>
        <v>3.1781225482984024E-2</v>
      </c>
      <c r="U9" s="49">
        <f>INDEX(Calculation_Splits!$CT:$DV,MATCH($A9,Calculation_Splits!$E:$E,0),MATCH(U$1,Calculation_Splits!$CT$2:$DV$2,0))</f>
        <v>8.9585750861934793E-3</v>
      </c>
      <c r="V9" s="49">
        <f>INDEX(Calculation_Splits!$CT:$DV,MATCH($A9,Calculation_Splits!$E:$E,0),MATCH(V$1,Calculation_Splits!$CT$2:$DV$2,0))</f>
        <v>3.7366360971486434E-2</v>
      </c>
      <c r="W9" s="49">
        <f>INDEX(Calculation_Splits!$CT:$DV,MATCH($A9,Calculation_Splits!$E:$E,0),MATCH(W$1,Calculation_Splits!$CT$2:$DV$2,0))</f>
        <v>0.26992204615910886</v>
      </c>
      <c r="X9" s="49">
        <f>INDEX(Calculation_Splits!$CT:$DV,MATCH($A9,Calculation_Splits!$E:$E,0),MATCH(X$1,Calculation_Splits!$CT$2:$DV$2,0))</f>
        <v>0.12616186490168196</v>
      </c>
      <c r="Y9" s="49">
        <f>INDEX(Calculation_Splits!$CT:$DV,MATCH($A9,Calculation_Splits!$E:$E,0),MATCH(Y$1,Calculation_Splits!$CT$2:$DV$2,0))</f>
        <v>0.21374720686282009</v>
      </c>
      <c r="Z9" s="49">
        <f>INDEX(Calculation_Splits!$CT:$DV,MATCH($A9,Calculation_Splits!$E:$E,0),MATCH(Z$1,Calculation_Splits!$CT$2:$DV$2,0))</f>
        <v>2.1442613797571609E-2</v>
      </c>
      <c r="AA9" s="49">
        <f>INDEX(Calculation_Splits!$CT:$DV,MATCH($A9,Calculation_Splits!$E:$E,0),MATCH(AA$1,Calculation_Splits!$CT$2:$DV$2,0))</f>
        <v>0.1785657423750468</v>
      </c>
      <c r="AB9" s="49">
        <f>INDEX(Calculation_Splits!$CT:$DV,MATCH($A9,Calculation_Splits!$E:$E,0),MATCH(AB$1,Calculation_Splits!$CT$2:$DV$2,0))</f>
        <v>1.3134329187749571E-2</v>
      </c>
      <c r="AC9" s="49">
        <f>INDEX(Calculation_Splits!$CT:$DV,MATCH($A9,Calculation_Splits!$E:$E,0),MATCH(AC$1,Calculation_Splits!$CT$2:$DV$2,0))</f>
        <v>4.8463318632141199E-2</v>
      </c>
      <c r="AD9" s="49">
        <f>INDEX(Calculation_Splits!$CT:$DV,MATCH($A9,Calculation_Splits!$E:$E,0),MATCH(AD$1,Calculation_Splits!$CT$2:$DV$2,0))</f>
        <v>9.6986019869336068E-2</v>
      </c>
      <c r="AE9" s="71" t="str">
        <f>INDEX(Calculation_Splits!$DW:$EY,MATCH($A9,Calculation_Splits!$E:$E,0),MATCH(AE$1,Calculation_Splits!$DW$2:$EY$2,0))</f>
        <v>Derived from the annual POTEnCIA reports on country energy consumption; author: Joint Research Center (JRC); year: 2019</v>
      </c>
      <c r="AF9" s="71" t="str">
        <f>INDEX(Calculation_Splits!$DW:$EY,MATCH($A9,Calculation_Splits!$E:$E,0),MATCH(AF$1,Calculation_Splits!$DW$2:$EY$2,0))</f>
        <v>Derived from the annual POTEnCIA reports on country energy consumption; author: Joint Research Center (JRC); year: 2019</v>
      </c>
      <c r="AG9" s="71" t="str">
        <f>INDEX(Calculation_Splits!$DW:$EY,MATCH($A9,Calculation_Splits!$E:$E,0),MATCH(AG$1,Calculation_Splits!$DW$2:$EY$2,0))</f>
        <v>Derived from the annual POTEnCIA reports on country energy consumption; author: Joint Research Center (JRC); year: 2019</v>
      </c>
      <c r="AH9" s="71" t="str">
        <f>INDEX(Calculation_Splits!$DW:$EY,MATCH($A9,Calculation_Splits!$E:$E,0),MATCH(AH$1,Calculation_Splits!$DW$2:$EY$2,0))</f>
        <v>Derived from the annual POTEnCIA reports on country energy consumption; author: Joint Research Center (JRC); year: 2019</v>
      </c>
      <c r="AI9" s="71" t="str">
        <f>INDEX(Calculation_Splits!$DW:$EY,MATCH($A9,Calculation_Splits!$E:$E,0),MATCH(AI$1,Calculation_Splits!$DW$2:$EY$2,0))</f>
        <v>Derived from the annual POTEnCIA reports on country energy consumption; author: Joint Research Center (JRC); year: 2019</v>
      </c>
      <c r="AJ9" s="71" t="str">
        <f>INDEX(Calculation_Splits!$DW:$EY,MATCH($A9,Calculation_Splits!$E:$E,0),MATCH(AJ$1,Calculation_Splits!$DW$2:$EY$2,0))</f>
        <v>Derived from the annual POTEnCIA reports on country energy consumption; author: Joint Research Center (JRC); year: 2019</v>
      </c>
      <c r="AK9" s="71" t="str">
        <f>INDEX(Calculation_Splits!$DW:$EY,MATCH($A9,Calculation_Splits!$E:$E,0),MATCH(AK$1,Calculation_Splits!$DW$2:$EY$2,0))</f>
        <v>Derived from the annual POTEnCIA reports on country energy consumption; author: Joint Research Center (JRC); year: 2019</v>
      </c>
      <c r="AL9" s="71" t="str">
        <f>INDEX(Calculation_Splits!$DW:$EY,MATCH($A9,Calculation_Splits!$E:$E,0),MATCH(AL$1,Calculation_Splits!$DW$2:$EY$2,0))</f>
        <v>Derived from the annual POTEnCIA reports on country energy consumption; author: Joint Research Center (JRC); year: 2019</v>
      </c>
      <c r="AM9" s="71" t="str">
        <f>INDEX(Calculation_Splits!$DW:$EY,MATCH($A9,Calculation_Splits!$E:$E,0),MATCH(AM$1,Calculation_Splits!$DW$2:$EY$2,0))</f>
        <v>Derived from the annual POTEnCIA reports on country energy consumption; author: Joint Research Center (JRC); year: 2019</v>
      </c>
      <c r="AN9" s="71" t="str">
        <f>INDEX(Calculation_Splits!$DW:$EY,MATCH($A9,Calculation_Splits!$E:$E,0),MATCH(AN$1,Calculation_Splits!$DW$2:$EY$2,0))</f>
        <v>Derived from the annual POTEnCIA reports on country energy consumption; author: Joint Research Center (JRC); year: 2019</v>
      </c>
      <c r="AO9" s="71" t="str">
        <f>INDEX(Calculation_Splits!$DW:$EY,MATCH($A9,Calculation_Splits!$E:$E,0),MATCH(AO$1,Calculation_Splits!$DW$2:$EY$2,0))</f>
        <v>Derived from the annual POTEnCIA reports on country energy consumption; author: Joint Research Center (JRC); year: 2019</v>
      </c>
      <c r="AP9" s="71" t="str">
        <f>INDEX(Calculation_Splits!$DW:$EY,MATCH($A9,Calculation_Splits!$E:$E,0),MATCH(AP$1,Calculation_Splits!$DW$2:$EY$2,0))</f>
        <v>Derived from the annual POTEnCIA reports on country energy consumption; author: Joint Research Center (JRC); year: 2019</v>
      </c>
      <c r="AQ9" s="71" t="str">
        <f>INDEX(Calculation_Splits!$DW:$EY,MATCH($A9,Calculation_Splits!$E:$E,0),MATCH(AQ$1,Calculation_Splits!$DW$2:$EY$2,0))</f>
        <v>Derived from the annual POTEnCIA reports on country energy consumption; author: Joint Research Center (JRC); year: 2019</v>
      </c>
      <c r="AR9" s="71" t="str">
        <f>INDEX(Calculation_Splits!$DW:$EY,MATCH($A9,Calculation_Splits!$E:$E,0),MATCH(AR$1,Calculation_Splits!$DW$2:$EY$2,0))</f>
        <v>Derived from the annual POTEnCIA reports on country energy consumption; author: Joint Research Center (JRC); year: 2019</v>
      </c>
      <c r="AS9" s="71" t="str">
        <f>INDEX(Calculation_Splits!$DW:$EY,MATCH($A9,Calculation_Splits!$E:$E,0),MATCH(AS$1,Calculation_Splits!$DW$2:$EY$2,0))</f>
        <v>Derived from the annual POTEnCIA reports on country energy consumption; author: Joint Research Center (JRC); year: 2019</v>
      </c>
      <c r="AT9" s="71" t="str">
        <f>INDEX(Calculation_Splits!$DW:$EY,MATCH($A9,Calculation_Splits!$E:$E,0),MATCH(AT$1,Calculation_Splits!$DW$2:$EY$2,0))</f>
        <v>Derived from the annual POTEnCIA reports on country energy consumption; author: Joint Research Center (JRC); year: 2019</v>
      </c>
      <c r="AU9" s="71" t="str">
        <f>INDEX(Calculation_Splits!$DW:$EY,MATCH($A9,Calculation_Splits!$E:$E,0),MATCH(AU$1,Calculation_Splits!$DW$2:$EY$2,0))</f>
        <v>Derived from the annual POTEnCIA reports on country energy consumption; author: Joint Research Center (JRC); year: 2019</v>
      </c>
      <c r="AV9" s="71" t="str">
        <f>INDEX(Calculation_Splits!$DW:$EY,MATCH($A9,Calculation_Splits!$E:$E,0),MATCH(AV$1,Calculation_Splits!$DW$2:$EY$2,0))</f>
        <v>Derived from the annual POTEnCIA reports on country energy consumption; author: Joint Research Center (JRC); year: 2019</v>
      </c>
      <c r="AW9" s="71" t="str">
        <f>INDEX(Calculation_Splits!$DW:$EY,MATCH($A9,Calculation_Splits!$E:$E,0),MATCH(AW$1,Calculation_Splits!$DW$2:$EY$2,0))</f>
        <v>Derived from the annual POTEnCIA reports on country energy consumption; author: Joint Research Center (JRC); year: 2019</v>
      </c>
      <c r="AX9" s="71" t="str">
        <f>INDEX(Calculation_Splits!$DW:$EY,MATCH($A9,Calculation_Splits!$E:$E,0),MATCH(AX$1,Calculation_Splits!$DW$2:$EY$2,0))</f>
        <v>Derived from the annual POTEnCIA reports on country energy consumption; author: Joint Research Center (JRC); year: 2019</v>
      </c>
      <c r="AY9" s="71" t="str">
        <f>INDEX(Calculation_Splits!$DW:$EY,MATCH($A9,Calculation_Splits!$E:$E,0),MATCH(AY$1,Calculation_Splits!$DW$2:$EY$2,0))</f>
        <v>Derived from the annual POTEnCIA reports on country energy consumption; author: Joint Research Center (JRC); year: 2019</v>
      </c>
      <c r="AZ9" s="71" t="str">
        <f>INDEX(Calculation_Splits!$DW:$EY,MATCH($A9,Calculation_Splits!$E:$E,0),MATCH(AZ$1,Calculation_Splits!$DW$2:$EY$2,0))</f>
        <v>Derived from the annual POTEnCIA reports on country energy consumption; author: Joint Research Center (JRC); year: 2019</v>
      </c>
      <c r="BA9" s="71" t="str">
        <f>INDEX(Calculation_Splits!$DW:$EY,MATCH($A9,Calculation_Splits!$E:$E,0),MATCH(BA$1,Calculation_Splits!$DW$2:$EY$2,0))</f>
        <v>Derived from the annual POTEnCIA reports on country energy consumption; author: Joint Research Center (JRC); year: 2019</v>
      </c>
      <c r="BB9" s="71" t="str">
        <f>INDEX(Calculation_Splits!$DW:$EY,MATCH($A9,Calculation_Splits!$E:$E,0),MATCH(BB$1,Calculation_Splits!$DW$2:$EY$2,0))</f>
        <v>Derived from the annual POTEnCIA reports on country energy consumption; author: Joint Research Center (JRC); year: 2019</v>
      </c>
      <c r="BC9" s="71" t="str">
        <f>INDEX(Calculation_Splits!$DW:$EY,MATCH($A9,Calculation_Splits!$E:$E,0),MATCH(BC$1,Calculation_Splits!$DW$2:$EY$2,0))</f>
        <v>Derived from the annual POTEnCIA reports on country energy consumption; author: Joint Research Center (JRC); year: 2019</v>
      </c>
      <c r="BD9" s="71" t="str">
        <f>INDEX(Calculation_Splits!$DW:$EY,MATCH($A9,Calculation_Splits!$E:$E,0),MATCH(BD$1,Calculation_Splits!$DW$2:$EY$2,0))</f>
        <v>Derived from the annual POTEnCIA reports on country energy consumption; author: Joint Research Center (JRC); year: 2019</v>
      </c>
      <c r="BE9" s="71" t="str">
        <f>INDEX(Calculation_Splits!$DW:$EY,MATCH($A9,Calculation_Splits!$E:$E,0),MATCH(BE$1,Calculation_Splits!$DW$2:$EY$2,0))</f>
        <v>Derived from the annual POTEnCIA reports on country energy consumption; author: Joint Research Center (JRC); year: 2019</v>
      </c>
      <c r="BF9" s="71" t="str">
        <f>INDEX(Calculation_Splits!$DW:$EY,MATCH($A9,Calculation_Splits!$E:$E,0),MATCH(BF$1,Calculation_Splits!$DW$2:$EY$2,0))</f>
        <v>Derived from the annual POTEnCIA reports on country energy consumption; author: Joint Research Center (JRC); year: 2019</v>
      </c>
      <c r="BG9" s="71" t="str">
        <f>INDEX(Calculation_Splits!$DW:$EY,MATCH($A9,Calculation_Splits!$E:$E,0),MATCH(BG$1,Calculation_Splits!$DW$2:$EY$2,0))</f>
        <v>Derived from the annual POTEnCIA reports on country energy consumption; author: Joint Research Center (JRC); year: 2019</v>
      </c>
    </row>
    <row r="10" spans="1:59" x14ac:dyDescent="0.2">
      <c r="A10" s="44" t="s">
        <v>143</v>
      </c>
      <c r="B10" s="49">
        <f>INDEX(Calculation_Splits!$CT:$DV,MATCH($A10,Calculation_Splits!$E:$E,0),MATCH(B$1,Calculation_Splits!$CT$2:$DV$2,0))</f>
        <v>6.780594159223618E-5</v>
      </c>
      <c r="C10" s="49">
        <f>INDEX(Calculation_Splits!$CT:$DV,MATCH($A10,Calculation_Splits!$E:$E,0),MATCH(C$1,Calculation_Splits!$CT$2:$DV$2,0))</f>
        <v>3.6300240585979918E-4</v>
      </c>
      <c r="D10" s="49">
        <f>INDEX(Calculation_Splits!$CT:$DV,MATCH($A10,Calculation_Splits!$E:$E,0),MATCH(D$1,Calculation_Splits!$CT$2:$DV$2,0))</f>
        <v>1.0484275897070255E-4</v>
      </c>
      <c r="E10" s="49">
        <f>INDEX(Calculation_Splits!$CT:$DV,MATCH($A10,Calculation_Splits!$E:$E,0),MATCH(E$1,Calculation_Splits!$CT$2:$DV$2,0))</f>
        <v>7.2780097523547128E-4</v>
      </c>
      <c r="F10" s="49">
        <f>INDEX(Calculation_Splits!$CT:$DV,MATCH($A10,Calculation_Splits!$E:$E,0),MATCH(F$1,Calculation_Splits!$CT$2:$DV$2,0))</f>
        <v>1.8605100854144528E-3</v>
      </c>
      <c r="G10" s="49">
        <f>INDEX(Calculation_Splits!$CT:$DV,MATCH($A10,Calculation_Splits!$E:$E,0),MATCH(G$1,Calculation_Splits!$CT$2:$DV$2,0))</f>
        <v>3.9028683389643621E-5</v>
      </c>
      <c r="H10" s="49">
        <f>INDEX(Calculation_Splits!$CT:$DV,MATCH($A10,Calculation_Splits!$E:$E,0),MATCH(H$1,Calculation_Splits!$CT$2:$DV$2,0))</f>
        <v>1.32949351804832E-4</v>
      </c>
      <c r="I10" s="49">
        <f>INDEX(Calculation_Splits!$CT:$DV,MATCH($A10,Calculation_Splits!$E:$E,0),MATCH(I$1,Calculation_Splits!$CT$2:$DV$2,0))</f>
        <v>1.7706332935907793E-3</v>
      </c>
      <c r="J10" s="49">
        <f>INDEX(Calculation_Splits!$CT:$DV,MATCH($A10,Calculation_Splits!$E:$E,0),MATCH(J$1,Calculation_Splits!$CT$2:$DV$2,0))</f>
        <v>3.7549016718261814E-4</v>
      </c>
      <c r="K10" s="49">
        <f>INDEX(Calculation_Splits!$CT:$DV,MATCH($A10,Calculation_Splits!$E:$E,0),MATCH(K$1,Calculation_Splits!$CT$2:$DV$2,0))</f>
        <v>1.5090986026151297E-4</v>
      </c>
      <c r="L10" s="49">
        <f>INDEX(Calculation_Splits!$CT:$DV,MATCH($A10,Calculation_Splits!$E:$E,0),MATCH(L$1,Calculation_Splits!$CT$2:$DV$2,0))</f>
        <v>1.7100350365146239E-4</v>
      </c>
      <c r="M10" s="49">
        <f>INDEX(Calculation_Splits!$CT:$DV,MATCH($A10,Calculation_Splits!$E:$E,0),MATCH(M$1,Calculation_Splits!$CT$2:$DV$2,0))</f>
        <v>2.9128275806269218E-5</v>
      </c>
      <c r="N10" s="49">
        <f>INDEX(Calculation_Splits!$CT:$DV,MATCH($A10,Calculation_Splits!$E:$E,0),MATCH(N$1,Calculation_Splits!$CT$2:$DV$2,0))</f>
        <v>5.1559585739574545E-5</v>
      </c>
      <c r="O10" s="49">
        <f>INDEX(Calculation_Splits!$CT:$DV,MATCH($A10,Calculation_Splits!$E:$E,0),MATCH(O$1,Calculation_Splits!$CT$2:$DV$2,0))</f>
        <v>3.9319294304745474E-4</v>
      </c>
      <c r="P10" s="49">
        <f>INDEX(Calculation_Splits!$CT:$DV,MATCH($A10,Calculation_Splits!$E:$E,0),MATCH(P$1,Calculation_Splits!$CT$2:$DV$2,0))</f>
        <v>3.1401388822779229E-4</v>
      </c>
      <c r="Q10" s="49">
        <f>INDEX(Calculation_Splits!$CT:$DV,MATCH($A10,Calculation_Splits!$E:$E,0),MATCH(Q$1,Calculation_Splits!$CT$2:$DV$2,0))</f>
        <v>1.7216586537968797E-4</v>
      </c>
      <c r="R10" s="49">
        <f>INDEX(Calculation_Splits!$CT:$DV,MATCH($A10,Calculation_Splits!$E:$E,0),MATCH(R$1,Calculation_Splits!$CT$2:$DV$2,0))</f>
        <v>1.958575168500935E-4</v>
      </c>
      <c r="S10" s="49">
        <f>INDEX(Calculation_Splits!$CT:$DV,MATCH($A10,Calculation_Splits!$E:$E,0),MATCH(S$1,Calculation_Splits!$CT$2:$DV$2,0))</f>
        <v>8.1806026074742908E-4</v>
      </c>
      <c r="T10" s="49">
        <f>INDEX(Calculation_Splits!$CT:$DV,MATCH($A10,Calculation_Splits!$E:$E,0),MATCH(T$1,Calculation_Splits!$CT$2:$DV$2,0))</f>
        <v>3.1485342229975655E-5</v>
      </c>
      <c r="U10" s="49">
        <f>INDEX(Calculation_Splits!$CT:$DV,MATCH($A10,Calculation_Splits!$E:$E,0),MATCH(U$1,Calculation_Splits!$CT$2:$DV$2,0))</f>
        <v>1.0151849695118811E-3</v>
      </c>
      <c r="V10" s="49">
        <f>INDEX(Calculation_Splits!$CT:$DV,MATCH($A10,Calculation_Splits!$E:$E,0),MATCH(V$1,Calculation_Splits!$CT$2:$DV$2,0))</f>
        <v>5.1803914851439482E-5</v>
      </c>
      <c r="W10" s="49">
        <f>INDEX(Calculation_Splits!$CT:$DV,MATCH($A10,Calculation_Splits!$E:$E,0),MATCH(W$1,Calculation_Splits!$CT$2:$DV$2,0))</f>
        <v>2.7757129866242518E-5</v>
      </c>
      <c r="X10" s="49">
        <f>INDEX(Calculation_Splits!$CT:$DV,MATCH($A10,Calculation_Splits!$E:$E,0),MATCH(X$1,Calculation_Splits!$CT$2:$DV$2,0))</f>
        <v>1.2912006797709545E-4</v>
      </c>
      <c r="Y10" s="49">
        <f>INDEX(Calculation_Splits!$CT:$DV,MATCH($A10,Calculation_Splits!$E:$E,0),MATCH(Y$1,Calculation_Splits!$CT$2:$DV$2,0))</f>
        <v>7.2749192219766657E-4</v>
      </c>
      <c r="Z10" s="49">
        <f>INDEX(Calculation_Splits!$CT:$DV,MATCH($A10,Calculation_Splits!$E:$E,0),MATCH(Z$1,Calculation_Splits!$CT$2:$DV$2,0))</f>
        <v>2.2370647666751148E-4</v>
      </c>
      <c r="AA10" s="49">
        <f>INDEX(Calculation_Splits!$CT:$DV,MATCH($A10,Calculation_Splits!$E:$E,0),MATCH(AA$1,Calculation_Splits!$CT$2:$DV$2,0))</f>
        <v>8.9569051429206538E-5</v>
      </c>
      <c r="AB10" s="49">
        <f>INDEX(Calculation_Splits!$CT:$DV,MATCH($A10,Calculation_Splits!$E:$E,0),MATCH(AB$1,Calculation_Splits!$CT$2:$DV$2,0))</f>
        <v>1.2362007643807648E-4</v>
      </c>
      <c r="AC10" s="49">
        <f>INDEX(Calculation_Splits!$CT:$DV,MATCH($A10,Calculation_Splits!$E:$E,0),MATCH(AC$1,Calculation_Splits!$CT$2:$DV$2,0))</f>
        <v>5.793539731713572E-4</v>
      </c>
      <c r="AD10" s="49">
        <f>INDEX(Calculation_Splits!$CT:$DV,MATCH($A10,Calculation_Splits!$E:$E,0),MATCH(AD$1,Calculation_Splits!$CT$2:$DV$2,0))</f>
        <v>1.7714579035689741E-4</v>
      </c>
      <c r="AE10" s="71" t="str">
        <f>INDEX(Calculation_Splits!$DW:$EY,MATCH($A10,Calculation_Splits!$E:$E,0),MATCH(AE$1,Calculation_Splits!$DW$2:$EY$2,0))</f>
        <v>Derived from the annual POTEnCIA reports on country energy consumption; author: Joint Research Center (JRC); year: 2019</v>
      </c>
      <c r="AF10" s="71" t="str">
        <f>INDEX(Calculation_Splits!$DW:$EY,MATCH($A10,Calculation_Splits!$E:$E,0),MATCH(AF$1,Calculation_Splits!$DW$2:$EY$2,0))</f>
        <v>Derived from the annual POTEnCIA reports on country energy consumption; author: Joint Research Center (JRC); year: 2019</v>
      </c>
      <c r="AG10" s="71" t="str">
        <f>INDEX(Calculation_Splits!$DW:$EY,MATCH($A10,Calculation_Splits!$E:$E,0),MATCH(AG$1,Calculation_Splits!$DW$2:$EY$2,0))</f>
        <v>Derived from the annual POTEnCIA reports on country energy consumption; author: Joint Research Center (JRC); year: 2019</v>
      </c>
      <c r="AH10" s="71" t="str">
        <f>INDEX(Calculation_Splits!$DW:$EY,MATCH($A10,Calculation_Splits!$E:$E,0),MATCH(AH$1,Calculation_Splits!$DW$2:$EY$2,0))</f>
        <v>Derived from the annual POTEnCIA reports on country energy consumption; author: Joint Research Center (JRC); year: 2019</v>
      </c>
      <c r="AI10" s="71" t="str">
        <f>INDEX(Calculation_Splits!$DW:$EY,MATCH($A10,Calculation_Splits!$E:$E,0),MATCH(AI$1,Calculation_Splits!$DW$2:$EY$2,0))</f>
        <v>Derived from the annual POTEnCIA reports on country energy consumption; author: Joint Research Center (JRC); year: 2019</v>
      </c>
      <c r="AJ10" s="71" t="str">
        <f>INDEX(Calculation_Splits!$DW:$EY,MATCH($A10,Calculation_Splits!$E:$E,0),MATCH(AJ$1,Calculation_Splits!$DW$2:$EY$2,0))</f>
        <v>Derived from the annual POTEnCIA reports on country energy consumption; author: Joint Research Center (JRC); year: 2019</v>
      </c>
      <c r="AK10" s="71" t="str">
        <f>INDEX(Calculation_Splits!$DW:$EY,MATCH($A10,Calculation_Splits!$E:$E,0),MATCH(AK$1,Calculation_Splits!$DW$2:$EY$2,0))</f>
        <v>Derived from the annual POTEnCIA reports on country energy consumption; author: Joint Research Center (JRC); year: 2019</v>
      </c>
      <c r="AL10" s="71" t="str">
        <f>INDEX(Calculation_Splits!$DW:$EY,MATCH($A10,Calculation_Splits!$E:$E,0),MATCH(AL$1,Calculation_Splits!$DW$2:$EY$2,0))</f>
        <v>Derived from the annual POTEnCIA reports on country energy consumption; author: Joint Research Center (JRC); year: 2019</v>
      </c>
      <c r="AM10" s="71" t="str">
        <f>INDEX(Calculation_Splits!$DW:$EY,MATCH($A10,Calculation_Splits!$E:$E,0),MATCH(AM$1,Calculation_Splits!$DW$2:$EY$2,0))</f>
        <v>Derived from the annual POTEnCIA reports on country energy consumption; author: Joint Research Center (JRC); year: 2019</v>
      </c>
      <c r="AN10" s="71" t="str">
        <f>INDEX(Calculation_Splits!$DW:$EY,MATCH($A10,Calculation_Splits!$E:$E,0),MATCH(AN$1,Calculation_Splits!$DW$2:$EY$2,0))</f>
        <v>Derived from the annual POTEnCIA reports on country energy consumption; author: Joint Research Center (JRC); year: 2019</v>
      </c>
      <c r="AO10" s="71" t="str">
        <f>INDEX(Calculation_Splits!$DW:$EY,MATCH($A10,Calculation_Splits!$E:$E,0),MATCH(AO$1,Calculation_Splits!$DW$2:$EY$2,0))</f>
        <v>Derived from the annual POTEnCIA reports on country energy consumption; author: Joint Research Center (JRC); year: 2019</v>
      </c>
      <c r="AP10" s="71" t="str">
        <f>INDEX(Calculation_Splits!$DW:$EY,MATCH($A10,Calculation_Splits!$E:$E,0),MATCH(AP$1,Calculation_Splits!$DW$2:$EY$2,0))</f>
        <v>Derived from the annual POTEnCIA reports on country energy consumption; author: Joint Research Center (JRC); year: 2019</v>
      </c>
      <c r="AQ10" s="71" t="str">
        <f>INDEX(Calculation_Splits!$DW:$EY,MATCH($A10,Calculation_Splits!$E:$E,0),MATCH(AQ$1,Calculation_Splits!$DW$2:$EY$2,0))</f>
        <v>Derived from the annual POTEnCIA reports on country energy consumption; author: Joint Research Center (JRC); year: 2019</v>
      </c>
      <c r="AR10" s="71" t="str">
        <f>INDEX(Calculation_Splits!$DW:$EY,MATCH($A10,Calculation_Splits!$E:$E,0),MATCH(AR$1,Calculation_Splits!$DW$2:$EY$2,0))</f>
        <v>Derived from the annual POTEnCIA reports on country energy consumption; author: Joint Research Center (JRC); year: 2019</v>
      </c>
      <c r="AS10" s="71" t="str">
        <f>INDEX(Calculation_Splits!$DW:$EY,MATCH($A10,Calculation_Splits!$E:$E,0),MATCH(AS$1,Calculation_Splits!$DW$2:$EY$2,0))</f>
        <v>Derived from the annual POTEnCIA reports on country energy consumption; author: Joint Research Center (JRC); year: 2019</v>
      </c>
      <c r="AT10" s="71" t="str">
        <f>INDEX(Calculation_Splits!$DW:$EY,MATCH($A10,Calculation_Splits!$E:$E,0),MATCH(AT$1,Calculation_Splits!$DW$2:$EY$2,0))</f>
        <v>Derived from the annual POTEnCIA reports on country energy consumption; author: Joint Research Center (JRC); year: 2019</v>
      </c>
      <c r="AU10" s="71" t="str">
        <f>INDEX(Calculation_Splits!$DW:$EY,MATCH($A10,Calculation_Splits!$E:$E,0),MATCH(AU$1,Calculation_Splits!$DW$2:$EY$2,0))</f>
        <v>Derived from the annual POTEnCIA reports on country energy consumption; author: Joint Research Center (JRC); year: 2019</v>
      </c>
      <c r="AV10" s="71" t="str">
        <f>INDEX(Calculation_Splits!$DW:$EY,MATCH($A10,Calculation_Splits!$E:$E,0),MATCH(AV$1,Calculation_Splits!$DW$2:$EY$2,0))</f>
        <v>Derived from the annual POTEnCIA reports on country energy consumption; author: Joint Research Center (JRC); year: 2019</v>
      </c>
      <c r="AW10" s="71" t="str">
        <f>INDEX(Calculation_Splits!$DW:$EY,MATCH($A10,Calculation_Splits!$E:$E,0),MATCH(AW$1,Calculation_Splits!$DW$2:$EY$2,0))</f>
        <v>Derived from the annual POTEnCIA reports on country energy consumption; author: Joint Research Center (JRC); year: 2019</v>
      </c>
      <c r="AX10" s="71" t="str">
        <f>INDEX(Calculation_Splits!$DW:$EY,MATCH($A10,Calculation_Splits!$E:$E,0),MATCH(AX$1,Calculation_Splits!$DW$2:$EY$2,0))</f>
        <v>Derived from the annual POTEnCIA reports on country energy consumption; author: Joint Research Center (JRC); year: 2019</v>
      </c>
      <c r="AY10" s="71" t="str">
        <f>INDEX(Calculation_Splits!$DW:$EY,MATCH($A10,Calculation_Splits!$E:$E,0),MATCH(AY$1,Calculation_Splits!$DW$2:$EY$2,0))</f>
        <v>Derived from the annual POTEnCIA reports on country energy consumption; author: Joint Research Center (JRC); year: 2019</v>
      </c>
      <c r="AZ10" s="71" t="str">
        <f>INDEX(Calculation_Splits!$DW:$EY,MATCH($A10,Calculation_Splits!$E:$E,0),MATCH(AZ$1,Calculation_Splits!$DW$2:$EY$2,0))</f>
        <v>Derived from the annual POTEnCIA reports on country energy consumption; author: Joint Research Center (JRC); year: 2019</v>
      </c>
      <c r="BA10" s="71" t="str">
        <f>INDEX(Calculation_Splits!$DW:$EY,MATCH($A10,Calculation_Splits!$E:$E,0),MATCH(BA$1,Calculation_Splits!$DW$2:$EY$2,0))</f>
        <v>Derived from the annual POTEnCIA reports on country energy consumption; author: Joint Research Center (JRC); year: 2019</v>
      </c>
      <c r="BB10" s="71" t="str">
        <f>INDEX(Calculation_Splits!$DW:$EY,MATCH($A10,Calculation_Splits!$E:$E,0),MATCH(BB$1,Calculation_Splits!$DW$2:$EY$2,0))</f>
        <v>Derived from the annual POTEnCIA reports on country energy consumption; author: Joint Research Center (JRC); year: 2019</v>
      </c>
      <c r="BC10" s="71" t="str">
        <f>INDEX(Calculation_Splits!$DW:$EY,MATCH($A10,Calculation_Splits!$E:$E,0),MATCH(BC$1,Calculation_Splits!$DW$2:$EY$2,0))</f>
        <v>Derived from the annual POTEnCIA reports on country energy consumption; author: Joint Research Center (JRC); year: 2019</v>
      </c>
      <c r="BD10" s="71" t="str">
        <f>INDEX(Calculation_Splits!$DW:$EY,MATCH($A10,Calculation_Splits!$E:$E,0),MATCH(BD$1,Calculation_Splits!$DW$2:$EY$2,0))</f>
        <v>Derived from the annual POTEnCIA reports on country energy consumption; author: Joint Research Center (JRC); year: 2019</v>
      </c>
      <c r="BE10" s="71" t="str">
        <f>INDEX(Calculation_Splits!$DW:$EY,MATCH($A10,Calculation_Splits!$E:$E,0),MATCH(BE$1,Calculation_Splits!$DW$2:$EY$2,0))</f>
        <v>Derived from the annual POTEnCIA reports on country energy consumption; author: Joint Research Center (JRC); year: 2019</v>
      </c>
      <c r="BF10" s="71" t="str">
        <f>INDEX(Calculation_Splits!$DW:$EY,MATCH($A10,Calculation_Splits!$E:$E,0),MATCH(BF$1,Calculation_Splits!$DW$2:$EY$2,0))</f>
        <v>Derived from the annual POTEnCIA reports on country energy consumption; author: Joint Research Center (JRC); year: 2019</v>
      </c>
      <c r="BG10" s="71" t="str">
        <f>INDEX(Calculation_Splits!$DW:$EY,MATCH($A10,Calculation_Splits!$E:$E,0),MATCH(BG$1,Calculation_Splits!$DW$2:$EY$2,0))</f>
        <v>Derived from the annual POTEnCIA reports on country energy consumption; author: Joint Research Center (JRC); year: 2019</v>
      </c>
    </row>
    <row r="11" spans="1:59" x14ac:dyDescent="0.2">
      <c r="A11" s="44" t="s">
        <v>144</v>
      </c>
      <c r="B11" s="49">
        <f>INDEX(Calculation_Splits!$CT:$DV,MATCH($A11,Calculation_Splits!$E:$E,0),MATCH(B$1,Calculation_Splits!$CT$2:$DV$2,0))</f>
        <v>0.94844462700136045</v>
      </c>
      <c r="C11" s="49">
        <f>INDEX(Calculation_Splits!$CT:$DV,MATCH($A11,Calculation_Splits!$E:$E,0),MATCH(C$1,Calculation_Splits!$CT$2:$DV$2,0))</f>
        <v>0.93997112195098498</v>
      </c>
      <c r="D11" s="49">
        <f>INDEX(Calculation_Splits!$CT:$DV,MATCH($A11,Calculation_Splits!$E:$E,0),MATCH(D$1,Calculation_Splits!$CT$2:$DV$2,0))</f>
        <v>0.91781845841945942</v>
      </c>
      <c r="E11" s="49">
        <f>INDEX(Calculation_Splits!$CT:$DV,MATCH($A11,Calculation_Splits!$E:$E,0),MATCH(E$1,Calculation_Splits!$CT$2:$DV$2,0))</f>
        <v>0.97681173213561301</v>
      </c>
      <c r="F11" s="49">
        <f>INDEX(Calculation_Splits!$CT:$DV,MATCH($A11,Calculation_Splits!$E:$E,0),MATCH(F$1,Calculation_Splits!$CT$2:$DV$2,0))</f>
        <v>0.92293955457049393</v>
      </c>
      <c r="G11" s="49">
        <f>INDEX(Calculation_Splits!$CT:$DV,MATCH($A11,Calculation_Splits!$E:$E,0),MATCH(G$1,Calculation_Splits!$CT$2:$DV$2,0))</f>
        <v>0.96607865141739357</v>
      </c>
      <c r="H11" s="49">
        <f>INDEX(Calculation_Splits!$CT:$DV,MATCH($A11,Calculation_Splits!$E:$E,0),MATCH(H$1,Calculation_Splits!$CT$2:$DV$2,0))</f>
        <v>0.96527132798466442</v>
      </c>
      <c r="I11" s="49">
        <f>INDEX(Calculation_Splits!$CT:$DV,MATCH($A11,Calculation_Splits!$E:$E,0),MATCH(I$1,Calculation_Splits!$CT$2:$DV$2,0))</f>
        <v>0.94958049462657412</v>
      </c>
      <c r="J11" s="49">
        <f>INDEX(Calculation_Splits!$CT:$DV,MATCH($A11,Calculation_Splits!$E:$E,0),MATCH(J$1,Calculation_Splits!$CT$2:$DV$2,0))</f>
        <v>0.8586960181255876</v>
      </c>
      <c r="K11" s="49">
        <f>INDEX(Calculation_Splits!$CT:$DV,MATCH($A11,Calculation_Splits!$E:$E,0),MATCH(K$1,Calculation_Splits!$CT$2:$DV$2,0))</f>
        <v>0.95547540274993992</v>
      </c>
      <c r="L11" s="49">
        <f>INDEX(Calculation_Splits!$CT:$DV,MATCH($A11,Calculation_Splits!$E:$E,0),MATCH(L$1,Calculation_Splits!$CT$2:$DV$2,0))</f>
        <v>0.88820877081490057</v>
      </c>
      <c r="M11" s="49">
        <f>INDEX(Calculation_Splits!$CT:$DV,MATCH($A11,Calculation_Splits!$E:$E,0),MATCH(M$1,Calculation_Splits!$CT$2:$DV$2,0))</f>
        <v>0.96675724042092803</v>
      </c>
      <c r="N11" s="49">
        <f>INDEX(Calculation_Splits!$CT:$DV,MATCH($A11,Calculation_Splits!$E:$E,0),MATCH(N$1,Calculation_Splits!$CT$2:$DV$2,0))</f>
        <v>0.79951533583950596</v>
      </c>
      <c r="O11" s="49">
        <f>INDEX(Calculation_Splits!$CT:$DV,MATCH($A11,Calculation_Splits!$E:$E,0),MATCH(O$1,Calculation_Splits!$CT$2:$DV$2,0))</f>
        <v>0.97668387521731292</v>
      </c>
      <c r="P11" s="49">
        <f>INDEX(Calculation_Splits!$CT:$DV,MATCH($A11,Calculation_Splits!$E:$E,0),MATCH(P$1,Calculation_Splits!$CT$2:$DV$2,0))</f>
        <v>0.97039675141061332</v>
      </c>
      <c r="Q11" s="49">
        <f>INDEX(Calculation_Splits!$CT:$DV,MATCH($A11,Calculation_Splits!$E:$E,0),MATCH(Q$1,Calculation_Splits!$CT$2:$DV$2,0))</f>
        <v>0.99455649382438749</v>
      </c>
      <c r="R11" s="49">
        <f>INDEX(Calculation_Splits!$CT:$DV,MATCH($A11,Calculation_Splits!$E:$E,0),MATCH(R$1,Calculation_Splits!$CT$2:$DV$2,0))</f>
        <v>0.85163944464533736</v>
      </c>
      <c r="S11" s="49">
        <f>INDEX(Calculation_Splits!$CT:$DV,MATCH($A11,Calculation_Splits!$E:$E,0),MATCH(S$1,Calculation_Splits!$CT$2:$DV$2,0))</f>
        <v>0.96295847911588517</v>
      </c>
      <c r="T11" s="49">
        <f>INDEX(Calculation_Splits!$CT:$DV,MATCH($A11,Calculation_Splits!$E:$E,0),MATCH(T$1,Calculation_Splits!$CT$2:$DV$2,0))</f>
        <v>0.98909804084439834</v>
      </c>
      <c r="U11" s="49">
        <f>INDEX(Calculation_Splits!$CT:$DV,MATCH($A11,Calculation_Splits!$E:$E,0),MATCH(U$1,Calculation_Splits!$CT$2:$DV$2,0))</f>
        <v>0.97362857239284284</v>
      </c>
      <c r="V11" s="49">
        <f>INDEX(Calculation_Splits!$CT:$DV,MATCH($A11,Calculation_Splits!$E:$E,0),MATCH(V$1,Calculation_Splits!$CT$2:$DV$2,0))</f>
        <v>0.95501917170644424</v>
      </c>
      <c r="W11" s="49">
        <f>INDEX(Calculation_Splits!$CT:$DV,MATCH($A11,Calculation_Splits!$E:$E,0),MATCH(W$1,Calculation_Splits!$CT$2:$DV$2,0))</f>
        <v>0.88974388142660943</v>
      </c>
      <c r="X11" s="49">
        <f>INDEX(Calculation_Splits!$CT:$DV,MATCH($A11,Calculation_Splits!$E:$E,0),MATCH(X$1,Calculation_Splits!$CT$2:$DV$2,0))</f>
        <v>0.9411838153068538</v>
      </c>
      <c r="Y11" s="49">
        <f>INDEX(Calculation_Splits!$CT:$DV,MATCH($A11,Calculation_Splits!$E:$E,0),MATCH(Y$1,Calculation_Splits!$CT$2:$DV$2,0))</f>
        <v>0.92363291675348658</v>
      </c>
      <c r="Z11" s="49">
        <f>INDEX(Calculation_Splits!$CT:$DV,MATCH($A11,Calculation_Splits!$E:$E,0),MATCH(Z$1,Calculation_Splits!$CT$2:$DV$2,0))</f>
        <v>0.97104797091673067</v>
      </c>
      <c r="AA11" s="49">
        <f>INDEX(Calculation_Splits!$CT:$DV,MATCH($A11,Calculation_Splits!$E:$E,0),MATCH(AA$1,Calculation_Splits!$CT$2:$DV$2,0))</f>
        <v>0.96610749609498447</v>
      </c>
      <c r="AB11" s="49">
        <f>INDEX(Calculation_Splits!$CT:$DV,MATCH($A11,Calculation_Splits!$E:$E,0),MATCH(AB$1,Calculation_Splits!$CT$2:$DV$2,0))</f>
        <v>0.91069185346080506</v>
      </c>
      <c r="AC11" s="49">
        <f>INDEX(Calculation_Splits!$CT:$DV,MATCH($A11,Calculation_Splits!$E:$E,0),MATCH(AC$1,Calculation_Splits!$CT$2:$DV$2,0))</f>
        <v>0.96350411440552364</v>
      </c>
      <c r="AD11" s="49">
        <f>INDEX(Calculation_Splits!$CT:$DV,MATCH($A11,Calculation_Splits!$E:$E,0),MATCH(AD$1,Calculation_Splits!$CT$2:$DV$2,0))</f>
        <v>0.92839670029298416</v>
      </c>
      <c r="AE11" s="71" t="str">
        <f>INDEX(Calculation_Splits!$DW:$EY,MATCH($A11,Calculation_Splits!$E:$E,0),MATCH(AE$1,Calculation_Splits!$DW$2:$EY$2,0))</f>
        <v>Derived from the annual POTEnCIA reports on country energy consumption; author: Joint Research Center (JRC); year: 2019</v>
      </c>
      <c r="AF11" s="71" t="str">
        <f>INDEX(Calculation_Splits!$DW:$EY,MATCH($A11,Calculation_Splits!$E:$E,0),MATCH(AF$1,Calculation_Splits!$DW$2:$EY$2,0))</f>
        <v>Derived from the annual POTEnCIA reports on country energy consumption; author: Joint Research Center (JRC); year: 2019</v>
      </c>
      <c r="AG11" s="71" t="str">
        <f>INDEX(Calculation_Splits!$DW:$EY,MATCH($A11,Calculation_Splits!$E:$E,0),MATCH(AG$1,Calculation_Splits!$DW$2:$EY$2,0))</f>
        <v>Derived from the annual POTEnCIA reports on country energy consumption; author: Joint Research Center (JRC); year: 2019</v>
      </c>
      <c r="AH11" s="71" t="str">
        <f>INDEX(Calculation_Splits!$DW:$EY,MATCH($A11,Calculation_Splits!$E:$E,0),MATCH(AH$1,Calculation_Splits!$DW$2:$EY$2,0))</f>
        <v>Derived from the annual POTEnCIA reports on country energy consumption; author: Joint Research Center (JRC); year: 2019</v>
      </c>
      <c r="AI11" s="71" t="str">
        <f>INDEX(Calculation_Splits!$DW:$EY,MATCH($A11,Calculation_Splits!$E:$E,0),MATCH(AI$1,Calculation_Splits!$DW$2:$EY$2,0))</f>
        <v>Derived from the annual POTEnCIA reports on country energy consumption; author: Joint Research Center (JRC); year: 2019</v>
      </c>
      <c r="AJ11" s="71" t="str">
        <f>INDEX(Calculation_Splits!$DW:$EY,MATCH($A11,Calculation_Splits!$E:$E,0),MATCH(AJ$1,Calculation_Splits!$DW$2:$EY$2,0))</f>
        <v>Derived from the annual POTEnCIA reports on country energy consumption; author: Joint Research Center (JRC); year: 2019</v>
      </c>
      <c r="AK11" s="71" t="str">
        <f>INDEX(Calculation_Splits!$DW:$EY,MATCH($A11,Calculation_Splits!$E:$E,0),MATCH(AK$1,Calculation_Splits!$DW$2:$EY$2,0))</f>
        <v>Derived from the annual POTEnCIA reports on country energy consumption; author: Joint Research Center (JRC); year: 2019</v>
      </c>
      <c r="AL11" s="71" t="str">
        <f>INDEX(Calculation_Splits!$DW:$EY,MATCH($A11,Calculation_Splits!$E:$E,0),MATCH(AL$1,Calculation_Splits!$DW$2:$EY$2,0))</f>
        <v>Derived from the annual POTEnCIA reports on country energy consumption; author: Joint Research Center (JRC); year: 2019</v>
      </c>
      <c r="AM11" s="71" t="str">
        <f>INDEX(Calculation_Splits!$DW:$EY,MATCH($A11,Calculation_Splits!$E:$E,0),MATCH(AM$1,Calculation_Splits!$DW$2:$EY$2,0))</f>
        <v>Derived from the annual POTEnCIA reports on country energy consumption; author: Joint Research Center (JRC); year: 2019</v>
      </c>
      <c r="AN11" s="71" t="str">
        <f>INDEX(Calculation_Splits!$DW:$EY,MATCH($A11,Calculation_Splits!$E:$E,0),MATCH(AN$1,Calculation_Splits!$DW$2:$EY$2,0))</f>
        <v>Derived from the annual POTEnCIA reports on country energy consumption; author: Joint Research Center (JRC); year: 2019</v>
      </c>
      <c r="AO11" s="71" t="str">
        <f>INDEX(Calculation_Splits!$DW:$EY,MATCH($A11,Calculation_Splits!$E:$E,0),MATCH(AO$1,Calculation_Splits!$DW$2:$EY$2,0))</f>
        <v>Derived from the annual POTEnCIA reports on country energy consumption; author: Joint Research Center (JRC); year: 2019</v>
      </c>
      <c r="AP11" s="71" t="str">
        <f>INDEX(Calculation_Splits!$DW:$EY,MATCH($A11,Calculation_Splits!$E:$E,0),MATCH(AP$1,Calculation_Splits!$DW$2:$EY$2,0))</f>
        <v>Derived from the annual POTEnCIA reports on country energy consumption; author: Joint Research Center (JRC); year: 2019</v>
      </c>
      <c r="AQ11" s="71" t="str">
        <f>INDEX(Calculation_Splits!$DW:$EY,MATCH($A11,Calculation_Splits!$E:$E,0),MATCH(AQ$1,Calculation_Splits!$DW$2:$EY$2,0))</f>
        <v>Derived from the annual POTEnCIA reports on country energy consumption; author: Joint Research Center (JRC); year: 2019</v>
      </c>
      <c r="AR11" s="71" t="str">
        <f>INDEX(Calculation_Splits!$DW:$EY,MATCH($A11,Calculation_Splits!$E:$E,0),MATCH(AR$1,Calculation_Splits!$DW$2:$EY$2,0))</f>
        <v>Derived from the annual POTEnCIA reports on country energy consumption; author: Joint Research Center (JRC); year: 2019</v>
      </c>
      <c r="AS11" s="71" t="str">
        <f>INDEX(Calculation_Splits!$DW:$EY,MATCH($A11,Calculation_Splits!$E:$E,0),MATCH(AS$1,Calculation_Splits!$DW$2:$EY$2,0))</f>
        <v>Derived from the annual POTEnCIA reports on country energy consumption; author: Joint Research Center (JRC); year: 2019</v>
      </c>
      <c r="AT11" s="71" t="str">
        <f>INDEX(Calculation_Splits!$DW:$EY,MATCH($A11,Calculation_Splits!$E:$E,0),MATCH(AT$1,Calculation_Splits!$DW$2:$EY$2,0))</f>
        <v>Derived from the annual POTEnCIA reports on country energy consumption; author: Joint Research Center (JRC); year: 2019</v>
      </c>
      <c r="AU11" s="71" t="str">
        <f>INDEX(Calculation_Splits!$DW:$EY,MATCH($A11,Calculation_Splits!$E:$E,0),MATCH(AU$1,Calculation_Splits!$DW$2:$EY$2,0))</f>
        <v>Derived from the annual POTEnCIA reports on country energy consumption; author: Joint Research Center (JRC); year: 2019</v>
      </c>
      <c r="AV11" s="71" t="str">
        <f>INDEX(Calculation_Splits!$DW:$EY,MATCH($A11,Calculation_Splits!$E:$E,0),MATCH(AV$1,Calculation_Splits!$DW$2:$EY$2,0))</f>
        <v>Derived from the annual POTEnCIA reports on country energy consumption; author: Joint Research Center (JRC); year: 2019</v>
      </c>
      <c r="AW11" s="71" t="str">
        <f>INDEX(Calculation_Splits!$DW:$EY,MATCH($A11,Calculation_Splits!$E:$E,0),MATCH(AW$1,Calculation_Splits!$DW$2:$EY$2,0))</f>
        <v>Derived from the annual POTEnCIA reports on country energy consumption; author: Joint Research Center (JRC); year: 2019</v>
      </c>
      <c r="AX11" s="71" t="str">
        <f>INDEX(Calculation_Splits!$DW:$EY,MATCH($A11,Calculation_Splits!$E:$E,0),MATCH(AX$1,Calculation_Splits!$DW$2:$EY$2,0))</f>
        <v>Derived from the annual POTEnCIA reports on country energy consumption; author: Joint Research Center (JRC); year: 2019</v>
      </c>
      <c r="AY11" s="71" t="str">
        <f>INDEX(Calculation_Splits!$DW:$EY,MATCH($A11,Calculation_Splits!$E:$E,0),MATCH(AY$1,Calculation_Splits!$DW$2:$EY$2,0))</f>
        <v>Derived from the annual POTEnCIA reports on country energy consumption; author: Joint Research Center (JRC); year: 2019</v>
      </c>
      <c r="AZ11" s="71" t="str">
        <f>INDEX(Calculation_Splits!$DW:$EY,MATCH($A11,Calculation_Splits!$E:$E,0),MATCH(AZ$1,Calculation_Splits!$DW$2:$EY$2,0))</f>
        <v>Derived from the annual POTEnCIA reports on country energy consumption; author: Joint Research Center (JRC); year: 2019</v>
      </c>
      <c r="BA11" s="71" t="str">
        <f>INDEX(Calculation_Splits!$DW:$EY,MATCH($A11,Calculation_Splits!$E:$E,0),MATCH(BA$1,Calculation_Splits!$DW$2:$EY$2,0))</f>
        <v>Derived from the annual POTEnCIA reports on country energy consumption; author: Joint Research Center (JRC); year: 2019</v>
      </c>
      <c r="BB11" s="71" t="str">
        <f>INDEX(Calculation_Splits!$DW:$EY,MATCH($A11,Calculation_Splits!$E:$E,0),MATCH(BB$1,Calculation_Splits!$DW$2:$EY$2,0))</f>
        <v>Derived from the annual POTEnCIA reports on country energy consumption; author: Joint Research Center (JRC); year: 2019</v>
      </c>
      <c r="BC11" s="71" t="str">
        <f>INDEX(Calculation_Splits!$DW:$EY,MATCH($A11,Calculation_Splits!$E:$E,0),MATCH(BC$1,Calculation_Splits!$DW$2:$EY$2,0))</f>
        <v>Derived from the annual POTEnCIA reports on country energy consumption; author: Joint Research Center (JRC); year: 2019</v>
      </c>
      <c r="BD11" s="71" t="str">
        <f>INDEX(Calculation_Splits!$DW:$EY,MATCH($A11,Calculation_Splits!$E:$E,0),MATCH(BD$1,Calculation_Splits!$DW$2:$EY$2,0))</f>
        <v>Derived from the annual POTEnCIA reports on country energy consumption; author: Joint Research Center (JRC); year: 2019</v>
      </c>
      <c r="BE11" s="71" t="str">
        <f>INDEX(Calculation_Splits!$DW:$EY,MATCH($A11,Calculation_Splits!$E:$E,0),MATCH(BE$1,Calculation_Splits!$DW$2:$EY$2,0))</f>
        <v>Derived from the annual POTEnCIA reports on country energy consumption; author: Joint Research Center (JRC); year: 2019</v>
      </c>
      <c r="BF11" s="71" t="str">
        <f>INDEX(Calculation_Splits!$DW:$EY,MATCH($A11,Calculation_Splits!$E:$E,0),MATCH(BF$1,Calculation_Splits!$DW$2:$EY$2,0))</f>
        <v>Derived from the annual POTEnCIA reports on country energy consumption; author: Joint Research Center (JRC); year: 2019</v>
      </c>
      <c r="BG11" s="71" t="str">
        <f>INDEX(Calculation_Splits!$DW:$EY,MATCH($A11,Calculation_Splits!$E:$E,0),MATCH(BG$1,Calculation_Splits!$DW$2:$EY$2,0))</f>
        <v>Derived from the annual POTEnCIA reports on country energy consumption; author: Joint Research Center (JRC); year: 2019</v>
      </c>
    </row>
    <row r="12" spans="1:59" x14ac:dyDescent="0.2">
      <c r="A12" s="44" t="s">
        <v>145</v>
      </c>
      <c r="B12" s="49">
        <f>INDEX(Calculation_Splits!$CT:$DV,MATCH($A12,Calculation_Splits!$E:$E,0),MATCH(B$1,Calculation_Splits!$CT$2:$DV$2,0))</f>
        <v>3.6495229907917225E-2</v>
      </c>
      <c r="C12" s="49">
        <f>INDEX(Calculation_Splits!$CT:$DV,MATCH($A12,Calculation_Splits!$E:$E,0),MATCH(C$1,Calculation_Splits!$CT$2:$DV$2,0))</f>
        <v>4.3280327192376129E-2</v>
      </c>
      <c r="D12" s="49">
        <f>INDEX(Calculation_Splits!$CT:$DV,MATCH($A12,Calculation_Splits!$E:$E,0),MATCH(D$1,Calculation_Splits!$CT$2:$DV$2,0))</f>
        <v>5.8082268036642619E-2</v>
      </c>
      <c r="E12" s="49">
        <f>INDEX(Calculation_Splits!$CT:$DV,MATCH($A12,Calculation_Splits!$E:$E,0),MATCH(E$1,Calculation_Splits!$CT$2:$DV$2,0))</f>
        <v>1.2597917931109124E-2</v>
      </c>
      <c r="F12" s="49">
        <f>INDEX(Calculation_Splits!$CT:$DV,MATCH($A12,Calculation_Splits!$E:$E,0),MATCH(F$1,Calculation_Splits!$CT$2:$DV$2,0))</f>
        <v>3.7457377437908994E-2</v>
      </c>
      <c r="G12" s="49">
        <f>INDEX(Calculation_Splits!$CT:$DV,MATCH($A12,Calculation_Splits!$E:$E,0),MATCH(G$1,Calculation_Splits!$CT$2:$DV$2,0))</f>
        <v>2.7709660320915614E-2</v>
      </c>
      <c r="H12" s="49">
        <f>INDEX(Calculation_Splits!$CT:$DV,MATCH($A12,Calculation_Splits!$E:$E,0),MATCH(H$1,Calculation_Splits!$CT$2:$DV$2,0))</f>
        <v>1.9320026865904366E-2</v>
      </c>
      <c r="I12" s="49">
        <f>INDEX(Calculation_Splits!$CT:$DV,MATCH($A12,Calculation_Splits!$E:$E,0),MATCH(I$1,Calculation_Splits!$CT$2:$DV$2,0))</f>
        <v>1.1771185810016441E-2</v>
      </c>
      <c r="J12" s="49">
        <f>INDEX(Calculation_Splits!$CT:$DV,MATCH($A12,Calculation_Splits!$E:$E,0),MATCH(J$1,Calculation_Splits!$CT$2:$DV$2,0))</f>
        <v>0.12568390452366004</v>
      </c>
      <c r="K12" s="49">
        <f>INDEX(Calculation_Splits!$CT:$DV,MATCH($A12,Calculation_Splits!$E:$E,0),MATCH(K$1,Calculation_Splits!$CT$2:$DV$2,0))</f>
        <v>3.153179506101067E-2</v>
      </c>
      <c r="L12" s="49">
        <f>INDEX(Calculation_Splits!$CT:$DV,MATCH($A12,Calculation_Splits!$E:$E,0),MATCH(L$1,Calculation_Splits!$CT$2:$DV$2,0))</f>
        <v>9.0013899444665188E-2</v>
      </c>
      <c r="M12" s="49">
        <f>INDEX(Calculation_Splits!$CT:$DV,MATCH($A12,Calculation_Splits!$E:$E,0),MATCH(M$1,Calculation_Splits!$CT$2:$DV$2,0))</f>
        <v>1.4136623920124393E-2</v>
      </c>
      <c r="N12" s="49">
        <f>INDEX(Calculation_Splits!$CT:$DV,MATCH($A12,Calculation_Splits!$E:$E,0),MATCH(N$1,Calculation_Splits!$CT$2:$DV$2,0))</f>
        <v>0.10995670272752518</v>
      </c>
      <c r="O12" s="49">
        <f>INDEX(Calculation_Splits!$CT:$DV,MATCH($A12,Calculation_Splits!$E:$E,0),MATCH(O$1,Calculation_Splits!$CT$2:$DV$2,0))</f>
        <v>1.6690957388924912E-2</v>
      </c>
      <c r="P12" s="49">
        <f>INDEX(Calculation_Splits!$CT:$DV,MATCH($A12,Calculation_Splits!$E:$E,0),MATCH(P$1,Calculation_Splits!$CT$2:$DV$2,0))</f>
        <v>1.7393442846609819E-2</v>
      </c>
      <c r="Q12" s="49">
        <f>INDEX(Calculation_Splits!$CT:$DV,MATCH($A12,Calculation_Splits!$E:$E,0),MATCH(Q$1,Calculation_Splits!$CT$2:$DV$2,0))</f>
        <v>4.7227142450040581E-3</v>
      </c>
      <c r="R12" s="49">
        <f>INDEX(Calculation_Splits!$CT:$DV,MATCH($A12,Calculation_Splits!$E:$E,0),MATCH(R$1,Calculation_Splits!$CT$2:$DV$2,0))</f>
        <v>0.13147790054915726</v>
      </c>
      <c r="S12" s="49">
        <f>INDEX(Calculation_Splits!$CT:$DV,MATCH($A12,Calculation_Splits!$E:$E,0),MATCH(S$1,Calculation_Splits!$CT$2:$DV$2,0))</f>
        <v>2.7097751219418386E-2</v>
      </c>
      <c r="T12" s="49">
        <f>INDEX(Calculation_Splits!$CT:$DV,MATCH($A12,Calculation_Splits!$E:$E,0),MATCH(T$1,Calculation_Splits!$CT$2:$DV$2,0))</f>
        <v>8.0916909722418117E-3</v>
      </c>
      <c r="U12" s="49">
        <f>INDEX(Calculation_Splits!$CT:$DV,MATCH($A12,Calculation_Splits!$E:$E,0),MATCH(U$1,Calculation_Splits!$CT$2:$DV$2,0))</f>
        <v>1.7358363528552464E-2</v>
      </c>
      <c r="V12" s="49">
        <f>INDEX(Calculation_Splits!$CT:$DV,MATCH($A12,Calculation_Splits!$E:$E,0),MATCH(V$1,Calculation_Splits!$CT$2:$DV$2,0))</f>
        <v>4.0149353834869603E-2</v>
      </c>
      <c r="W12" s="49">
        <f>INDEX(Calculation_Splits!$CT:$DV,MATCH($A12,Calculation_Splits!$E:$E,0),MATCH(W$1,Calculation_Splits!$CT$2:$DV$2,0))</f>
        <v>2.8486854083135695E-2</v>
      </c>
      <c r="X12" s="49">
        <f>INDEX(Calculation_Splits!$CT:$DV,MATCH($A12,Calculation_Splits!$E:$E,0),MATCH(X$1,Calculation_Splits!$CT$2:$DV$2,0))</f>
        <v>5.2429724494878489E-2</v>
      </c>
      <c r="Y12" s="49">
        <f>INDEX(Calculation_Splits!$CT:$DV,MATCH($A12,Calculation_Splits!$E:$E,0),MATCH(Y$1,Calculation_Splits!$CT$2:$DV$2,0))</f>
        <v>1.9419070092194374E-2</v>
      </c>
      <c r="Z12" s="49">
        <f>INDEX(Calculation_Splits!$CT:$DV,MATCH($A12,Calculation_Splits!$E:$E,0),MATCH(Z$1,Calculation_Splits!$CT$2:$DV$2,0))</f>
        <v>1.283137680128672E-2</v>
      </c>
      <c r="AA12" s="49">
        <f>INDEX(Calculation_Splits!$CT:$DV,MATCH($A12,Calculation_Splits!$E:$E,0),MATCH(AA$1,Calculation_Splits!$CT$2:$DV$2,0))</f>
        <v>2.3046670312660205E-2</v>
      </c>
      <c r="AB12" s="49">
        <f>INDEX(Calculation_Splits!$CT:$DV,MATCH($A12,Calculation_Splits!$E:$E,0),MATCH(AB$1,Calculation_Splits!$CT$2:$DV$2,0))</f>
        <v>8.9859939063385678E-3</v>
      </c>
      <c r="AC12" s="49">
        <f>INDEX(Calculation_Splits!$CT:$DV,MATCH($A12,Calculation_Splits!$E:$E,0),MATCH(AC$1,Calculation_Splits!$CT$2:$DV$2,0))</f>
        <v>2.2963489267928624E-2</v>
      </c>
      <c r="AD12" s="49">
        <f>INDEX(Calculation_Splits!$CT:$DV,MATCH($A12,Calculation_Splits!$E:$E,0),MATCH(AD$1,Calculation_Splits!$CT$2:$DV$2,0))</f>
        <v>4.9823669512408089E-2</v>
      </c>
      <c r="AE12" s="71" t="str">
        <f>INDEX(Calculation_Splits!$DW:$EY,MATCH($A12,Calculation_Splits!$E:$E,0),MATCH(AE$1,Calculation_Splits!$DW$2:$EY$2,0))</f>
        <v>Derived from the annual POTEnCIA reports on country energy consumption; author: Joint Research Center (JRC); year: 2019</v>
      </c>
      <c r="AF12" s="71" t="str">
        <f>INDEX(Calculation_Splits!$DW:$EY,MATCH($A12,Calculation_Splits!$E:$E,0),MATCH(AF$1,Calculation_Splits!$DW$2:$EY$2,0))</f>
        <v>Derived from the annual POTEnCIA reports on country energy consumption; author: Joint Research Center (JRC); year: 2019</v>
      </c>
      <c r="AG12" s="71" t="str">
        <f>INDEX(Calculation_Splits!$DW:$EY,MATCH($A12,Calculation_Splits!$E:$E,0),MATCH(AG$1,Calculation_Splits!$DW$2:$EY$2,0))</f>
        <v>Derived from the annual POTEnCIA reports on country energy consumption; author: Joint Research Center (JRC); year: 2019</v>
      </c>
      <c r="AH12" s="71" t="str">
        <f>INDEX(Calculation_Splits!$DW:$EY,MATCH($A12,Calculation_Splits!$E:$E,0),MATCH(AH$1,Calculation_Splits!$DW$2:$EY$2,0))</f>
        <v>Derived from the annual POTEnCIA reports on country energy consumption; author: Joint Research Center (JRC); year: 2019</v>
      </c>
      <c r="AI12" s="71" t="str">
        <f>INDEX(Calculation_Splits!$DW:$EY,MATCH($A12,Calculation_Splits!$E:$E,0),MATCH(AI$1,Calculation_Splits!$DW$2:$EY$2,0))</f>
        <v>Derived from the annual POTEnCIA reports on country energy consumption; author: Joint Research Center (JRC); year: 2019</v>
      </c>
      <c r="AJ12" s="71" t="str">
        <f>INDEX(Calculation_Splits!$DW:$EY,MATCH($A12,Calculation_Splits!$E:$E,0),MATCH(AJ$1,Calculation_Splits!$DW$2:$EY$2,0))</f>
        <v>Derived from the annual POTEnCIA reports on country energy consumption; author: Joint Research Center (JRC); year: 2019</v>
      </c>
      <c r="AK12" s="71" t="str">
        <f>INDEX(Calculation_Splits!$DW:$EY,MATCH($A12,Calculation_Splits!$E:$E,0),MATCH(AK$1,Calculation_Splits!$DW$2:$EY$2,0))</f>
        <v>Derived from the annual POTEnCIA reports on country energy consumption; author: Joint Research Center (JRC); year: 2019</v>
      </c>
      <c r="AL12" s="71" t="str">
        <f>INDEX(Calculation_Splits!$DW:$EY,MATCH($A12,Calculation_Splits!$E:$E,0),MATCH(AL$1,Calculation_Splits!$DW$2:$EY$2,0))</f>
        <v>Derived from the annual POTEnCIA reports on country energy consumption; author: Joint Research Center (JRC); year: 2019</v>
      </c>
      <c r="AM12" s="71" t="str">
        <f>INDEX(Calculation_Splits!$DW:$EY,MATCH($A12,Calculation_Splits!$E:$E,0),MATCH(AM$1,Calculation_Splits!$DW$2:$EY$2,0))</f>
        <v>Derived from the annual POTEnCIA reports on country energy consumption; author: Joint Research Center (JRC); year: 2019</v>
      </c>
      <c r="AN12" s="71" t="str">
        <f>INDEX(Calculation_Splits!$DW:$EY,MATCH($A12,Calculation_Splits!$E:$E,0),MATCH(AN$1,Calculation_Splits!$DW$2:$EY$2,0))</f>
        <v>Derived from the annual POTEnCIA reports on country energy consumption; author: Joint Research Center (JRC); year: 2019</v>
      </c>
      <c r="AO12" s="71" t="str">
        <f>INDEX(Calculation_Splits!$DW:$EY,MATCH($A12,Calculation_Splits!$E:$E,0),MATCH(AO$1,Calculation_Splits!$DW$2:$EY$2,0))</f>
        <v>Derived from the annual POTEnCIA reports on country energy consumption; author: Joint Research Center (JRC); year: 2019</v>
      </c>
      <c r="AP12" s="71" t="str">
        <f>INDEX(Calculation_Splits!$DW:$EY,MATCH($A12,Calculation_Splits!$E:$E,0),MATCH(AP$1,Calculation_Splits!$DW$2:$EY$2,0))</f>
        <v>Derived from the annual POTEnCIA reports on country energy consumption; author: Joint Research Center (JRC); year: 2019</v>
      </c>
      <c r="AQ12" s="71" t="str">
        <f>INDEX(Calculation_Splits!$DW:$EY,MATCH($A12,Calculation_Splits!$E:$E,0),MATCH(AQ$1,Calculation_Splits!$DW$2:$EY$2,0))</f>
        <v>Derived from the annual POTEnCIA reports on country energy consumption; author: Joint Research Center (JRC); year: 2019</v>
      </c>
      <c r="AR12" s="71" t="str">
        <f>INDEX(Calculation_Splits!$DW:$EY,MATCH($A12,Calculation_Splits!$E:$E,0),MATCH(AR$1,Calculation_Splits!$DW$2:$EY$2,0))</f>
        <v>Derived from the annual POTEnCIA reports on country energy consumption; author: Joint Research Center (JRC); year: 2019</v>
      </c>
      <c r="AS12" s="71" t="str">
        <f>INDEX(Calculation_Splits!$DW:$EY,MATCH($A12,Calculation_Splits!$E:$E,0),MATCH(AS$1,Calculation_Splits!$DW$2:$EY$2,0))</f>
        <v>Derived from the annual POTEnCIA reports on country energy consumption; author: Joint Research Center (JRC); year: 2019</v>
      </c>
      <c r="AT12" s="71" t="str">
        <f>INDEX(Calculation_Splits!$DW:$EY,MATCH($A12,Calculation_Splits!$E:$E,0),MATCH(AT$1,Calculation_Splits!$DW$2:$EY$2,0))</f>
        <v>Derived from the annual POTEnCIA reports on country energy consumption; author: Joint Research Center (JRC); year: 2019</v>
      </c>
      <c r="AU12" s="71" t="str">
        <f>INDEX(Calculation_Splits!$DW:$EY,MATCH($A12,Calculation_Splits!$E:$E,0),MATCH(AU$1,Calculation_Splits!$DW$2:$EY$2,0))</f>
        <v>Derived from the annual POTEnCIA reports on country energy consumption; author: Joint Research Center (JRC); year: 2019</v>
      </c>
      <c r="AV12" s="71" t="str">
        <f>INDEX(Calculation_Splits!$DW:$EY,MATCH($A12,Calculation_Splits!$E:$E,0),MATCH(AV$1,Calculation_Splits!$DW$2:$EY$2,0))</f>
        <v>Derived from the annual POTEnCIA reports on country energy consumption; author: Joint Research Center (JRC); year: 2019</v>
      </c>
      <c r="AW12" s="71" t="str">
        <f>INDEX(Calculation_Splits!$DW:$EY,MATCH($A12,Calculation_Splits!$E:$E,0),MATCH(AW$1,Calculation_Splits!$DW$2:$EY$2,0))</f>
        <v>Derived from the annual POTEnCIA reports on country energy consumption; author: Joint Research Center (JRC); year: 2019</v>
      </c>
      <c r="AX12" s="71" t="str">
        <f>INDEX(Calculation_Splits!$DW:$EY,MATCH($A12,Calculation_Splits!$E:$E,0),MATCH(AX$1,Calculation_Splits!$DW$2:$EY$2,0))</f>
        <v>Derived from the annual POTEnCIA reports on country energy consumption; author: Joint Research Center (JRC); year: 2019</v>
      </c>
      <c r="AY12" s="71" t="str">
        <f>INDEX(Calculation_Splits!$DW:$EY,MATCH($A12,Calculation_Splits!$E:$E,0),MATCH(AY$1,Calculation_Splits!$DW$2:$EY$2,0))</f>
        <v>Derived from the annual POTEnCIA reports on country energy consumption; author: Joint Research Center (JRC); year: 2019</v>
      </c>
      <c r="AZ12" s="71" t="str">
        <f>INDEX(Calculation_Splits!$DW:$EY,MATCH($A12,Calculation_Splits!$E:$E,0),MATCH(AZ$1,Calculation_Splits!$DW$2:$EY$2,0))</f>
        <v>Derived from the annual POTEnCIA reports on country energy consumption; author: Joint Research Center (JRC); year: 2019</v>
      </c>
      <c r="BA12" s="71" t="str">
        <f>INDEX(Calculation_Splits!$DW:$EY,MATCH($A12,Calculation_Splits!$E:$E,0),MATCH(BA$1,Calculation_Splits!$DW$2:$EY$2,0))</f>
        <v>Derived from the annual POTEnCIA reports on country energy consumption; author: Joint Research Center (JRC); year: 2019</v>
      </c>
      <c r="BB12" s="71" t="str">
        <f>INDEX(Calculation_Splits!$DW:$EY,MATCH($A12,Calculation_Splits!$E:$E,0),MATCH(BB$1,Calculation_Splits!$DW$2:$EY$2,0))</f>
        <v>Derived from the annual POTEnCIA reports on country energy consumption; author: Joint Research Center (JRC); year: 2019</v>
      </c>
      <c r="BC12" s="71" t="str">
        <f>INDEX(Calculation_Splits!$DW:$EY,MATCH($A12,Calculation_Splits!$E:$E,0),MATCH(BC$1,Calculation_Splits!$DW$2:$EY$2,0))</f>
        <v>Derived from the annual POTEnCIA reports on country energy consumption; author: Joint Research Center (JRC); year: 2019</v>
      </c>
      <c r="BD12" s="71" t="str">
        <f>INDEX(Calculation_Splits!$DW:$EY,MATCH($A12,Calculation_Splits!$E:$E,0),MATCH(BD$1,Calculation_Splits!$DW$2:$EY$2,0))</f>
        <v>Derived from the annual POTEnCIA reports on country energy consumption; author: Joint Research Center (JRC); year: 2019</v>
      </c>
      <c r="BE12" s="71" t="str">
        <f>INDEX(Calculation_Splits!$DW:$EY,MATCH($A12,Calculation_Splits!$E:$E,0),MATCH(BE$1,Calculation_Splits!$DW$2:$EY$2,0))</f>
        <v>Derived from the annual POTEnCIA reports on country energy consumption; author: Joint Research Center (JRC); year: 2019</v>
      </c>
      <c r="BF12" s="71" t="str">
        <f>INDEX(Calculation_Splits!$DW:$EY,MATCH($A12,Calculation_Splits!$E:$E,0),MATCH(BF$1,Calculation_Splits!$DW$2:$EY$2,0))</f>
        <v>Derived from the annual POTEnCIA reports on country energy consumption; author: Joint Research Center (JRC); year: 2019</v>
      </c>
      <c r="BG12" s="71" t="str">
        <f>INDEX(Calculation_Splits!$DW:$EY,MATCH($A12,Calculation_Splits!$E:$E,0),MATCH(BG$1,Calculation_Splits!$DW$2:$EY$2,0))</f>
        <v>Derived from the annual POTEnCIA reports on country energy consumption; author: Joint Research Center (JRC); year: 2019</v>
      </c>
    </row>
    <row r="13" spans="1:59" x14ac:dyDescent="0.2">
      <c r="A13" s="44" t="s">
        <v>146</v>
      </c>
      <c r="B13" s="49">
        <f>INDEX(Calculation_Splits!$CT:$DV,MATCH($A13,Calculation_Splits!$E:$E,0),MATCH(B$1,Calculation_Splits!$CT$2:$DV$2,0))</f>
        <v>0</v>
      </c>
      <c r="C13" s="49">
        <f>INDEX(Calculation_Splits!$CT:$DV,MATCH($A13,Calculation_Splits!$E:$E,0),MATCH(C$1,Calculation_Splits!$CT$2:$DV$2,0))</f>
        <v>0</v>
      </c>
      <c r="D13" s="49">
        <f>INDEX(Calculation_Splits!$CT:$DV,MATCH($A13,Calculation_Splits!$E:$E,0),MATCH(D$1,Calculation_Splits!$CT$2:$DV$2,0))</f>
        <v>0</v>
      </c>
      <c r="E13" s="49">
        <f>INDEX(Calculation_Splits!$CT:$DV,MATCH($A13,Calculation_Splits!$E:$E,0),MATCH(E$1,Calculation_Splits!$CT$2:$DV$2,0))</f>
        <v>0</v>
      </c>
      <c r="F13" s="49">
        <f>INDEX(Calculation_Splits!$CT:$DV,MATCH($A13,Calculation_Splits!$E:$E,0),MATCH(F$1,Calculation_Splits!$CT$2:$DV$2,0))</f>
        <v>0</v>
      </c>
      <c r="G13" s="49">
        <f>INDEX(Calculation_Splits!$CT:$DV,MATCH($A13,Calculation_Splits!$E:$E,0),MATCH(G$1,Calculation_Splits!$CT$2:$DV$2,0))</f>
        <v>0</v>
      </c>
      <c r="H13" s="49">
        <f>INDEX(Calculation_Splits!$CT:$DV,MATCH($A13,Calculation_Splits!$E:$E,0),MATCH(H$1,Calculation_Splits!$CT$2:$DV$2,0))</f>
        <v>0</v>
      </c>
      <c r="I13" s="49">
        <f>INDEX(Calculation_Splits!$CT:$DV,MATCH($A13,Calculation_Splits!$E:$E,0),MATCH(I$1,Calculation_Splits!$CT$2:$DV$2,0))</f>
        <v>0</v>
      </c>
      <c r="J13" s="49">
        <f>INDEX(Calculation_Splits!$CT:$DV,MATCH($A13,Calculation_Splits!$E:$E,0),MATCH(J$1,Calculation_Splits!$CT$2:$DV$2,0))</f>
        <v>0</v>
      </c>
      <c r="K13" s="49">
        <f>INDEX(Calculation_Splits!$CT:$DV,MATCH($A13,Calculation_Splits!$E:$E,0),MATCH(K$1,Calculation_Splits!$CT$2:$DV$2,0))</f>
        <v>0</v>
      </c>
      <c r="L13" s="49">
        <f>INDEX(Calculation_Splits!$CT:$DV,MATCH($A13,Calculation_Splits!$E:$E,0),MATCH(L$1,Calculation_Splits!$CT$2:$DV$2,0))</f>
        <v>0</v>
      </c>
      <c r="M13" s="49">
        <f>INDEX(Calculation_Splits!$CT:$DV,MATCH($A13,Calculation_Splits!$E:$E,0),MATCH(M$1,Calculation_Splits!$CT$2:$DV$2,0))</f>
        <v>0</v>
      </c>
      <c r="N13" s="49">
        <f>INDEX(Calculation_Splits!$CT:$DV,MATCH($A13,Calculation_Splits!$E:$E,0),MATCH(N$1,Calculation_Splits!$CT$2:$DV$2,0))</f>
        <v>0</v>
      </c>
      <c r="O13" s="49">
        <f>INDEX(Calculation_Splits!$CT:$DV,MATCH($A13,Calculation_Splits!$E:$E,0),MATCH(O$1,Calculation_Splits!$CT$2:$DV$2,0))</f>
        <v>0</v>
      </c>
      <c r="P13" s="49">
        <f>INDEX(Calculation_Splits!$CT:$DV,MATCH($A13,Calculation_Splits!$E:$E,0),MATCH(P$1,Calculation_Splits!$CT$2:$DV$2,0))</f>
        <v>0</v>
      </c>
      <c r="Q13" s="49">
        <f>INDEX(Calculation_Splits!$CT:$DV,MATCH($A13,Calculation_Splits!$E:$E,0),MATCH(Q$1,Calculation_Splits!$CT$2:$DV$2,0))</f>
        <v>0</v>
      </c>
      <c r="R13" s="49">
        <f>INDEX(Calculation_Splits!$CT:$DV,MATCH($A13,Calculation_Splits!$E:$E,0),MATCH(R$1,Calculation_Splits!$CT$2:$DV$2,0))</f>
        <v>0</v>
      </c>
      <c r="S13" s="49">
        <f>INDEX(Calculation_Splits!$CT:$DV,MATCH($A13,Calculation_Splits!$E:$E,0),MATCH(S$1,Calculation_Splits!$CT$2:$DV$2,0))</f>
        <v>0</v>
      </c>
      <c r="T13" s="49">
        <f>INDEX(Calculation_Splits!$CT:$DV,MATCH($A13,Calculation_Splits!$E:$E,0),MATCH(T$1,Calculation_Splits!$CT$2:$DV$2,0))</f>
        <v>0</v>
      </c>
      <c r="U13" s="49">
        <f>INDEX(Calculation_Splits!$CT:$DV,MATCH($A13,Calculation_Splits!$E:$E,0),MATCH(U$1,Calculation_Splits!$CT$2:$DV$2,0))</f>
        <v>0</v>
      </c>
      <c r="V13" s="49">
        <f>INDEX(Calculation_Splits!$CT:$DV,MATCH($A13,Calculation_Splits!$E:$E,0),MATCH(V$1,Calculation_Splits!$CT$2:$DV$2,0))</f>
        <v>0</v>
      </c>
      <c r="W13" s="49">
        <f>INDEX(Calculation_Splits!$CT:$DV,MATCH($A13,Calculation_Splits!$E:$E,0),MATCH(W$1,Calculation_Splits!$CT$2:$DV$2,0))</f>
        <v>0</v>
      </c>
      <c r="X13" s="49">
        <f>INDEX(Calculation_Splits!$CT:$DV,MATCH($A13,Calculation_Splits!$E:$E,0),MATCH(X$1,Calculation_Splits!$CT$2:$DV$2,0))</f>
        <v>0</v>
      </c>
      <c r="Y13" s="49">
        <f>INDEX(Calculation_Splits!$CT:$DV,MATCH($A13,Calculation_Splits!$E:$E,0),MATCH(Y$1,Calculation_Splits!$CT$2:$DV$2,0))</f>
        <v>0</v>
      </c>
      <c r="Z13" s="49">
        <f>INDEX(Calculation_Splits!$CT:$DV,MATCH($A13,Calculation_Splits!$E:$E,0),MATCH(Z$1,Calculation_Splits!$CT$2:$DV$2,0))</f>
        <v>0</v>
      </c>
      <c r="AA13" s="49">
        <f>INDEX(Calculation_Splits!$CT:$DV,MATCH($A13,Calculation_Splits!$E:$E,0),MATCH(AA$1,Calculation_Splits!$CT$2:$DV$2,0))</f>
        <v>0</v>
      </c>
      <c r="AB13" s="49">
        <f>INDEX(Calculation_Splits!$CT:$DV,MATCH($A13,Calculation_Splits!$E:$E,0),MATCH(AB$1,Calculation_Splits!$CT$2:$DV$2,0))</f>
        <v>0</v>
      </c>
      <c r="AC13" s="49">
        <f>INDEX(Calculation_Splits!$CT:$DV,MATCH($A13,Calculation_Splits!$E:$E,0),MATCH(AC$1,Calculation_Splits!$CT$2:$DV$2,0))</f>
        <v>0</v>
      </c>
      <c r="AD13" s="49">
        <f>INDEX(Calculation_Splits!$CT:$DV,MATCH($A13,Calculation_Splits!$E:$E,0),MATCH(AD$1,Calculation_Splits!$CT$2:$DV$2,0))</f>
        <v>0</v>
      </c>
      <c r="AE13" s="71" t="str">
        <f>INDEX(Calculation_Splits!$DW:$EY,MATCH($A13,Calculation_Splits!$E:$E,0),MATCH(AE$1,Calculation_Splits!$DW$2:$EY$2,0))</f>
        <v>Derived from the annual POTEnCIA reports on country energy consumption; author: Joint Research Center (JRC); year: 2019</v>
      </c>
      <c r="AF13" s="71" t="str">
        <f>INDEX(Calculation_Splits!$DW:$EY,MATCH($A13,Calculation_Splits!$E:$E,0),MATCH(AF$1,Calculation_Splits!$DW$2:$EY$2,0))</f>
        <v>Derived from the annual POTEnCIA reports on country energy consumption; author: Joint Research Center (JRC); year: 2019</v>
      </c>
      <c r="AG13" s="71" t="str">
        <f>INDEX(Calculation_Splits!$DW:$EY,MATCH($A13,Calculation_Splits!$E:$E,0),MATCH(AG$1,Calculation_Splits!$DW$2:$EY$2,0))</f>
        <v>Derived from the annual POTEnCIA reports on country energy consumption; author: Joint Research Center (JRC); year: 2019</v>
      </c>
      <c r="AH13" s="71" t="str">
        <f>INDEX(Calculation_Splits!$DW:$EY,MATCH($A13,Calculation_Splits!$E:$E,0),MATCH(AH$1,Calculation_Splits!$DW$2:$EY$2,0))</f>
        <v>No known hydrogen consumption in buses based on the annual POTEnCIA reports on country energy consumption, dummy data based on the NL dataset was used to fill in the split; author: Joint Research Center (JRC); year: 2019</v>
      </c>
      <c r="AI13" s="71" t="str">
        <f>INDEX(Calculation_Splits!$DW:$EY,MATCH($A13,Calculation_Splits!$E:$E,0),MATCH(AI$1,Calculation_Splits!$DW$2:$EY$2,0))</f>
        <v>Derived from the annual POTEnCIA reports on country energy consumption; author: Joint Research Center (JRC); year: 2019</v>
      </c>
      <c r="AJ13" s="71" t="str">
        <f>INDEX(Calculation_Splits!$DW:$EY,MATCH($A13,Calculation_Splits!$E:$E,0),MATCH(AJ$1,Calculation_Splits!$DW$2:$EY$2,0))</f>
        <v>Derived from the annual POTEnCIA reports on country energy consumption; author: Joint Research Center (JRC); year: 2019</v>
      </c>
      <c r="AK13" s="71" t="str">
        <f>INDEX(Calculation_Splits!$DW:$EY,MATCH($A13,Calculation_Splits!$E:$E,0),MATCH(AK$1,Calculation_Splits!$DW$2:$EY$2,0))</f>
        <v>Derived from the annual POTEnCIA reports on country energy consumption; author: Joint Research Center (JRC); year: 2019</v>
      </c>
      <c r="AL13" s="71" t="str">
        <f>INDEX(Calculation_Splits!$DW:$EY,MATCH($A13,Calculation_Splits!$E:$E,0),MATCH(AL$1,Calculation_Splits!$DW$2:$EY$2,0))</f>
        <v>No known hydrogen consumption in buses based on the annual POTEnCIA reports on country energy consumption, dummy data based on the NL dataset was used to fill in the split; author: Joint Research Center (JRC); year: 2019</v>
      </c>
      <c r="AM13" s="71" t="str">
        <f>INDEX(Calculation_Splits!$DW:$EY,MATCH($A13,Calculation_Splits!$E:$E,0),MATCH(AM$1,Calculation_Splits!$DW$2:$EY$2,0))</f>
        <v>Derived from the annual POTEnCIA reports on country energy consumption; author: Joint Research Center (JRC); year: 2019</v>
      </c>
      <c r="AN13" s="71" t="str">
        <f>INDEX(Calculation_Splits!$DW:$EY,MATCH($A13,Calculation_Splits!$E:$E,0),MATCH(AN$1,Calculation_Splits!$DW$2:$EY$2,0))</f>
        <v>Derived from the annual POTEnCIA reports on country energy consumption; author: Joint Research Center (JRC); year: 2019</v>
      </c>
      <c r="AO13" s="71" t="str">
        <f>INDEX(Calculation_Splits!$DW:$EY,MATCH($A13,Calculation_Splits!$E:$E,0),MATCH(AO$1,Calculation_Splits!$DW$2:$EY$2,0))</f>
        <v>Derived from the annual POTEnCIA reports on country energy consumption; author: Joint Research Center (JRC); year: 2019</v>
      </c>
      <c r="AP13" s="71" t="str">
        <f>INDEX(Calculation_Splits!$DW:$EY,MATCH($A13,Calculation_Splits!$E:$E,0),MATCH(AP$1,Calculation_Splits!$DW$2:$EY$2,0))</f>
        <v>Derived from the annual POTEnCIA reports on country energy consumption; author: Joint Research Center (JRC); year: 2019</v>
      </c>
      <c r="AQ13" s="71" t="str">
        <f>INDEX(Calculation_Splits!$DW:$EY,MATCH($A13,Calculation_Splits!$E:$E,0),MATCH(AQ$1,Calculation_Splits!$DW$2:$EY$2,0))</f>
        <v>Derived from the annual POTEnCIA reports on country energy consumption; author: Joint Research Center (JRC); year: 2019</v>
      </c>
      <c r="AR13" s="71" t="str">
        <f>INDEX(Calculation_Splits!$DW:$EY,MATCH($A13,Calculation_Splits!$E:$E,0),MATCH(AR$1,Calculation_Splits!$DW$2:$EY$2,0))</f>
        <v>Derived from the annual POTEnCIA reports on country energy consumption; author: Joint Research Center (JRC); year: 2019</v>
      </c>
      <c r="AS13" s="71" t="str">
        <f>INDEX(Calculation_Splits!$DW:$EY,MATCH($A13,Calculation_Splits!$E:$E,0),MATCH(AS$1,Calculation_Splits!$DW$2:$EY$2,0))</f>
        <v>Derived from the annual POTEnCIA reports on country energy consumption; author: Joint Research Center (JRC); year: 2019</v>
      </c>
      <c r="AT13" s="71" t="str">
        <f>INDEX(Calculation_Splits!$DW:$EY,MATCH($A13,Calculation_Splits!$E:$E,0),MATCH(AT$1,Calculation_Splits!$DW$2:$EY$2,0))</f>
        <v>Derived from the annual POTEnCIA reports on country energy consumption; author: Joint Research Center (JRC); year: 2019</v>
      </c>
      <c r="AU13" s="71" t="str">
        <f>INDEX(Calculation_Splits!$DW:$EY,MATCH($A13,Calculation_Splits!$E:$E,0),MATCH(AU$1,Calculation_Splits!$DW$2:$EY$2,0))</f>
        <v>Derived from the annual POTEnCIA reports on country energy consumption; author: Joint Research Center (JRC); year: 2019</v>
      </c>
      <c r="AV13" s="71" t="str">
        <f>INDEX(Calculation_Splits!$DW:$EY,MATCH($A13,Calculation_Splits!$E:$E,0),MATCH(AV$1,Calculation_Splits!$DW$2:$EY$2,0))</f>
        <v>No known hydrogen consumption in buses based on the annual POTEnCIA reports on country energy consumption, dummy data based on the NL dataset was used to fill in the split; author: Joint Research Center (JRC); year: 2019</v>
      </c>
      <c r="AW13" s="71" t="str">
        <f>INDEX(Calculation_Splits!$DW:$EY,MATCH($A13,Calculation_Splits!$E:$E,0),MATCH(AW$1,Calculation_Splits!$DW$2:$EY$2,0))</f>
        <v>No known hydrogen consumption in buses based on the annual POTEnCIA reports on country energy consumption, dummy data based on the NL dataset was used to fill in the split; author: Joint Research Center (JRC); year: 2020</v>
      </c>
      <c r="AX13" s="71" t="str">
        <f>INDEX(Calculation_Splits!$DW:$EY,MATCH($A13,Calculation_Splits!$E:$E,0),MATCH(AX$1,Calculation_Splits!$DW$2:$EY$2,0))</f>
        <v>No known hydrogen consumption in buses based on the annual POTEnCIA reports on country energy consumption, dummy data based on the NL dataset was used to fill in the split; author: Joint Research Center (JRC); year: 2021</v>
      </c>
      <c r="AY13" s="71" t="str">
        <f>INDEX(Calculation_Splits!$DW:$EY,MATCH($A13,Calculation_Splits!$E:$E,0),MATCH(AY$1,Calculation_Splits!$DW$2:$EY$2,0))</f>
        <v>Derived from the annual POTEnCIA reports on country energy consumption; author: Joint Research Center (JRC); year: 2019</v>
      </c>
      <c r="AZ13" s="71" t="str">
        <f>INDEX(Calculation_Splits!$DW:$EY,MATCH($A13,Calculation_Splits!$E:$E,0),MATCH(AZ$1,Calculation_Splits!$DW$2:$EY$2,0))</f>
        <v>Derived from the annual POTEnCIA reports on country energy consumption; author: Joint Research Center (JRC); year: 2019</v>
      </c>
      <c r="BA13" s="71" t="str">
        <f>INDEX(Calculation_Splits!$DW:$EY,MATCH($A13,Calculation_Splits!$E:$E,0),MATCH(BA$1,Calculation_Splits!$DW$2:$EY$2,0))</f>
        <v>Derived from the annual POTEnCIA reports on country energy consumption; author: Joint Research Center (JRC); year: 2019</v>
      </c>
      <c r="BB13" s="71" t="str">
        <f>INDEX(Calculation_Splits!$DW:$EY,MATCH($A13,Calculation_Splits!$E:$E,0),MATCH(BB$1,Calculation_Splits!$DW$2:$EY$2,0))</f>
        <v>Derived from the annual POTEnCIA reports on country energy consumption; author: Joint Research Center (JRC); year: 2019</v>
      </c>
      <c r="BC13" s="71" t="str">
        <f>INDEX(Calculation_Splits!$DW:$EY,MATCH($A13,Calculation_Splits!$E:$E,0),MATCH(BC$1,Calculation_Splits!$DW$2:$EY$2,0))</f>
        <v>Derived from the annual POTEnCIA reports on country energy consumption; author: Joint Research Center (JRC); year: 2019</v>
      </c>
      <c r="BD13" s="71" t="str">
        <f>INDEX(Calculation_Splits!$DW:$EY,MATCH($A13,Calculation_Splits!$E:$E,0),MATCH(BD$1,Calculation_Splits!$DW$2:$EY$2,0))</f>
        <v>Derived from the annual POTEnCIA reports on country energy consumption; author: Joint Research Center (JRC); year: 2019</v>
      </c>
      <c r="BE13" s="71" t="str">
        <f>INDEX(Calculation_Splits!$DW:$EY,MATCH($A13,Calculation_Splits!$E:$E,0),MATCH(BE$1,Calculation_Splits!$DW$2:$EY$2,0))</f>
        <v>Derived from the annual POTEnCIA reports on country energy consumption; author: Joint Research Center (JRC); year: 2019</v>
      </c>
      <c r="BF13" s="71" t="str">
        <f>INDEX(Calculation_Splits!$DW:$EY,MATCH($A13,Calculation_Splits!$E:$E,0),MATCH(BF$1,Calculation_Splits!$DW$2:$EY$2,0))</f>
        <v>No known hydrogen consumption in buses based on the annual POTEnCIA reports on country energy consumption, dummy data based on the NL dataset was used to fill in the split; author: Joint Research Center (JRC); year: 2021</v>
      </c>
      <c r="BG13" s="71" t="str">
        <f>INDEX(Calculation_Splits!$DW:$EY,MATCH($A13,Calculation_Splits!$E:$E,0),MATCH(BG$1,Calculation_Splits!$DW$2:$EY$2,0))</f>
        <v>Derived from the annual POTEnCIA reports on country energy consumption; author: Joint Research Center (JRC); year: 2019</v>
      </c>
    </row>
    <row r="14" spans="1:59" x14ac:dyDescent="0.2">
      <c r="A14" s="44" t="s">
        <v>147</v>
      </c>
      <c r="B14" s="49">
        <f>INDEX(Calculation_Splits!$CT:$DV,MATCH($A14,Calculation_Splits!$E:$E,0),MATCH(B$1,Calculation_Splits!$CT$2:$DV$2,0))</f>
        <v>0</v>
      </c>
      <c r="C14" s="49">
        <f>INDEX(Calculation_Splits!$CT:$DV,MATCH($A14,Calculation_Splits!$E:$E,0),MATCH(C$1,Calculation_Splits!$CT$2:$DV$2,0))</f>
        <v>0</v>
      </c>
      <c r="D14" s="49">
        <f>INDEX(Calculation_Splits!$CT:$DV,MATCH($A14,Calculation_Splits!$E:$E,0),MATCH(D$1,Calculation_Splits!$CT$2:$DV$2,0))</f>
        <v>0</v>
      </c>
      <c r="E14" s="49">
        <f>INDEX(Calculation_Splits!$CT:$DV,MATCH($A14,Calculation_Splits!$E:$E,0),MATCH(E$1,Calculation_Splits!$CT$2:$DV$2,0))</f>
        <v>0</v>
      </c>
      <c r="F14" s="49">
        <f>INDEX(Calculation_Splits!$CT:$DV,MATCH($A14,Calculation_Splits!$E:$E,0),MATCH(F$1,Calculation_Splits!$CT$2:$DV$2,0))</f>
        <v>0</v>
      </c>
      <c r="G14" s="49">
        <f>INDEX(Calculation_Splits!$CT:$DV,MATCH($A14,Calculation_Splits!$E:$E,0),MATCH(G$1,Calculation_Splits!$CT$2:$DV$2,0))</f>
        <v>0</v>
      </c>
      <c r="H14" s="49">
        <f>INDEX(Calculation_Splits!$CT:$DV,MATCH($A14,Calculation_Splits!$E:$E,0),MATCH(H$1,Calculation_Splits!$CT$2:$DV$2,0))</f>
        <v>0</v>
      </c>
      <c r="I14" s="49">
        <f>INDEX(Calculation_Splits!$CT:$DV,MATCH($A14,Calculation_Splits!$E:$E,0),MATCH(I$1,Calculation_Splits!$CT$2:$DV$2,0))</f>
        <v>0</v>
      </c>
      <c r="J14" s="49">
        <f>INDEX(Calculation_Splits!$CT:$DV,MATCH($A14,Calculation_Splits!$E:$E,0),MATCH(J$1,Calculation_Splits!$CT$2:$DV$2,0))</f>
        <v>0</v>
      </c>
      <c r="K14" s="49">
        <f>INDEX(Calculation_Splits!$CT:$DV,MATCH($A14,Calculation_Splits!$E:$E,0),MATCH(K$1,Calculation_Splits!$CT$2:$DV$2,0))</f>
        <v>0</v>
      </c>
      <c r="L14" s="49">
        <f>INDEX(Calculation_Splits!$CT:$DV,MATCH($A14,Calculation_Splits!$E:$E,0),MATCH(L$1,Calculation_Splits!$CT$2:$DV$2,0))</f>
        <v>0</v>
      </c>
      <c r="M14" s="49">
        <f>INDEX(Calculation_Splits!$CT:$DV,MATCH($A14,Calculation_Splits!$E:$E,0),MATCH(M$1,Calculation_Splits!$CT$2:$DV$2,0))</f>
        <v>0</v>
      </c>
      <c r="N14" s="49">
        <f>INDEX(Calculation_Splits!$CT:$DV,MATCH($A14,Calculation_Splits!$E:$E,0),MATCH(N$1,Calculation_Splits!$CT$2:$DV$2,0))</f>
        <v>0</v>
      </c>
      <c r="O14" s="49">
        <f>INDEX(Calculation_Splits!$CT:$DV,MATCH($A14,Calculation_Splits!$E:$E,0),MATCH(O$1,Calculation_Splits!$CT$2:$DV$2,0))</f>
        <v>0</v>
      </c>
      <c r="P14" s="49">
        <f>INDEX(Calculation_Splits!$CT:$DV,MATCH($A14,Calculation_Splits!$E:$E,0),MATCH(P$1,Calculation_Splits!$CT$2:$DV$2,0))</f>
        <v>0</v>
      </c>
      <c r="Q14" s="49">
        <f>INDEX(Calculation_Splits!$CT:$DV,MATCH($A14,Calculation_Splits!$E:$E,0),MATCH(Q$1,Calculation_Splits!$CT$2:$DV$2,0))</f>
        <v>0</v>
      </c>
      <c r="R14" s="49">
        <f>INDEX(Calculation_Splits!$CT:$DV,MATCH($A14,Calculation_Splits!$E:$E,0),MATCH(R$1,Calculation_Splits!$CT$2:$DV$2,0))</f>
        <v>0</v>
      </c>
      <c r="S14" s="49">
        <f>INDEX(Calculation_Splits!$CT:$DV,MATCH($A14,Calculation_Splits!$E:$E,0),MATCH(S$1,Calculation_Splits!$CT$2:$DV$2,0))</f>
        <v>0</v>
      </c>
      <c r="T14" s="49">
        <f>INDEX(Calculation_Splits!$CT:$DV,MATCH($A14,Calculation_Splits!$E:$E,0),MATCH(T$1,Calculation_Splits!$CT$2:$DV$2,0))</f>
        <v>0</v>
      </c>
      <c r="U14" s="49">
        <f>INDEX(Calculation_Splits!$CT:$DV,MATCH($A14,Calculation_Splits!$E:$E,0),MATCH(U$1,Calculation_Splits!$CT$2:$DV$2,0))</f>
        <v>0</v>
      </c>
      <c r="V14" s="49">
        <f>INDEX(Calculation_Splits!$CT:$DV,MATCH($A14,Calculation_Splits!$E:$E,0),MATCH(V$1,Calculation_Splits!$CT$2:$DV$2,0))</f>
        <v>0</v>
      </c>
      <c r="W14" s="49">
        <f>INDEX(Calculation_Splits!$CT:$DV,MATCH($A14,Calculation_Splits!$E:$E,0),MATCH(W$1,Calculation_Splits!$CT$2:$DV$2,0))</f>
        <v>0</v>
      </c>
      <c r="X14" s="49">
        <f>INDEX(Calculation_Splits!$CT:$DV,MATCH($A14,Calculation_Splits!$E:$E,0),MATCH(X$1,Calculation_Splits!$CT$2:$DV$2,0))</f>
        <v>0</v>
      </c>
      <c r="Y14" s="49">
        <f>INDEX(Calculation_Splits!$CT:$DV,MATCH($A14,Calculation_Splits!$E:$E,0),MATCH(Y$1,Calculation_Splits!$CT$2:$DV$2,0))</f>
        <v>0</v>
      </c>
      <c r="Z14" s="49">
        <f>INDEX(Calculation_Splits!$CT:$DV,MATCH($A14,Calculation_Splits!$E:$E,0),MATCH(Z$1,Calculation_Splits!$CT$2:$DV$2,0))</f>
        <v>0</v>
      </c>
      <c r="AA14" s="49">
        <f>INDEX(Calculation_Splits!$CT:$DV,MATCH($A14,Calculation_Splits!$E:$E,0),MATCH(AA$1,Calculation_Splits!$CT$2:$DV$2,0))</f>
        <v>0</v>
      </c>
      <c r="AB14" s="49">
        <f>INDEX(Calculation_Splits!$CT:$DV,MATCH($A14,Calculation_Splits!$E:$E,0),MATCH(AB$1,Calculation_Splits!$CT$2:$DV$2,0))</f>
        <v>0</v>
      </c>
      <c r="AC14" s="49">
        <f>INDEX(Calculation_Splits!$CT:$DV,MATCH($A14,Calculation_Splits!$E:$E,0),MATCH(AC$1,Calculation_Splits!$CT$2:$DV$2,0))</f>
        <v>0</v>
      </c>
      <c r="AD14" s="49">
        <f>INDEX(Calculation_Splits!$CT:$DV,MATCH($A14,Calculation_Splits!$E:$E,0),MATCH(AD$1,Calculation_Splits!$CT$2:$DV$2,0))</f>
        <v>0</v>
      </c>
      <c r="AE14" s="71" t="str">
        <f>INDEX(Calculation_Splits!$DW:$EY,MATCH($A14,Calculation_Splits!$E:$E,0),MATCH(AE$1,Calculation_Splits!$DW$2:$EY$2,0))</f>
        <v>Data on LNG use in busses is not available in the annual POTEnCIA reports on country energy consumption, dummy data based on the NL dataset was used to fill in the split; author: Joint Research Center (JRC); year: 2019</v>
      </c>
      <c r="AF14" s="71" t="str">
        <f>INDEX(Calculation_Splits!$DW:$EY,MATCH($A14,Calculation_Splits!$E:$E,0),MATCH(AF$1,Calculation_Splits!$DW$2:$EY$2,0))</f>
        <v>Data on LNG use in busses is not available in the annual POTEnCIA reports on country energy consumption, dummy data based on the NL dataset was used to fill in the split; author: Joint Research Center (JRC); year: 2019</v>
      </c>
      <c r="AG14" s="71" t="str">
        <f>INDEX(Calculation_Splits!$DW:$EY,MATCH($A14,Calculation_Splits!$E:$E,0),MATCH(AG$1,Calculation_Splits!$DW$2:$EY$2,0))</f>
        <v>Data on LNG use in busses is not available in the annual POTEnCIA reports on country energy consumption, dummy data based on the NL dataset was used to fill in the split; author: Joint Research Center (JRC); year: 2019</v>
      </c>
      <c r="AH14" s="71" t="str">
        <f>INDEX(Calculation_Splits!$DW:$EY,MATCH($A14,Calculation_Splits!$E:$E,0),MATCH(AH$1,Calculation_Splits!$DW$2:$EY$2,0))</f>
        <v>Data on LNG use in busses is not available in the annual POTEnCIA reports on country energy consumption, dummy data based on the NL dataset was used to fill in the split; author: Joint Research Center (JRC); year: 2019</v>
      </c>
      <c r="AI14" s="71" t="str">
        <f>INDEX(Calculation_Splits!$DW:$EY,MATCH($A14,Calculation_Splits!$E:$E,0),MATCH(AI$1,Calculation_Splits!$DW$2:$EY$2,0))</f>
        <v>Data on LNG use in busses is not available in the annual POTEnCIA reports on country energy consumption, dummy data based on the NL dataset was used to fill in the split; author: Joint Research Center (JRC); year: 2019</v>
      </c>
      <c r="AJ14" s="71" t="str">
        <f>INDEX(Calculation_Splits!$DW:$EY,MATCH($A14,Calculation_Splits!$E:$E,0),MATCH(AJ$1,Calculation_Splits!$DW$2:$EY$2,0))</f>
        <v>Data on LNG use in busses is not available in the annual POTEnCIA reports on country energy consumption, dummy data based on the NL dataset was used to fill in the split; author: Joint Research Center (JRC); year: 2019</v>
      </c>
      <c r="AK14" s="71" t="str">
        <f>INDEX(Calculation_Splits!$DW:$EY,MATCH($A14,Calculation_Splits!$E:$E,0),MATCH(AK$1,Calculation_Splits!$DW$2:$EY$2,0))</f>
        <v>Data on LNG use in busses is not available in the annual POTEnCIA reports on country energy consumption, dummy data based on the NL dataset was used to fill in the split; author: Joint Research Center (JRC); year: 2019</v>
      </c>
      <c r="AL14" s="71" t="str">
        <f>INDEX(Calculation_Splits!$DW:$EY,MATCH($A14,Calculation_Splits!$E:$E,0),MATCH(AL$1,Calculation_Splits!$DW$2:$EY$2,0))</f>
        <v>Data on LNG use in busses is not available in the annual POTEnCIA reports on country energy consumption, dummy data based on the NL dataset was used to fill in the split; author: Joint Research Center (JRC); year: 2019</v>
      </c>
      <c r="AM14" s="71" t="str">
        <f>INDEX(Calculation_Splits!$DW:$EY,MATCH($A14,Calculation_Splits!$E:$E,0),MATCH(AM$1,Calculation_Splits!$DW$2:$EY$2,0))</f>
        <v>Data on LNG use in busses is not available in the annual POTEnCIA reports on country energy consumption, dummy data based on the NL dataset was used to fill in the split; author: Joint Research Center (JRC); year: 2019</v>
      </c>
      <c r="AN14" s="71" t="str">
        <f>INDEX(Calculation_Splits!$DW:$EY,MATCH($A14,Calculation_Splits!$E:$E,0),MATCH(AN$1,Calculation_Splits!$DW$2:$EY$2,0))</f>
        <v>Data on LNG use in busses is not available in the annual POTEnCIA reports on country energy consumption, dummy data based on the NL dataset was used to fill in the split; author: Joint Research Center (JRC); year: 2019</v>
      </c>
      <c r="AO14" s="71" t="str">
        <f>INDEX(Calculation_Splits!$DW:$EY,MATCH($A14,Calculation_Splits!$E:$E,0),MATCH(AO$1,Calculation_Splits!$DW$2:$EY$2,0))</f>
        <v>Data on LNG use in busses is not available in the annual POTEnCIA reports on country energy consumption, dummy data based on the NL dataset was used to fill in the split; author: Joint Research Center (JRC); year: 2019</v>
      </c>
      <c r="AP14" s="71" t="str">
        <f>INDEX(Calculation_Splits!$DW:$EY,MATCH($A14,Calculation_Splits!$E:$E,0),MATCH(AP$1,Calculation_Splits!$DW$2:$EY$2,0))</f>
        <v>Data on LNG use in busses is not available in the annual POTEnCIA reports on country energy consumption, dummy data based on the NL dataset was used to fill in the split; author: Joint Research Center (JRC); year: 2019</v>
      </c>
      <c r="AQ14" s="71" t="str">
        <f>INDEX(Calculation_Splits!$DW:$EY,MATCH($A14,Calculation_Splits!$E:$E,0),MATCH(AQ$1,Calculation_Splits!$DW$2:$EY$2,0))</f>
        <v>Data on LNG use in busses is not available in the annual POTEnCIA reports on country energy consumption, dummy data based on the NL dataset was used to fill in the split; author: Joint Research Center (JRC); year: 2019</v>
      </c>
      <c r="AR14" s="71" t="str">
        <f>INDEX(Calculation_Splits!$DW:$EY,MATCH($A14,Calculation_Splits!$E:$E,0),MATCH(AR$1,Calculation_Splits!$DW$2:$EY$2,0))</f>
        <v>Data on LNG use in busses is not available in the annual POTEnCIA reports on country energy consumption, dummy data based on the NL dataset was used to fill in the split; author: Joint Research Center (JRC); year: 2019</v>
      </c>
      <c r="AS14" s="71" t="str">
        <f>INDEX(Calculation_Splits!$DW:$EY,MATCH($A14,Calculation_Splits!$E:$E,0),MATCH(AS$1,Calculation_Splits!$DW$2:$EY$2,0))</f>
        <v>Data on LNG use in busses is not available in the annual POTEnCIA reports on country energy consumption, dummy data based on the NL dataset was used to fill in the split; author: Joint Research Center (JRC); year: 2019</v>
      </c>
      <c r="AT14" s="71" t="str">
        <f>INDEX(Calculation_Splits!$DW:$EY,MATCH($A14,Calculation_Splits!$E:$E,0),MATCH(AT$1,Calculation_Splits!$DW$2:$EY$2,0))</f>
        <v>Data on LNG use in busses is not available in the annual POTEnCIA reports on country energy consumption, dummy data based on the NL dataset was used to fill in the split; author: Joint Research Center (JRC); year: 2019</v>
      </c>
      <c r="AU14" s="71" t="str">
        <f>INDEX(Calculation_Splits!$DW:$EY,MATCH($A14,Calculation_Splits!$E:$E,0),MATCH(AU$1,Calculation_Splits!$DW$2:$EY$2,0))</f>
        <v>Data on LNG use in busses is not available in the annual POTEnCIA reports on country energy consumption, dummy data based on the NL dataset was used to fill in the split; author: Joint Research Center (JRC); year: 2019</v>
      </c>
      <c r="AV14" s="71" t="str">
        <f>INDEX(Calculation_Splits!$DW:$EY,MATCH($A14,Calculation_Splits!$E:$E,0),MATCH(AV$1,Calculation_Splits!$DW$2:$EY$2,0))</f>
        <v>Data on LNG use in busses is not available in the annual POTEnCIA reports on country energy consumption, dummy data based on the NL dataset was used to fill in the split; author: Joint Research Center (JRC); year: 2019</v>
      </c>
      <c r="AW14" s="71" t="str">
        <f>INDEX(Calculation_Splits!$DW:$EY,MATCH($A14,Calculation_Splits!$E:$E,0),MATCH(AW$1,Calculation_Splits!$DW$2:$EY$2,0))</f>
        <v>Data on LNG use in busses is not available in the annual POTEnCIA reports on country energy consumption, dummy data based on the NL dataset was used to fill in the split; author: Joint Research Center (JRC); year: 2019</v>
      </c>
      <c r="AX14" s="71" t="str">
        <f>INDEX(Calculation_Splits!$DW:$EY,MATCH($A14,Calculation_Splits!$E:$E,0),MATCH(AX$1,Calculation_Splits!$DW$2:$EY$2,0))</f>
        <v>Data on LNG use in busses is not available in the annual POTEnCIA reports on country energy consumption, dummy data based on the NL dataset was used to fill in the split; author: Joint Research Center (JRC); year: 2019</v>
      </c>
      <c r="AY14" s="71" t="str">
        <f>INDEX(Calculation_Splits!$DW:$EY,MATCH($A14,Calculation_Splits!$E:$E,0),MATCH(AY$1,Calculation_Splits!$DW$2:$EY$2,0))</f>
        <v>Data on LNG use in busses is not available in the annual POTEnCIA reports on country energy consumption, dummy data based on the NL dataset was used to fill in the split; author: Joint Research Center (JRC); year: 2019</v>
      </c>
      <c r="AZ14" s="71" t="str">
        <f>INDEX(Calculation_Splits!$DW:$EY,MATCH($A14,Calculation_Splits!$E:$E,0),MATCH(AZ$1,Calculation_Splits!$DW$2:$EY$2,0))</f>
        <v>Data on LNG use in busses is not available in the annual POTEnCIA reports on country energy consumption, dummy data based on the NL dataset was used to fill in the split; author: Joint Research Center (JRC); year: 2019</v>
      </c>
      <c r="BA14" s="71" t="str">
        <f>INDEX(Calculation_Splits!$DW:$EY,MATCH($A14,Calculation_Splits!$E:$E,0),MATCH(BA$1,Calculation_Splits!$DW$2:$EY$2,0))</f>
        <v>Data on LNG use in busses is not available in the annual POTEnCIA reports on country energy consumption, dummy data based on the NL dataset was used to fill in the split; author: Joint Research Center (JRC); year: 2019</v>
      </c>
      <c r="BB14" s="71" t="str">
        <f>INDEX(Calculation_Splits!$DW:$EY,MATCH($A14,Calculation_Splits!$E:$E,0),MATCH(BB$1,Calculation_Splits!$DW$2:$EY$2,0))</f>
        <v>Data on LNG use in busses is not available in the annual POTEnCIA reports on country energy consumption, dummy data based on the NL dataset was used to fill in the split; author: Joint Research Center (JRC); year: 2019</v>
      </c>
      <c r="BC14" s="71" t="str">
        <f>INDEX(Calculation_Splits!$DW:$EY,MATCH($A14,Calculation_Splits!$E:$E,0),MATCH(BC$1,Calculation_Splits!$DW$2:$EY$2,0))</f>
        <v>Data on LNG use in busses is not available in the annual POTEnCIA reports on country energy consumption, dummy data based on the NL dataset was used to fill in the split; author: Joint Research Center (JRC); year: 2019</v>
      </c>
      <c r="BD14" s="71" t="str">
        <f>INDEX(Calculation_Splits!$DW:$EY,MATCH($A14,Calculation_Splits!$E:$E,0),MATCH(BD$1,Calculation_Splits!$DW$2:$EY$2,0))</f>
        <v>Data on LNG use in busses is not available in the annual POTEnCIA reports on country energy consumption, dummy data based on the NL dataset was used to fill in the split; author: Joint Research Center (JRC); year: 2019</v>
      </c>
      <c r="BE14" s="71" t="str">
        <f>INDEX(Calculation_Splits!$DW:$EY,MATCH($A14,Calculation_Splits!$E:$E,0),MATCH(BE$1,Calculation_Splits!$DW$2:$EY$2,0))</f>
        <v>Data on LNG use in busses is not available in the annual POTEnCIA reports on country energy consumption, dummy data based on the NL dataset was used to fill in the split; author: Joint Research Center (JRC); year: 2019</v>
      </c>
      <c r="BF14" s="71" t="str">
        <f>INDEX(Calculation_Splits!$DW:$EY,MATCH($A14,Calculation_Splits!$E:$E,0),MATCH(BF$1,Calculation_Splits!$DW$2:$EY$2,0))</f>
        <v>Data on LNG use in busses is not available in the annual POTEnCIA reports on country energy consumption, dummy data based on the NL dataset was used to fill in the split; author: Joint Research Center (JRC); year: 2019</v>
      </c>
      <c r="BG14" s="71" t="str">
        <f>INDEX(Calculation_Splits!$DW:$EY,MATCH($A14,Calculation_Splits!$E:$E,0),MATCH(BG$1,Calculation_Splits!$DW$2:$EY$2,0))</f>
        <v>Data on LNG use in busses is not available in the annual POTEnCIA reports on country energy consumption, dummy data based on the NL dataset was used to fill in the split; author: Joint Research Center (JRC); year: 2019</v>
      </c>
    </row>
    <row r="15" spans="1:59" x14ac:dyDescent="0.2">
      <c r="A15" s="44" t="s">
        <v>148</v>
      </c>
      <c r="B15" s="49">
        <f>INDEX(Calculation_Splits!$CT:$DV,MATCH($A15,Calculation_Splits!$E:$E,0),MATCH(B$1,Calculation_Splits!$CT$2:$DV$2,0))</f>
        <v>0.69857338884797882</v>
      </c>
      <c r="C15" s="49">
        <f>INDEX(Calculation_Splits!$CT:$DV,MATCH($A15,Calculation_Splits!$E:$E,0),MATCH(C$1,Calculation_Splits!$CT$2:$DV$2,0))</f>
        <v>0.35106653792538717</v>
      </c>
      <c r="D15" s="49">
        <f>INDEX(Calculation_Splits!$CT:$DV,MATCH($A15,Calculation_Splits!$E:$E,0),MATCH(D$1,Calculation_Splits!$CT$2:$DV$2,0))</f>
        <v>0.33313424983807849</v>
      </c>
      <c r="E15" s="49">
        <f>INDEX(Calculation_Splits!$CT:$DV,MATCH($A15,Calculation_Splits!$E:$E,0),MATCH(E$1,Calculation_Splits!$CT$2:$DV$2,0))</f>
        <v>0</v>
      </c>
      <c r="F15" s="49">
        <f>INDEX(Calculation_Splits!$CT:$DV,MATCH($A15,Calculation_Splits!$E:$E,0),MATCH(F$1,Calculation_Splits!$CT$2:$DV$2,0))</f>
        <v>0.70210332866936975</v>
      </c>
      <c r="G15" s="49">
        <f>INDEX(Calculation_Splits!$CT:$DV,MATCH($A15,Calculation_Splits!$E:$E,0),MATCH(G$1,Calculation_Splits!$CT$2:$DV$2,0))</f>
        <v>0.14210601442560622</v>
      </c>
      <c r="H15" s="49">
        <f>INDEX(Calculation_Splits!$CT:$DV,MATCH($A15,Calculation_Splits!$E:$E,0),MATCH(H$1,Calculation_Splits!$CT$2:$DV$2,0))</f>
        <v>0.83601256575177474</v>
      </c>
      <c r="I15" s="49">
        <f>INDEX(Calculation_Splits!$CT:$DV,MATCH($A15,Calculation_Splits!$E:$E,0),MATCH(I$1,Calculation_Splits!$CT$2:$DV$2,0))</f>
        <v>0.80221451932047649</v>
      </c>
      <c r="J15" s="49">
        <f>INDEX(Calculation_Splits!$CT:$DV,MATCH($A15,Calculation_Splits!$E:$E,0),MATCH(J$1,Calculation_Splits!$CT$2:$DV$2,0))</f>
        <v>0.76711412960494274</v>
      </c>
      <c r="K15" s="49">
        <f>INDEX(Calculation_Splits!$CT:$DV,MATCH($A15,Calculation_Splits!$E:$E,0),MATCH(K$1,Calculation_Splits!$CT$2:$DV$2,0))</f>
        <v>0.65279057938968832</v>
      </c>
      <c r="L15" s="49">
        <f>INDEX(Calculation_Splits!$CT:$DV,MATCH($A15,Calculation_Splits!$E:$E,0),MATCH(L$1,Calculation_Splits!$CT$2:$DV$2,0))</f>
        <v>0.9555738848023273</v>
      </c>
      <c r="M15" s="49">
        <f>INDEX(Calculation_Splits!$CT:$DV,MATCH($A15,Calculation_Splits!$E:$E,0),MATCH(M$1,Calculation_Splits!$CT$2:$DV$2,0))</f>
        <v>0.27080922389255496</v>
      </c>
      <c r="N15" s="49">
        <f>INDEX(Calculation_Splits!$CT:$DV,MATCH($A15,Calculation_Splits!$E:$E,0),MATCH(N$1,Calculation_Splits!$CT$2:$DV$2,0))</f>
        <v>0.79063895017991614</v>
      </c>
      <c r="O15" s="49">
        <f>INDEX(Calculation_Splits!$CT:$DV,MATCH($A15,Calculation_Splits!$E:$E,0),MATCH(O$1,Calculation_Splits!$CT$2:$DV$2,0))</f>
        <v>0.96822776559824308</v>
      </c>
      <c r="P15" s="49">
        <f>INDEX(Calculation_Splits!$CT:$DV,MATCH($A15,Calculation_Splits!$E:$E,0),MATCH(P$1,Calculation_Splits!$CT$2:$DV$2,0))</f>
        <v>0.75216254731163301</v>
      </c>
      <c r="Q15" s="49">
        <f>INDEX(Calculation_Splits!$CT:$DV,MATCH($A15,Calculation_Splits!$E:$E,0),MATCH(Q$1,Calculation_Splits!$CT$2:$DV$2,0))</f>
        <v>0.8456112804704391</v>
      </c>
      <c r="R15" s="49">
        <f>INDEX(Calculation_Splits!$CT:$DV,MATCH($A15,Calculation_Splits!$E:$E,0),MATCH(R$1,Calculation_Splits!$CT$2:$DV$2,0))</f>
        <v>0.18737921379600309</v>
      </c>
      <c r="S15" s="49">
        <f>INDEX(Calculation_Splits!$CT:$DV,MATCH($A15,Calculation_Splits!$E:$E,0),MATCH(S$1,Calculation_Splits!$CT$2:$DV$2,0))</f>
        <v>0.99306558848115623</v>
      </c>
      <c r="T15" s="49">
        <f>INDEX(Calculation_Splits!$CT:$DV,MATCH($A15,Calculation_Splits!$E:$E,0),MATCH(T$1,Calculation_Splits!$CT$2:$DV$2,0))</f>
        <v>0.24504461555871632</v>
      </c>
      <c r="U15" s="49">
        <f>INDEX(Calculation_Splits!$CT:$DV,MATCH($A15,Calculation_Splits!$E:$E,0),MATCH(U$1,Calculation_Splits!$CT$2:$DV$2,0))</f>
        <v>0.50307500595552013</v>
      </c>
      <c r="V15" s="49">
        <f>INDEX(Calculation_Splits!$CT:$DV,MATCH($A15,Calculation_Splits!$E:$E,0),MATCH(V$1,Calculation_Splits!$CT$2:$DV$2,0))</f>
        <v>0.73020791833703602</v>
      </c>
      <c r="W15" s="49">
        <f>INDEX(Calculation_Splits!$CT:$DV,MATCH($A15,Calculation_Splits!$E:$E,0),MATCH(W$1,Calculation_Splits!$CT$2:$DV$2,0))</f>
        <v>0.65246200942735855</v>
      </c>
      <c r="X15" s="49">
        <f>INDEX(Calculation_Splits!$CT:$DV,MATCH($A15,Calculation_Splits!$E:$E,0),MATCH(X$1,Calculation_Splits!$CT$2:$DV$2,0))</f>
        <v>0.99505856786336377</v>
      </c>
      <c r="Y15" s="49">
        <f>INDEX(Calculation_Splits!$CT:$DV,MATCH($A15,Calculation_Splits!$E:$E,0),MATCH(Y$1,Calculation_Splits!$CT$2:$DV$2,0))</f>
        <v>0.80615045763565063</v>
      </c>
      <c r="Z15" s="49">
        <f>INDEX(Calculation_Splits!$CT:$DV,MATCH($A15,Calculation_Splits!$E:$E,0),MATCH(Z$1,Calculation_Splits!$CT$2:$DV$2,0))</f>
        <v>0.64113805034017446</v>
      </c>
      <c r="AA15" s="49">
        <f>INDEX(Calculation_Splits!$CT:$DV,MATCH($A15,Calculation_Splits!$E:$E,0),MATCH(AA$1,Calculation_Splits!$CT$2:$DV$2,0))</f>
        <v>0.89432189946486973</v>
      </c>
      <c r="AB15" s="49">
        <f>INDEX(Calculation_Splits!$CT:$DV,MATCH($A15,Calculation_Splits!$E:$E,0),MATCH(AB$1,Calculation_Splits!$CT$2:$DV$2,0))</f>
        <v>0.18789899854390443</v>
      </c>
      <c r="AC15" s="49">
        <f>INDEX(Calculation_Splits!$CT:$DV,MATCH($A15,Calculation_Splits!$E:$E,0),MATCH(AC$1,Calculation_Splits!$CT$2:$DV$2,0))</f>
        <v>0</v>
      </c>
      <c r="AD15" s="49">
        <f>INDEX(Calculation_Splits!$CT:$DV,MATCH($A15,Calculation_Splits!$E:$E,0),MATCH(AD$1,Calculation_Splits!$CT$2:$DV$2,0))</f>
        <v>0.43511312020537035</v>
      </c>
      <c r="AE15" s="71" t="str">
        <f>INDEX(Calculation_Splits!$DW:$EY,MATCH($A15,Calculation_Splits!$E:$E,0),MATCH(AE$1,Calculation_Splits!$DW$2:$EY$2,0))</f>
        <v>Derived from the annual POTEnCIA reports on country energy consumption; author: Joint Research Center (JRC); year: 2019</v>
      </c>
      <c r="AF15" s="71" t="str">
        <f>INDEX(Calculation_Splits!$DW:$EY,MATCH($A15,Calculation_Splits!$E:$E,0),MATCH(AF$1,Calculation_Splits!$DW$2:$EY$2,0))</f>
        <v>Derived from the annual POTEnCIA reports on country energy consumption; author: Joint Research Center (JRC); year: 2019</v>
      </c>
      <c r="AG15" s="71" t="str">
        <f>INDEX(Calculation_Splits!$DW:$EY,MATCH($A15,Calculation_Splits!$E:$E,0),MATCH(AG$1,Calculation_Splits!$DW$2:$EY$2,0))</f>
        <v>Derived from the annual POTEnCIA reports on country energy consumption; author: Joint Research Center (JRC); year: 2019</v>
      </c>
      <c r="AH15" s="71" t="str">
        <f>INDEX(Calculation_Splits!$DW:$EY,MATCH($A15,Calculation_Splits!$E:$E,0),MATCH(AH$1,Calculation_Splits!$DW$2:$EY$2,0))</f>
        <v>No known network gas consumption in buses based on the annual POTEnCIA reports on country energy consumption, dummy data based on the NL dataset was used to fill in the split; author: Joint Research Center (JRC); year: 2020</v>
      </c>
      <c r="AI15" s="71" t="str">
        <f>INDEX(Calculation_Splits!$DW:$EY,MATCH($A15,Calculation_Splits!$E:$E,0),MATCH(AI$1,Calculation_Splits!$DW$2:$EY$2,0))</f>
        <v>Derived from the annual POTEnCIA reports on country energy consumption; author: Joint Research Center (JRC); year: 2019</v>
      </c>
      <c r="AJ15" s="71" t="str">
        <f>INDEX(Calculation_Splits!$DW:$EY,MATCH($A15,Calculation_Splits!$E:$E,0),MATCH(AJ$1,Calculation_Splits!$DW$2:$EY$2,0))</f>
        <v>Derived from the annual POTEnCIA reports on country energy consumption; author: Joint Research Center (JRC); year: 2019</v>
      </c>
      <c r="AK15" s="71" t="str">
        <f>INDEX(Calculation_Splits!$DW:$EY,MATCH($A15,Calculation_Splits!$E:$E,0),MATCH(AK$1,Calculation_Splits!$DW$2:$EY$2,0))</f>
        <v>Derived from the annual POTEnCIA reports on country energy consumption; author: Joint Research Center (JRC); year: 2019</v>
      </c>
      <c r="AL15" s="71" t="str">
        <f>INDEX(Calculation_Splits!$DW:$EY,MATCH($A15,Calculation_Splits!$E:$E,0),MATCH(AL$1,Calculation_Splits!$DW$2:$EY$2,0))</f>
        <v>Derived from the annual POTEnCIA reports on country energy consumption; author: Joint Research Center (JRC); year: 2019</v>
      </c>
      <c r="AM15" s="71" t="str">
        <f>INDEX(Calculation_Splits!$DW:$EY,MATCH($A15,Calculation_Splits!$E:$E,0),MATCH(AM$1,Calculation_Splits!$DW$2:$EY$2,0))</f>
        <v>Derived from the annual POTEnCIA reports on country energy consumption; author: Joint Research Center (JRC); year: 2019</v>
      </c>
      <c r="AN15" s="71" t="str">
        <f>INDEX(Calculation_Splits!$DW:$EY,MATCH($A15,Calculation_Splits!$E:$E,0),MATCH(AN$1,Calculation_Splits!$DW$2:$EY$2,0))</f>
        <v>Derived from the annual POTEnCIA reports on country energy consumption; author: Joint Research Center (JRC); year: 2019</v>
      </c>
      <c r="AO15" s="71" t="str">
        <f>INDEX(Calculation_Splits!$DW:$EY,MATCH($A15,Calculation_Splits!$E:$E,0),MATCH(AO$1,Calculation_Splits!$DW$2:$EY$2,0))</f>
        <v>Derived from the annual POTEnCIA reports on country energy consumption; author: Joint Research Center (JRC); year: 2019</v>
      </c>
      <c r="AP15" s="71" t="str">
        <f>INDEX(Calculation_Splits!$DW:$EY,MATCH($A15,Calculation_Splits!$E:$E,0),MATCH(AP$1,Calculation_Splits!$DW$2:$EY$2,0))</f>
        <v>Derived from the annual POTEnCIA reports on country energy consumption; author: Joint Research Center (JRC); year: 2019</v>
      </c>
      <c r="AQ15" s="71" t="str">
        <f>INDEX(Calculation_Splits!$DW:$EY,MATCH($A15,Calculation_Splits!$E:$E,0),MATCH(AQ$1,Calculation_Splits!$DW$2:$EY$2,0))</f>
        <v>Derived from the annual POTEnCIA reports on country energy consumption; author: Joint Research Center (JRC); year: 2019</v>
      </c>
      <c r="AR15" s="71" t="str">
        <f>INDEX(Calculation_Splits!$DW:$EY,MATCH($A15,Calculation_Splits!$E:$E,0),MATCH(AR$1,Calculation_Splits!$DW$2:$EY$2,0))</f>
        <v>Derived from the annual POTEnCIA reports on country energy consumption; author: Joint Research Center (JRC); year: 2019</v>
      </c>
      <c r="AS15" s="71" t="str">
        <f>INDEX(Calculation_Splits!$DW:$EY,MATCH($A15,Calculation_Splits!$E:$E,0),MATCH(AS$1,Calculation_Splits!$DW$2:$EY$2,0))</f>
        <v>Derived from the annual POTEnCIA reports on country energy consumption; author: Joint Research Center (JRC); year: 2019</v>
      </c>
      <c r="AT15" s="71" t="str">
        <f>INDEX(Calculation_Splits!$DW:$EY,MATCH($A15,Calculation_Splits!$E:$E,0),MATCH(AT$1,Calculation_Splits!$DW$2:$EY$2,0))</f>
        <v>Derived from the annual POTEnCIA reports on country energy consumption; author: Joint Research Center (JRC); year: 2019</v>
      </c>
      <c r="AU15" s="71" t="str">
        <f>INDEX(Calculation_Splits!$DW:$EY,MATCH($A15,Calculation_Splits!$E:$E,0),MATCH(AU$1,Calculation_Splits!$DW$2:$EY$2,0))</f>
        <v>Derived from the annual POTEnCIA reports on country energy consumption; author: Joint Research Center (JRC); year: 2019</v>
      </c>
      <c r="AV15" s="71" t="str">
        <f>INDEX(Calculation_Splits!$DW:$EY,MATCH($A15,Calculation_Splits!$E:$E,0),MATCH(AV$1,Calculation_Splits!$DW$2:$EY$2,0))</f>
        <v>Derived from the annual POTEnCIA reports on country energy consumption; author: Joint Research Center (JRC); year: 2019</v>
      </c>
      <c r="AW15" s="71" t="str">
        <f>INDEX(Calculation_Splits!$DW:$EY,MATCH($A15,Calculation_Splits!$E:$E,0),MATCH(AW$1,Calculation_Splits!$DW$2:$EY$2,0))</f>
        <v>Derived from the annual POTEnCIA reports on country energy consumption; author: Joint Research Center (JRC); year: 2019</v>
      </c>
      <c r="AX15" s="71" t="str">
        <f>INDEX(Calculation_Splits!$DW:$EY,MATCH($A15,Calculation_Splits!$E:$E,0),MATCH(AX$1,Calculation_Splits!$DW$2:$EY$2,0))</f>
        <v>Derived from the annual POTEnCIA reports on country energy consumption; author: Joint Research Center (JRC); year: 2019</v>
      </c>
      <c r="AY15" s="71" t="str">
        <f>INDEX(Calculation_Splits!$DW:$EY,MATCH($A15,Calculation_Splits!$E:$E,0),MATCH(AY$1,Calculation_Splits!$DW$2:$EY$2,0))</f>
        <v>Derived from the annual POTEnCIA reports on country energy consumption; author: Joint Research Center (JRC); year: 2019</v>
      </c>
      <c r="AZ15" s="71" t="str">
        <f>INDEX(Calculation_Splits!$DW:$EY,MATCH($A15,Calculation_Splits!$E:$E,0),MATCH(AZ$1,Calculation_Splits!$DW$2:$EY$2,0))</f>
        <v>Derived from the annual POTEnCIA reports on country energy consumption; author: Joint Research Center (JRC); year: 2019</v>
      </c>
      <c r="BA15" s="71" t="str">
        <f>INDEX(Calculation_Splits!$DW:$EY,MATCH($A15,Calculation_Splits!$E:$E,0),MATCH(BA$1,Calculation_Splits!$DW$2:$EY$2,0))</f>
        <v>Derived from the annual POTEnCIA reports on country energy consumption; author: Joint Research Center (JRC); year: 2019</v>
      </c>
      <c r="BB15" s="71" t="str">
        <f>INDEX(Calculation_Splits!$DW:$EY,MATCH($A15,Calculation_Splits!$E:$E,0),MATCH(BB$1,Calculation_Splits!$DW$2:$EY$2,0))</f>
        <v>Derived from the annual POTEnCIA reports on country energy consumption; author: Joint Research Center (JRC); year: 2019</v>
      </c>
      <c r="BC15" s="71" t="str">
        <f>INDEX(Calculation_Splits!$DW:$EY,MATCH($A15,Calculation_Splits!$E:$E,0),MATCH(BC$1,Calculation_Splits!$DW$2:$EY$2,0))</f>
        <v>Derived from the annual POTEnCIA reports on country energy consumption; author: Joint Research Center (JRC); year: 2019</v>
      </c>
      <c r="BD15" s="71" t="str">
        <f>INDEX(Calculation_Splits!$DW:$EY,MATCH($A15,Calculation_Splits!$E:$E,0),MATCH(BD$1,Calculation_Splits!$DW$2:$EY$2,0))</f>
        <v>Derived from the annual POTEnCIA reports on country energy consumption; author: Joint Research Center (JRC); year: 2019</v>
      </c>
      <c r="BE15" s="71" t="str">
        <f>INDEX(Calculation_Splits!$DW:$EY,MATCH($A15,Calculation_Splits!$E:$E,0),MATCH(BE$1,Calculation_Splits!$DW$2:$EY$2,0))</f>
        <v>Derived from the annual POTEnCIA reports on country energy consumption; author: Joint Research Center (JRC); year: 2019</v>
      </c>
      <c r="BF15" s="71" t="str">
        <f>INDEX(Calculation_Splits!$DW:$EY,MATCH($A15,Calculation_Splits!$E:$E,0),MATCH(BF$1,Calculation_Splits!$DW$2:$EY$2,0))</f>
        <v>No known network gas consumption in buses based on the annual POTEnCIA reports on country energy consumption, dummy data based on the NL dataset was used to fill in the split; author: Joint Research Center (JRC); year: 2020</v>
      </c>
      <c r="BG15" s="71" t="str">
        <f>INDEX(Calculation_Splits!$DW:$EY,MATCH($A15,Calculation_Splits!$E:$E,0),MATCH(BG$1,Calculation_Splits!$DW$2:$EY$2,0))</f>
        <v>Derived from the annual POTEnCIA reports on country energy consumption; author: Joint Research Center (JRC); year: 2019</v>
      </c>
    </row>
    <row r="16" spans="1:59" x14ac:dyDescent="0.2">
      <c r="A16" s="44" t="s">
        <v>149</v>
      </c>
      <c r="B16" s="49">
        <f>INDEX(Calculation_Splits!$CT:$DV,MATCH($A16,Calculation_Splits!$E:$E,0),MATCH(B$1,Calculation_Splits!$CT$2:$DV$2,0))</f>
        <v>0.21543096468300835</v>
      </c>
      <c r="C16" s="49">
        <f>INDEX(Calculation_Splits!$CT:$DV,MATCH($A16,Calculation_Splits!$E:$E,0),MATCH(C$1,Calculation_Splits!$CT$2:$DV$2,0))</f>
        <v>0.49721359412048005</v>
      </c>
      <c r="D16" s="49">
        <f>INDEX(Calculation_Splits!$CT:$DV,MATCH($A16,Calculation_Splits!$E:$E,0),MATCH(D$1,Calculation_Splits!$CT$2:$DV$2,0))</f>
        <v>0.66519609057828155</v>
      </c>
      <c r="E16" s="49">
        <f>INDEX(Calculation_Splits!$CT:$DV,MATCH($A16,Calculation_Splits!$E:$E,0),MATCH(E$1,Calculation_Splits!$CT$2:$DV$2,0))</f>
        <v>8.8937093275488099E-2</v>
      </c>
      <c r="F16" s="49">
        <f>INDEX(Calculation_Splits!$CT:$DV,MATCH($A16,Calculation_Splits!$E:$E,0),MATCH(F$1,Calculation_Splits!$CT$2:$DV$2,0))</f>
        <v>0.17279144072356128</v>
      </c>
      <c r="G16" s="49">
        <f>INDEX(Calculation_Splits!$CT:$DV,MATCH($A16,Calculation_Splits!$E:$E,0),MATCH(G$1,Calculation_Splits!$CT$2:$DV$2,0))</f>
        <v>0.68811344195309077</v>
      </c>
      <c r="H16" s="49">
        <f>INDEX(Calculation_Splits!$CT:$DV,MATCH($A16,Calculation_Splits!$E:$E,0),MATCH(H$1,Calculation_Splits!$CT$2:$DV$2,0))</f>
        <v>1.0689769287831222E-3</v>
      </c>
      <c r="I16" s="49">
        <f>INDEX(Calculation_Splits!$CT:$DV,MATCH($A16,Calculation_Splits!$E:$E,0),MATCH(I$1,Calculation_Splits!$CT$2:$DV$2,0))</f>
        <v>0.17082399860729036</v>
      </c>
      <c r="J16" s="49">
        <f>INDEX(Calculation_Splits!$CT:$DV,MATCH($A16,Calculation_Splits!$E:$E,0),MATCH(J$1,Calculation_Splits!$CT$2:$DV$2,0))</f>
        <v>0.22964741998970253</v>
      </c>
      <c r="K16" s="49">
        <f>INDEX(Calculation_Splits!$CT:$DV,MATCH($A16,Calculation_Splits!$E:$E,0),MATCH(K$1,Calculation_Splits!$CT$2:$DV$2,0))</f>
        <v>0.30670490847541193</v>
      </c>
      <c r="L16" s="49">
        <f>INDEX(Calculation_Splits!$CT:$DV,MATCH($A16,Calculation_Splits!$E:$E,0),MATCH(L$1,Calculation_Splits!$CT$2:$DV$2,0))</f>
        <v>1.7019194396449791E-2</v>
      </c>
      <c r="M16" s="49">
        <f>INDEX(Calculation_Splits!$CT:$DV,MATCH($A16,Calculation_Splits!$E:$E,0),MATCH(M$1,Calculation_Splits!$CT$2:$DV$2,0))</f>
        <v>0.61435190096217429</v>
      </c>
      <c r="N16" s="49">
        <f>INDEX(Calculation_Splits!$CT:$DV,MATCH($A16,Calculation_Splits!$E:$E,0),MATCH(N$1,Calculation_Splits!$CT$2:$DV$2,0))</f>
        <v>0.17747892260983464</v>
      </c>
      <c r="O16" s="49">
        <f>INDEX(Calculation_Splits!$CT:$DV,MATCH($A16,Calculation_Splits!$E:$E,0),MATCH(O$1,Calculation_Splits!$CT$2:$DV$2,0))</f>
        <v>1.3838830592303028E-2</v>
      </c>
      <c r="P16" s="49">
        <f>INDEX(Calculation_Splits!$CT:$DV,MATCH($A16,Calculation_Splits!$E:$E,0),MATCH(P$1,Calculation_Splits!$CT$2:$DV$2,0))</f>
        <v>0.17826170533708963</v>
      </c>
      <c r="Q16" s="49">
        <f>INDEX(Calculation_Splits!$CT:$DV,MATCH($A16,Calculation_Splits!$E:$E,0),MATCH(Q$1,Calculation_Splits!$CT$2:$DV$2,0))</f>
        <v>1.048594074354128E-2</v>
      </c>
      <c r="R16" s="49">
        <f>INDEX(Calculation_Splits!$CT:$DV,MATCH($A16,Calculation_Splits!$E:$E,0),MATCH(R$1,Calculation_Splits!$CT$2:$DV$2,0))</f>
        <v>0.7128556463211787</v>
      </c>
      <c r="S16" s="49">
        <f>INDEX(Calculation_Splits!$CT:$DV,MATCH($A16,Calculation_Splits!$E:$E,0),MATCH(S$1,Calculation_Splits!$CT$2:$DV$2,0))</f>
        <v>2.8142688754447215E-3</v>
      </c>
      <c r="T16" s="49">
        <f>INDEX(Calculation_Splits!$CT:$DV,MATCH($A16,Calculation_Splits!$E:$E,0),MATCH(T$1,Calculation_Splits!$CT$2:$DV$2,0))</f>
        <v>0.73116083383738162</v>
      </c>
      <c r="U16" s="49">
        <f>INDEX(Calculation_Splits!$CT:$DV,MATCH($A16,Calculation_Splits!$E:$E,0),MATCH(U$1,Calculation_Splits!$CT$2:$DV$2,0))</f>
        <v>0.45218921803123657</v>
      </c>
      <c r="V16" s="49">
        <f>INDEX(Calculation_Splits!$CT:$DV,MATCH($A16,Calculation_Splits!$E:$E,0),MATCH(V$1,Calculation_Splits!$CT$2:$DV$2,0))</f>
        <v>0.16069709963952231</v>
      </c>
      <c r="W16" s="49">
        <f>INDEX(Calculation_Splits!$CT:$DV,MATCH($A16,Calculation_Splits!$E:$E,0),MATCH(W$1,Calculation_Splits!$CT$2:$DV$2,0))</f>
        <v>0.11842239028603986</v>
      </c>
      <c r="X16" s="49">
        <f>INDEX(Calculation_Splits!$CT:$DV,MATCH($A16,Calculation_Splits!$E:$E,0),MATCH(X$1,Calculation_Splits!$CT$2:$DV$2,0))</f>
        <v>1.5317524010794255E-3</v>
      </c>
      <c r="Y16" s="49">
        <f>INDEX(Calculation_Splits!$CT:$DV,MATCH($A16,Calculation_Splits!$E:$E,0),MATCH(Y$1,Calculation_Splits!$CT$2:$DV$2,0))</f>
        <v>0.16370269632894699</v>
      </c>
      <c r="Z16" s="49">
        <f>INDEX(Calculation_Splits!$CT:$DV,MATCH($A16,Calculation_Splits!$E:$E,0),MATCH(Z$1,Calculation_Splits!$CT$2:$DV$2,0))</f>
        <v>0.32143796121391005</v>
      </c>
      <c r="AA16" s="49">
        <f>INDEX(Calculation_Splits!$CT:$DV,MATCH($A16,Calculation_Splits!$E:$E,0),MATCH(AA$1,Calculation_Splits!$CT$2:$DV$2,0))</f>
        <v>6.8449623303930271E-2</v>
      </c>
      <c r="AB16" s="49">
        <f>INDEX(Calculation_Splits!$CT:$DV,MATCH($A16,Calculation_Splits!$E:$E,0),MATCH(AB$1,Calculation_Splits!$CT$2:$DV$2,0))</f>
        <v>0.80529972666365446</v>
      </c>
      <c r="AC16" s="49">
        <f>INDEX(Calculation_Splits!$CT:$DV,MATCH($A16,Calculation_Splits!$E:$E,0),MATCH(AC$1,Calculation_Splits!$CT$2:$DV$2,0))</f>
        <v>8.8937093275488099E-2</v>
      </c>
      <c r="AD16" s="49">
        <f>INDEX(Calculation_Splits!$CT:$DV,MATCH($A16,Calculation_Splits!$E:$E,0),MATCH(AD$1,Calculation_Splits!$CT$2:$DV$2,0))</f>
        <v>0.49017265117379394</v>
      </c>
      <c r="AE16" s="71" t="str">
        <f>INDEX(Calculation_Splits!$DW:$EY,MATCH($A16,Calculation_Splits!$E:$E,0),MATCH(AE$1,Calculation_Splits!$DW$2:$EY$2,0))</f>
        <v>Derived from the annual POTEnCIA reports on country energy consumption; author: Joint Research Center (JRC); year: 2019</v>
      </c>
      <c r="AF16" s="71" t="str">
        <f>INDEX(Calculation_Splits!$DW:$EY,MATCH($A16,Calculation_Splits!$E:$E,0),MATCH(AF$1,Calculation_Splits!$DW$2:$EY$2,0))</f>
        <v>Derived from the annual POTEnCIA reports on country energy consumption; author: Joint Research Center (JRC); year: 2019</v>
      </c>
      <c r="AG16" s="71" t="str">
        <f>INDEX(Calculation_Splits!$DW:$EY,MATCH($A16,Calculation_Splits!$E:$E,0),MATCH(AG$1,Calculation_Splits!$DW$2:$EY$2,0))</f>
        <v>Derived from the annual POTEnCIA reports on country energy consumption; author: Joint Research Center (JRC); year: 2019</v>
      </c>
      <c r="AH16" s="71" t="str">
        <f>INDEX(Calculation_Splits!$DW:$EY,MATCH($A16,Calculation_Splits!$E:$E,0),MATCH(AH$1,Calculation_Splits!$DW$2:$EY$2,0))</f>
        <v>No known network gas consumption in cars based on the annual POTEnCIA reports on country energy consumption, dummy data based on the NL dataset was used to fill in the split; author: Joint Research Center (JRC); year: 2021</v>
      </c>
      <c r="AI16" s="71" t="str">
        <f>INDEX(Calculation_Splits!$DW:$EY,MATCH($A16,Calculation_Splits!$E:$E,0),MATCH(AI$1,Calculation_Splits!$DW$2:$EY$2,0))</f>
        <v>Derived from the annual POTEnCIA reports on country energy consumption; author: Joint Research Center (JRC); year: 2019</v>
      </c>
      <c r="AJ16" s="71" t="str">
        <f>INDEX(Calculation_Splits!$DW:$EY,MATCH($A16,Calculation_Splits!$E:$E,0),MATCH(AJ$1,Calculation_Splits!$DW$2:$EY$2,0))</f>
        <v>Derived from the annual POTEnCIA reports on country energy consumption; author: Joint Research Center (JRC); year: 2019</v>
      </c>
      <c r="AK16" s="71" t="str">
        <f>INDEX(Calculation_Splits!$DW:$EY,MATCH($A16,Calculation_Splits!$E:$E,0),MATCH(AK$1,Calculation_Splits!$DW$2:$EY$2,0))</f>
        <v>Derived from the annual POTEnCIA reports on country energy consumption; author: Joint Research Center (JRC); year: 2019</v>
      </c>
      <c r="AL16" s="71" t="str">
        <f>INDEX(Calculation_Splits!$DW:$EY,MATCH($A16,Calculation_Splits!$E:$E,0),MATCH(AL$1,Calculation_Splits!$DW$2:$EY$2,0))</f>
        <v>Derived from the annual POTEnCIA reports on country energy consumption; author: Joint Research Center (JRC); year: 2019</v>
      </c>
      <c r="AM16" s="71" t="str">
        <f>INDEX(Calculation_Splits!$DW:$EY,MATCH($A16,Calculation_Splits!$E:$E,0),MATCH(AM$1,Calculation_Splits!$DW$2:$EY$2,0))</f>
        <v>Derived from the annual POTEnCIA reports on country energy consumption; author: Joint Research Center (JRC); year: 2019</v>
      </c>
      <c r="AN16" s="71" t="str">
        <f>INDEX(Calculation_Splits!$DW:$EY,MATCH($A16,Calculation_Splits!$E:$E,0),MATCH(AN$1,Calculation_Splits!$DW$2:$EY$2,0))</f>
        <v>Derived from the annual POTEnCIA reports on country energy consumption; author: Joint Research Center (JRC); year: 2019</v>
      </c>
      <c r="AO16" s="71" t="str">
        <f>INDEX(Calculation_Splits!$DW:$EY,MATCH($A16,Calculation_Splits!$E:$E,0),MATCH(AO$1,Calculation_Splits!$DW$2:$EY$2,0))</f>
        <v>Derived from the annual POTEnCIA reports on country energy consumption; author: Joint Research Center (JRC); year: 2019</v>
      </c>
      <c r="AP16" s="71" t="str">
        <f>INDEX(Calculation_Splits!$DW:$EY,MATCH($A16,Calculation_Splits!$E:$E,0),MATCH(AP$1,Calculation_Splits!$DW$2:$EY$2,0))</f>
        <v>Derived from the annual POTEnCIA reports on country energy consumption; author: Joint Research Center (JRC); year: 2019</v>
      </c>
      <c r="AQ16" s="71" t="str">
        <f>INDEX(Calculation_Splits!$DW:$EY,MATCH($A16,Calculation_Splits!$E:$E,0),MATCH(AQ$1,Calculation_Splits!$DW$2:$EY$2,0))</f>
        <v>Derived from the annual POTEnCIA reports on country energy consumption; author: Joint Research Center (JRC); year: 2019</v>
      </c>
      <c r="AR16" s="71" t="str">
        <f>INDEX(Calculation_Splits!$DW:$EY,MATCH($A16,Calculation_Splits!$E:$E,0),MATCH(AR$1,Calculation_Splits!$DW$2:$EY$2,0))</f>
        <v>Derived from the annual POTEnCIA reports on country energy consumption; author: Joint Research Center (JRC); year: 2019</v>
      </c>
      <c r="AS16" s="71" t="str">
        <f>INDEX(Calculation_Splits!$DW:$EY,MATCH($A16,Calculation_Splits!$E:$E,0),MATCH(AS$1,Calculation_Splits!$DW$2:$EY$2,0))</f>
        <v>Derived from the annual POTEnCIA reports on country energy consumption; author: Joint Research Center (JRC); year: 2019</v>
      </c>
      <c r="AT16" s="71" t="str">
        <f>INDEX(Calculation_Splits!$DW:$EY,MATCH($A16,Calculation_Splits!$E:$E,0),MATCH(AT$1,Calculation_Splits!$DW$2:$EY$2,0))</f>
        <v>Derived from the annual POTEnCIA reports on country energy consumption; author: Joint Research Center (JRC); year: 2019</v>
      </c>
      <c r="AU16" s="71" t="str">
        <f>INDEX(Calculation_Splits!$DW:$EY,MATCH($A16,Calculation_Splits!$E:$E,0),MATCH(AU$1,Calculation_Splits!$DW$2:$EY$2,0))</f>
        <v>Derived from the annual POTEnCIA reports on country energy consumption; author: Joint Research Center (JRC); year: 2019</v>
      </c>
      <c r="AV16" s="71" t="str">
        <f>INDEX(Calculation_Splits!$DW:$EY,MATCH($A16,Calculation_Splits!$E:$E,0),MATCH(AV$1,Calculation_Splits!$DW$2:$EY$2,0))</f>
        <v>Derived from the annual POTEnCIA reports on country energy consumption; author: Joint Research Center (JRC); year: 2019</v>
      </c>
      <c r="AW16" s="71" t="str">
        <f>INDEX(Calculation_Splits!$DW:$EY,MATCH($A16,Calculation_Splits!$E:$E,0),MATCH(AW$1,Calculation_Splits!$DW$2:$EY$2,0))</f>
        <v>Derived from the annual POTEnCIA reports on country energy consumption; author: Joint Research Center (JRC); year: 2019</v>
      </c>
      <c r="AX16" s="71" t="str">
        <f>INDEX(Calculation_Splits!$DW:$EY,MATCH($A16,Calculation_Splits!$E:$E,0),MATCH(AX$1,Calculation_Splits!$DW$2:$EY$2,0))</f>
        <v>Derived from the annual POTEnCIA reports on country energy consumption; author: Joint Research Center (JRC); year: 2019</v>
      </c>
      <c r="AY16" s="71" t="str">
        <f>INDEX(Calculation_Splits!$DW:$EY,MATCH($A16,Calculation_Splits!$E:$E,0),MATCH(AY$1,Calculation_Splits!$DW$2:$EY$2,0))</f>
        <v>Derived from the annual POTEnCIA reports on country energy consumption; author: Joint Research Center (JRC); year: 2019</v>
      </c>
      <c r="AZ16" s="71" t="str">
        <f>INDEX(Calculation_Splits!$DW:$EY,MATCH($A16,Calculation_Splits!$E:$E,0),MATCH(AZ$1,Calculation_Splits!$DW$2:$EY$2,0))</f>
        <v>Derived from the annual POTEnCIA reports on country energy consumption; author: Joint Research Center (JRC); year: 2019</v>
      </c>
      <c r="BA16" s="71" t="str">
        <f>INDEX(Calculation_Splits!$DW:$EY,MATCH($A16,Calculation_Splits!$E:$E,0),MATCH(BA$1,Calculation_Splits!$DW$2:$EY$2,0))</f>
        <v>Derived from the annual POTEnCIA reports on country energy consumption; author: Joint Research Center (JRC); year: 2019</v>
      </c>
      <c r="BB16" s="71" t="str">
        <f>INDEX(Calculation_Splits!$DW:$EY,MATCH($A16,Calculation_Splits!$E:$E,0),MATCH(BB$1,Calculation_Splits!$DW$2:$EY$2,0))</f>
        <v>Derived from the annual POTEnCIA reports on country energy consumption; author: Joint Research Center (JRC); year: 2019</v>
      </c>
      <c r="BC16" s="71" t="str">
        <f>INDEX(Calculation_Splits!$DW:$EY,MATCH($A16,Calculation_Splits!$E:$E,0),MATCH(BC$1,Calculation_Splits!$DW$2:$EY$2,0))</f>
        <v>Derived from the annual POTEnCIA reports on country energy consumption; author: Joint Research Center (JRC); year: 2019</v>
      </c>
      <c r="BD16" s="71" t="str">
        <f>INDEX(Calculation_Splits!$DW:$EY,MATCH($A16,Calculation_Splits!$E:$E,0),MATCH(BD$1,Calculation_Splits!$DW$2:$EY$2,0))</f>
        <v>Derived from the annual POTEnCIA reports on country energy consumption; author: Joint Research Center (JRC); year: 2019</v>
      </c>
      <c r="BE16" s="71" t="str">
        <f>INDEX(Calculation_Splits!$DW:$EY,MATCH($A16,Calculation_Splits!$E:$E,0),MATCH(BE$1,Calculation_Splits!$DW$2:$EY$2,0))</f>
        <v>Derived from the annual POTEnCIA reports on country energy consumption; author: Joint Research Center (JRC); year: 2019</v>
      </c>
      <c r="BF16" s="71" t="str">
        <f>INDEX(Calculation_Splits!$DW:$EY,MATCH($A16,Calculation_Splits!$E:$E,0),MATCH(BF$1,Calculation_Splits!$DW$2:$EY$2,0))</f>
        <v>No known network gas consumption in cars based on the annual POTEnCIA reports on country energy consumption, dummy data based on the NL dataset was used to fill in the split; author: Joint Research Center (JRC); year: 2021</v>
      </c>
      <c r="BG16" s="71" t="str">
        <f>INDEX(Calculation_Splits!$DW:$EY,MATCH($A16,Calculation_Splits!$E:$E,0),MATCH(BG$1,Calculation_Splits!$DW$2:$EY$2,0))</f>
        <v>Derived from the annual POTEnCIA reports on country energy consumption; author: Joint Research Center (JRC); year: 2019</v>
      </c>
    </row>
    <row r="17" spans="1:59" x14ac:dyDescent="0.2">
      <c r="A17" s="44" t="s">
        <v>150</v>
      </c>
      <c r="B17" s="49">
        <f>INDEX(Calculation_Splits!$CT:$DV,MATCH($A17,Calculation_Splits!$E:$E,0),MATCH(B$1,Calculation_Splits!$CT$2:$DV$2,0))</f>
        <v>0.71762752292595056</v>
      </c>
      <c r="C17" s="49">
        <f>INDEX(Calculation_Splits!$CT:$DV,MATCH($A17,Calculation_Splits!$E:$E,0),MATCH(C$1,Calculation_Splits!$CT$2:$DV$2,0))</f>
        <v>0.67863109465666793</v>
      </c>
      <c r="D17" s="49">
        <f>INDEX(Calculation_Splits!$CT:$DV,MATCH($A17,Calculation_Splits!$E:$E,0),MATCH(D$1,Calculation_Splits!$CT$2:$DV$2,0))</f>
        <v>0.4612223334929948</v>
      </c>
      <c r="E17" s="49">
        <f>INDEX(Calculation_Splits!$CT:$DV,MATCH($A17,Calculation_Splits!$E:$E,0),MATCH(E$1,Calculation_Splits!$CT$2:$DV$2,0))</f>
        <v>0.52</v>
      </c>
      <c r="F17" s="49">
        <f>INDEX(Calculation_Splits!$CT:$DV,MATCH($A17,Calculation_Splits!$E:$E,0),MATCH(F$1,Calculation_Splits!$CT$2:$DV$2,0))</f>
        <v>0.81695018707854983</v>
      </c>
      <c r="G17" s="49">
        <f>INDEX(Calculation_Splits!$CT:$DV,MATCH($A17,Calculation_Splits!$E:$E,0),MATCH(G$1,Calculation_Splits!$CT$2:$DV$2,0))</f>
        <v>0.78240308556473748</v>
      </c>
      <c r="H17" s="49">
        <f>INDEX(Calculation_Splits!$CT:$DV,MATCH($A17,Calculation_Splits!$E:$E,0),MATCH(H$1,Calculation_Splits!$CT$2:$DV$2,0))</f>
        <v>0.91336116579103332</v>
      </c>
      <c r="I17" s="49">
        <f>INDEX(Calculation_Splits!$CT:$DV,MATCH($A17,Calculation_Splits!$E:$E,0),MATCH(I$1,Calculation_Splits!$CT$2:$DV$2,0))</f>
        <v>0.47253498081233652</v>
      </c>
      <c r="J17" s="49">
        <f>INDEX(Calculation_Splits!$CT:$DV,MATCH($A17,Calculation_Splits!$E:$E,0),MATCH(J$1,Calculation_Splits!$CT$2:$DV$2,0))</f>
        <v>0.85448980673313135</v>
      </c>
      <c r="K17" s="49">
        <f>INDEX(Calculation_Splits!$CT:$DV,MATCH($A17,Calculation_Splits!$E:$E,0),MATCH(K$1,Calculation_Splits!$CT$2:$DV$2,0))</f>
        <v>0.13604014321901126</v>
      </c>
      <c r="L17" s="49">
        <f>INDEX(Calculation_Splits!$CT:$DV,MATCH($A17,Calculation_Splits!$E:$E,0),MATCH(L$1,Calculation_Splits!$CT$2:$DV$2,0))</f>
        <v>0.81458647818300767</v>
      </c>
      <c r="M17" s="49">
        <f>INDEX(Calculation_Splits!$CT:$DV,MATCH($A17,Calculation_Splits!$E:$E,0),MATCH(M$1,Calculation_Splits!$CT$2:$DV$2,0))</f>
        <v>0.88182311683670711</v>
      </c>
      <c r="N17" s="49">
        <f>INDEX(Calculation_Splits!$CT:$DV,MATCH($A17,Calculation_Splits!$E:$E,0),MATCH(N$1,Calculation_Splits!$CT$2:$DV$2,0))</f>
        <v>0.88565935060845713</v>
      </c>
      <c r="O17" s="49">
        <f>INDEX(Calculation_Splits!$CT:$DV,MATCH($A17,Calculation_Splits!$E:$E,0),MATCH(O$1,Calculation_Splits!$CT$2:$DV$2,0))</f>
        <v>0.69657212857685968</v>
      </c>
      <c r="P17" s="49">
        <f>INDEX(Calculation_Splits!$CT:$DV,MATCH($A17,Calculation_Splits!$E:$E,0),MATCH(P$1,Calculation_Splits!$CT$2:$DV$2,0))</f>
        <v>0.69098530679317982</v>
      </c>
      <c r="Q17" s="49">
        <f>INDEX(Calculation_Splits!$CT:$DV,MATCH($A17,Calculation_Splits!$E:$E,0),MATCH(Q$1,Calculation_Splits!$CT$2:$DV$2,0))</f>
        <v>0.96850125734183656</v>
      </c>
      <c r="R17" s="49">
        <f>INDEX(Calculation_Splits!$CT:$DV,MATCH($A17,Calculation_Splits!$E:$E,0),MATCH(R$1,Calculation_Splits!$CT$2:$DV$2,0))</f>
        <v>0.78154584057219934</v>
      </c>
      <c r="S17" s="49">
        <f>INDEX(Calculation_Splits!$CT:$DV,MATCH($A17,Calculation_Splits!$E:$E,0),MATCH(S$1,Calculation_Splits!$CT$2:$DV$2,0))</f>
        <v>0.22892009080823567</v>
      </c>
      <c r="T17" s="49">
        <f>INDEX(Calculation_Splits!$CT:$DV,MATCH($A17,Calculation_Splits!$E:$E,0),MATCH(T$1,Calculation_Splits!$CT$2:$DV$2,0))</f>
        <v>0.9283502870485556</v>
      </c>
      <c r="U17" s="49">
        <f>INDEX(Calculation_Splits!$CT:$DV,MATCH($A17,Calculation_Splits!$E:$E,0),MATCH(U$1,Calculation_Splits!$CT$2:$DV$2,0))</f>
        <v>0.1206517185674808</v>
      </c>
      <c r="V17" s="49">
        <f>INDEX(Calculation_Splits!$CT:$DV,MATCH($A17,Calculation_Splits!$E:$E,0),MATCH(V$1,Calculation_Splits!$CT$2:$DV$2,0))</f>
        <v>0.90530125030511122</v>
      </c>
      <c r="W17" s="49">
        <f>INDEX(Calculation_Splits!$CT:$DV,MATCH($A17,Calculation_Splits!$E:$E,0),MATCH(W$1,Calculation_Splits!$CT$2:$DV$2,0))</f>
        <v>0.37619833385730744</v>
      </c>
      <c r="X17" s="49">
        <f>INDEX(Calculation_Splits!$CT:$DV,MATCH($A17,Calculation_Splits!$E:$E,0),MATCH(X$1,Calculation_Splits!$CT$2:$DV$2,0))</f>
        <v>0.71407104307345182</v>
      </c>
      <c r="Y17" s="49">
        <f>INDEX(Calculation_Splits!$CT:$DV,MATCH($A17,Calculation_Splits!$E:$E,0),MATCH(Y$1,Calculation_Splits!$CT$2:$DV$2,0))</f>
        <v>0.68882934654336703</v>
      </c>
      <c r="Z17" s="49">
        <f>INDEX(Calculation_Splits!$CT:$DV,MATCH($A17,Calculation_Splits!$E:$E,0),MATCH(Z$1,Calculation_Splits!$CT$2:$DV$2,0))</f>
        <v>0.5687559243523066</v>
      </c>
      <c r="AA17" s="49">
        <f>INDEX(Calculation_Splits!$CT:$DV,MATCH($A17,Calculation_Splits!$E:$E,0),MATCH(AA$1,Calculation_Splits!$CT$2:$DV$2,0))</f>
        <v>0.53354919094164321</v>
      </c>
      <c r="AB17" s="49">
        <f>INDEX(Calculation_Splits!$CT:$DV,MATCH($A17,Calculation_Splits!$E:$E,0),MATCH(AB$1,Calculation_Splits!$CT$2:$DV$2,0))</f>
        <v>0.72678033823389698</v>
      </c>
      <c r="AC17" s="49">
        <f>INDEX(Calculation_Splits!$CT:$DV,MATCH($A17,Calculation_Splits!$E:$E,0),MATCH(AC$1,Calculation_Splits!$CT$2:$DV$2,0))</f>
        <v>0.52</v>
      </c>
      <c r="AD17" s="49">
        <f>INDEX(Calculation_Splits!$CT:$DV,MATCH($A17,Calculation_Splits!$E:$E,0),MATCH(AD$1,Calculation_Splits!$CT$2:$DV$2,0))</f>
        <v>0.75698904304200743</v>
      </c>
      <c r="AE17" s="71" t="str">
        <f>INDEX(Calculation_Splits!$DW:$EY,MATCH($A17,Calculation_Splits!$E:$E,0),MATCH(AE$1,Calculation_Splits!$DW$2:$EY$2,0))</f>
        <v>Derived from the annual POTEnCIA reports on country energy consumption; author: Joint Research Center (JRC); year: 2019</v>
      </c>
      <c r="AF17" s="71" t="str">
        <f>INDEX(Calculation_Splits!$DW:$EY,MATCH($A17,Calculation_Splits!$E:$E,0),MATCH(AF$1,Calculation_Splits!$DW$2:$EY$2,0))</f>
        <v>Derived from the annual POTEnCIA reports on country energy consumption; author: Joint Research Center (JRC); year: 2019</v>
      </c>
      <c r="AG17" s="71" t="str">
        <f>INDEX(Calculation_Splits!$DW:$EY,MATCH($A17,Calculation_Splits!$E:$E,0),MATCH(AG$1,Calculation_Splits!$DW$2:$EY$2,0))</f>
        <v>Derived from the annual POTEnCIA reports on country energy consumption; author: Joint Research Center (JRC); year: 2019</v>
      </c>
      <c r="AH17" s="71" t="str">
        <f>INDEX(Calculation_Splits!$DW:$EY,MATCH($A17,Calculation_Splits!$E:$E,0),MATCH(AH$1,Calculation_Splits!$DW$2:$EY$2,0))</f>
        <v>No known diesel consumption in passenger trains based on the annual POTEnCIA reports on country energy consumption, dummy data based on the NL dataset was used to fill in the split; author: Joint Research Center (JRC); year: 2019</v>
      </c>
      <c r="AI17" s="71" t="str">
        <f>INDEX(Calculation_Splits!$DW:$EY,MATCH($A17,Calculation_Splits!$E:$E,0),MATCH(AI$1,Calculation_Splits!$DW$2:$EY$2,0))</f>
        <v>Derived from the annual POTEnCIA reports on country energy consumption; author: Joint Research Center (JRC); year: 2019</v>
      </c>
      <c r="AJ17" s="71" t="str">
        <f>INDEX(Calculation_Splits!$DW:$EY,MATCH($A17,Calculation_Splits!$E:$E,0),MATCH(AJ$1,Calculation_Splits!$DW$2:$EY$2,0))</f>
        <v>Derived from the annual POTEnCIA reports on country energy consumption; author: Joint Research Center (JRC); year: 2019</v>
      </c>
      <c r="AK17" s="71" t="str">
        <f>INDEX(Calculation_Splits!$DW:$EY,MATCH($A17,Calculation_Splits!$E:$E,0),MATCH(AK$1,Calculation_Splits!$DW$2:$EY$2,0))</f>
        <v>Derived from the annual POTEnCIA reports on country energy consumption; author: Joint Research Center (JRC); year: 2019</v>
      </c>
      <c r="AL17" s="71" t="str">
        <f>INDEX(Calculation_Splits!$DW:$EY,MATCH($A17,Calculation_Splits!$E:$E,0),MATCH(AL$1,Calculation_Splits!$DW$2:$EY$2,0))</f>
        <v>Derived from the annual POTEnCIA reports on country energy consumption; author: Joint Research Center (JRC); year: 2019</v>
      </c>
      <c r="AM17" s="71" t="str">
        <f>INDEX(Calculation_Splits!$DW:$EY,MATCH($A17,Calculation_Splits!$E:$E,0),MATCH(AM$1,Calculation_Splits!$DW$2:$EY$2,0))</f>
        <v>Derived from the annual POTEnCIA reports on country energy consumption; author: Joint Research Center (JRC); year: 2019</v>
      </c>
      <c r="AN17" s="71" t="str">
        <f>INDEX(Calculation_Splits!$DW:$EY,MATCH($A17,Calculation_Splits!$E:$E,0),MATCH(AN$1,Calculation_Splits!$DW$2:$EY$2,0))</f>
        <v>Derived from the annual POTEnCIA reports on country energy consumption; author: Joint Research Center (JRC); year: 2019</v>
      </c>
      <c r="AO17" s="71" t="str">
        <f>INDEX(Calculation_Splits!$DW:$EY,MATCH($A17,Calculation_Splits!$E:$E,0),MATCH(AO$1,Calculation_Splits!$DW$2:$EY$2,0))</f>
        <v>Derived from the annual POTEnCIA reports on country energy consumption; author: Joint Research Center (JRC); year: 2019</v>
      </c>
      <c r="AP17" s="71" t="str">
        <f>INDEX(Calculation_Splits!$DW:$EY,MATCH($A17,Calculation_Splits!$E:$E,0),MATCH(AP$1,Calculation_Splits!$DW$2:$EY$2,0))</f>
        <v>Derived from the annual POTEnCIA reports on country energy consumption; author: Joint Research Center (JRC); year: 2019</v>
      </c>
      <c r="AQ17" s="71" t="str">
        <f>INDEX(Calculation_Splits!$DW:$EY,MATCH($A17,Calculation_Splits!$E:$E,0),MATCH(AQ$1,Calculation_Splits!$DW$2:$EY$2,0))</f>
        <v>Derived from the annual POTEnCIA reports on country energy consumption; author: Joint Research Center (JRC); year: 2019</v>
      </c>
      <c r="AR17" s="71" t="str">
        <f>INDEX(Calculation_Splits!$DW:$EY,MATCH($A17,Calculation_Splits!$E:$E,0),MATCH(AR$1,Calculation_Splits!$DW$2:$EY$2,0))</f>
        <v>Derived from the annual POTEnCIA reports on country energy consumption; author: Joint Research Center (JRC); year: 2019</v>
      </c>
      <c r="AS17" s="71" t="str">
        <f>INDEX(Calculation_Splits!$DW:$EY,MATCH($A17,Calculation_Splits!$E:$E,0),MATCH(AS$1,Calculation_Splits!$DW$2:$EY$2,0))</f>
        <v>Derived from the annual POTEnCIA reports on country energy consumption; author: Joint Research Center (JRC); year: 2019</v>
      </c>
      <c r="AT17" s="71" t="str">
        <f>INDEX(Calculation_Splits!$DW:$EY,MATCH($A17,Calculation_Splits!$E:$E,0),MATCH(AT$1,Calculation_Splits!$DW$2:$EY$2,0))</f>
        <v>Derived from the annual POTEnCIA reports on country energy consumption; author: Joint Research Center (JRC); year: 2019</v>
      </c>
      <c r="AU17" s="71" t="str">
        <f>INDEX(Calculation_Splits!$DW:$EY,MATCH($A17,Calculation_Splits!$E:$E,0),MATCH(AU$1,Calculation_Splits!$DW$2:$EY$2,0))</f>
        <v>Derived from the annual POTEnCIA reports on country energy consumption; author: Joint Research Center (JRC); year: 2019</v>
      </c>
      <c r="AV17" s="71" t="str">
        <f>INDEX(Calculation_Splits!$DW:$EY,MATCH($A17,Calculation_Splits!$E:$E,0),MATCH(AV$1,Calculation_Splits!$DW$2:$EY$2,0))</f>
        <v>Derived from the annual POTEnCIA reports on country energy consumption; author: Joint Research Center (JRC); year: 2019</v>
      </c>
      <c r="AW17" s="71" t="str">
        <f>INDEX(Calculation_Splits!$DW:$EY,MATCH($A17,Calculation_Splits!$E:$E,0),MATCH(AW$1,Calculation_Splits!$DW$2:$EY$2,0))</f>
        <v>Derived from the annual POTEnCIA reports on country energy consumption; author: Joint Research Center (JRC); year: 2019</v>
      </c>
      <c r="AX17" s="71" t="str">
        <f>INDEX(Calculation_Splits!$DW:$EY,MATCH($A17,Calculation_Splits!$E:$E,0),MATCH(AX$1,Calculation_Splits!$DW$2:$EY$2,0))</f>
        <v>Derived from the annual POTEnCIA reports on country energy consumption; author: Joint Research Center (JRC); year: 2019</v>
      </c>
      <c r="AY17" s="71" t="str">
        <f>INDEX(Calculation_Splits!$DW:$EY,MATCH($A17,Calculation_Splits!$E:$E,0),MATCH(AY$1,Calculation_Splits!$DW$2:$EY$2,0))</f>
        <v>Derived from the annual POTEnCIA reports on country energy consumption; author: Joint Research Center (JRC); year: 2019</v>
      </c>
      <c r="AZ17" s="71" t="str">
        <f>INDEX(Calculation_Splits!$DW:$EY,MATCH($A17,Calculation_Splits!$E:$E,0),MATCH(AZ$1,Calculation_Splits!$DW$2:$EY$2,0))</f>
        <v>Derived from the annual POTEnCIA reports on country energy consumption; author: Joint Research Center (JRC); year: 2019</v>
      </c>
      <c r="BA17" s="71" t="str">
        <f>INDEX(Calculation_Splits!$DW:$EY,MATCH($A17,Calculation_Splits!$E:$E,0),MATCH(BA$1,Calculation_Splits!$DW$2:$EY$2,0))</f>
        <v>Derived from the annual POTEnCIA reports on country energy consumption; author: Joint Research Center (JRC); year: 2019</v>
      </c>
      <c r="BB17" s="71" t="str">
        <f>INDEX(Calculation_Splits!$DW:$EY,MATCH($A17,Calculation_Splits!$E:$E,0),MATCH(BB$1,Calculation_Splits!$DW$2:$EY$2,0))</f>
        <v>Derived from the annual POTEnCIA reports on country energy consumption; author: Joint Research Center (JRC); year: 2019</v>
      </c>
      <c r="BC17" s="71" t="str">
        <f>INDEX(Calculation_Splits!$DW:$EY,MATCH($A17,Calculation_Splits!$E:$E,0),MATCH(BC$1,Calculation_Splits!$DW$2:$EY$2,0))</f>
        <v>Derived from the annual POTEnCIA reports on country energy consumption; author: Joint Research Center (JRC); year: 2019</v>
      </c>
      <c r="BD17" s="71" t="str">
        <f>INDEX(Calculation_Splits!$DW:$EY,MATCH($A17,Calculation_Splits!$E:$E,0),MATCH(BD$1,Calculation_Splits!$DW$2:$EY$2,0))</f>
        <v>Derived from the annual POTEnCIA reports on country energy consumption; author: Joint Research Center (JRC); year: 2019</v>
      </c>
      <c r="BE17" s="71" t="str">
        <f>INDEX(Calculation_Splits!$DW:$EY,MATCH($A17,Calculation_Splits!$E:$E,0),MATCH(BE$1,Calculation_Splits!$DW$2:$EY$2,0))</f>
        <v>Derived from the annual POTEnCIA reports on country energy consumption; author: Joint Research Center (JRC); year: 2019</v>
      </c>
      <c r="BF17" s="71" t="str">
        <f>INDEX(Calculation_Splits!$DW:$EY,MATCH($A17,Calculation_Splits!$E:$E,0),MATCH(BF$1,Calculation_Splits!$DW$2:$EY$2,0))</f>
        <v>No known diesel consumption in passenger trains based on the annual POTEnCIA reports on country energy consumption, dummy data based on the NL dataset was used to fill in the split; author: Joint Research Center (JRC); year: 2019</v>
      </c>
      <c r="BG17" s="71" t="str">
        <f>INDEX(Calculation_Splits!$DW:$EY,MATCH($A17,Calculation_Splits!$E:$E,0),MATCH(BG$1,Calculation_Splits!$DW$2:$EY$2,0))</f>
        <v>Derived from the annual POTEnCIA reports on country energy consumption; author: Joint Research Center (JRC); year: 2019</v>
      </c>
    </row>
    <row r="18" spans="1:59" x14ac:dyDescent="0.2">
      <c r="A18" t="s">
        <v>151</v>
      </c>
      <c r="B18" s="49">
        <f>INDEX(Calculation_Splits!$CT:$DV,MATCH($A18,Calculation_Splits!$E:$E,0),MATCH(B$1,Calculation_Splits!$CT$2:$DV$2,0))</f>
        <v>0</v>
      </c>
      <c r="C18" s="49">
        <f>INDEX(Calculation_Splits!$CT:$DV,MATCH($A18,Calculation_Splits!$E:$E,0),MATCH(C$1,Calculation_Splits!$CT$2:$DV$2,0))</f>
        <v>1</v>
      </c>
      <c r="D18" s="49">
        <f>INDEX(Calculation_Splits!$CT:$DV,MATCH($A18,Calculation_Splits!$E:$E,0),MATCH(D$1,Calculation_Splits!$CT$2:$DV$2,0))</f>
        <v>0</v>
      </c>
      <c r="E18" s="49">
        <f>INDEX(Calculation_Splits!$CT:$DV,MATCH($A18,Calculation_Splits!$E:$E,0),MATCH(E$1,Calculation_Splits!$CT$2:$DV$2,0))</f>
        <v>1</v>
      </c>
      <c r="F18" s="49">
        <f>INDEX(Calculation_Splits!$CT:$DV,MATCH($A18,Calculation_Splits!$E:$E,0),MATCH(F$1,Calculation_Splits!$CT$2:$DV$2,0))</f>
        <v>0</v>
      </c>
      <c r="G18" s="49">
        <f>INDEX(Calculation_Splits!$CT:$DV,MATCH($A18,Calculation_Splits!$E:$E,0),MATCH(G$1,Calculation_Splits!$CT$2:$DV$2,0))</f>
        <v>0</v>
      </c>
      <c r="H18" s="49">
        <f>INDEX(Calculation_Splits!$CT:$DV,MATCH($A18,Calculation_Splits!$E:$E,0),MATCH(H$1,Calculation_Splits!$CT$2:$DV$2,0))</f>
        <v>1</v>
      </c>
      <c r="I18" s="49">
        <f>INDEX(Calculation_Splits!$CT:$DV,MATCH($A18,Calculation_Splits!$E:$E,0),MATCH(I$1,Calculation_Splits!$CT$2:$DV$2,0))</f>
        <v>0</v>
      </c>
      <c r="J18" s="49">
        <f>INDEX(Calculation_Splits!$CT:$DV,MATCH($A18,Calculation_Splits!$E:$E,0),MATCH(J$1,Calculation_Splits!$CT$2:$DV$2,0))</f>
        <v>1</v>
      </c>
      <c r="K18" s="49">
        <f>INDEX(Calculation_Splits!$CT:$DV,MATCH($A18,Calculation_Splits!$E:$E,0),MATCH(K$1,Calculation_Splits!$CT$2:$DV$2,0))</f>
        <v>0</v>
      </c>
      <c r="L18" s="49">
        <f>INDEX(Calculation_Splits!$CT:$DV,MATCH($A18,Calculation_Splits!$E:$E,0),MATCH(L$1,Calculation_Splits!$CT$2:$DV$2,0))</f>
        <v>0</v>
      </c>
      <c r="M18" s="49">
        <f>INDEX(Calculation_Splits!$CT:$DV,MATCH($A18,Calculation_Splits!$E:$E,0),MATCH(M$1,Calculation_Splits!$CT$2:$DV$2,0))</f>
        <v>0</v>
      </c>
      <c r="N18" s="49">
        <f>INDEX(Calculation_Splits!$CT:$DV,MATCH($A18,Calculation_Splits!$E:$E,0),MATCH(N$1,Calculation_Splits!$CT$2:$DV$2,0))</f>
        <v>1</v>
      </c>
      <c r="O18" s="49">
        <f>INDEX(Calculation_Splits!$CT:$DV,MATCH($A18,Calculation_Splits!$E:$E,0),MATCH(O$1,Calculation_Splits!$CT$2:$DV$2,0))</f>
        <v>1</v>
      </c>
      <c r="P18" s="49">
        <f>INDEX(Calculation_Splits!$CT:$DV,MATCH($A18,Calculation_Splits!$E:$E,0),MATCH(P$1,Calculation_Splits!$CT$2:$DV$2,0))</f>
        <v>0</v>
      </c>
      <c r="Q18" s="49">
        <f>INDEX(Calculation_Splits!$CT:$DV,MATCH($A18,Calculation_Splits!$E:$E,0),MATCH(Q$1,Calculation_Splits!$CT$2:$DV$2,0))</f>
        <v>1</v>
      </c>
      <c r="R18" s="49">
        <f>INDEX(Calculation_Splits!$CT:$DV,MATCH($A18,Calculation_Splits!$E:$E,0),MATCH(R$1,Calculation_Splits!$CT$2:$DV$2,0))</f>
        <v>1</v>
      </c>
      <c r="S18" s="49">
        <f>INDEX(Calculation_Splits!$CT:$DV,MATCH($A18,Calculation_Splits!$E:$E,0),MATCH(S$1,Calculation_Splits!$CT$2:$DV$2,0))</f>
        <v>0</v>
      </c>
      <c r="T18" s="49">
        <f>INDEX(Calculation_Splits!$CT:$DV,MATCH($A18,Calculation_Splits!$E:$E,0),MATCH(T$1,Calculation_Splits!$CT$2:$DV$2,0))</f>
        <v>1</v>
      </c>
      <c r="U18" s="49">
        <f>INDEX(Calculation_Splits!$CT:$DV,MATCH($A18,Calculation_Splits!$E:$E,0),MATCH(U$1,Calculation_Splits!$CT$2:$DV$2,0))</f>
        <v>0</v>
      </c>
      <c r="V18" s="49">
        <f>INDEX(Calculation_Splits!$CT:$DV,MATCH($A18,Calculation_Splits!$E:$E,0),MATCH(V$1,Calculation_Splits!$CT$2:$DV$2,0))</f>
        <v>0</v>
      </c>
      <c r="W18" s="49">
        <f>INDEX(Calculation_Splits!$CT:$DV,MATCH($A18,Calculation_Splits!$E:$E,0),MATCH(W$1,Calculation_Splits!$CT$2:$DV$2,0))</f>
        <v>4.2823120247764829E-2</v>
      </c>
      <c r="X18" s="49">
        <f>INDEX(Calculation_Splits!$CT:$DV,MATCH($A18,Calculation_Splits!$E:$E,0),MATCH(X$1,Calculation_Splits!$CT$2:$DV$2,0))</f>
        <v>1</v>
      </c>
      <c r="Y18" s="49">
        <f>INDEX(Calculation_Splits!$CT:$DV,MATCH($A18,Calculation_Splits!$E:$E,0),MATCH(Y$1,Calculation_Splits!$CT$2:$DV$2,0))</f>
        <v>0</v>
      </c>
      <c r="Z18" s="49">
        <f>INDEX(Calculation_Splits!$CT:$DV,MATCH($A18,Calculation_Splits!$E:$E,0),MATCH(Z$1,Calculation_Splits!$CT$2:$DV$2,0))</f>
        <v>1</v>
      </c>
      <c r="AA18" s="49">
        <f>INDEX(Calculation_Splits!$CT:$DV,MATCH($A18,Calculation_Splits!$E:$E,0),MATCH(AA$1,Calculation_Splits!$CT$2:$DV$2,0))</f>
        <v>1</v>
      </c>
      <c r="AB18" s="49">
        <f>INDEX(Calculation_Splits!$CT:$DV,MATCH($A18,Calculation_Splits!$E:$E,0),MATCH(AB$1,Calculation_Splits!$CT$2:$DV$2,0))</f>
        <v>8.8150728501570283E-2</v>
      </c>
      <c r="AC18" s="49">
        <f>INDEX(Calculation_Splits!$CT:$DV,MATCH($A18,Calculation_Splits!$E:$E,0),MATCH(AC$1,Calculation_Splits!$CT$2:$DV$2,0))</f>
        <v>1</v>
      </c>
      <c r="AD18" s="49">
        <f>INDEX(Calculation_Splits!$CT:$DV,MATCH($A18,Calculation_Splits!$E:$E,0),MATCH(AD$1,Calculation_Splits!$CT$2:$DV$2,0))</f>
        <v>3.5743277723325424E-2</v>
      </c>
      <c r="AE18" s="71" t="str">
        <f>INDEX(Calculation_Splits!$DW:$EY,MATCH($A18,Calculation_Splits!$E:$E,0),MATCH(AE$1,Calculation_Splits!$DW$2:$EY$2,0))</f>
        <v>Derived from the annual POTEnCIA reports on country energy consumption; author: Joint Research Center (JRC); year: 2019</v>
      </c>
      <c r="AF18" s="71" t="str">
        <f>INDEX(Calculation_Splits!$DW:$EY,MATCH($A18,Calculation_Splits!$E:$E,0),MATCH(AF$1,Calculation_Splits!$DW$2:$EY$2,0))</f>
        <v>No known coal consumption based on the annual POTEnCIA reports on country energy consumption, dummy data based on the NL dataset was used to fill in the split; author: Joint Research Center (JRC); year: 2019</v>
      </c>
      <c r="AG18" s="71" t="str">
        <f>INDEX(Calculation_Splits!$DW:$EY,MATCH($A18,Calculation_Splits!$E:$E,0),MATCH(AG$1,Calculation_Splits!$DW$2:$EY$2,0))</f>
        <v>Derived from the annual POTEnCIA reports on country energy consumption; author: Joint Research Center (JRC); year: 2019</v>
      </c>
      <c r="AH18" s="71" t="str">
        <f>INDEX(Calculation_Splits!$DW:$EY,MATCH($A18,Calculation_Splits!$E:$E,0),MATCH(AH$1,Calculation_Splits!$DW$2:$EY$2,0))</f>
        <v>No known coal consumption based on the annual POTEnCIA reports on country energy consumption, dummy data based on the NL dataset was used to fill in the split; author: Joint Research Center (JRC); year: 2019</v>
      </c>
      <c r="AI18" s="71" t="str">
        <f>INDEX(Calculation_Splits!$DW:$EY,MATCH($A18,Calculation_Splits!$E:$E,0),MATCH(AI$1,Calculation_Splits!$DW$2:$EY$2,0))</f>
        <v>Derived from the annual POTEnCIA reports on country energy consumption; author: Joint Research Center (JRC); year: 2019</v>
      </c>
      <c r="AJ18" s="71" t="str">
        <f>INDEX(Calculation_Splits!$DW:$EY,MATCH($A18,Calculation_Splits!$E:$E,0),MATCH(AJ$1,Calculation_Splits!$DW$2:$EY$2,0))</f>
        <v>Derived from the annual POTEnCIA reports on country energy consumption; author: Joint Research Center (JRC); year: 2019</v>
      </c>
      <c r="AK18" s="71" t="str">
        <f>INDEX(Calculation_Splits!$DW:$EY,MATCH($A18,Calculation_Splits!$E:$E,0),MATCH(AK$1,Calculation_Splits!$DW$2:$EY$2,0))</f>
        <v>No known coal consumption based on the annual POTEnCIA reports on country energy consumption, dummy data based on the NL dataset was used to fill in the split; author: Joint Research Center (JRC); year: 2019</v>
      </c>
      <c r="AL18" s="71" t="str">
        <f>INDEX(Calculation_Splits!$DW:$EY,MATCH($A18,Calculation_Splits!$E:$E,0),MATCH(AL$1,Calculation_Splits!$DW$2:$EY$2,0))</f>
        <v>Derived from the annual POTEnCIA reports on country energy consumption; author: Joint Research Center (JRC); year: 2019</v>
      </c>
      <c r="AM18" s="71" t="str">
        <f>INDEX(Calculation_Splits!$DW:$EY,MATCH($A18,Calculation_Splits!$E:$E,0),MATCH(AM$1,Calculation_Splits!$DW$2:$EY$2,0))</f>
        <v>No known coal consumption based on the annual POTEnCIA reports on country energy consumption, dummy data based on the NL dataset was used to fill in the split; author: Joint Research Center (JRC); year: 2019</v>
      </c>
      <c r="AN18" s="71" t="str">
        <f>INDEX(Calculation_Splits!$DW:$EY,MATCH($A18,Calculation_Splits!$E:$E,0),MATCH(AN$1,Calculation_Splits!$DW$2:$EY$2,0))</f>
        <v>Derived from the annual POTEnCIA reports on country energy consumption; author: Joint Research Center (JRC); year: 2019</v>
      </c>
      <c r="AO18" s="71" t="str">
        <f>INDEX(Calculation_Splits!$DW:$EY,MATCH($A18,Calculation_Splits!$E:$E,0),MATCH(AO$1,Calculation_Splits!$DW$2:$EY$2,0))</f>
        <v>Derived from the annual POTEnCIA reports on country energy consumption; author: Joint Research Center (JRC); year: 2019</v>
      </c>
      <c r="AP18" s="71" t="str">
        <f>INDEX(Calculation_Splits!$DW:$EY,MATCH($A18,Calculation_Splits!$E:$E,0),MATCH(AP$1,Calculation_Splits!$DW$2:$EY$2,0))</f>
        <v>Derived from the annual POTEnCIA reports on country energy consumption; author: Joint Research Center (JRC); year: 2019</v>
      </c>
      <c r="AQ18" s="71" t="str">
        <f>INDEX(Calculation_Splits!$DW:$EY,MATCH($A18,Calculation_Splits!$E:$E,0),MATCH(AQ$1,Calculation_Splits!$DW$2:$EY$2,0))</f>
        <v>No known coal consumption based on the annual POTEnCIA reports on country energy consumption, dummy data based on the NL dataset was used to fill in the split; author: Joint Research Center (JRC); year: 2019</v>
      </c>
      <c r="AR18" s="71" t="str">
        <f>INDEX(Calculation_Splits!$DW:$EY,MATCH($A18,Calculation_Splits!$E:$E,0),MATCH(AR$1,Calculation_Splits!$DW$2:$EY$2,0))</f>
        <v>No known coal consumption based on the annual POTEnCIA reports on country energy consumption, dummy data based on the NL dataset was used to fill in the split; author: Joint Research Center (JRC); year: 2019</v>
      </c>
      <c r="AS18" s="71" t="str">
        <f>INDEX(Calculation_Splits!$DW:$EY,MATCH($A18,Calculation_Splits!$E:$E,0),MATCH(AS$1,Calculation_Splits!$DW$2:$EY$2,0))</f>
        <v>Derived from the annual POTEnCIA reports on country energy consumption; author: Joint Research Center (JRC); year: 2019</v>
      </c>
      <c r="AT18" s="71" t="str">
        <f>INDEX(Calculation_Splits!$DW:$EY,MATCH($A18,Calculation_Splits!$E:$E,0),MATCH(AT$1,Calculation_Splits!$DW$2:$EY$2,0))</f>
        <v>No known coal consumption based on the annual POTEnCIA reports on country energy consumption, dummy data based on the NL dataset was used to fill in the split; author: Joint Research Center (JRC); year: 2019</v>
      </c>
      <c r="AU18" s="71" t="str">
        <f>INDEX(Calculation_Splits!$DW:$EY,MATCH($A18,Calculation_Splits!$E:$E,0),MATCH(AU$1,Calculation_Splits!$DW$2:$EY$2,0))</f>
        <v>No known coal consumption based on the annual POTEnCIA reports on country energy consumption, dummy data based on the NL dataset was used to fill in the split; author: Joint Research Center (JRC); year: 2019</v>
      </c>
      <c r="AV18" s="71" t="str">
        <f>INDEX(Calculation_Splits!$DW:$EY,MATCH($A18,Calculation_Splits!$E:$E,0),MATCH(AV$1,Calculation_Splits!$DW$2:$EY$2,0))</f>
        <v>Derived from the annual POTEnCIA reports on country energy consumption; author: Joint Research Center (JRC); year: 2019</v>
      </c>
      <c r="AW18" s="71" t="str">
        <f>INDEX(Calculation_Splits!$DW:$EY,MATCH($A18,Calculation_Splits!$E:$E,0),MATCH(AW$1,Calculation_Splits!$DW$2:$EY$2,0))</f>
        <v>No known coal consumption based on the annual POTEnCIA reports on country energy consumption, dummy data based on the NL dataset was used to fill in the split; author: Joint Research Center (JRC); year: 2019</v>
      </c>
      <c r="AX18" s="71" t="str">
        <f>INDEX(Calculation_Splits!$DW:$EY,MATCH($A18,Calculation_Splits!$E:$E,0),MATCH(AX$1,Calculation_Splits!$DW$2:$EY$2,0))</f>
        <v>Derived from the annual POTEnCIA reports on country energy consumption; author: Joint Research Center (JRC); year: 2019</v>
      </c>
      <c r="AY18" s="71" t="str">
        <f>INDEX(Calculation_Splits!$DW:$EY,MATCH($A18,Calculation_Splits!$E:$E,0),MATCH(AY$1,Calculation_Splits!$DW$2:$EY$2,0))</f>
        <v>Derived from the annual POTEnCIA reports on country energy consumption; author: Joint Research Center (JRC); year: 2019</v>
      </c>
      <c r="AZ18" s="71" t="str">
        <f>INDEX(Calculation_Splits!$DW:$EY,MATCH($A18,Calculation_Splits!$E:$E,0),MATCH(AZ$1,Calculation_Splits!$DW$2:$EY$2,0))</f>
        <v>Derived from the annual POTEnCIA reports on country energy consumption; author: Joint Research Center (JRC); year: 2019</v>
      </c>
      <c r="BA18" s="71" t="str">
        <f>INDEX(Calculation_Splits!$DW:$EY,MATCH($A18,Calculation_Splits!$E:$E,0),MATCH(BA$1,Calculation_Splits!$DW$2:$EY$2,0))</f>
        <v>No known coal consumption based on the annual POTEnCIA reports on country energy consumption, dummy data based on the NL dataset was used to fill in the split; author: Joint Research Center (JRC); year: 2019</v>
      </c>
      <c r="BB18" s="71" t="str">
        <f>INDEX(Calculation_Splits!$DW:$EY,MATCH($A18,Calculation_Splits!$E:$E,0),MATCH(BB$1,Calculation_Splits!$DW$2:$EY$2,0))</f>
        <v>Derived from the annual POTEnCIA reports on country energy consumption; author: Joint Research Center (JRC); year: 2019</v>
      </c>
      <c r="BC18" s="71" t="str">
        <f>INDEX(Calculation_Splits!$DW:$EY,MATCH($A18,Calculation_Splits!$E:$E,0),MATCH(BC$1,Calculation_Splits!$DW$2:$EY$2,0))</f>
        <v>No known coal consumption based on the annual POTEnCIA reports on country energy consumption, dummy data based on the NL dataset was used to fill in the split; author: Joint Research Center (JRC); year: 2019</v>
      </c>
      <c r="BD18" s="71" t="str">
        <f>INDEX(Calculation_Splits!$DW:$EY,MATCH($A18,Calculation_Splits!$E:$E,0),MATCH(BD$1,Calculation_Splits!$DW$2:$EY$2,0))</f>
        <v>No known coal consumption based on the annual POTEnCIA reports on country energy consumption, dummy data based on the NL dataset was used to fill in the split; author: Joint Research Center (JRC); year: 2019</v>
      </c>
      <c r="BE18" s="71" t="str">
        <f>INDEX(Calculation_Splits!$DW:$EY,MATCH($A18,Calculation_Splits!$E:$E,0),MATCH(BE$1,Calculation_Splits!$DW$2:$EY$2,0))</f>
        <v>Derived from the annual POTEnCIA reports on country energy consumption; author: Joint Research Center (JRC); year: 2019</v>
      </c>
      <c r="BF18" s="71" t="str">
        <f>INDEX(Calculation_Splits!$DW:$EY,MATCH($A18,Calculation_Splits!$E:$E,0),MATCH(BF$1,Calculation_Splits!$DW$2:$EY$2,0))</f>
        <v>No known coal consumption based on the annual POTEnCIA reports on country energy consumption, dummy data based on the NL dataset was used to fill in the split; author: Joint Research Center (JRC); year: 2019</v>
      </c>
      <c r="BG18" s="71" t="str">
        <f>INDEX(Calculation_Splits!$DW:$EY,MATCH($A18,Calculation_Splits!$E:$E,0),MATCH(BG$1,Calculation_Splits!$DW$2:$EY$2,0))</f>
        <v>Derived from the annual POTEnCIA reports on country energy consumption; author: Joint Research Center (JRC); year: 2019</v>
      </c>
    </row>
    <row r="19" spans="1:59" x14ac:dyDescent="0.2">
      <c r="A19" t="s">
        <v>152</v>
      </c>
      <c r="B19" s="49">
        <f>INDEX(Calculation_Splits!$CT:$DV,MATCH($A19,Calculation_Splits!$E:$E,0),MATCH(B$1,Calculation_Splits!$CT$2:$DV$2,0))</f>
        <v>0.12370545341950037</v>
      </c>
      <c r="C19" s="49">
        <f>INDEX(Calculation_Splits!$CT:$DV,MATCH($A19,Calculation_Splits!$E:$E,0),MATCH(C$1,Calculation_Splits!$CT$2:$DV$2,0))</f>
        <v>0.16207998297343684</v>
      </c>
      <c r="D19" s="49">
        <f>INDEX(Calculation_Splits!$CT:$DV,MATCH($A19,Calculation_Splits!$E:$E,0),MATCH(D$1,Calculation_Splits!$CT$2:$DV$2,0))</f>
        <v>9.0404604681084327E-2</v>
      </c>
      <c r="E19" s="49">
        <f>INDEX(Calculation_Splits!$CT:$DV,MATCH($A19,Calculation_Splits!$E:$E,0),MATCH(E$1,Calculation_Splits!$CT$2:$DV$2,0))</f>
        <v>0.18404588470250424</v>
      </c>
      <c r="F19" s="49">
        <f>INDEX(Calculation_Splits!$CT:$DV,MATCH($A19,Calculation_Splits!$E:$E,0),MATCH(F$1,Calculation_Splits!$CT$2:$DV$2,0))</f>
        <v>6.065326244747064E-3</v>
      </c>
      <c r="G19" s="49">
        <f>INDEX(Calculation_Splits!$CT:$DV,MATCH($A19,Calculation_Splits!$E:$E,0),MATCH(G$1,Calculation_Splits!$CT$2:$DV$2,0))</f>
        <v>0.16615773451280053</v>
      </c>
      <c r="H19" s="49">
        <f>INDEX(Calculation_Splits!$CT:$DV,MATCH($A19,Calculation_Splits!$E:$E,0),MATCH(H$1,Calculation_Splits!$CT$2:$DV$2,0))</f>
        <v>9.4453047793471925E-2</v>
      </c>
      <c r="I19" s="49">
        <f>INDEX(Calculation_Splits!$CT:$DV,MATCH($A19,Calculation_Splits!$E:$E,0),MATCH(I$1,Calculation_Splits!$CT$2:$DV$2,0))</f>
        <v>8.7525228209898762E-2</v>
      </c>
      <c r="J19" s="49">
        <f>INDEX(Calculation_Splits!$CT:$DV,MATCH($A19,Calculation_Splits!$E:$E,0),MATCH(J$1,Calculation_Splits!$CT$2:$DV$2,0))</f>
        <v>0.22609500742150246</v>
      </c>
      <c r="K19" s="49">
        <f>INDEX(Calculation_Splits!$CT:$DV,MATCH($A19,Calculation_Splits!$E:$E,0),MATCH(K$1,Calculation_Splits!$CT$2:$DV$2,0))</f>
        <v>6.5349380071265187E-2</v>
      </c>
      <c r="L19" s="49">
        <f>INDEX(Calculation_Splits!$CT:$DV,MATCH($A19,Calculation_Splits!$E:$E,0),MATCH(L$1,Calculation_Splits!$CT$2:$DV$2,0))</f>
        <v>0.14059421598307148</v>
      </c>
      <c r="M19" s="49">
        <f>INDEX(Calculation_Splits!$CT:$DV,MATCH($A19,Calculation_Splits!$E:$E,0),MATCH(M$1,Calculation_Splits!$CT$2:$DV$2,0))</f>
        <v>9.4798454974836757E-2</v>
      </c>
      <c r="N19" s="49">
        <f>INDEX(Calculation_Splits!$CT:$DV,MATCH($A19,Calculation_Splits!$E:$E,0),MATCH(N$1,Calculation_Splits!$CT$2:$DV$2,0))</f>
        <v>0.3076487671596721</v>
      </c>
      <c r="O19" s="49">
        <f>INDEX(Calculation_Splits!$CT:$DV,MATCH($A19,Calculation_Splits!$E:$E,0),MATCH(O$1,Calculation_Splits!$CT$2:$DV$2,0))</f>
        <v>0.30351430998494416</v>
      </c>
      <c r="P19" s="49">
        <f>INDEX(Calculation_Splits!$CT:$DV,MATCH($A19,Calculation_Splits!$E:$E,0),MATCH(P$1,Calculation_Splits!$CT$2:$DV$2,0))</f>
        <v>3.5925624378796432E-3</v>
      </c>
      <c r="Q19" s="49">
        <f>INDEX(Calculation_Splits!$CT:$DV,MATCH($A19,Calculation_Splits!$E:$E,0),MATCH(Q$1,Calculation_Splits!$CT$2:$DV$2,0))</f>
        <v>0.18893693992491431</v>
      </c>
      <c r="R19" s="49">
        <f>INDEX(Calculation_Splits!$CT:$DV,MATCH($A19,Calculation_Splits!$E:$E,0),MATCH(R$1,Calculation_Splits!$CT$2:$DV$2,0))</f>
        <v>0.15309925156408433</v>
      </c>
      <c r="S19" s="49">
        <f>INDEX(Calculation_Splits!$CT:$DV,MATCH($A19,Calculation_Splits!$E:$E,0),MATCH(S$1,Calculation_Splits!$CT$2:$DV$2,0))</f>
        <v>0.16280921652562427</v>
      </c>
      <c r="T19" s="49">
        <f>INDEX(Calculation_Splits!$CT:$DV,MATCH($A19,Calculation_Splits!$E:$E,0),MATCH(T$1,Calculation_Splits!$CT$2:$DV$2,0))</f>
        <v>8.6427721398770474E-2</v>
      </c>
      <c r="U19" s="49">
        <f>INDEX(Calculation_Splits!$CT:$DV,MATCH($A19,Calculation_Splits!$E:$E,0),MATCH(U$1,Calculation_Splits!$CT$2:$DV$2,0))</f>
        <v>9.5506843724594587E-2</v>
      </c>
      <c r="V19" s="49">
        <f>INDEX(Calculation_Splits!$CT:$DV,MATCH($A19,Calculation_Splits!$E:$E,0),MATCH(V$1,Calculation_Splits!$CT$2:$DV$2,0))</f>
        <v>0.14078326553039006</v>
      </c>
      <c r="W19" s="49">
        <f>INDEX(Calculation_Splits!$CT:$DV,MATCH($A19,Calculation_Splits!$E:$E,0),MATCH(W$1,Calculation_Splits!$CT$2:$DV$2,0))</f>
        <v>0.20498798035166785</v>
      </c>
      <c r="X19" s="49">
        <f>INDEX(Calculation_Splits!$CT:$DV,MATCH($A19,Calculation_Splits!$E:$E,0),MATCH(X$1,Calculation_Splits!$CT$2:$DV$2,0))</f>
        <v>0.18537196404537448</v>
      </c>
      <c r="Y19" s="49">
        <f>INDEX(Calculation_Splits!$CT:$DV,MATCH($A19,Calculation_Splits!$E:$E,0),MATCH(Y$1,Calculation_Splits!$CT$2:$DV$2,0))</f>
        <v>0.17669563616631537</v>
      </c>
      <c r="Z19" s="49">
        <f>INDEX(Calculation_Splits!$CT:$DV,MATCH($A19,Calculation_Splits!$E:$E,0),MATCH(Z$1,Calculation_Splits!$CT$2:$DV$2,0))</f>
        <v>0.14695557566295289</v>
      </c>
      <c r="AA19" s="49">
        <f>INDEX(Calculation_Splits!$CT:$DV,MATCH($A19,Calculation_Splits!$E:$E,0),MATCH(AA$1,Calculation_Splits!$CT$2:$DV$2,0))</f>
        <v>0.21072044764601222</v>
      </c>
      <c r="AB19" s="49">
        <f>INDEX(Calculation_Splits!$CT:$DV,MATCH($A19,Calculation_Splits!$E:$E,0),MATCH(AB$1,Calculation_Splits!$CT$2:$DV$2,0))</f>
        <v>5.7610326710761731E-3</v>
      </c>
      <c r="AC19" s="49">
        <f>INDEX(Calculation_Splits!$CT:$DV,MATCH($A19,Calculation_Splits!$E:$E,0),MATCH(AC$1,Calculation_Splits!$CT$2:$DV$2,0))</f>
        <v>8.8155404091094219E-3</v>
      </c>
      <c r="AD19" s="49">
        <f>INDEX(Calculation_Splits!$CT:$DV,MATCH($A19,Calculation_Splits!$E:$E,0),MATCH(AD$1,Calculation_Splits!$CT$2:$DV$2,0))</f>
        <v>0.15755977423872347</v>
      </c>
      <c r="AE19" s="71" t="str">
        <f>INDEX(Calculation_Splits!$DW:$EY,MATCH($A19,Calculation_Splits!$E:$E,0),MATCH(AE$1,Calculation_Splits!$DW$2:$EY$2,0))</f>
        <v>Derived from the annual POTEnCIA reports on country energy consumption; author: Joint Research Center (JRC); year: 2019</v>
      </c>
      <c r="AF19" s="71" t="str">
        <f>INDEX(Calculation_Splits!$DW:$EY,MATCH($A19,Calculation_Splits!$E:$E,0),MATCH(AF$1,Calculation_Splits!$DW$2:$EY$2,0))</f>
        <v>Derived from the annual POTEnCIA reports on country energy consumption; author: Joint Research Center (JRC); year: 2019</v>
      </c>
      <c r="AG19" s="71" t="str">
        <f>INDEX(Calculation_Splits!$DW:$EY,MATCH($A19,Calculation_Splits!$E:$E,0),MATCH(AG$1,Calculation_Splits!$DW$2:$EY$2,0))</f>
        <v>Derived from the annual POTEnCIA reports on country energy consumption; author: Joint Research Center (JRC); year: 2019</v>
      </c>
      <c r="AH19" s="71" t="str">
        <f>INDEX(Calculation_Splits!$DW:$EY,MATCH($A19,Calculation_Splits!$E:$E,0),MATCH(AH$1,Calculation_Splits!$DW$2:$EY$2,0))</f>
        <v>Derived from the annual POTEnCIA reports on country energy consumption; author: Joint Research Center (JRC); year: 2019</v>
      </c>
      <c r="AI19" s="71" t="str">
        <f>INDEX(Calculation_Splits!$DW:$EY,MATCH($A19,Calculation_Splits!$E:$E,0),MATCH(AI$1,Calculation_Splits!$DW$2:$EY$2,0))</f>
        <v>Derived from the annual POTEnCIA reports on country energy consumption; author: Joint Research Center (JRC); year: 2019</v>
      </c>
      <c r="AJ19" s="71" t="str">
        <f>INDEX(Calculation_Splits!$DW:$EY,MATCH($A19,Calculation_Splits!$E:$E,0),MATCH(AJ$1,Calculation_Splits!$DW$2:$EY$2,0))</f>
        <v>Derived from the annual POTEnCIA reports on country energy consumption; author: Joint Research Center (JRC); year: 2019</v>
      </c>
      <c r="AK19" s="71" t="str">
        <f>INDEX(Calculation_Splits!$DW:$EY,MATCH($A19,Calculation_Splits!$E:$E,0),MATCH(AK$1,Calculation_Splits!$DW$2:$EY$2,0))</f>
        <v>Derived from the annual POTEnCIA reports on country energy consumption; author: Joint Research Center (JRC); year: 2019</v>
      </c>
      <c r="AL19" s="71" t="str">
        <f>INDEX(Calculation_Splits!$DW:$EY,MATCH($A19,Calculation_Splits!$E:$E,0),MATCH(AL$1,Calculation_Splits!$DW$2:$EY$2,0))</f>
        <v>Derived from the annual POTEnCIA reports on country energy consumption; author: Joint Research Center (JRC); year: 2019</v>
      </c>
      <c r="AM19" s="71" t="str">
        <f>INDEX(Calculation_Splits!$DW:$EY,MATCH($A19,Calculation_Splits!$E:$E,0),MATCH(AM$1,Calculation_Splits!$DW$2:$EY$2,0))</f>
        <v>Derived from the annual POTEnCIA reports on country energy consumption; author: Joint Research Center (JRC); year: 2019</v>
      </c>
      <c r="AN19" s="71" t="str">
        <f>INDEX(Calculation_Splits!$DW:$EY,MATCH($A19,Calculation_Splits!$E:$E,0),MATCH(AN$1,Calculation_Splits!$DW$2:$EY$2,0))</f>
        <v>Derived from the annual POTEnCIA reports on country energy consumption; author: Joint Research Center (JRC); year: 2019</v>
      </c>
      <c r="AO19" s="71" t="str">
        <f>INDEX(Calculation_Splits!$DW:$EY,MATCH($A19,Calculation_Splits!$E:$E,0),MATCH(AO$1,Calculation_Splits!$DW$2:$EY$2,0))</f>
        <v>Derived from the annual POTEnCIA reports on country energy consumption; author: Joint Research Center (JRC); year: 2019</v>
      </c>
      <c r="AP19" s="71" t="str">
        <f>INDEX(Calculation_Splits!$DW:$EY,MATCH($A19,Calculation_Splits!$E:$E,0),MATCH(AP$1,Calculation_Splits!$DW$2:$EY$2,0))</f>
        <v>Derived from the annual POTEnCIA reports on country energy consumption; author: Joint Research Center (JRC); year: 2019</v>
      </c>
      <c r="AQ19" s="71" t="str">
        <f>INDEX(Calculation_Splits!$DW:$EY,MATCH($A19,Calculation_Splits!$E:$E,0),MATCH(AQ$1,Calculation_Splits!$DW$2:$EY$2,0))</f>
        <v>Derived from the annual POTEnCIA reports on country energy consumption; author: Joint Research Center (JRC); year: 2019</v>
      </c>
      <c r="AR19" s="71" t="str">
        <f>INDEX(Calculation_Splits!$DW:$EY,MATCH($A19,Calculation_Splits!$E:$E,0),MATCH(AR$1,Calculation_Splits!$DW$2:$EY$2,0))</f>
        <v>Derived from the annual POTEnCIA reports on country energy consumption; author: Joint Research Center (JRC); year: 2019</v>
      </c>
      <c r="AS19" s="71" t="str">
        <f>INDEX(Calculation_Splits!$DW:$EY,MATCH($A19,Calculation_Splits!$E:$E,0),MATCH(AS$1,Calculation_Splits!$DW$2:$EY$2,0))</f>
        <v>Derived from the annual POTEnCIA reports on country energy consumption; author: Joint Research Center (JRC); year: 2019</v>
      </c>
      <c r="AT19" s="71" t="str">
        <f>INDEX(Calculation_Splits!$DW:$EY,MATCH($A19,Calculation_Splits!$E:$E,0),MATCH(AT$1,Calculation_Splits!$DW$2:$EY$2,0))</f>
        <v>Derived from the annual POTEnCIA reports on country energy consumption; author: Joint Research Center (JRC); year: 2019</v>
      </c>
      <c r="AU19" s="71" t="str">
        <f>INDEX(Calculation_Splits!$DW:$EY,MATCH($A19,Calculation_Splits!$E:$E,0),MATCH(AU$1,Calculation_Splits!$DW$2:$EY$2,0))</f>
        <v>Derived from the annual POTEnCIA reports on country energy consumption; author: Joint Research Center (JRC); year: 2019</v>
      </c>
      <c r="AV19" s="71" t="str">
        <f>INDEX(Calculation_Splits!$DW:$EY,MATCH($A19,Calculation_Splits!$E:$E,0),MATCH(AV$1,Calculation_Splits!$DW$2:$EY$2,0))</f>
        <v>Derived from the annual POTEnCIA reports on country energy consumption; author: Joint Research Center (JRC); year: 2019</v>
      </c>
      <c r="AW19" s="71" t="str">
        <f>INDEX(Calculation_Splits!$DW:$EY,MATCH($A19,Calculation_Splits!$E:$E,0),MATCH(AW$1,Calculation_Splits!$DW$2:$EY$2,0))</f>
        <v>Derived from the annual POTEnCIA reports on country energy consumption; author: Joint Research Center (JRC); year: 2019</v>
      </c>
      <c r="AX19" s="71" t="str">
        <f>INDEX(Calculation_Splits!$DW:$EY,MATCH($A19,Calculation_Splits!$E:$E,0),MATCH(AX$1,Calculation_Splits!$DW$2:$EY$2,0))</f>
        <v>Derived from the annual POTEnCIA reports on country energy consumption; author: Joint Research Center (JRC); year: 2019</v>
      </c>
      <c r="AY19" s="71" t="str">
        <f>INDEX(Calculation_Splits!$DW:$EY,MATCH($A19,Calculation_Splits!$E:$E,0),MATCH(AY$1,Calculation_Splits!$DW$2:$EY$2,0))</f>
        <v>Derived from the annual POTEnCIA reports on country energy consumption; author: Joint Research Center (JRC); year: 2019</v>
      </c>
      <c r="AZ19" s="71" t="str">
        <f>INDEX(Calculation_Splits!$DW:$EY,MATCH($A19,Calculation_Splits!$E:$E,0),MATCH(AZ$1,Calculation_Splits!$DW$2:$EY$2,0))</f>
        <v>Derived from the annual POTEnCIA reports on country energy consumption; author: Joint Research Center (JRC); year: 2019</v>
      </c>
      <c r="BA19" s="71" t="str">
        <f>INDEX(Calculation_Splits!$DW:$EY,MATCH($A19,Calculation_Splits!$E:$E,0),MATCH(BA$1,Calculation_Splits!$DW$2:$EY$2,0))</f>
        <v>Derived from the annual POTEnCIA reports on country energy consumption; author: Joint Research Center (JRC); year: 2019</v>
      </c>
      <c r="BB19" s="71" t="str">
        <f>INDEX(Calculation_Splits!$DW:$EY,MATCH($A19,Calculation_Splits!$E:$E,0),MATCH(BB$1,Calculation_Splits!$DW$2:$EY$2,0))</f>
        <v>Derived from the annual POTEnCIA reports on country energy consumption; author: Joint Research Center (JRC); year: 2019</v>
      </c>
      <c r="BC19" s="71" t="str">
        <f>INDEX(Calculation_Splits!$DW:$EY,MATCH($A19,Calculation_Splits!$E:$E,0),MATCH(BC$1,Calculation_Splits!$DW$2:$EY$2,0))</f>
        <v>Derived from the annual POTEnCIA reports on country energy consumption; author: Joint Research Center (JRC); year: 2019</v>
      </c>
      <c r="BD19" s="71" t="str">
        <f>INDEX(Calculation_Splits!$DW:$EY,MATCH($A19,Calculation_Splits!$E:$E,0),MATCH(BD$1,Calculation_Splits!$DW$2:$EY$2,0))</f>
        <v>Derived from the annual POTEnCIA reports on country energy consumption; author: Joint Research Center (JRC); year: 2019</v>
      </c>
      <c r="BE19" s="71" t="str">
        <f>INDEX(Calculation_Splits!$DW:$EY,MATCH($A19,Calculation_Splits!$E:$E,0),MATCH(BE$1,Calculation_Splits!$DW$2:$EY$2,0))</f>
        <v>Derived from the annual POTEnCIA reports on country energy consumption; author: Joint Research Center (JRC); year: 2019</v>
      </c>
      <c r="BF19" s="71" t="str">
        <f>INDEX(Calculation_Splits!$DW:$EY,MATCH($A19,Calculation_Splits!$E:$E,0),MATCH(BF$1,Calculation_Splits!$DW$2:$EY$2,0))</f>
        <v>Derived from the annual POTEnCIA reports on country energy consumption; author: Joint Research Center (JRC); year: 2019</v>
      </c>
      <c r="BG19" s="71" t="str">
        <f>INDEX(Calculation_Splits!$DW:$EY,MATCH($A19,Calculation_Splits!$E:$E,0),MATCH(BG$1,Calculation_Splits!$DW$2:$EY$2,0))</f>
        <v>Derived from the annual POTEnCIA reports on country energy consumption; author: Joint Research Center (JRC); year: 2019</v>
      </c>
    </row>
    <row r="20" spans="1:59" x14ac:dyDescent="0.2">
      <c r="A20" t="s">
        <v>153</v>
      </c>
      <c r="B20" s="49">
        <f>INDEX(Calculation_Splits!$CT:$DV,MATCH($A20,Calculation_Splits!$E:$E,0),MATCH(B$1,Calculation_Splits!$CT$2:$DV$2,0))</f>
        <v>0.54252001336508027</v>
      </c>
      <c r="C20" s="49">
        <f>INDEX(Calculation_Splits!$CT:$DV,MATCH($A20,Calculation_Splits!$E:$E,0),MATCH(C$1,Calculation_Splits!$CT$2:$DV$2,0))</f>
        <v>0.35521727579738643</v>
      </c>
      <c r="D20" s="49">
        <f>INDEX(Calculation_Splits!$CT:$DV,MATCH($A20,Calculation_Splits!$E:$E,0),MATCH(D$1,Calculation_Splits!$CT$2:$DV$2,0))</f>
        <v>0.39864469859313123</v>
      </c>
      <c r="E20" s="49">
        <f>INDEX(Calculation_Splits!$CT:$DV,MATCH($A20,Calculation_Splits!$E:$E,0),MATCH(E$1,Calculation_Splits!$CT$2:$DV$2,0))</f>
        <v>0.31778868023483892</v>
      </c>
      <c r="F20" s="49">
        <f>INDEX(Calculation_Splits!$CT:$DV,MATCH($A20,Calculation_Splits!$E:$E,0),MATCH(F$1,Calculation_Splits!$CT$2:$DV$2,0))</f>
        <v>0.36412630609056934</v>
      </c>
      <c r="G20" s="49">
        <f>INDEX(Calculation_Splits!$CT:$DV,MATCH($A20,Calculation_Splits!$E:$E,0),MATCH(G$1,Calculation_Splits!$CT$2:$DV$2,0))</f>
        <v>0.50129716457787077</v>
      </c>
      <c r="H20" s="49">
        <f>INDEX(Calculation_Splits!$CT:$DV,MATCH($A20,Calculation_Splits!$E:$E,0),MATCH(H$1,Calculation_Splits!$CT$2:$DV$2,0))</f>
        <v>0.52976032499356451</v>
      </c>
      <c r="I20" s="49">
        <f>INDEX(Calculation_Splits!$CT:$DV,MATCH($A20,Calculation_Splits!$E:$E,0),MATCH(I$1,Calculation_Splits!$CT$2:$DV$2,0))</f>
        <v>0.33620582243366648</v>
      </c>
      <c r="J20" s="49">
        <f>INDEX(Calculation_Splits!$CT:$DV,MATCH($A20,Calculation_Splits!$E:$E,0),MATCH(J$1,Calculation_Splits!$CT$2:$DV$2,0))</f>
        <v>0.41987858994172367</v>
      </c>
      <c r="K20" s="49">
        <f>INDEX(Calculation_Splits!$CT:$DV,MATCH($A20,Calculation_Splits!$E:$E,0),MATCH(K$1,Calculation_Splits!$CT$2:$DV$2,0))</f>
        <v>0.29807686298999192</v>
      </c>
      <c r="L20" s="49">
        <f>INDEX(Calculation_Splits!$CT:$DV,MATCH($A20,Calculation_Splits!$E:$E,0),MATCH(L$1,Calculation_Splits!$CT$2:$DV$2,0))</f>
        <v>0.36802700063809779</v>
      </c>
      <c r="M20" s="49">
        <f>INDEX(Calculation_Splits!$CT:$DV,MATCH($A20,Calculation_Splits!$E:$E,0),MATCH(M$1,Calculation_Splits!$CT$2:$DV$2,0))</f>
        <v>0.45850073554837945</v>
      </c>
      <c r="N20" s="49">
        <f>INDEX(Calculation_Splits!$CT:$DV,MATCH($A20,Calculation_Splits!$E:$E,0),MATCH(N$1,Calculation_Splits!$CT$2:$DV$2,0))</f>
        <v>0.37272762947169086</v>
      </c>
      <c r="O20" s="49">
        <f>INDEX(Calculation_Splits!$CT:$DV,MATCH($A20,Calculation_Splits!$E:$E,0),MATCH(O$1,Calculation_Splits!$CT$2:$DV$2,0))</f>
        <v>0.39488887966634278</v>
      </c>
      <c r="P20" s="49">
        <f>INDEX(Calculation_Splits!$CT:$DV,MATCH($A20,Calculation_Splits!$E:$E,0),MATCH(P$1,Calculation_Splits!$CT$2:$DV$2,0))</f>
        <v>0.51537564399676716</v>
      </c>
      <c r="Q20" s="49">
        <f>INDEX(Calculation_Splits!$CT:$DV,MATCH($A20,Calculation_Splits!$E:$E,0),MATCH(Q$1,Calculation_Splits!$CT$2:$DV$2,0))</f>
        <v>0.48423378646467885</v>
      </c>
      <c r="R20" s="49">
        <f>INDEX(Calculation_Splits!$CT:$DV,MATCH($A20,Calculation_Splits!$E:$E,0),MATCH(R$1,Calculation_Splits!$CT$2:$DV$2,0))</f>
        <v>0.38375153586006883</v>
      </c>
      <c r="S20" s="49">
        <f>INDEX(Calculation_Splits!$CT:$DV,MATCH($A20,Calculation_Splits!$E:$E,0),MATCH(S$1,Calculation_Splits!$CT$2:$DV$2,0))</f>
        <v>0.47100030965918704</v>
      </c>
      <c r="T20" s="49">
        <f>INDEX(Calculation_Splits!$CT:$DV,MATCH($A20,Calculation_Splits!$E:$E,0),MATCH(T$1,Calculation_Splits!$CT$2:$DV$2,0))</f>
        <v>0.39407605873362839</v>
      </c>
      <c r="U20" s="49">
        <f>INDEX(Calculation_Splits!$CT:$DV,MATCH($A20,Calculation_Splits!$E:$E,0),MATCH(U$1,Calculation_Splits!$CT$2:$DV$2,0))</f>
        <v>0.42593907974259471</v>
      </c>
      <c r="V20" s="49">
        <f>INDEX(Calculation_Splits!$CT:$DV,MATCH($A20,Calculation_Splits!$E:$E,0),MATCH(V$1,Calculation_Splits!$CT$2:$DV$2,0))</f>
        <v>0.50730143741316736</v>
      </c>
      <c r="W20" s="49">
        <f>INDEX(Calculation_Splits!$CT:$DV,MATCH($A20,Calculation_Splits!$E:$E,0),MATCH(W$1,Calculation_Splits!$CT$2:$DV$2,0))</f>
        <v>0.40575644222159435</v>
      </c>
      <c r="X20" s="49">
        <f>INDEX(Calculation_Splits!$CT:$DV,MATCH($A20,Calculation_Splits!$E:$E,0),MATCH(X$1,Calculation_Splits!$CT$2:$DV$2,0))</f>
        <v>0.38404021779080333</v>
      </c>
      <c r="Y20" s="49">
        <f>INDEX(Calculation_Splits!$CT:$DV,MATCH($A20,Calculation_Splits!$E:$E,0),MATCH(Y$1,Calculation_Splits!$CT$2:$DV$2,0))</f>
        <v>0.48718749976350323</v>
      </c>
      <c r="Z20" s="49">
        <f>INDEX(Calculation_Splits!$CT:$DV,MATCH($A20,Calculation_Splits!$E:$E,0),MATCH(Z$1,Calculation_Splits!$CT$2:$DV$2,0))</f>
        <v>0.36522949590904819</v>
      </c>
      <c r="AA20" s="49">
        <f>INDEX(Calculation_Splits!$CT:$DV,MATCH($A20,Calculation_Splits!$E:$E,0),MATCH(AA$1,Calculation_Splits!$CT$2:$DV$2,0))</f>
        <v>0.44143396854379136</v>
      </c>
      <c r="AB20" s="49">
        <f>INDEX(Calculation_Splits!$CT:$DV,MATCH($A20,Calculation_Splits!$E:$E,0),MATCH(AB$1,Calculation_Splits!$CT$2:$DV$2,0))</f>
        <v>0.45096754762498598</v>
      </c>
      <c r="AC20" s="49">
        <f>INDEX(Calculation_Splits!$CT:$DV,MATCH($A20,Calculation_Splits!$E:$E,0),MATCH(AC$1,Calculation_Splits!$CT$2:$DV$2,0))</f>
        <v>0.25603760529134056</v>
      </c>
      <c r="AD20" s="49">
        <f>INDEX(Calculation_Splits!$CT:$DV,MATCH($A20,Calculation_Splits!$E:$E,0),MATCH(AD$1,Calculation_Splits!$CT$2:$DV$2,0))</f>
        <v>0.42326355142613131</v>
      </c>
      <c r="AE20" s="71" t="str">
        <f>INDEX(Calculation_Splits!$DW:$EY,MATCH($A20,Calculation_Splits!$E:$E,0),MATCH(AE$1,Calculation_Splits!$DW$2:$EY$2,0))</f>
        <v>Derived from the annual POTEnCIA reports on country energy consumption; author: Joint Research Center (JRC); year: 2019</v>
      </c>
      <c r="AF20" s="71" t="str">
        <f>INDEX(Calculation_Splits!$DW:$EY,MATCH($A20,Calculation_Splits!$E:$E,0),MATCH(AF$1,Calculation_Splits!$DW$2:$EY$2,0))</f>
        <v>Derived from the annual POTEnCIA reports on country energy consumption; author: Joint Research Center (JRC); year: 2019</v>
      </c>
      <c r="AG20" s="71" t="str">
        <f>INDEX(Calculation_Splits!$DW:$EY,MATCH($A20,Calculation_Splits!$E:$E,0),MATCH(AG$1,Calculation_Splits!$DW$2:$EY$2,0))</f>
        <v>Derived from the annual POTEnCIA reports on country energy consumption; author: Joint Research Center (JRC); year: 2019</v>
      </c>
      <c r="AH20" s="71" t="str">
        <f>INDEX(Calculation_Splits!$DW:$EY,MATCH($A20,Calculation_Splits!$E:$E,0),MATCH(AH$1,Calculation_Splits!$DW$2:$EY$2,0))</f>
        <v>Derived from the annual POTEnCIA reports on country energy consumption; author: Joint Research Center (JRC); year: 2019</v>
      </c>
      <c r="AI20" s="71" t="str">
        <f>INDEX(Calculation_Splits!$DW:$EY,MATCH($A20,Calculation_Splits!$E:$E,0),MATCH(AI$1,Calculation_Splits!$DW$2:$EY$2,0))</f>
        <v>Derived from the annual POTEnCIA reports on country energy consumption; author: Joint Research Center (JRC); year: 2019</v>
      </c>
      <c r="AJ20" s="71" t="str">
        <f>INDEX(Calculation_Splits!$DW:$EY,MATCH($A20,Calculation_Splits!$E:$E,0),MATCH(AJ$1,Calculation_Splits!$DW$2:$EY$2,0))</f>
        <v>Derived from the annual POTEnCIA reports on country energy consumption; author: Joint Research Center (JRC); year: 2019</v>
      </c>
      <c r="AK20" s="71" t="str">
        <f>INDEX(Calculation_Splits!$DW:$EY,MATCH($A20,Calculation_Splits!$E:$E,0),MATCH(AK$1,Calculation_Splits!$DW$2:$EY$2,0))</f>
        <v>Derived from the annual POTEnCIA reports on country energy consumption; author: Joint Research Center (JRC); year: 2019</v>
      </c>
      <c r="AL20" s="71" t="str">
        <f>INDEX(Calculation_Splits!$DW:$EY,MATCH($A20,Calculation_Splits!$E:$E,0),MATCH(AL$1,Calculation_Splits!$DW$2:$EY$2,0))</f>
        <v>Derived from the annual POTEnCIA reports on country energy consumption; author: Joint Research Center (JRC); year: 2019</v>
      </c>
      <c r="AM20" s="71" t="str">
        <f>INDEX(Calculation_Splits!$DW:$EY,MATCH($A20,Calculation_Splits!$E:$E,0),MATCH(AM$1,Calculation_Splits!$DW$2:$EY$2,0))</f>
        <v>Derived from the annual POTEnCIA reports on country energy consumption; author: Joint Research Center (JRC); year: 2019</v>
      </c>
      <c r="AN20" s="71" t="str">
        <f>INDEX(Calculation_Splits!$DW:$EY,MATCH($A20,Calculation_Splits!$E:$E,0),MATCH(AN$1,Calculation_Splits!$DW$2:$EY$2,0))</f>
        <v>Derived from the annual POTEnCIA reports on country energy consumption; author: Joint Research Center (JRC); year: 2019</v>
      </c>
      <c r="AO20" s="71" t="str">
        <f>INDEX(Calculation_Splits!$DW:$EY,MATCH($A20,Calculation_Splits!$E:$E,0),MATCH(AO$1,Calculation_Splits!$DW$2:$EY$2,0))</f>
        <v>Derived from the annual POTEnCIA reports on country energy consumption; author: Joint Research Center (JRC); year: 2019</v>
      </c>
      <c r="AP20" s="71" t="str">
        <f>INDEX(Calculation_Splits!$DW:$EY,MATCH($A20,Calculation_Splits!$E:$E,0),MATCH(AP$1,Calculation_Splits!$DW$2:$EY$2,0))</f>
        <v>Derived from the annual POTEnCIA reports on country energy consumption; author: Joint Research Center (JRC); year: 2019</v>
      </c>
      <c r="AQ20" s="71" t="str">
        <f>INDEX(Calculation_Splits!$DW:$EY,MATCH($A20,Calculation_Splits!$E:$E,0),MATCH(AQ$1,Calculation_Splits!$DW$2:$EY$2,0))</f>
        <v>Derived from the annual POTEnCIA reports on country energy consumption; author: Joint Research Center (JRC); year: 2019</v>
      </c>
      <c r="AR20" s="71" t="str">
        <f>INDEX(Calculation_Splits!$DW:$EY,MATCH($A20,Calculation_Splits!$E:$E,0),MATCH(AR$1,Calculation_Splits!$DW$2:$EY$2,0))</f>
        <v>Derived from the annual POTEnCIA reports on country energy consumption; author: Joint Research Center (JRC); year: 2019</v>
      </c>
      <c r="AS20" s="71" t="str">
        <f>INDEX(Calculation_Splits!$DW:$EY,MATCH($A20,Calculation_Splits!$E:$E,0),MATCH(AS$1,Calculation_Splits!$DW$2:$EY$2,0))</f>
        <v>Derived from the annual POTEnCIA reports on country energy consumption; author: Joint Research Center (JRC); year: 2019</v>
      </c>
      <c r="AT20" s="71" t="str">
        <f>INDEX(Calculation_Splits!$DW:$EY,MATCH($A20,Calculation_Splits!$E:$E,0),MATCH(AT$1,Calculation_Splits!$DW$2:$EY$2,0))</f>
        <v>Derived from the annual POTEnCIA reports on country energy consumption; author: Joint Research Center (JRC); year: 2019</v>
      </c>
      <c r="AU20" s="71" t="str">
        <f>INDEX(Calculation_Splits!$DW:$EY,MATCH($A20,Calculation_Splits!$E:$E,0),MATCH(AU$1,Calculation_Splits!$DW$2:$EY$2,0))</f>
        <v>Derived from the annual POTEnCIA reports on country energy consumption; author: Joint Research Center (JRC); year: 2019</v>
      </c>
      <c r="AV20" s="71" t="str">
        <f>INDEX(Calculation_Splits!$DW:$EY,MATCH($A20,Calculation_Splits!$E:$E,0),MATCH(AV$1,Calculation_Splits!$DW$2:$EY$2,0))</f>
        <v>Derived from the annual POTEnCIA reports on country energy consumption; author: Joint Research Center (JRC); year: 2019</v>
      </c>
      <c r="AW20" s="71" t="str">
        <f>INDEX(Calculation_Splits!$DW:$EY,MATCH($A20,Calculation_Splits!$E:$E,0),MATCH(AW$1,Calculation_Splits!$DW$2:$EY$2,0))</f>
        <v>Derived from the annual POTEnCIA reports on country energy consumption; author: Joint Research Center (JRC); year: 2019</v>
      </c>
      <c r="AX20" s="71" t="str">
        <f>INDEX(Calculation_Splits!$DW:$EY,MATCH($A20,Calculation_Splits!$E:$E,0),MATCH(AX$1,Calculation_Splits!$DW$2:$EY$2,0))</f>
        <v>Derived from the annual POTEnCIA reports on country energy consumption; author: Joint Research Center (JRC); year: 2019</v>
      </c>
      <c r="AY20" s="71" t="str">
        <f>INDEX(Calculation_Splits!$DW:$EY,MATCH($A20,Calculation_Splits!$E:$E,0),MATCH(AY$1,Calculation_Splits!$DW$2:$EY$2,0))</f>
        <v>Derived from the annual POTEnCIA reports on country energy consumption; author: Joint Research Center (JRC); year: 2019</v>
      </c>
      <c r="AZ20" s="71" t="str">
        <f>INDEX(Calculation_Splits!$DW:$EY,MATCH($A20,Calculation_Splits!$E:$E,0),MATCH(AZ$1,Calculation_Splits!$DW$2:$EY$2,0))</f>
        <v>Derived from the annual POTEnCIA reports on country energy consumption; author: Joint Research Center (JRC); year: 2019</v>
      </c>
      <c r="BA20" s="71" t="str">
        <f>INDEX(Calculation_Splits!$DW:$EY,MATCH($A20,Calculation_Splits!$E:$E,0),MATCH(BA$1,Calculation_Splits!$DW$2:$EY$2,0))</f>
        <v>Derived from the annual POTEnCIA reports on country energy consumption; author: Joint Research Center (JRC); year: 2019</v>
      </c>
      <c r="BB20" s="71" t="str">
        <f>INDEX(Calculation_Splits!$DW:$EY,MATCH($A20,Calculation_Splits!$E:$E,0),MATCH(BB$1,Calculation_Splits!$DW$2:$EY$2,0))</f>
        <v>Derived from the annual POTEnCIA reports on country energy consumption; author: Joint Research Center (JRC); year: 2019</v>
      </c>
      <c r="BC20" s="71" t="str">
        <f>INDEX(Calculation_Splits!$DW:$EY,MATCH($A20,Calculation_Splits!$E:$E,0),MATCH(BC$1,Calculation_Splits!$DW$2:$EY$2,0))</f>
        <v>Derived from the annual POTEnCIA reports on country energy consumption; author: Joint Research Center (JRC); year: 2019</v>
      </c>
      <c r="BD20" s="71" t="str">
        <f>INDEX(Calculation_Splits!$DW:$EY,MATCH($A20,Calculation_Splits!$E:$E,0),MATCH(BD$1,Calculation_Splits!$DW$2:$EY$2,0))</f>
        <v>Derived from the annual POTEnCIA reports on country energy consumption; author: Joint Research Center (JRC); year: 2019</v>
      </c>
      <c r="BE20" s="71" t="str">
        <f>INDEX(Calculation_Splits!$DW:$EY,MATCH($A20,Calculation_Splits!$E:$E,0),MATCH(BE$1,Calculation_Splits!$DW$2:$EY$2,0))</f>
        <v>Derived from the annual POTEnCIA reports on country energy consumption; author: Joint Research Center (JRC); year: 2019</v>
      </c>
      <c r="BF20" s="71" t="str">
        <f>INDEX(Calculation_Splits!$DW:$EY,MATCH($A20,Calculation_Splits!$E:$E,0),MATCH(BF$1,Calculation_Splits!$DW$2:$EY$2,0))</f>
        <v>Derived from the annual POTEnCIA reports on country energy consumption; author: Joint Research Center (JRC); year: 2019</v>
      </c>
      <c r="BG20" s="71" t="str">
        <f>INDEX(Calculation_Splits!$DW:$EY,MATCH($A20,Calculation_Splits!$E:$E,0),MATCH(BG$1,Calculation_Splits!$DW$2:$EY$2,0))</f>
        <v>Derived from the annual POTEnCIA reports on country energy consumption; author: Joint Research Center (JRC); year: 2019</v>
      </c>
    </row>
    <row r="21" spans="1:59" x14ac:dyDescent="0.2">
      <c r="A21" t="s">
        <v>154</v>
      </c>
      <c r="B21" s="49">
        <f>INDEX(Calculation_Splits!$CT:$DV,MATCH($A21,Calculation_Splits!$E:$E,0),MATCH(B$1,Calculation_Splits!$CT$2:$DV$2,0))</f>
        <v>0.4110225000719202</v>
      </c>
      <c r="C21" s="49">
        <f>INDEX(Calculation_Splits!$CT:$DV,MATCH($A21,Calculation_Splits!$E:$E,0),MATCH(C$1,Calculation_Splits!$CT$2:$DV$2,0))</f>
        <v>0.23379800178427068</v>
      </c>
      <c r="D21" s="49">
        <f>INDEX(Calculation_Splits!$CT:$DV,MATCH($A21,Calculation_Splits!$E:$E,0),MATCH(D$1,Calculation_Splits!$CT$2:$DV$2,0))</f>
        <v>0.31979472202907366</v>
      </c>
      <c r="E21" s="49">
        <f>INDEX(Calculation_Splits!$CT:$DV,MATCH($A21,Calculation_Splits!$E:$E,0),MATCH(E$1,Calculation_Splits!$CT$2:$DV$2,0))</f>
        <v>0.98044945326271216</v>
      </c>
      <c r="F21" s="49">
        <f>INDEX(Calculation_Splits!$CT:$DV,MATCH($A21,Calculation_Splits!$E:$E,0),MATCH(F$1,Calculation_Splits!$CT$2:$DV$2,0))</f>
        <v>0.28406892536883044</v>
      </c>
      <c r="G21" s="49">
        <f>INDEX(Calculation_Splits!$CT:$DV,MATCH($A21,Calculation_Splits!$E:$E,0),MATCH(G$1,Calculation_Splits!$CT$2:$DV$2,0))</f>
        <v>0.32267089204735083</v>
      </c>
      <c r="H21" s="49">
        <f>INDEX(Calculation_Splits!$CT:$DV,MATCH($A21,Calculation_Splits!$E:$E,0),MATCH(H$1,Calculation_Splits!$CT$2:$DV$2,0))</f>
        <v>0.2159353150116593</v>
      </c>
      <c r="I21" s="49">
        <f>INDEX(Calculation_Splits!$CT:$DV,MATCH($A21,Calculation_Splits!$E:$E,0),MATCH(I$1,Calculation_Splits!$CT$2:$DV$2,0))</f>
        <v>0.21999606506567579</v>
      </c>
      <c r="J21" s="49">
        <f>INDEX(Calculation_Splits!$CT:$DV,MATCH($A21,Calculation_Splits!$E:$E,0),MATCH(J$1,Calculation_Splits!$CT$2:$DV$2,0))</f>
        <v>0.43313981559397308</v>
      </c>
      <c r="K21" s="49">
        <f>INDEX(Calculation_Splits!$CT:$DV,MATCH($A21,Calculation_Splits!$E:$E,0),MATCH(K$1,Calculation_Splits!$CT$2:$DV$2,0))</f>
        <v>0.12830131583280777</v>
      </c>
      <c r="L21" s="49">
        <f>INDEX(Calculation_Splits!$CT:$DV,MATCH($A21,Calculation_Splits!$E:$E,0),MATCH(L$1,Calculation_Splits!$CT$2:$DV$2,0))</f>
        <v>0.25608588894498618</v>
      </c>
      <c r="M21" s="49">
        <f>INDEX(Calculation_Splits!$CT:$DV,MATCH($A21,Calculation_Splits!$E:$E,0),MATCH(M$1,Calculation_Splits!$CT$2:$DV$2,0))</f>
        <v>0.31364897236905087</v>
      </c>
      <c r="N21" s="49">
        <f>INDEX(Calculation_Splits!$CT:$DV,MATCH($A21,Calculation_Splits!$E:$E,0),MATCH(N$1,Calculation_Splits!$CT$2:$DV$2,0))</f>
        <v>0.47869424898500751</v>
      </c>
      <c r="O21" s="49">
        <f>INDEX(Calculation_Splits!$CT:$DV,MATCH($A21,Calculation_Splits!$E:$E,0),MATCH(O$1,Calculation_Splits!$CT$2:$DV$2,0))</f>
        <v>0.29987790720531154</v>
      </c>
      <c r="P21" s="49">
        <f>INDEX(Calculation_Splits!$CT:$DV,MATCH($A21,Calculation_Splits!$E:$E,0),MATCH(P$1,Calculation_Splits!$CT$2:$DV$2,0))</f>
        <v>0.33846668611454195</v>
      </c>
      <c r="Q21" s="49">
        <f>INDEX(Calculation_Splits!$CT:$DV,MATCH($A21,Calculation_Splits!$E:$E,0),MATCH(Q$1,Calculation_Splits!$CT$2:$DV$2,0))</f>
        <v>0.411658630108165</v>
      </c>
      <c r="R21" s="49">
        <f>INDEX(Calculation_Splits!$CT:$DV,MATCH($A21,Calculation_Splits!$E:$E,0),MATCH(R$1,Calculation_Splits!$CT$2:$DV$2,0))</f>
        <v>0.35859508121367717</v>
      </c>
      <c r="S21" s="49">
        <f>INDEX(Calculation_Splits!$CT:$DV,MATCH($A21,Calculation_Splits!$E:$E,0),MATCH(S$1,Calculation_Splits!$CT$2:$DV$2,0))</f>
        <v>0.16911851025729954</v>
      </c>
      <c r="T21" s="49">
        <f>INDEX(Calculation_Splits!$CT:$DV,MATCH($A21,Calculation_Splits!$E:$E,0),MATCH(T$1,Calculation_Splits!$CT$2:$DV$2,0))</f>
        <v>0.24281168062114314</v>
      </c>
      <c r="U21" s="49">
        <f>INDEX(Calculation_Splits!$CT:$DV,MATCH($A21,Calculation_Splits!$E:$E,0),MATCH(U$1,Calculation_Splits!$CT$2:$DV$2,0))</f>
        <v>0.26776970834887814</v>
      </c>
      <c r="V21" s="49">
        <f>INDEX(Calculation_Splits!$CT:$DV,MATCH($A21,Calculation_Splits!$E:$E,0),MATCH(V$1,Calculation_Splits!$CT$2:$DV$2,0))</f>
        <v>0.28727219765320339</v>
      </c>
      <c r="W21" s="49">
        <f>INDEX(Calculation_Splits!$CT:$DV,MATCH($A21,Calculation_Splits!$E:$E,0),MATCH(W$1,Calculation_Splits!$CT$2:$DV$2,0))</f>
        <v>0.2550553306830029</v>
      </c>
      <c r="X21" s="49">
        <f>INDEX(Calculation_Splits!$CT:$DV,MATCH($A21,Calculation_Splits!$E:$E,0),MATCH(X$1,Calculation_Splits!$CT$2:$DV$2,0))</f>
        <v>0.40701768418008577</v>
      </c>
      <c r="Y21" s="49">
        <f>INDEX(Calculation_Splits!$CT:$DV,MATCH($A21,Calculation_Splits!$E:$E,0),MATCH(Y$1,Calculation_Splits!$CT$2:$DV$2,0))</f>
        <v>0.38231085407782822</v>
      </c>
      <c r="Z21" s="49">
        <f>INDEX(Calculation_Splits!$CT:$DV,MATCH($A21,Calculation_Splits!$E:$E,0),MATCH(Z$1,Calculation_Splits!$CT$2:$DV$2,0))</f>
        <v>0.20306867775087339</v>
      </c>
      <c r="AA21" s="49">
        <f>INDEX(Calculation_Splits!$CT:$DV,MATCH($A21,Calculation_Splits!$E:$E,0),MATCH(AA$1,Calculation_Splits!$CT$2:$DV$2,0))</f>
        <v>0.41827140769513599</v>
      </c>
      <c r="AB21" s="49">
        <f>INDEX(Calculation_Splits!$CT:$DV,MATCH($A21,Calculation_Splits!$E:$E,0),MATCH(AB$1,Calculation_Splits!$CT$2:$DV$2,0))</f>
        <v>0.19906649204414897</v>
      </c>
      <c r="AC21" s="49">
        <f>INDEX(Calculation_Splits!$CT:$DV,MATCH($A21,Calculation_Splits!$E:$E,0),MATCH(AC$1,Calculation_Splits!$CT$2:$DV$2,0))</f>
        <v>0.67730666994434408</v>
      </c>
      <c r="AD21" s="49">
        <f>INDEX(Calculation_Splits!$CT:$DV,MATCH($A21,Calculation_Splits!$E:$E,0),MATCH(AD$1,Calculation_Splits!$CT$2:$DV$2,0))</f>
        <v>0.14996110371264484</v>
      </c>
      <c r="AE21" s="71" t="str">
        <f>INDEX(Calculation_Splits!$DW:$EY,MATCH($A21,Calculation_Splits!$E:$E,0),MATCH(AE$1,Calculation_Splits!$DW$2:$EY$2,0))</f>
        <v>Derived from the annual POTEnCIA reports on country energy consumption; author: Joint Research Center (JRC); year: 2019</v>
      </c>
      <c r="AF21" s="71" t="str">
        <f>INDEX(Calculation_Splits!$DW:$EY,MATCH($A21,Calculation_Splits!$E:$E,0),MATCH(AF$1,Calculation_Splits!$DW$2:$EY$2,0))</f>
        <v>Derived from the annual POTEnCIA reports on country energy consumption; author: Joint Research Center (JRC); year: 2019</v>
      </c>
      <c r="AG21" s="71" t="str">
        <f>INDEX(Calculation_Splits!$DW:$EY,MATCH($A21,Calculation_Splits!$E:$E,0),MATCH(AG$1,Calculation_Splits!$DW$2:$EY$2,0))</f>
        <v>Derived from the annual POTEnCIA reports on country energy consumption; author: Joint Research Center (JRC); year: 2019</v>
      </c>
      <c r="AH21" s="71" t="str">
        <f>INDEX(Calculation_Splits!$DW:$EY,MATCH($A21,Calculation_Splits!$E:$E,0),MATCH(AH$1,Calculation_Splits!$DW$2:$EY$2,0))</f>
        <v>Derived from the annual POTEnCIA reports on country energy consumption; author: Joint Research Center (JRC); year: 2019</v>
      </c>
      <c r="AI21" s="71" t="str">
        <f>INDEX(Calculation_Splits!$DW:$EY,MATCH($A21,Calculation_Splits!$E:$E,0),MATCH(AI$1,Calculation_Splits!$DW$2:$EY$2,0))</f>
        <v>Derived from the annual POTEnCIA reports on country energy consumption; author: Joint Research Center (JRC); year: 2019</v>
      </c>
      <c r="AJ21" s="71" t="str">
        <f>INDEX(Calculation_Splits!$DW:$EY,MATCH($A21,Calculation_Splits!$E:$E,0),MATCH(AJ$1,Calculation_Splits!$DW$2:$EY$2,0))</f>
        <v>Derived from the annual POTEnCIA reports on country energy consumption; author: Joint Research Center (JRC); year: 2019</v>
      </c>
      <c r="AK21" s="71" t="str">
        <f>INDEX(Calculation_Splits!$DW:$EY,MATCH($A21,Calculation_Splits!$E:$E,0),MATCH(AK$1,Calculation_Splits!$DW$2:$EY$2,0))</f>
        <v>Derived from the annual POTEnCIA reports on country energy consumption; author: Joint Research Center (JRC); year: 2019</v>
      </c>
      <c r="AL21" s="71" t="str">
        <f>INDEX(Calculation_Splits!$DW:$EY,MATCH($A21,Calculation_Splits!$E:$E,0),MATCH(AL$1,Calculation_Splits!$DW$2:$EY$2,0))</f>
        <v>Derived from the annual POTEnCIA reports on country energy consumption; author: Joint Research Center (JRC); year: 2019</v>
      </c>
      <c r="AM21" s="71" t="str">
        <f>INDEX(Calculation_Splits!$DW:$EY,MATCH($A21,Calculation_Splits!$E:$E,0),MATCH(AM$1,Calculation_Splits!$DW$2:$EY$2,0))</f>
        <v>Derived from the annual POTEnCIA reports on country energy consumption; author: Joint Research Center (JRC); year: 2019</v>
      </c>
      <c r="AN21" s="71" t="str">
        <f>INDEX(Calculation_Splits!$DW:$EY,MATCH($A21,Calculation_Splits!$E:$E,0),MATCH(AN$1,Calculation_Splits!$DW$2:$EY$2,0))</f>
        <v>Derived from the annual POTEnCIA reports on country energy consumption; author: Joint Research Center (JRC); year: 2019</v>
      </c>
      <c r="AO21" s="71" t="str">
        <f>INDEX(Calculation_Splits!$DW:$EY,MATCH($A21,Calculation_Splits!$E:$E,0),MATCH(AO$1,Calculation_Splits!$DW$2:$EY$2,0))</f>
        <v>Derived from the annual POTEnCIA reports on country energy consumption; author: Joint Research Center (JRC); year: 2019</v>
      </c>
      <c r="AP21" s="71" t="str">
        <f>INDEX(Calculation_Splits!$DW:$EY,MATCH($A21,Calculation_Splits!$E:$E,0),MATCH(AP$1,Calculation_Splits!$DW$2:$EY$2,0))</f>
        <v>Derived from the annual POTEnCIA reports on country energy consumption; author: Joint Research Center (JRC); year: 2019</v>
      </c>
      <c r="AQ21" s="71" t="str">
        <f>INDEX(Calculation_Splits!$DW:$EY,MATCH($A21,Calculation_Splits!$E:$E,0),MATCH(AQ$1,Calculation_Splits!$DW$2:$EY$2,0))</f>
        <v>Derived from the annual POTEnCIA reports on country energy consumption; author: Joint Research Center (JRC); year: 2019</v>
      </c>
      <c r="AR21" s="71" t="str">
        <f>INDEX(Calculation_Splits!$DW:$EY,MATCH($A21,Calculation_Splits!$E:$E,0),MATCH(AR$1,Calculation_Splits!$DW$2:$EY$2,0))</f>
        <v>Derived from the annual POTEnCIA reports on country energy consumption; author: Joint Research Center (JRC); year: 2019</v>
      </c>
      <c r="AS21" s="71" t="str">
        <f>INDEX(Calculation_Splits!$DW:$EY,MATCH($A21,Calculation_Splits!$E:$E,0),MATCH(AS$1,Calculation_Splits!$DW$2:$EY$2,0))</f>
        <v>Derived from the annual POTEnCIA reports on country energy consumption; author: Joint Research Center (JRC); year: 2019</v>
      </c>
      <c r="AT21" s="71" t="str">
        <f>INDEX(Calculation_Splits!$DW:$EY,MATCH($A21,Calculation_Splits!$E:$E,0),MATCH(AT$1,Calculation_Splits!$DW$2:$EY$2,0))</f>
        <v>Derived from the annual POTEnCIA reports on country energy consumption; author: Joint Research Center (JRC); year: 2019</v>
      </c>
      <c r="AU21" s="71" t="str">
        <f>INDEX(Calculation_Splits!$DW:$EY,MATCH($A21,Calculation_Splits!$E:$E,0),MATCH(AU$1,Calculation_Splits!$DW$2:$EY$2,0))</f>
        <v>Derived from the annual POTEnCIA reports on country energy consumption; author: Joint Research Center (JRC); year: 2019</v>
      </c>
      <c r="AV21" s="71" t="str">
        <f>INDEX(Calculation_Splits!$DW:$EY,MATCH($A21,Calculation_Splits!$E:$E,0),MATCH(AV$1,Calculation_Splits!$DW$2:$EY$2,0))</f>
        <v>Derived from the annual POTEnCIA reports on country energy consumption; author: Joint Research Center (JRC); year: 2019</v>
      </c>
      <c r="AW21" s="71" t="str">
        <f>INDEX(Calculation_Splits!$DW:$EY,MATCH($A21,Calculation_Splits!$E:$E,0),MATCH(AW$1,Calculation_Splits!$DW$2:$EY$2,0))</f>
        <v>Derived from the annual POTEnCIA reports on country energy consumption; author: Joint Research Center (JRC); year: 2019</v>
      </c>
      <c r="AX21" s="71" t="str">
        <f>INDEX(Calculation_Splits!$DW:$EY,MATCH($A21,Calculation_Splits!$E:$E,0),MATCH(AX$1,Calculation_Splits!$DW$2:$EY$2,0))</f>
        <v>Derived from the annual POTEnCIA reports on country energy consumption; author: Joint Research Center (JRC); year: 2019</v>
      </c>
      <c r="AY21" s="71" t="str">
        <f>INDEX(Calculation_Splits!$DW:$EY,MATCH($A21,Calculation_Splits!$E:$E,0),MATCH(AY$1,Calculation_Splits!$DW$2:$EY$2,0))</f>
        <v>Derived from the annual POTEnCIA reports on country energy consumption; author: Joint Research Center (JRC); year: 2019</v>
      </c>
      <c r="AZ21" s="71" t="str">
        <f>INDEX(Calculation_Splits!$DW:$EY,MATCH($A21,Calculation_Splits!$E:$E,0),MATCH(AZ$1,Calculation_Splits!$DW$2:$EY$2,0))</f>
        <v>Derived from the annual POTEnCIA reports on country energy consumption; author: Joint Research Center (JRC); year: 2019</v>
      </c>
      <c r="BA21" s="71" t="str">
        <f>INDEX(Calculation_Splits!$DW:$EY,MATCH($A21,Calculation_Splits!$E:$E,0),MATCH(BA$1,Calculation_Splits!$DW$2:$EY$2,0))</f>
        <v>Derived from the annual POTEnCIA reports on country energy consumption; author: Joint Research Center (JRC); year: 2019</v>
      </c>
      <c r="BB21" s="71" t="str">
        <f>INDEX(Calculation_Splits!$DW:$EY,MATCH($A21,Calculation_Splits!$E:$E,0),MATCH(BB$1,Calculation_Splits!$DW$2:$EY$2,0))</f>
        <v>Derived from the annual POTEnCIA reports on country energy consumption; author: Joint Research Center (JRC); year: 2019</v>
      </c>
      <c r="BC21" s="71" t="str">
        <f>INDEX(Calculation_Splits!$DW:$EY,MATCH($A21,Calculation_Splits!$E:$E,0),MATCH(BC$1,Calculation_Splits!$DW$2:$EY$2,0))</f>
        <v>Derived from the annual POTEnCIA reports on country energy consumption; author: Joint Research Center (JRC); year: 2019</v>
      </c>
      <c r="BD21" s="71" t="str">
        <f>INDEX(Calculation_Splits!$DW:$EY,MATCH($A21,Calculation_Splits!$E:$E,0),MATCH(BD$1,Calculation_Splits!$DW$2:$EY$2,0))</f>
        <v>Derived from the annual POTEnCIA reports on country energy consumption; author: Joint Research Center (JRC); year: 2019</v>
      </c>
      <c r="BE21" s="71" t="str">
        <f>INDEX(Calculation_Splits!$DW:$EY,MATCH($A21,Calculation_Splits!$E:$E,0),MATCH(BE$1,Calculation_Splits!$DW$2:$EY$2,0))</f>
        <v>Derived from the annual POTEnCIA reports on country energy consumption; author: Joint Research Center (JRC); year: 2019</v>
      </c>
      <c r="BF21" s="71" t="str">
        <f>INDEX(Calculation_Splits!$DW:$EY,MATCH($A21,Calculation_Splits!$E:$E,0),MATCH(BF$1,Calculation_Splits!$DW$2:$EY$2,0))</f>
        <v>Derived from the annual POTEnCIA reports on country energy consumption; author: Joint Research Center (JRC); year: 2019</v>
      </c>
      <c r="BG21" s="71" t="str">
        <f>INDEX(Calculation_Splits!$DW:$EY,MATCH($A21,Calculation_Splits!$E:$E,0),MATCH(BG$1,Calculation_Splits!$DW$2:$EY$2,0))</f>
        <v>Derived from the annual POTEnCIA reports on country energy consumption; author: Joint Research Center (JRC); year: 2019</v>
      </c>
    </row>
    <row r="22" spans="1:59" x14ac:dyDescent="0.2">
      <c r="A22" t="s">
        <v>155</v>
      </c>
      <c r="B22" s="49">
        <f>INDEX(Calculation_Splits!$CT:$DV,MATCH($A22,Calculation_Splits!$E:$E,0),MATCH(B$1,Calculation_Splits!$CT$2:$DV$2,0))</f>
        <v>0.18291415784199419</v>
      </c>
      <c r="C22" s="49">
        <f>INDEX(Calculation_Splits!$CT:$DV,MATCH($A22,Calculation_Splits!$E:$E,0),MATCH(C$1,Calculation_Splits!$CT$2:$DV$2,0))</f>
        <v>4.0970605912065777E-2</v>
      </c>
      <c r="D22" s="49">
        <f>INDEX(Calculation_Splits!$CT:$DV,MATCH($A22,Calculation_Splits!$E:$E,0),MATCH(D$1,Calculation_Splits!$CT$2:$DV$2,0))</f>
        <v>0.14163520167201021</v>
      </c>
      <c r="E22" s="49">
        <f>INDEX(Calculation_Splits!$CT:$DV,MATCH($A22,Calculation_Splits!$E:$E,0),MATCH(E$1,Calculation_Splits!$CT$2:$DV$2,0))</f>
        <v>0.85709905772470651</v>
      </c>
      <c r="F22" s="49">
        <f>INDEX(Calculation_Splits!$CT:$DV,MATCH($A22,Calculation_Splits!$E:$E,0),MATCH(F$1,Calculation_Splits!$CT$2:$DV$2,0))</f>
        <v>2.7469828764579173E-3</v>
      </c>
      <c r="G22" s="49">
        <f>INDEX(Calculation_Splits!$CT:$DV,MATCH($A22,Calculation_Splits!$E:$E,0),MATCH(G$1,Calculation_Splits!$CT$2:$DV$2,0))</f>
        <v>1.1586473325565865E-3</v>
      </c>
      <c r="H22" s="49">
        <f>INDEX(Calculation_Splits!$CT:$DV,MATCH($A22,Calculation_Splits!$E:$E,0),MATCH(H$1,Calculation_Splits!$CT$2:$DV$2,0))</f>
        <v>8.4857271291804259E-2</v>
      </c>
      <c r="I22" s="49">
        <f>INDEX(Calculation_Splits!$CT:$DV,MATCH($A22,Calculation_Splits!$E:$E,0),MATCH(I$1,Calculation_Splits!$CT$2:$DV$2,0))</f>
        <v>1.8456018868154762E-3</v>
      </c>
      <c r="J22" s="49">
        <f>INDEX(Calculation_Splits!$CT:$DV,MATCH($A22,Calculation_Splits!$E:$E,0),MATCH(J$1,Calculation_Splits!$CT$2:$DV$2,0))</f>
        <v>5.8587914557764256E-3</v>
      </c>
      <c r="K22" s="49">
        <f>INDEX(Calculation_Splits!$CT:$DV,MATCH($A22,Calculation_Splits!$E:$E,0),MATCH(K$1,Calculation_Splits!$CT$2:$DV$2,0))</f>
        <v>0.10849719898155991</v>
      </c>
      <c r="L22" s="49">
        <f>INDEX(Calculation_Splits!$CT:$DV,MATCH($A22,Calculation_Splits!$E:$E,0),MATCH(L$1,Calculation_Splits!$CT$2:$DV$2,0))</f>
        <v>5.0021831956621667E-2</v>
      </c>
      <c r="M22" s="49">
        <f>INDEX(Calculation_Splits!$CT:$DV,MATCH($A22,Calculation_Splits!$E:$E,0),MATCH(M$1,Calculation_Splits!$CT$2:$DV$2,0))</f>
        <v>1.6809472284392276E-2</v>
      </c>
      <c r="N22" s="49">
        <f>INDEX(Calculation_Splits!$CT:$DV,MATCH($A22,Calculation_Splits!$E:$E,0),MATCH(N$1,Calculation_Splits!$CT$2:$DV$2,0))</f>
        <v>3.361088595262626E-3</v>
      </c>
      <c r="O22" s="49">
        <f>INDEX(Calculation_Splits!$CT:$DV,MATCH($A22,Calculation_Splits!$E:$E,0),MATCH(O$1,Calculation_Splits!$CT$2:$DV$2,0))</f>
        <v>0.13932917335794331</v>
      </c>
      <c r="P22" s="49">
        <f>INDEX(Calculation_Splits!$CT:$DV,MATCH($A22,Calculation_Splits!$E:$E,0),MATCH(P$1,Calculation_Splits!$CT$2:$DV$2,0))</f>
        <v>0.15297896502401739</v>
      </c>
      <c r="Q22" s="49">
        <f>INDEX(Calculation_Splits!$CT:$DV,MATCH($A22,Calculation_Splits!$E:$E,0),MATCH(Q$1,Calculation_Splits!$CT$2:$DV$2,0))</f>
        <v>2.9217211491842274E-3</v>
      </c>
      <c r="R22" s="49">
        <f>INDEX(Calculation_Splits!$CT:$DV,MATCH($A22,Calculation_Splits!$E:$E,0),MATCH(R$1,Calculation_Splits!$CT$2:$DV$2,0))</f>
        <v>6.3701941608797184E-3</v>
      </c>
      <c r="S22" s="49">
        <f>INDEX(Calculation_Splits!$CT:$DV,MATCH($A22,Calculation_Splits!$E:$E,0),MATCH(S$1,Calculation_Splits!$CT$2:$DV$2,0))</f>
        <v>0.10713964260258482</v>
      </c>
      <c r="T22" s="49">
        <f>INDEX(Calculation_Splits!$CT:$DV,MATCH($A22,Calculation_Splits!$E:$E,0),MATCH(T$1,Calculation_Splits!$CT$2:$DV$2,0))</f>
        <v>5.3984988274824189E-2</v>
      </c>
      <c r="U22" s="49">
        <f>INDEX(Calculation_Splits!$CT:$DV,MATCH($A22,Calculation_Splits!$E:$E,0),MATCH(U$1,Calculation_Splits!$CT$2:$DV$2,0))</f>
        <v>0.10785992994780148</v>
      </c>
      <c r="V22" s="49">
        <f>INDEX(Calculation_Splits!$CT:$DV,MATCH($A22,Calculation_Splits!$E:$E,0),MATCH(V$1,Calculation_Splits!$CT$2:$DV$2,0))</f>
        <v>2.1327938783461749E-3</v>
      </c>
      <c r="W22" s="49">
        <f>INDEX(Calculation_Splits!$CT:$DV,MATCH($A22,Calculation_Splits!$E:$E,0),MATCH(W$1,Calculation_Splits!$CT$2:$DV$2,0))</f>
        <v>8.3588915714193829E-2</v>
      </c>
      <c r="X22" s="49">
        <f>INDEX(Calculation_Splits!$CT:$DV,MATCH($A22,Calculation_Splits!$E:$E,0),MATCH(X$1,Calculation_Splits!$CT$2:$DV$2,0))</f>
        <v>0.65798907981374188</v>
      </c>
      <c r="Y22" s="49">
        <f>INDEX(Calculation_Splits!$CT:$DV,MATCH($A22,Calculation_Splits!$E:$E,0),MATCH(Y$1,Calculation_Splits!$CT$2:$DV$2,0))</f>
        <v>6.3530199631207054E-2</v>
      </c>
      <c r="Z22" s="49">
        <f>INDEX(Calculation_Splits!$CT:$DV,MATCH($A22,Calculation_Splits!$E:$E,0),MATCH(Z$1,Calculation_Splits!$CT$2:$DV$2,0))</f>
        <v>4.0603329907938522E-3</v>
      </c>
      <c r="AA22" s="49">
        <f>INDEX(Calculation_Splits!$CT:$DV,MATCH($A22,Calculation_Splits!$E:$E,0),MATCH(AA$1,Calculation_Splits!$CT$2:$DV$2,0))</f>
        <v>1</v>
      </c>
      <c r="AB22" s="49">
        <f>INDEX(Calculation_Splits!$CT:$DV,MATCH($A22,Calculation_Splits!$E:$E,0),MATCH(AB$1,Calculation_Splits!$CT$2:$DV$2,0))</f>
        <v>3.5118034482990558E-3</v>
      </c>
      <c r="AC22" s="49">
        <f>INDEX(Calculation_Splits!$CT:$DV,MATCH($A22,Calculation_Splits!$E:$E,0),MATCH(AC$1,Calculation_Splits!$CT$2:$DV$2,0))</f>
        <v>0</v>
      </c>
      <c r="AD22" s="49">
        <f>INDEX(Calculation_Splits!$CT:$DV,MATCH($A22,Calculation_Splits!$E:$E,0),MATCH(AD$1,Calculation_Splits!$CT$2:$DV$2,0))</f>
        <v>2.8274434892141421E-2</v>
      </c>
      <c r="AE22" s="71" t="str">
        <f>INDEX(Calculation_Splits!$DW:$EY,MATCH($A22,Calculation_Splits!$E:$E,0),MATCH(AE$1,Calculation_Splits!$DW$2:$EY$2,0))</f>
        <v>Derived from the annual POTEnCIA reports on country energy consumption; author: Joint Research Center (JRC); year: 2019</v>
      </c>
      <c r="AF22" s="71" t="str">
        <f>INDEX(Calculation_Splits!$DW:$EY,MATCH($A22,Calculation_Splits!$E:$E,0),MATCH(AF$1,Calculation_Splits!$DW$2:$EY$2,0))</f>
        <v>Derived from the annual POTEnCIA reports on country energy consumption; author: Joint Research Center (JRC); year: 2019</v>
      </c>
      <c r="AG22" s="71" t="str">
        <f>INDEX(Calculation_Splits!$DW:$EY,MATCH($A22,Calculation_Splits!$E:$E,0),MATCH(AG$1,Calculation_Splits!$DW$2:$EY$2,0))</f>
        <v>Derived from the annual POTEnCIA reports on country energy consumption; author: Joint Research Center (JRC); year: 2019</v>
      </c>
      <c r="AH22" s="71" t="str">
        <f>INDEX(Calculation_Splits!$DW:$EY,MATCH($A22,Calculation_Splits!$E:$E,0),MATCH(AH$1,Calculation_Splits!$DW$2:$EY$2,0))</f>
        <v>Derived from the annual POTEnCIA reports on country energy consumption; author: Joint Research Center (JRC); year: 2019</v>
      </c>
      <c r="AI22" s="71" t="str">
        <f>INDEX(Calculation_Splits!$DW:$EY,MATCH($A22,Calculation_Splits!$E:$E,0),MATCH(AI$1,Calculation_Splits!$DW$2:$EY$2,0))</f>
        <v>Derived from the annual POTEnCIA reports on country energy consumption; author: Joint Research Center (JRC); year: 2019</v>
      </c>
      <c r="AJ22" s="71" t="str">
        <f>INDEX(Calculation_Splits!$DW:$EY,MATCH($A22,Calculation_Splits!$E:$E,0),MATCH(AJ$1,Calculation_Splits!$DW$2:$EY$2,0))</f>
        <v>Derived from the annual POTEnCIA reports on country energy consumption; author: Joint Research Center (JRC); year: 2019</v>
      </c>
      <c r="AK22" s="71" t="str">
        <f>INDEX(Calculation_Splits!$DW:$EY,MATCH($A22,Calculation_Splits!$E:$E,0),MATCH(AK$1,Calculation_Splits!$DW$2:$EY$2,0))</f>
        <v>Derived from the annual POTEnCIA reports on country energy consumption; author: Joint Research Center (JRC); year: 2019</v>
      </c>
      <c r="AL22" s="71" t="str">
        <f>INDEX(Calculation_Splits!$DW:$EY,MATCH($A22,Calculation_Splits!$E:$E,0),MATCH(AL$1,Calculation_Splits!$DW$2:$EY$2,0))</f>
        <v>Derived from the annual POTEnCIA reports on country energy consumption; author: Joint Research Center (JRC); year: 2019</v>
      </c>
      <c r="AM22" s="71" t="str">
        <f>INDEX(Calculation_Splits!$DW:$EY,MATCH($A22,Calculation_Splits!$E:$E,0),MATCH(AM$1,Calculation_Splits!$DW$2:$EY$2,0))</f>
        <v>Derived from the annual POTEnCIA reports on country energy consumption; author: Joint Research Center (JRC); year: 2019</v>
      </c>
      <c r="AN22" s="71" t="str">
        <f>INDEX(Calculation_Splits!$DW:$EY,MATCH($A22,Calculation_Splits!$E:$E,0),MATCH(AN$1,Calculation_Splits!$DW$2:$EY$2,0))</f>
        <v>Derived from the annual POTEnCIA reports on country energy consumption; author: Joint Research Center (JRC); year: 2019</v>
      </c>
      <c r="AO22" s="71" t="str">
        <f>INDEX(Calculation_Splits!$DW:$EY,MATCH($A22,Calculation_Splits!$E:$E,0),MATCH(AO$1,Calculation_Splits!$DW$2:$EY$2,0))</f>
        <v>Derived from the annual POTEnCIA reports on country energy consumption; author: Joint Research Center (JRC); year: 2019</v>
      </c>
      <c r="AP22" s="71" t="str">
        <f>INDEX(Calculation_Splits!$DW:$EY,MATCH($A22,Calculation_Splits!$E:$E,0),MATCH(AP$1,Calculation_Splits!$DW$2:$EY$2,0))</f>
        <v>Derived from the annual POTEnCIA reports on country energy consumption; author: Joint Research Center (JRC); year: 2019</v>
      </c>
      <c r="AQ22" s="71" t="str">
        <f>INDEX(Calculation_Splits!$DW:$EY,MATCH($A22,Calculation_Splits!$E:$E,0),MATCH(AQ$1,Calculation_Splits!$DW$2:$EY$2,0))</f>
        <v>Derived from the annual POTEnCIA reports on country energy consumption; author: Joint Research Center (JRC); year: 2019</v>
      </c>
      <c r="AR22" s="71" t="str">
        <f>INDEX(Calculation_Splits!$DW:$EY,MATCH($A22,Calculation_Splits!$E:$E,0),MATCH(AR$1,Calculation_Splits!$DW$2:$EY$2,0))</f>
        <v>Derived from the annual POTEnCIA reports on country energy consumption; author: Joint Research Center (JRC); year: 2019</v>
      </c>
      <c r="AS22" s="71" t="str">
        <f>INDEX(Calculation_Splits!$DW:$EY,MATCH($A22,Calculation_Splits!$E:$E,0),MATCH(AS$1,Calculation_Splits!$DW$2:$EY$2,0))</f>
        <v>Derived from the annual POTEnCIA reports on country energy consumption; author: Joint Research Center (JRC); year: 2019</v>
      </c>
      <c r="AT22" s="71" t="str">
        <f>INDEX(Calculation_Splits!$DW:$EY,MATCH($A22,Calculation_Splits!$E:$E,0),MATCH(AT$1,Calculation_Splits!$DW$2:$EY$2,0))</f>
        <v>Derived from the annual POTEnCIA reports on country energy consumption; author: Joint Research Center (JRC); year: 2019</v>
      </c>
      <c r="AU22" s="71" t="str">
        <f>INDEX(Calculation_Splits!$DW:$EY,MATCH($A22,Calculation_Splits!$E:$E,0),MATCH(AU$1,Calculation_Splits!$DW$2:$EY$2,0))</f>
        <v>Derived from the annual POTEnCIA reports on country energy consumption; author: Joint Research Center (JRC); year: 2019</v>
      </c>
      <c r="AV22" s="71" t="str">
        <f>INDEX(Calculation_Splits!$DW:$EY,MATCH($A22,Calculation_Splits!$E:$E,0),MATCH(AV$1,Calculation_Splits!$DW$2:$EY$2,0))</f>
        <v>Derived from the annual POTEnCIA reports on country energy consumption; author: Joint Research Center (JRC); year: 2019</v>
      </c>
      <c r="AW22" s="71" t="str">
        <f>INDEX(Calculation_Splits!$DW:$EY,MATCH($A22,Calculation_Splits!$E:$E,0),MATCH(AW$1,Calculation_Splits!$DW$2:$EY$2,0))</f>
        <v>Derived from the annual POTEnCIA reports on country energy consumption; author: Joint Research Center (JRC); year: 2019</v>
      </c>
      <c r="AX22" s="71" t="str">
        <f>INDEX(Calculation_Splits!$DW:$EY,MATCH($A22,Calculation_Splits!$E:$E,0),MATCH(AX$1,Calculation_Splits!$DW$2:$EY$2,0))</f>
        <v>Derived from the annual POTEnCIA reports on country energy consumption; author: Joint Research Center (JRC); year: 2019</v>
      </c>
      <c r="AY22" s="71" t="str">
        <f>INDEX(Calculation_Splits!$DW:$EY,MATCH($A22,Calculation_Splits!$E:$E,0),MATCH(AY$1,Calculation_Splits!$DW$2:$EY$2,0))</f>
        <v>Derived from the annual POTEnCIA reports on country energy consumption; author: Joint Research Center (JRC); year: 2019</v>
      </c>
      <c r="AZ22" s="71" t="str">
        <f>INDEX(Calculation_Splits!$DW:$EY,MATCH($A22,Calculation_Splits!$E:$E,0),MATCH(AZ$1,Calculation_Splits!$DW$2:$EY$2,0))</f>
        <v>Derived from the annual POTEnCIA reports on country energy consumption; author: Joint Research Center (JRC); year: 2019</v>
      </c>
      <c r="BA22" s="71" t="str">
        <f>INDEX(Calculation_Splits!$DW:$EY,MATCH($A22,Calculation_Splits!$E:$E,0),MATCH(BA$1,Calculation_Splits!$DW$2:$EY$2,0))</f>
        <v>Derived from the annual POTEnCIA reports on country energy consumption; author: Joint Research Center (JRC); year: 2019</v>
      </c>
      <c r="BB22" s="71" t="str">
        <f>INDEX(Calculation_Splits!$DW:$EY,MATCH($A22,Calculation_Splits!$E:$E,0),MATCH(BB$1,Calculation_Splits!$DW$2:$EY$2,0))</f>
        <v>Derived from the annual POTEnCIA reports on country energy consumption; author: Joint Research Center (JRC); year: 2019</v>
      </c>
      <c r="BC22" s="71" t="str">
        <f>INDEX(Calculation_Splits!$DW:$EY,MATCH($A22,Calculation_Splits!$E:$E,0),MATCH(BC$1,Calculation_Splits!$DW$2:$EY$2,0))</f>
        <v>Derived from the annual POTEnCIA reports on country energy consumption; author: Joint Research Center (JRC); year: 2019</v>
      </c>
      <c r="BD22" s="71" t="str">
        <f>INDEX(Calculation_Splits!$DW:$EY,MATCH($A22,Calculation_Splits!$E:$E,0),MATCH(BD$1,Calculation_Splits!$DW$2:$EY$2,0))</f>
        <v>Derived from the annual POTEnCIA reports on country energy consumption; author: Joint Research Center (JRC); year: 2019</v>
      </c>
      <c r="BE22" s="71" t="str">
        <f>INDEX(Calculation_Splits!$DW:$EY,MATCH($A22,Calculation_Splits!$E:$E,0),MATCH(BE$1,Calculation_Splits!$DW$2:$EY$2,0))</f>
        <v>Derived from the annual POTEnCIA reports on country energy consumption; author: Joint Research Center (JRC); year: 2019</v>
      </c>
      <c r="BF22" s="71" t="str">
        <f>INDEX(Calculation_Splits!$DW:$EY,MATCH($A22,Calculation_Splits!$E:$E,0),MATCH(BF$1,Calculation_Splits!$DW$2:$EY$2,0))</f>
        <v>No known heating technologies on wood pellets for space heating in households based on the annual POTEnCIA reports on country energy consumption, dummy data based on the NL dataset was used to fill in the split; author: Joint Research Center (JRC); year: 2021</v>
      </c>
      <c r="BG22" s="71" t="str">
        <f>INDEX(Calculation_Splits!$DW:$EY,MATCH($A22,Calculation_Splits!$E:$E,0),MATCH(BG$1,Calculation_Splits!$DW$2:$EY$2,0))</f>
        <v>Derived from the annual POTEnCIA reports on country energy consumption; author: Joint Research Center (JRC); year: 2019</v>
      </c>
    </row>
    <row r="23" spans="1:59" x14ac:dyDescent="0.2">
      <c r="A23" t="s">
        <v>156</v>
      </c>
      <c r="B23" s="49">
        <f>INDEX(Calculation_Splits!$CT:$DV,MATCH($A23,Calculation_Splits!$E:$E,0),MATCH(B$1,Calculation_Splits!$CT$2:$DV$2,0))</f>
        <v>4.7409017505486636E-2</v>
      </c>
      <c r="C23" s="49">
        <f>INDEX(Calculation_Splits!$CT:$DV,MATCH($A23,Calculation_Splits!$E:$E,0),MATCH(C$1,Calculation_Splits!$CT$2:$DV$2,0))</f>
        <v>5.2949118241706915E-2</v>
      </c>
      <c r="D23" s="49">
        <f>INDEX(Calculation_Splits!$CT:$DV,MATCH($A23,Calculation_Splits!$E:$E,0),MATCH(D$1,Calculation_Splits!$CT$2:$DV$2,0))</f>
        <v>5.9423545944791344E-2</v>
      </c>
      <c r="E23" s="49">
        <f>INDEX(Calculation_Splits!$CT:$DV,MATCH($A23,Calculation_Splits!$E:$E,0),MATCH(E$1,Calculation_Splits!$CT$2:$DV$2,0))</f>
        <v>0.21167207647142744</v>
      </c>
      <c r="F23" s="49">
        <f>INDEX(Calculation_Splits!$CT:$DV,MATCH($A23,Calculation_Splits!$E:$E,0),MATCH(F$1,Calculation_Splits!$CT$2:$DV$2,0))</f>
        <v>2.6135231428357879E-2</v>
      </c>
      <c r="G23" s="49">
        <f>INDEX(Calculation_Splits!$CT:$DV,MATCH($A23,Calculation_Splits!$E:$E,0),MATCH(G$1,Calculation_Splits!$CT$2:$DV$2,0))</f>
        <v>4.7093308523393752E-2</v>
      </c>
      <c r="H23" s="49">
        <f>INDEX(Calculation_Splits!$CT:$DV,MATCH($A23,Calculation_Splits!$E:$E,0),MATCH(H$1,Calculation_Splits!$CT$2:$DV$2,0))</f>
        <v>5.4619768727752649E-2</v>
      </c>
      <c r="I23" s="49">
        <f>INDEX(Calculation_Splits!$CT:$DV,MATCH($A23,Calculation_Splits!$E:$E,0),MATCH(I$1,Calculation_Splits!$CT$2:$DV$2,0))</f>
        <v>5.6212860731463914E-3</v>
      </c>
      <c r="J23" s="49">
        <f>INDEX(Calculation_Splits!$CT:$DV,MATCH($A23,Calculation_Splits!$E:$E,0),MATCH(J$1,Calculation_Splits!$CT$2:$DV$2,0))</f>
        <v>0.17508076050356144</v>
      </c>
      <c r="K23" s="49">
        <f>INDEX(Calculation_Splits!$CT:$DV,MATCH($A23,Calculation_Splits!$E:$E,0),MATCH(K$1,Calculation_Splits!$CT$2:$DV$2,0))</f>
        <v>2.5354775262664112E-2</v>
      </c>
      <c r="L23" s="49">
        <f>INDEX(Calculation_Splits!$CT:$DV,MATCH($A23,Calculation_Splits!$E:$E,0),MATCH(L$1,Calculation_Splits!$CT$2:$DV$2,0))</f>
        <v>0.12578516854889946</v>
      </c>
      <c r="M23" s="49">
        <f>INDEX(Calculation_Splits!$CT:$DV,MATCH($A23,Calculation_Splits!$E:$E,0),MATCH(M$1,Calculation_Splits!$CT$2:$DV$2,0))</f>
        <v>6.3496172165560721E-2</v>
      </c>
      <c r="N23" s="49">
        <f>INDEX(Calculation_Splits!$CT:$DV,MATCH($A23,Calculation_Splits!$E:$E,0),MATCH(N$1,Calculation_Splits!$CT$2:$DV$2,0))</f>
        <v>0.1272410273533128</v>
      </c>
      <c r="O23" s="49">
        <f>INDEX(Calculation_Splits!$CT:$DV,MATCH($A23,Calculation_Splits!$E:$E,0),MATCH(O$1,Calculation_Splits!$CT$2:$DV$2,0))</f>
        <v>0.12413450568514739</v>
      </c>
      <c r="P23" s="49">
        <f>INDEX(Calculation_Splits!$CT:$DV,MATCH($A23,Calculation_Splits!$E:$E,0),MATCH(P$1,Calculation_Splits!$CT$2:$DV$2,0))</f>
        <v>5.6204216060495617E-2</v>
      </c>
      <c r="Q23" s="49">
        <f>INDEX(Calculation_Splits!$CT:$DV,MATCH($A23,Calculation_Splits!$E:$E,0),MATCH(Q$1,Calculation_Splits!$CT$2:$DV$2,0))</f>
        <v>5.1057196177073765E-2</v>
      </c>
      <c r="R23" s="49">
        <f>INDEX(Calculation_Splits!$CT:$DV,MATCH($A23,Calculation_Splits!$E:$E,0),MATCH(R$1,Calculation_Splits!$CT$2:$DV$2,0))</f>
        <v>0.12674345824906541</v>
      </c>
      <c r="S23" s="49">
        <f>INDEX(Calculation_Splits!$CT:$DV,MATCH($A23,Calculation_Splits!$E:$E,0),MATCH(S$1,Calculation_Splits!$CT$2:$DV$2,0))</f>
        <v>1.3632725260183493E-2</v>
      </c>
      <c r="T23" s="49">
        <f>INDEX(Calculation_Splits!$CT:$DV,MATCH($A23,Calculation_Splits!$E:$E,0),MATCH(T$1,Calculation_Splits!$CT$2:$DV$2,0))</f>
        <v>0.1140708099737056</v>
      </c>
      <c r="U23" s="49">
        <f>INDEX(Calculation_Splits!$CT:$DV,MATCH($A23,Calculation_Splits!$E:$E,0),MATCH(U$1,Calculation_Splits!$CT$2:$DV$2,0))</f>
        <v>1.4092836006043297E-2</v>
      </c>
      <c r="V23" s="49">
        <f>INDEX(Calculation_Splits!$CT:$DV,MATCH($A23,Calculation_Splits!$E:$E,0),MATCH(V$1,Calculation_Splits!$CT$2:$DV$2,0))</f>
        <v>8.4486246913203666E-2</v>
      </c>
      <c r="W23" s="49">
        <f>INDEX(Calculation_Splits!$CT:$DV,MATCH($A23,Calculation_Splits!$E:$E,0),MATCH(W$1,Calculation_Splits!$CT$2:$DV$2,0))</f>
        <v>2.6047077263109192E-2</v>
      </c>
      <c r="X23" s="49">
        <f>INDEX(Calculation_Splits!$CT:$DV,MATCH($A23,Calculation_Splits!$E:$E,0),MATCH(X$1,Calculation_Splits!$CT$2:$DV$2,0))</f>
        <v>0.12666097852673899</v>
      </c>
      <c r="Y23" s="49">
        <f>INDEX(Calculation_Splits!$CT:$DV,MATCH($A23,Calculation_Splits!$E:$E,0),MATCH(Y$1,Calculation_Splits!$CT$2:$DV$2,0))</f>
        <v>2.6523195630515393E-2</v>
      </c>
      <c r="Z23" s="49">
        <f>INDEX(Calculation_Splits!$CT:$DV,MATCH($A23,Calculation_Splits!$E:$E,0),MATCH(Z$1,Calculation_Splits!$CT$2:$DV$2,0))</f>
        <v>4.2530443552283304E-2</v>
      </c>
      <c r="AA23" s="49">
        <f>INDEX(Calculation_Splits!$CT:$DV,MATCH($A23,Calculation_Splits!$E:$E,0),MATCH(AA$1,Calculation_Splits!$CT$2:$DV$2,0))</f>
        <v>6.9854202817092689E-2</v>
      </c>
      <c r="AB23" s="49">
        <f>INDEX(Calculation_Splits!$CT:$DV,MATCH($A23,Calculation_Splits!$E:$E,0),MATCH(AB$1,Calculation_Splits!$CT$2:$DV$2,0))</f>
        <v>4.8013445244992015E-2</v>
      </c>
      <c r="AC23" s="49">
        <f>INDEX(Calculation_Splits!$CT:$DV,MATCH($A23,Calculation_Splits!$E:$E,0),MATCH(AC$1,Calculation_Splits!$CT$2:$DV$2,0))</f>
        <v>0.21228996211106246</v>
      </c>
      <c r="AD23" s="49">
        <f>INDEX(Calculation_Splits!$CT:$DV,MATCH($A23,Calculation_Splits!$E:$E,0),MATCH(AD$1,Calculation_Splits!$CT$2:$DV$2,0))</f>
        <v>8.7226441284952494E-2</v>
      </c>
      <c r="AE23" s="71" t="str">
        <f>INDEX(Calculation_Splits!$DW:$EY,MATCH($A23,Calculation_Splits!$E:$E,0),MATCH(AE$1,Calculation_Splits!$DW$2:$EY$2,0))</f>
        <v>Derived from the annual POTEnCIA reports on country energy consumption; author: Joint Research Center (JRC); year: 2019</v>
      </c>
      <c r="AF23" s="71" t="str">
        <f>INDEX(Calculation_Splits!$DW:$EY,MATCH($A23,Calculation_Splits!$E:$E,0),MATCH(AF$1,Calculation_Splits!$DW$2:$EY$2,0))</f>
        <v>Derived from the annual POTEnCIA reports on country energy consumption; author: Joint Research Center (JRC); year: 2019</v>
      </c>
      <c r="AG23" s="71" t="str">
        <f>INDEX(Calculation_Splits!$DW:$EY,MATCH($A23,Calculation_Splits!$E:$E,0),MATCH(AG$1,Calculation_Splits!$DW$2:$EY$2,0))</f>
        <v>Derived from the annual POTEnCIA reports on country energy consumption; author: Joint Research Center (JRC); year: 2019</v>
      </c>
      <c r="AH23" s="71" t="str">
        <f>INDEX(Calculation_Splits!$DW:$EY,MATCH($A23,Calculation_Splits!$E:$E,0),MATCH(AH$1,Calculation_Splits!$DW$2:$EY$2,0))</f>
        <v>Derived from the annual POTEnCIA reports on country energy consumption; author: Joint Research Center (JRC); year: 2019</v>
      </c>
      <c r="AI23" s="71" t="str">
        <f>INDEX(Calculation_Splits!$DW:$EY,MATCH($A23,Calculation_Splits!$E:$E,0),MATCH(AI$1,Calculation_Splits!$DW$2:$EY$2,0))</f>
        <v>Derived from the annual POTEnCIA reports on country energy consumption; author: Joint Research Center (JRC); year: 2019</v>
      </c>
      <c r="AJ23" s="71" t="str">
        <f>INDEX(Calculation_Splits!$DW:$EY,MATCH($A23,Calculation_Splits!$E:$E,0),MATCH(AJ$1,Calculation_Splits!$DW$2:$EY$2,0))</f>
        <v>Derived from the annual POTEnCIA reports on country energy consumption; author: Joint Research Center (JRC); year: 2019</v>
      </c>
      <c r="AK23" s="71" t="str">
        <f>INDEX(Calculation_Splits!$DW:$EY,MATCH($A23,Calculation_Splits!$E:$E,0),MATCH(AK$1,Calculation_Splits!$DW$2:$EY$2,0))</f>
        <v>Derived from the annual POTEnCIA reports on country energy consumption; author: Joint Research Center (JRC); year: 2019</v>
      </c>
      <c r="AL23" s="71" t="str">
        <f>INDEX(Calculation_Splits!$DW:$EY,MATCH($A23,Calculation_Splits!$E:$E,0),MATCH(AL$1,Calculation_Splits!$DW$2:$EY$2,0))</f>
        <v>Derived from the annual POTEnCIA reports on country energy consumption; author: Joint Research Center (JRC); year: 2019</v>
      </c>
      <c r="AM23" s="71" t="str">
        <f>INDEX(Calculation_Splits!$DW:$EY,MATCH($A23,Calculation_Splits!$E:$E,0),MATCH(AM$1,Calculation_Splits!$DW$2:$EY$2,0))</f>
        <v>Derived from the annual POTEnCIA reports on country energy consumption; author: Joint Research Center (JRC); year: 2019</v>
      </c>
      <c r="AN23" s="71" t="str">
        <f>INDEX(Calculation_Splits!$DW:$EY,MATCH($A23,Calculation_Splits!$E:$E,0),MATCH(AN$1,Calculation_Splits!$DW$2:$EY$2,0))</f>
        <v>Derived from the annual POTEnCIA reports on country energy consumption; author: Joint Research Center (JRC); year: 2019</v>
      </c>
      <c r="AO23" s="71" t="str">
        <f>INDEX(Calculation_Splits!$DW:$EY,MATCH($A23,Calculation_Splits!$E:$E,0),MATCH(AO$1,Calculation_Splits!$DW$2:$EY$2,0))</f>
        <v>Derived from the annual POTEnCIA reports on country energy consumption; author: Joint Research Center (JRC); year: 2019</v>
      </c>
      <c r="AP23" s="71" t="str">
        <f>INDEX(Calculation_Splits!$DW:$EY,MATCH($A23,Calculation_Splits!$E:$E,0),MATCH(AP$1,Calculation_Splits!$DW$2:$EY$2,0))</f>
        <v>Derived from the annual POTEnCIA reports on country energy consumption; author: Joint Research Center (JRC); year: 2019</v>
      </c>
      <c r="AQ23" s="71" t="str">
        <f>INDEX(Calculation_Splits!$DW:$EY,MATCH($A23,Calculation_Splits!$E:$E,0),MATCH(AQ$1,Calculation_Splits!$DW$2:$EY$2,0))</f>
        <v>Derived from the annual POTEnCIA reports on country energy consumption; author: Joint Research Center (JRC); year: 2019</v>
      </c>
      <c r="AR23" s="71" t="str">
        <f>INDEX(Calculation_Splits!$DW:$EY,MATCH($A23,Calculation_Splits!$E:$E,0),MATCH(AR$1,Calculation_Splits!$DW$2:$EY$2,0))</f>
        <v>Derived from the annual POTEnCIA reports on country energy consumption; author: Joint Research Center (JRC); year: 2019</v>
      </c>
      <c r="AS23" s="71" t="str">
        <f>INDEX(Calculation_Splits!$DW:$EY,MATCH($A23,Calculation_Splits!$E:$E,0),MATCH(AS$1,Calculation_Splits!$DW$2:$EY$2,0))</f>
        <v>Derived from the annual POTEnCIA reports on country energy consumption; author: Joint Research Center (JRC); year: 2019</v>
      </c>
      <c r="AT23" s="71" t="str">
        <f>INDEX(Calculation_Splits!$DW:$EY,MATCH($A23,Calculation_Splits!$E:$E,0),MATCH(AT$1,Calculation_Splits!$DW$2:$EY$2,0))</f>
        <v>Derived from the annual POTEnCIA reports on country energy consumption; author: Joint Research Center (JRC); year: 2019</v>
      </c>
      <c r="AU23" s="71" t="str">
        <f>INDEX(Calculation_Splits!$DW:$EY,MATCH($A23,Calculation_Splits!$E:$E,0),MATCH(AU$1,Calculation_Splits!$DW$2:$EY$2,0))</f>
        <v>Derived from the annual POTEnCIA reports on country energy consumption; author: Joint Research Center (JRC); year: 2019</v>
      </c>
      <c r="AV23" s="71" t="str">
        <f>INDEX(Calculation_Splits!$DW:$EY,MATCH($A23,Calculation_Splits!$E:$E,0),MATCH(AV$1,Calculation_Splits!$DW$2:$EY$2,0))</f>
        <v>Derived from the annual POTEnCIA reports on country energy consumption; author: Joint Research Center (JRC); year: 2019</v>
      </c>
      <c r="AW23" s="71" t="str">
        <f>INDEX(Calculation_Splits!$DW:$EY,MATCH($A23,Calculation_Splits!$E:$E,0),MATCH(AW$1,Calculation_Splits!$DW$2:$EY$2,0))</f>
        <v>Derived from the annual POTEnCIA reports on country energy consumption; author: Joint Research Center (JRC); year: 2019</v>
      </c>
      <c r="AX23" s="71" t="str">
        <f>INDEX(Calculation_Splits!$DW:$EY,MATCH($A23,Calculation_Splits!$E:$E,0),MATCH(AX$1,Calculation_Splits!$DW$2:$EY$2,0))</f>
        <v>Derived from the annual POTEnCIA reports on country energy consumption; author: Joint Research Center (JRC); year: 2019</v>
      </c>
      <c r="AY23" s="71" t="str">
        <f>INDEX(Calculation_Splits!$DW:$EY,MATCH($A23,Calculation_Splits!$E:$E,0),MATCH(AY$1,Calculation_Splits!$DW$2:$EY$2,0))</f>
        <v>Derived from the annual POTEnCIA reports on country energy consumption; author: Joint Research Center (JRC); year: 2019</v>
      </c>
      <c r="AZ23" s="71" t="str">
        <f>INDEX(Calculation_Splits!$DW:$EY,MATCH($A23,Calculation_Splits!$E:$E,0),MATCH(AZ$1,Calculation_Splits!$DW$2:$EY$2,0))</f>
        <v>Derived from the annual POTEnCIA reports on country energy consumption; author: Joint Research Center (JRC); year: 2019</v>
      </c>
      <c r="BA23" s="71" t="str">
        <f>INDEX(Calculation_Splits!$DW:$EY,MATCH($A23,Calculation_Splits!$E:$E,0),MATCH(BA$1,Calculation_Splits!$DW$2:$EY$2,0))</f>
        <v>Derived from the annual POTEnCIA reports on country energy consumption; author: Joint Research Center (JRC); year: 2019</v>
      </c>
      <c r="BB23" s="71" t="str">
        <f>INDEX(Calculation_Splits!$DW:$EY,MATCH($A23,Calculation_Splits!$E:$E,0),MATCH(BB$1,Calculation_Splits!$DW$2:$EY$2,0))</f>
        <v>Derived from the annual POTEnCIA reports on country energy consumption; author: Joint Research Center (JRC); year: 2019</v>
      </c>
      <c r="BC23" s="71" t="str">
        <f>INDEX(Calculation_Splits!$DW:$EY,MATCH($A23,Calculation_Splits!$E:$E,0),MATCH(BC$1,Calculation_Splits!$DW$2:$EY$2,0))</f>
        <v>Derived from the annual POTEnCIA reports on country energy consumption; author: Joint Research Center (JRC); year: 2019</v>
      </c>
      <c r="BD23" s="71" t="str">
        <f>INDEX(Calculation_Splits!$DW:$EY,MATCH($A23,Calculation_Splits!$E:$E,0),MATCH(BD$1,Calculation_Splits!$DW$2:$EY$2,0))</f>
        <v>Derived from the annual POTEnCIA reports on country energy consumption; author: Joint Research Center (JRC); year: 2019</v>
      </c>
      <c r="BE23" s="71" t="str">
        <f>INDEX(Calculation_Splits!$DW:$EY,MATCH($A23,Calculation_Splits!$E:$E,0),MATCH(BE$1,Calculation_Splits!$DW$2:$EY$2,0))</f>
        <v>Derived from the annual POTEnCIA reports on country energy consumption; author: Joint Research Center (JRC); year: 2019</v>
      </c>
      <c r="BF23" s="71" t="str">
        <f>INDEX(Calculation_Splits!$DW:$EY,MATCH($A23,Calculation_Splits!$E:$E,0),MATCH(BF$1,Calculation_Splits!$DW$2:$EY$2,0))</f>
        <v>Derived from the annual POTEnCIA reports on country energy consumption; author: Joint Research Center (JRC); year: 2019</v>
      </c>
      <c r="BG23" s="71" t="str">
        <f>INDEX(Calculation_Splits!$DW:$EY,MATCH($A23,Calculation_Splits!$E:$E,0),MATCH(BG$1,Calculation_Splits!$DW$2:$EY$2,0))</f>
        <v>Derived from the annual POTEnCIA reports on country energy consumption; author: Joint Research Center (JRC); year: 2019</v>
      </c>
    </row>
    <row r="24" spans="1:59" x14ac:dyDescent="0.2">
      <c r="A24" t="s">
        <v>157</v>
      </c>
      <c r="B24" s="49">
        <f>INDEX(Calculation_Splits!$CT:$DV,MATCH($A24,Calculation_Splits!$E:$E,0),MATCH(B$1,Calculation_Splits!$CT$2:$DV$2,0))</f>
        <v>6.9901751892558167E-4</v>
      </c>
      <c r="C24" s="49">
        <f>INDEX(Calculation_Splits!$CT:$DV,MATCH($A24,Calculation_Splits!$E:$E,0),MATCH(C$1,Calculation_Splits!$CT$2:$DV$2,0))</f>
        <v>5.2160722426271527E-4</v>
      </c>
      <c r="D24" s="49">
        <f>INDEX(Calculation_Splits!$CT:$DV,MATCH($A24,Calculation_Splits!$E:$E,0),MATCH(D$1,Calculation_Splits!$CT$2:$DV$2,0))</f>
        <v>1.8429412578731063E-4</v>
      </c>
      <c r="E24" s="49">
        <f>INDEX(Calculation_Splits!$CT:$DV,MATCH($A24,Calculation_Splits!$E:$E,0),MATCH(E$1,Calculation_Splits!$CT$2:$DV$2,0))</f>
        <v>0</v>
      </c>
      <c r="F24" s="49">
        <f>INDEX(Calculation_Splits!$CT:$DV,MATCH($A24,Calculation_Splits!$E:$E,0),MATCH(F$1,Calculation_Splits!$CT$2:$DV$2,0))</f>
        <v>3.2239528013783568E-4</v>
      </c>
      <c r="G24" s="49">
        <f>INDEX(Calculation_Splits!$CT:$DV,MATCH($A24,Calculation_Splits!$E:$E,0),MATCH(G$1,Calculation_Splits!$CT$2:$DV$2,0))</f>
        <v>2.9253181517240327E-4</v>
      </c>
      <c r="H24" s="49">
        <f>INDEX(Calculation_Splits!$CT:$DV,MATCH($A24,Calculation_Splits!$E:$E,0),MATCH(H$1,Calculation_Splits!$CT$2:$DV$2,0))</f>
        <v>8.2324412247225466E-4</v>
      </c>
      <c r="I24" s="49">
        <f>INDEX(Calculation_Splits!$CT:$DV,MATCH($A24,Calculation_Splits!$E:$E,0),MATCH(I$1,Calculation_Splits!$CT$2:$DV$2,0))</f>
        <v>2.2144277815370931E-5</v>
      </c>
      <c r="J24" s="49">
        <f>INDEX(Calculation_Splits!$CT:$DV,MATCH($A24,Calculation_Splits!$E:$E,0),MATCH(J$1,Calculation_Splits!$CT$2:$DV$2,0))</f>
        <v>2.3551235203305618E-3</v>
      </c>
      <c r="K24" s="49">
        <f>INDEX(Calculation_Splits!$CT:$DV,MATCH($A24,Calculation_Splits!$E:$E,0),MATCH(K$1,Calculation_Splits!$CT$2:$DV$2,0))</f>
        <v>5.3134368019511007E-4</v>
      </c>
      <c r="L24" s="49">
        <f>INDEX(Calculation_Splits!$CT:$DV,MATCH($A24,Calculation_Splits!$E:$E,0),MATCH(L$1,Calculation_Splits!$CT$2:$DV$2,0))</f>
        <v>1.0132110998573427E-2</v>
      </c>
      <c r="M24" s="49">
        <f>INDEX(Calculation_Splits!$CT:$DV,MATCH($A24,Calculation_Splits!$E:$E,0),MATCH(M$1,Calculation_Splits!$CT$2:$DV$2,0))</f>
        <v>7.386663390341094E-4</v>
      </c>
      <c r="N24" s="49">
        <f>INDEX(Calculation_Splits!$CT:$DV,MATCH($A24,Calculation_Splits!$E:$E,0),MATCH(N$1,Calculation_Splits!$CT$2:$DV$2,0))</f>
        <v>1.6358454426657568E-2</v>
      </c>
      <c r="O24" s="49">
        <f>INDEX(Calculation_Splits!$CT:$DV,MATCH($A24,Calculation_Splits!$E:$E,0),MATCH(O$1,Calculation_Splits!$CT$2:$DV$2,0))</f>
        <v>9.8184316845629192E-4</v>
      </c>
      <c r="P24" s="49">
        <f>INDEX(Calculation_Splits!$CT:$DV,MATCH($A24,Calculation_Splits!$E:$E,0),MATCH(P$1,Calculation_Splits!$CT$2:$DV$2,0))</f>
        <v>2.6767791080995433E-4</v>
      </c>
      <c r="Q24" s="49">
        <f>INDEX(Calculation_Splits!$CT:$DV,MATCH($A24,Calculation_Splits!$E:$E,0),MATCH(Q$1,Calculation_Splits!$CT$2:$DV$2,0))</f>
        <v>4.0489214477593697E-4</v>
      </c>
      <c r="R24" s="49">
        <f>INDEX(Calculation_Splits!$CT:$DV,MATCH($A24,Calculation_Splits!$E:$E,0),MATCH(R$1,Calculation_Splits!$CT$2:$DV$2,0))</f>
        <v>5.0935294009682814E-3</v>
      </c>
      <c r="S24" s="49">
        <f>INDEX(Calculation_Splits!$CT:$DV,MATCH($A24,Calculation_Splits!$E:$E,0),MATCH(S$1,Calculation_Splits!$CT$2:$DV$2,0))</f>
        <v>3.7512198004766557E-5</v>
      </c>
      <c r="T24" s="49">
        <f>INDEX(Calculation_Splits!$CT:$DV,MATCH($A24,Calculation_Splits!$E:$E,0),MATCH(T$1,Calculation_Splits!$CT$2:$DV$2,0))</f>
        <v>2.2342293245384438E-3</v>
      </c>
      <c r="U24" s="49">
        <f>INDEX(Calculation_Splits!$CT:$DV,MATCH($A24,Calculation_Splits!$E:$E,0),MATCH(U$1,Calculation_Splits!$CT$2:$DV$2,0))</f>
        <v>3.0664050998884555E-5</v>
      </c>
      <c r="V24" s="49">
        <f>INDEX(Calculation_Splits!$CT:$DV,MATCH($A24,Calculation_Splits!$E:$E,0),MATCH(V$1,Calculation_Splits!$CT$2:$DV$2,0))</f>
        <v>1.1523867012447901E-3</v>
      </c>
      <c r="W24" s="49">
        <f>INDEX(Calculation_Splits!$CT:$DV,MATCH($A24,Calculation_Splits!$E:$E,0),MATCH(W$1,Calculation_Splits!$CT$2:$DV$2,0))</f>
        <v>3.3767338451429224E-4</v>
      </c>
      <c r="X24" s="49">
        <f>INDEX(Calculation_Splits!$CT:$DV,MATCH($A24,Calculation_Splits!$E:$E,0),MATCH(X$1,Calculation_Splits!$CT$2:$DV$2,0))</f>
        <v>6.5118105972352749E-3</v>
      </c>
      <c r="Y24" s="49">
        <f>INDEX(Calculation_Splits!$CT:$DV,MATCH($A24,Calculation_Splits!$E:$E,0),MATCH(Y$1,Calculation_Splits!$CT$2:$DV$2,0))</f>
        <v>2.4341881651103892E-5</v>
      </c>
      <c r="Z24" s="49">
        <f>INDEX(Calculation_Splits!$CT:$DV,MATCH($A24,Calculation_Splits!$E:$E,0),MATCH(Z$1,Calculation_Splits!$CT$2:$DV$2,0))</f>
        <v>6.9249852186052197E-4</v>
      </c>
      <c r="AA24" s="49">
        <f>INDEX(Calculation_Splits!$CT:$DV,MATCH($A24,Calculation_Splits!$E:$E,0),MATCH(AA$1,Calculation_Splits!$CT$2:$DV$2,0))</f>
        <v>2.163906343967209E-4</v>
      </c>
      <c r="AB24" s="49">
        <f>INDEX(Calculation_Splits!$CT:$DV,MATCH($A24,Calculation_Splits!$E:$E,0),MATCH(AB$1,Calculation_Splits!$CT$2:$DV$2,0))</f>
        <v>3.2036052301241116E-4</v>
      </c>
      <c r="AC24" s="49">
        <f>INDEX(Calculation_Splits!$CT:$DV,MATCH($A24,Calculation_Splits!$E:$E,0),MATCH(AC$1,Calculation_Splits!$CT$2:$DV$2,0))</f>
        <v>0</v>
      </c>
      <c r="AD24" s="49">
        <f>INDEX(Calculation_Splits!$CT:$DV,MATCH($A24,Calculation_Splits!$E:$E,0),MATCH(AD$1,Calculation_Splits!$CT$2:$DV$2,0))</f>
        <v>3.3071543099411457E-3</v>
      </c>
      <c r="AE24" s="71" t="str">
        <f>INDEX(Calculation_Splits!$DW:$EY,MATCH($A24,Calculation_Splits!$E:$E,0),MATCH(AE$1,Calculation_Splits!$DW$2:$EY$2,0))</f>
        <v>Derived from the annual POTEnCIA reports on country energy consumption; author: Joint Research Center (JRC); year: 2019</v>
      </c>
      <c r="AF24" s="71" t="str">
        <f>INDEX(Calculation_Splits!$DW:$EY,MATCH($A24,Calculation_Splits!$E:$E,0),MATCH(AF$1,Calculation_Splits!$DW$2:$EY$2,0))</f>
        <v>Derived from the annual POTEnCIA reports on country energy consumption; author: Joint Research Center (JRC); year: 2019</v>
      </c>
      <c r="AG24" s="71" t="str">
        <f>INDEX(Calculation_Splits!$DW:$EY,MATCH($A24,Calculation_Splits!$E:$E,0),MATCH(AG$1,Calculation_Splits!$DW$2:$EY$2,0))</f>
        <v>Derived from the annual POTEnCIA reports on country energy consumption; author: Joint Research Center (JRC); year: 2019</v>
      </c>
      <c r="AH24" s="71" t="str">
        <f>INDEX(Calculation_Splits!$DW:$EY,MATCH($A24,Calculation_Splits!$E:$E,0),MATCH(AH$1,Calculation_Splits!$DW$2:$EY$2,0))</f>
        <v>Derived from the annual POTEnCIA reports on country energy consumption; author: Joint Research Center (JRC); year: 2019</v>
      </c>
      <c r="AI24" s="71" t="str">
        <f>INDEX(Calculation_Splits!$DW:$EY,MATCH($A24,Calculation_Splits!$E:$E,0),MATCH(AI$1,Calculation_Splits!$DW$2:$EY$2,0))</f>
        <v>Derived from the annual POTEnCIA reports on country energy consumption; author: Joint Research Center (JRC); year: 2019</v>
      </c>
      <c r="AJ24" s="71" t="str">
        <f>INDEX(Calculation_Splits!$DW:$EY,MATCH($A24,Calculation_Splits!$E:$E,0),MATCH(AJ$1,Calculation_Splits!$DW$2:$EY$2,0))</f>
        <v>Derived from the annual POTEnCIA reports on country energy consumption; author: Joint Research Center (JRC); year: 2019</v>
      </c>
      <c r="AK24" s="71" t="str">
        <f>INDEX(Calculation_Splits!$DW:$EY,MATCH($A24,Calculation_Splits!$E:$E,0),MATCH(AK$1,Calculation_Splits!$DW$2:$EY$2,0))</f>
        <v>Derived from the annual POTEnCIA reports on country energy consumption; author: Joint Research Center (JRC); year: 2019</v>
      </c>
      <c r="AL24" s="71" t="str">
        <f>INDEX(Calculation_Splits!$DW:$EY,MATCH($A24,Calculation_Splits!$E:$E,0),MATCH(AL$1,Calculation_Splits!$DW$2:$EY$2,0))</f>
        <v>Derived from the annual POTEnCIA reports on country energy consumption; author: Joint Research Center (JRC); year: 2019</v>
      </c>
      <c r="AM24" s="71" t="str">
        <f>INDEX(Calculation_Splits!$DW:$EY,MATCH($A24,Calculation_Splits!$E:$E,0),MATCH(AM$1,Calculation_Splits!$DW$2:$EY$2,0))</f>
        <v>Derived from the annual POTEnCIA reports on country energy consumption; author: Joint Research Center (JRC); year: 2019</v>
      </c>
      <c r="AN24" s="71" t="str">
        <f>INDEX(Calculation_Splits!$DW:$EY,MATCH($A24,Calculation_Splits!$E:$E,0),MATCH(AN$1,Calculation_Splits!$DW$2:$EY$2,0))</f>
        <v>Derived from the annual POTEnCIA reports on country energy consumption; author: Joint Research Center (JRC); year: 2019</v>
      </c>
      <c r="AO24" s="71" t="str">
        <f>INDEX(Calculation_Splits!$DW:$EY,MATCH($A24,Calculation_Splits!$E:$E,0),MATCH(AO$1,Calculation_Splits!$DW$2:$EY$2,0))</f>
        <v>Derived from the annual POTEnCIA reports on country energy consumption; author: Joint Research Center (JRC); year: 2019</v>
      </c>
      <c r="AP24" s="71" t="str">
        <f>INDEX(Calculation_Splits!$DW:$EY,MATCH($A24,Calculation_Splits!$E:$E,0),MATCH(AP$1,Calculation_Splits!$DW$2:$EY$2,0))</f>
        <v>Derived from the annual POTEnCIA reports on country energy consumption; author: Joint Research Center (JRC); year: 2019</v>
      </c>
      <c r="AQ24" s="71" t="str">
        <f>INDEX(Calculation_Splits!$DW:$EY,MATCH($A24,Calculation_Splits!$E:$E,0),MATCH(AQ$1,Calculation_Splits!$DW$2:$EY$2,0))</f>
        <v>Derived from the annual POTEnCIA reports on country energy consumption; author: Joint Research Center (JRC); year: 2019</v>
      </c>
      <c r="AR24" s="71" t="str">
        <f>INDEX(Calculation_Splits!$DW:$EY,MATCH($A24,Calculation_Splits!$E:$E,0),MATCH(AR$1,Calculation_Splits!$DW$2:$EY$2,0))</f>
        <v>Derived from the annual POTEnCIA reports on country energy consumption; author: Joint Research Center (JRC); year: 2019</v>
      </c>
      <c r="AS24" s="71" t="str">
        <f>INDEX(Calculation_Splits!$DW:$EY,MATCH($A24,Calculation_Splits!$E:$E,0),MATCH(AS$1,Calculation_Splits!$DW$2:$EY$2,0))</f>
        <v>Derived from the annual POTEnCIA reports on country energy consumption; author: Joint Research Center (JRC); year: 2019</v>
      </c>
      <c r="AT24" s="71" t="str">
        <f>INDEX(Calculation_Splits!$DW:$EY,MATCH($A24,Calculation_Splits!$E:$E,0),MATCH(AT$1,Calculation_Splits!$DW$2:$EY$2,0))</f>
        <v>Derived from the annual POTEnCIA reports on country energy consumption; author: Joint Research Center (JRC); year: 2019</v>
      </c>
      <c r="AU24" s="71" t="str">
        <f>INDEX(Calculation_Splits!$DW:$EY,MATCH($A24,Calculation_Splits!$E:$E,0),MATCH(AU$1,Calculation_Splits!$DW$2:$EY$2,0))</f>
        <v>Derived from the annual POTEnCIA reports on country energy consumption; author: Joint Research Center (JRC); year: 2019</v>
      </c>
      <c r="AV24" s="71" t="str">
        <f>INDEX(Calculation_Splits!$DW:$EY,MATCH($A24,Calculation_Splits!$E:$E,0),MATCH(AV$1,Calculation_Splits!$DW$2:$EY$2,0))</f>
        <v>Derived from the annual POTEnCIA reports on country energy consumption; author: Joint Research Center (JRC); year: 2019</v>
      </c>
      <c r="AW24" s="71" t="str">
        <f>INDEX(Calculation_Splits!$DW:$EY,MATCH($A24,Calculation_Splits!$E:$E,0),MATCH(AW$1,Calculation_Splits!$DW$2:$EY$2,0))</f>
        <v>Derived from the annual POTEnCIA reports on country energy consumption; author: Joint Research Center (JRC); year: 2019</v>
      </c>
      <c r="AX24" s="71" t="str">
        <f>INDEX(Calculation_Splits!$DW:$EY,MATCH($A24,Calculation_Splits!$E:$E,0),MATCH(AX$1,Calculation_Splits!$DW$2:$EY$2,0))</f>
        <v>Derived from the annual POTEnCIA reports on country energy consumption; author: Joint Research Center (JRC); year: 2019</v>
      </c>
      <c r="AY24" s="71" t="str">
        <f>INDEX(Calculation_Splits!$DW:$EY,MATCH($A24,Calculation_Splits!$E:$E,0),MATCH(AY$1,Calculation_Splits!$DW$2:$EY$2,0))</f>
        <v>Derived from the annual POTEnCIA reports on country energy consumption; author: Joint Research Center (JRC); year: 2019</v>
      </c>
      <c r="AZ24" s="71" t="str">
        <f>INDEX(Calculation_Splits!$DW:$EY,MATCH($A24,Calculation_Splits!$E:$E,0),MATCH(AZ$1,Calculation_Splits!$DW$2:$EY$2,0))</f>
        <v>Derived from the annual POTEnCIA reports on country energy consumption; author: Joint Research Center (JRC); year: 2019</v>
      </c>
      <c r="BA24" s="71" t="str">
        <f>INDEX(Calculation_Splits!$DW:$EY,MATCH($A24,Calculation_Splits!$E:$E,0),MATCH(BA$1,Calculation_Splits!$DW$2:$EY$2,0))</f>
        <v>Derived from the annual POTEnCIA reports on country energy consumption; author: Joint Research Center (JRC); year: 2019</v>
      </c>
      <c r="BB24" s="71" t="str">
        <f>INDEX(Calculation_Splits!$DW:$EY,MATCH($A24,Calculation_Splits!$E:$E,0),MATCH(BB$1,Calculation_Splits!$DW$2:$EY$2,0))</f>
        <v>Derived from the annual POTEnCIA reports on country energy consumption; author: Joint Research Center (JRC); year: 2019</v>
      </c>
      <c r="BC24" s="71" t="str">
        <f>INDEX(Calculation_Splits!$DW:$EY,MATCH($A24,Calculation_Splits!$E:$E,0),MATCH(BC$1,Calculation_Splits!$DW$2:$EY$2,0))</f>
        <v>Derived from the annual POTEnCIA reports on country energy consumption; author: Joint Research Center (JRC); year: 2019</v>
      </c>
      <c r="BD24" s="71" t="str">
        <f>INDEX(Calculation_Splits!$DW:$EY,MATCH($A24,Calculation_Splits!$E:$E,0),MATCH(BD$1,Calculation_Splits!$DW$2:$EY$2,0))</f>
        <v>Derived from the annual POTEnCIA reports on country energy consumption; author: Joint Research Center (JRC); year: 2019</v>
      </c>
      <c r="BE24" s="71" t="str">
        <f>INDEX(Calculation_Splits!$DW:$EY,MATCH($A24,Calculation_Splits!$E:$E,0),MATCH(BE$1,Calculation_Splits!$DW$2:$EY$2,0))</f>
        <v>Derived from the annual POTEnCIA reports on country energy consumption; author: Joint Research Center (JRC); year: 2019</v>
      </c>
      <c r="BF24" s="71" t="str">
        <f>INDEX(Calculation_Splits!$DW:$EY,MATCH($A24,Calculation_Splits!$E:$E,0),MATCH(BF$1,Calculation_Splits!$DW$2:$EY$2,0))</f>
        <v>Derived from the annual POTEnCIA reports on country energy consumption; author: Joint Research Center (JRC); year: 2019</v>
      </c>
      <c r="BG24" s="71" t="str">
        <f>INDEX(Calculation_Splits!$DW:$EY,MATCH($A24,Calculation_Splits!$E:$E,0),MATCH(BG$1,Calculation_Splits!$DW$2:$EY$2,0))</f>
        <v>Derived from the annual POTEnCIA reports on country energy consumption; author: Joint Research Center (JRC); year: 2019</v>
      </c>
    </row>
    <row r="25" spans="1:59" x14ac:dyDescent="0.2">
      <c r="A25" t="s">
        <v>158</v>
      </c>
      <c r="B25" s="49">
        <f>INDEX(Calculation_Splits!$CT:$DV,MATCH($A25,Calculation_Splits!$E:$E,0),MATCH(B$1,Calculation_Splits!$CT$2:$DV$2,0))</f>
        <v>0.35079958268416433</v>
      </c>
      <c r="C25" s="49">
        <f>INDEX(Calculation_Splits!$CT:$DV,MATCH($A25,Calculation_Splits!$E:$E,0),MATCH(C$1,Calculation_Splits!$CT$2:$DV$2,0))</f>
        <v>0.20030648899237891</v>
      </c>
      <c r="D25" s="49">
        <f>INDEX(Calculation_Splits!$CT:$DV,MATCH($A25,Calculation_Splits!$E:$E,0),MATCH(D$1,Calculation_Splits!$CT$2:$DV$2,0))</f>
        <v>0.27220085001625011</v>
      </c>
      <c r="E25" s="49">
        <f>INDEX(Calculation_Splits!$CT:$DV,MATCH($A25,Calculation_Splits!$E:$E,0),MATCH(E$1,Calculation_Splits!$CT$2:$DV$2,0))</f>
        <v>0.23140228762143733</v>
      </c>
      <c r="F25" s="49">
        <f>INDEX(Calculation_Splits!$CT:$DV,MATCH($A25,Calculation_Splits!$E:$E,0),MATCH(F$1,Calculation_Splits!$CT$2:$DV$2,0))</f>
        <v>0.23482110861751346</v>
      </c>
      <c r="G25" s="49">
        <f>INDEX(Calculation_Splits!$CT:$DV,MATCH($A25,Calculation_Splits!$E:$E,0),MATCH(G$1,Calculation_Splits!$CT$2:$DV$2,0))</f>
        <v>0.32816716194186779</v>
      </c>
      <c r="H25" s="49">
        <f>INDEX(Calculation_Splits!$CT:$DV,MATCH($A25,Calculation_Splits!$E:$E,0),MATCH(H$1,Calculation_Splits!$CT$2:$DV$2,0))</f>
        <v>0.34248485589920519</v>
      </c>
      <c r="I25" s="49">
        <f>INDEX(Calculation_Splits!$CT:$DV,MATCH($A25,Calculation_Splits!$E:$E,0),MATCH(I$1,Calculation_Splits!$CT$2:$DV$2,0))</f>
        <v>0.21297516872859082</v>
      </c>
      <c r="J25" s="49">
        <f>INDEX(Calculation_Splits!$CT:$DV,MATCH($A25,Calculation_Splits!$E:$E,0),MATCH(J$1,Calculation_Splits!$CT$2:$DV$2,0))</f>
        <v>0.26207004000324663</v>
      </c>
      <c r="K25" s="49">
        <f>INDEX(Calculation_Splits!$CT:$DV,MATCH($A25,Calculation_Splits!$E:$E,0),MATCH(K$1,Calculation_Splits!$CT$2:$DV$2,0))</f>
        <v>0.19940903257170658</v>
      </c>
      <c r="L25" s="49">
        <f>INDEX(Calculation_Splits!$CT:$DV,MATCH($A25,Calculation_Splits!$E:$E,0),MATCH(L$1,Calculation_Splits!$CT$2:$DV$2,0))</f>
        <v>0.20933634853240712</v>
      </c>
      <c r="M25" s="49">
        <f>INDEX(Calculation_Splits!$CT:$DV,MATCH($A25,Calculation_Splits!$E:$E,0),MATCH(M$1,Calculation_Splits!$CT$2:$DV$2,0))</f>
        <v>0.2658104148970255</v>
      </c>
      <c r="N25" s="49">
        <f>INDEX(Calculation_Splits!$CT:$DV,MATCH($A25,Calculation_Splits!$E:$E,0),MATCH(N$1,Calculation_Splits!$CT$2:$DV$2,0))</f>
        <v>0.23696916910239416</v>
      </c>
      <c r="O25" s="49">
        <f>INDEX(Calculation_Splits!$CT:$DV,MATCH($A25,Calculation_Splits!$E:$E,0),MATCH(O$1,Calculation_Splits!$CT$2:$DV$2,0))</f>
        <v>0.26636438627378334</v>
      </c>
      <c r="P25" s="49">
        <f>INDEX(Calculation_Splits!$CT:$DV,MATCH($A25,Calculation_Splits!$E:$E,0),MATCH(P$1,Calculation_Splits!$CT$2:$DV$2,0))</f>
        <v>0.32079488874114931</v>
      </c>
      <c r="Q25" s="49">
        <f>INDEX(Calculation_Splits!$CT:$DV,MATCH($A25,Calculation_Splits!$E:$E,0),MATCH(Q$1,Calculation_Splits!$CT$2:$DV$2,0))</f>
        <v>0.30307839066647513</v>
      </c>
      <c r="R25" s="49">
        <f>INDEX(Calculation_Splits!$CT:$DV,MATCH($A25,Calculation_Splits!$E:$E,0),MATCH(R$1,Calculation_Splits!$CT$2:$DV$2,0))</f>
        <v>0.24816459007426353</v>
      </c>
      <c r="S25" s="49">
        <f>INDEX(Calculation_Splits!$CT:$DV,MATCH($A25,Calculation_Splits!$E:$E,0),MATCH(S$1,Calculation_Splits!$CT$2:$DV$2,0))</f>
        <v>0.36635821219285342</v>
      </c>
      <c r="T25" s="49">
        <f>INDEX(Calculation_Splits!$CT:$DV,MATCH($A25,Calculation_Splits!$E:$E,0),MATCH(T$1,Calculation_Splits!$CT$2:$DV$2,0))</f>
        <v>0.23086161281191819</v>
      </c>
      <c r="U25" s="49">
        <f>INDEX(Calculation_Splits!$CT:$DV,MATCH($A25,Calculation_Splits!$E:$E,0),MATCH(U$1,Calculation_Splits!$CT$2:$DV$2,0))</f>
        <v>0.30194413585835783</v>
      </c>
      <c r="V25" s="49">
        <f>INDEX(Calculation_Splits!$CT:$DV,MATCH($A25,Calculation_Splits!$E:$E,0),MATCH(V$1,Calculation_Splits!$CT$2:$DV$2,0))</f>
        <v>0.29045701315721695</v>
      </c>
      <c r="W25" s="49">
        <f>INDEX(Calculation_Splits!$CT:$DV,MATCH($A25,Calculation_Splits!$E:$E,0),MATCH(W$1,Calculation_Splits!$CT$2:$DV$2,0))</f>
        <v>0.25777195657731122</v>
      </c>
      <c r="X25" s="49">
        <f>INDEX(Calculation_Splits!$CT:$DV,MATCH($A25,Calculation_Splits!$E:$E,0),MATCH(X$1,Calculation_Splits!$CT$2:$DV$2,0))</f>
        <v>0.23009265893914396</v>
      </c>
      <c r="Y25" s="49">
        <f>INDEX(Calculation_Splits!$CT:$DV,MATCH($A25,Calculation_Splits!$E:$E,0),MATCH(Y$1,Calculation_Splits!$CT$2:$DV$2,0))</f>
        <v>0.44471046697568961</v>
      </c>
      <c r="Z25" s="49">
        <f>INDEX(Calculation_Splits!$CT:$DV,MATCH($A25,Calculation_Splits!$E:$E,0),MATCH(Z$1,Calculation_Splits!$CT$2:$DV$2,0))</f>
        <v>0.2569465305956809</v>
      </c>
      <c r="AA25" s="49">
        <f>INDEX(Calculation_Splits!$CT:$DV,MATCH($A25,Calculation_Splits!$E:$E,0),MATCH(AA$1,Calculation_Splits!$CT$2:$DV$2,0))</f>
        <v>0.26739791045890127</v>
      </c>
      <c r="AB25" s="49">
        <f>INDEX(Calculation_Splits!$CT:$DV,MATCH($A25,Calculation_Splits!$E:$E,0),MATCH(AB$1,Calculation_Splits!$CT$2:$DV$2,0))</f>
        <v>0.31127692231273002</v>
      </c>
      <c r="AC25" s="49">
        <f>INDEX(Calculation_Splits!$CT:$DV,MATCH($A25,Calculation_Splits!$E:$E,0),MATCH(AC$1,Calculation_Splits!$CT$2:$DV$2,0))</f>
        <v>0.13520077757954194</v>
      </c>
      <c r="AD25" s="49">
        <f>INDEX(Calculation_Splits!$CT:$DV,MATCH($A25,Calculation_Splits!$E:$E,0),MATCH(AD$1,Calculation_Splits!$CT$2:$DV$2,0))</f>
        <v>0.26473256403503109</v>
      </c>
      <c r="AE25" s="71" t="str">
        <f>INDEX(Calculation_Splits!$DW:$EY,MATCH($A25,Calculation_Splits!$E:$E,0),MATCH(AE$1,Calculation_Splits!$DW$2:$EY$2,0))</f>
        <v>Derived from the annual POTEnCIA reports on country energy consumption; author: Joint Research Center (JRC); year: 2019</v>
      </c>
      <c r="AF25" s="71" t="str">
        <f>INDEX(Calculation_Splits!$DW:$EY,MATCH($A25,Calculation_Splits!$E:$E,0),MATCH(AF$1,Calculation_Splits!$DW$2:$EY$2,0))</f>
        <v>Derived from the annual POTEnCIA reports on country energy consumption; author: Joint Research Center (JRC); year: 2019</v>
      </c>
      <c r="AG25" s="71" t="str">
        <f>INDEX(Calculation_Splits!$DW:$EY,MATCH($A25,Calculation_Splits!$E:$E,0),MATCH(AG$1,Calculation_Splits!$DW$2:$EY$2,0))</f>
        <v>Derived from the annual POTEnCIA reports on country energy consumption; author: Joint Research Center (JRC); year: 2019</v>
      </c>
      <c r="AH25" s="71" t="str">
        <f>INDEX(Calculation_Splits!$DW:$EY,MATCH($A25,Calculation_Splits!$E:$E,0),MATCH(AH$1,Calculation_Splits!$DW$2:$EY$2,0))</f>
        <v>Derived from the annual POTEnCIA reports on country energy consumption; author: Joint Research Center (JRC); year: 2019</v>
      </c>
      <c r="AI25" s="71" t="str">
        <f>INDEX(Calculation_Splits!$DW:$EY,MATCH($A25,Calculation_Splits!$E:$E,0),MATCH(AI$1,Calculation_Splits!$DW$2:$EY$2,0))</f>
        <v>Derived from the annual POTEnCIA reports on country energy consumption; author: Joint Research Center (JRC); year: 2019</v>
      </c>
      <c r="AJ25" s="71" t="str">
        <f>INDEX(Calculation_Splits!$DW:$EY,MATCH($A25,Calculation_Splits!$E:$E,0),MATCH(AJ$1,Calculation_Splits!$DW$2:$EY$2,0))</f>
        <v>Derived from the annual POTEnCIA reports on country energy consumption; author: Joint Research Center (JRC); year: 2019</v>
      </c>
      <c r="AK25" s="71" t="str">
        <f>INDEX(Calculation_Splits!$DW:$EY,MATCH($A25,Calculation_Splits!$E:$E,0),MATCH(AK$1,Calculation_Splits!$DW$2:$EY$2,0))</f>
        <v>Derived from the annual POTEnCIA reports on country energy consumption; author: Joint Research Center (JRC); year: 2019</v>
      </c>
      <c r="AL25" s="71" t="str">
        <f>INDEX(Calculation_Splits!$DW:$EY,MATCH($A25,Calculation_Splits!$E:$E,0),MATCH(AL$1,Calculation_Splits!$DW$2:$EY$2,0))</f>
        <v>Derived from the annual POTEnCIA reports on country energy consumption; author: Joint Research Center (JRC); year: 2019</v>
      </c>
      <c r="AM25" s="71" t="str">
        <f>INDEX(Calculation_Splits!$DW:$EY,MATCH($A25,Calculation_Splits!$E:$E,0),MATCH(AM$1,Calculation_Splits!$DW$2:$EY$2,0))</f>
        <v>Derived from the annual POTEnCIA reports on country energy consumption; author: Joint Research Center (JRC); year: 2019</v>
      </c>
      <c r="AN25" s="71" t="str">
        <f>INDEX(Calculation_Splits!$DW:$EY,MATCH($A25,Calculation_Splits!$E:$E,0),MATCH(AN$1,Calculation_Splits!$DW$2:$EY$2,0))</f>
        <v>Derived from the annual POTEnCIA reports on country energy consumption; author: Joint Research Center (JRC); year: 2019</v>
      </c>
      <c r="AO25" s="71" t="str">
        <f>INDEX(Calculation_Splits!$DW:$EY,MATCH($A25,Calculation_Splits!$E:$E,0),MATCH(AO$1,Calculation_Splits!$DW$2:$EY$2,0))</f>
        <v>Derived from the annual POTEnCIA reports on country energy consumption; author: Joint Research Center (JRC); year: 2019</v>
      </c>
      <c r="AP25" s="71" t="str">
        <f>INDEX(Calculation_Splits!$DW:$EY,MATCH($A25,Calculation_Splits!$E:$E,0),MATCH(AP$1,Calculation_Splits!$DW$2:$EY$2,0))</f>
        <v>Derived from the annual POTEnCIA reports on country energy consumption; author: Joint Research Center (JRC); year: 2019</v>
      </c>
      <c r="AQ25" s="71" t="str">
        <f>INDEX(Calculation_Splits!$DW:$EY,MATCH($A25,Calculation_Splits!$E:$E,0),MATCH(AQ$1,Calculation_Splits!$DW$2:$EY$2,0))</f>
        <v>Derived from the annual POTEnCIA reports on country energy consumption; author: Joint Research Center (JRC); year: 2019</v>
      </c>
      <c r="AR25" s="71" t="str">
        <f>INDEX(Calculation_Splits!$DW:$EY,MATCH($A25,Calculation_Splits!$E:$E,0),MATCH(AR$1,Calculation_Splits!$DW$2:$EY$2,0))</f>
        <v>Derived from the annual POTEnCIA reports on country energy consumption; author: Joint Research Center (JRC); year: 2019</v>
      </c>
      <c r="AS25" s="71" t="str">
        <f>INDEX(Calculation_Splits!$DW:$EY,MATCH($A25,Calculation_Splits!$E:$E,0),MATCH(AS$1,Calculation_Splits!$DW$2:$EY$2,0))</f>
        <v>Derived from the annual POTEnCIA reports on country energy consumption; author: Joint Research Center (JRC); year: 2019</v>
      </c>
      <c r="AT25" s="71" t="str">
        <f>INDEX(Calculation_Splits!$DW:$EY,MATCH($A25,Calculation_Splits!$E:$E,0),MATCH(AT$1,Calculation_Splits!$DW$2:$EY$2,0))</f>
        <v>Derived from the annual POTEnCIA reports on country energy consumption; author: Joint Research Center (JRC); year: 2019</v>
      </c>
      <c r="AU25" s="71" t="str">
        <f>INDEX(Calculation_Splits!$DW:$EY,MATCH($A25,Calculation_Splits!$E:$E,0),MATCH(AU$1,Calculation_Splits!$DW$2:$EY$2,0))</f>
        <v>Derived from the annual POTEnCIA reports on country energy consumption; author: Joint Research Center (JRC); year: 2019</v>
      </c>
      <c r="AV25" s="71" t="str">
        <f>INDEX(Calculation_Splits!$DW:$EY,MATCH($A25,Calculation_Splits!$E:$E,0),MATCH(AV$1,Calculation_Splits!$DW$2:$EY$2,0))</f>
        <v>Derived from the annual POTEnCIA reports on country energy consumption; author: Joint Research Center (JRC); year: 2019</v>
      </c>
      <c r="AW25" s="71" t="str">
        <f>INDEX(Calculation_Splits!$DW:$EY,MATCH($A25,Calculation_Splits!$E:$E,0),MATCH(AW$1,Calculation_Splits!$DW$2:$EY$2,0))</f>
        <v>Derived from the annual POTEnCIA reports on country energy consumption; author: Joint Research Center (JRC); year: 2019</v>
      </c>
      <c r="AX25" s="71" t="str">
        <f>INDEX(Calculation_Splits!$DW:$EY,MATCH($A25,Calculation_Splits!$E:$E,0),MATCH(AX$1,Calculation_Splits!$DW$2:$EY$2,0))</f>
        <v>Derived from the annual POTEnCIA reports on country energy consumption; author: Joint Research Center (JRC); year: 2019</v>
      </c>
      <c r="AY25" s="71" t="str">
        <f>INDEX(Calculation_Splits!$DW:$EY,MATCH($A25,Calculation_Splits!$E:$E,0),MATCH(AY$1,Calculation_Splits!$DW$2:$EY$2,0))</f>
        <v>Derived from the annual POTEnCIA reports on country energy consumption; author: Joint Research Center (JRC); year: 2019</v>
      </c>
      <c r="AZ25" s="71" t="str">
        <f>INDEX(Calculation_Splits!$DW:$EY,MATCH($A25,Calculation_Splits!$E:$E,0),MATCH(AZ$1,Calculation_Splits!$DW$2:$EY$2,0))</f>
        <v>Derived from the annual POTEnCIA reports on country energy consumption; author: Joint Research Center (JRC); year: 2019</v>
      </c>
      <c r="BA25" s="71" t="str">
        <f>INDEX(Calculation_Splits!$DW:$EY,MATCH($A25,Calculation_Splits!$E:$E,0),MATCH(BA$1,Calculation_Splits!$DW$2:$EY$2,0))</f>
        <v>Derived from the annual POTEnCIA reports on country energy consumption; author: Joint Research Center (JRC); year: 2019</v>
      </c>
      <c r="BB25" s="71" t="str">
        <f>INDEX(Calculation_Splits!$DW:$EY,MATCH($A25,Calculation_Splits!$E:$E,0),MATCH(BB$1,Calculation_Splits!$DW$2:$EY$2,0))</f>
        <v>Derived from the annual POTEnCIA reports on country energy consumption; author: Joint Research Center (JRC); year: 2019</v>
      </c>
      <c r="BC25" s="71" t="str">
        <f>INDEX(Calculation_Splits!$DW:$EY,MATCH($A25,Calculation_Splits!$E:$E,0),MATCH(BC$1,Calculation_Splits!$DW$2:$EY$2,0))</f>
        <v>Derived from the annual POTEnCIA reports on country energy consumption; author: Joint Research Center (JRC); year: 2019</v>
      </c>
      <c r="BD25" s="71" t="str">
        <f>INDEX(Calculation_Splits!$DW:$EY,MATCH($A25,Calculation_Splits!$E:$E,0),MATCH(BD$1,Calculation_Splits!$DW$2:$EY$2,0))</f>
        <v>Derived from the annual POTEnCIA reports on country energy consumption; author: Joint Research Center (JRC); year: 2019</v>
      </c>
      <c r="BE25" s="71" t="str">
        <f>INDEX(Calculation_Splits!$DW:$EY,MATCH($A25,Calculation_Splits!$E:$E,0),MATCH(BE$1,Calculation_Splits!$DW$2:$EY$2,0))</f>
        <v>Derived from the annual POTEnCIA reports on country energy consumption; author: Joint Research Center (JRC); year: 2019</v>
      </c>
      <c r="BF25" s="71" t="str">
        <f>INDEX(Calculation_Splits!$DW:$EY,MATCH($A25,Calculation_Splits!$E:$E,0),MATCH(BF$1,Calculation_Splits!$DW$2:$EY$2,0))</f>
        <v>Derived from the annual POTEnCIA reports on country energy consumption; author: Joint Research Center (JRC); year: 2019</v>
      </c>
      <c r="BG25" s="71" t="str">
        <f>INDEX(Calculation_Splits!$DW:$EY,MATCH($A25,Calculation_Splits!$E:$E,0),MATCH(BG$1,Calculation_Splits!$DW$2:$EY$2,0))</f>
        <v>Derived from the annual POTEnCIA reports on country energy consumption; author: Joint Research Center (JRC); year: 2019</v>
      </c>
    </row>
    <row r="26" spans="1:59" x14ac:dyDescent="0.2">
      <c r="A26" t="s">
        <v>159</v>
      </c>
      <c r="B26" s="49">
        <f>INDEX(Calculation_Splits!$CT:$DV,MATCH($A26,Calculation_Splits!$E:$E,0),MATCH(B$1,Calculation_Splits!$CT$2:$DV$2,0))</f>
        <v>1</v>
      </c>
      <c r="C26" s="49">
        <f>INDEX(Calculation_Splits!$CT:$DV,MATCH($A26,Calculation_Splits!$E:$E,0),MATCH(C$1,Calculation_Splits!$CT$2:$DV$2,0))</f>
        <v>0</v>
      </c>
      <c r="D26" s="49">
        <f>INDEX(Calculation_Splits!$CT:$DV,MATCH($A26,Calculation_Splits!$E:$E,0),MATCH(D$1,Calculation_Splits!$CT$2:$DV$2,0))</f>
        <v>1</v>
      </c>
      <c r="E26" s="49">
        <f>INDEX(Calculation_Splits!$CT:$DV,MATCH($A26,Calculation_Splits!$E:$E,0),MATCH(E$1,Calculation_Splits!$CT$2:$DV$2,0))</f>
        <v>0</v>
      </c>
      <c r="F26" s="49">
        <f>INDEX(Calculation_Splits!$CT:$DV,MATCH($A26,Calculation_Splits!$E:$E,0),MATCH(F$1,Calculation_Splits!$CT$2:$DV$2,0))</f>
        <v>1</v>
      </c>
      <c r="G26" s="49">
        <f>INDEX(Calculation_Splits!$CT:$DV,MATCH($A26,Calculation_Splits!$E:$E,0),MATCH(G$1,Calculation_Splits!$CT$2:$DV$2,0))</f>
        <v>1</v>
      </c>
      <c r="H26" s="49">
        <f>INDEX(Calculation_Splits!$CT:$DV,MATCH($A26,Calculation_Splits!$E:$E,0),MATCH(H$1,Calculation_Splits!$CT$2:$DV$2,0))</f>
        <v>0</v>
      </c>
      <c r="I26" s="49">
        <f>INDEX(Calculation_Splits!$CT:$DV,MATCH($A26,Calculation_Splits!$E:$E,0),MATCH(I$1,Calculation_Splits!$CT$2:$DV$2,0))</f>
        <v>1</v>
      </c>
      <c r="J26" s="49">
        <f>INDEX(Calculation_Splits!$CT:$DV,MATCH($A26,Calculation_Splits!$E:$E,0),MATCH(J$1,Calculation_Splits!$CT$2:$DV$2,0))</f>
        <v>0</v>
      </c>
      <c r="K26" s="49">
        <f>INDEX(Calculation_Splits!$CT:$DV,MATCH($A26,Calculation_Splits!$E:$E,0),MATCH(K$1,Calculation_Splits!$CT$2:$DV$2,0))</f>
        <v>1</v>
      </c>
      <c r="L26" s="49">
        <f>INDEX(Calculation_Splits!$CT:$DV,MATCH($A26,Calculation_Splits!$E:$E,0),MATCH(L$1,Calculation_Splits!$CT$2:$DV$2,0))</f>
        <v>1</v>
      </c>
      <c r="M26" s="49">
        <f>INDEX(Calculation_Splits!$CT:$DV,MATCH($A26,Calculation_Splits!$E:$E,0),MATCH(M$1,Calculation_Splits!$CT$2:$DV$2,0))</f>
        <v>1</v>
      </c>
      <c r="N26" s="49">
        <f>INDEX(Calculation_Splits!$CT:$DV,MATCH($A26,Calculation_Splits!$E:$E,0),MATCH(N$1,Calculation_Splits!$CT$2:$DV$2,0))</f>
        <v>0</v>
      </c>
      <c r="O26" s="49">
        <f>INDEX(Calculation_Splits!$CT:$DV,MATCH($A26,Calculation_Splits!$E:$E,0),MATCH(O$1,Calculation_Splits!$CT$2:$DV$2,0))</f>
        <v>0</v>
      </c>
      <c r="P26" s="49">
        <f>INDEX(Calculation_Splits!$CT:$DV,MATCH($A26,Calculation_Splits!$E:$E,0),MATCH(P$1,Calculation_Splits!$CT$2:$DV$2,0))</f>
        <v>1</v>
      </c>
      <c r="Q26" s="49">
        <f>INDEX(Calculation_Splits!$CT:$DV,MATCH($A26,Calculation_Splits!$E:$E,0),MATCH(Q$1,Calculation_Splits!$CT$2:$DV$2,0))</f>
        <v>0</v>
      </c>
      <c r="R26" s="49">
        <f>INDEX(Calculation_Splits!$CT:$DV,MATCH($A26,Calculation_Splits!$E:$E,0),MATCH(R$1,Calculation_Splits!$CT$2:$DV$2,0))</f>
        <v>0</v>
      </c>
      <c r="S26" s="49">
        <f>INDEX(Calculation_Splits!$CT:$DV,MATCH($A26,Calculation_Splits!$E:$E,0),MATCH(S$1,Calculation_Splits!$CT$2:$DV$2,0))</f>
        <v>1</v>
      </c>
      <c r="T26" s="49">
        <f>INDEX(Calculation_Splits!$CT:$DV,MATCH($A26,Calculation_Splits!$E:$E,0),MATCH(T$1,Calculation_Splits!$CT$2:$DV$2,0))</f>
        <v>0</v>
      </c>
      <c r="U26" s="49">
        <f>INDEX(Calculation_Splits!$CT:$DV,MATCH($A26,Calculation_Splits!$E:$E,0),MATCH(U$1,Calculation_Splits!$CT$2:$DV$2,0))</f>
        <v>1</v>
      </c>
      <c r="V26" s="49">
        <f>INDEX(Calculation_Splits!$CT:$DV,MATCH($A26,Calculation_Splits!$E:$E,0),MATCH(V$1,Calculation_Splits!$CT$2:$DV$2,0))</f>
        <v>1</v>
      </c>
      <c r="W26" s="49">
        <f>INDEX(Calculation_Splits!$CT:$DV,MATCH($A26,Calculation_Splits!$E:$E,0),MATCH(W$1,Calculation_Splits!$CT$2:$DV$2,0))</f>
        <v>0.9571768797522352</v>
      </c>
      <c r="X26" s="49">
        <f>INDEX(Calculation_Splits!$CT:$DV,MATCH($A26,Calculation_Splits!$E:$E,0),MATCH(X$1,Calculation_Splits!$CT$2:$DV$2,0))</f>
        <v>0</v>
      </c>
      <c r="Y26" s="49">
        <f>INDEX(Calculation_Splits!$CT:$DV,MATCH($A26,Calculation_Splits!$E:$E,0),MATCH(Y$1,Calculation_Splits!$CT$2:$DV$2,0))</f>
        <v>1</v>
      </c>
      <c r="Z26" s="49">
        <f>INDEX(Calculation_Splits!$CT:$DV,MATCH($A26,Calculation_Splits!$E:$E,0),MATCH(Z$1,Calculation_Splits!$CT$2:$DV$2,0))</f>
        <v>0</v>
      </c>
      <c r="AA26" s="49">
        <f>INDEX(Calculation_Splits!$CT:$DV,MATCH($A26,Calculation_Splits!$E:$E,0),MATCH(AA$1,Calculation_Splits!$CT$2:$DV$2,0))</f>
        <v>0</v>
      </c>
      <c r="AB26" s="49">
        <f>INDEX(Calculation_Splits!$CT:$DV,MATCH($A26,Calculation_Splits!$E:$E,0),MATCH(AB$1,Calculation_Splits!$CT$2:$DV$2,0))</f>
        <v>0.91184927149842987</v>
      </c>
      <c r="AC26" s="49">
        <f>INDEX(Calculation_Splits!$CT:$DV,MATCH($A26,Calculation_Splits!$E:$E,0),MATCH(AC$1,Calculation_Splits!$CT$2:$DV$2,0))</f>
        <v>0</v>
      </c>
      <c r="AD26" s="49">
        <f>INDEX(Calculation_Splits!$CT:$DV,MATCH($A26,Calculation_Splits!$E:$E,0),MATCH(AD$1,Calculation_Splits!$CT$2:$DV$2,0))</f>
        <v>0.96425672227667458</v>
      </c>
      <c r="AE26" s="71" t="str">
        <f>INDEX(Calculation_Splits!$DW:$EY,MATCH($A26,Calculation_Splits!$E:$E,0),MATCH(AE$1,Calculation_Splits!$DW$2:$EY$2,0))</f>
        <v>Derived from the annual POTEnCIA reports on country energy consumption; author: Joint Research Center (JRC); year: 2019</v>
      </c>
      <c r="AF26" s="71" t="str">
        <f>INDEX(Calculation_Splits!$DW:$EY,MATCH($A26,Calculation_Splits!$E:$E,0),MATCH(AF$1,Calculation_Splits!$DW$2:$EY$2,0))</f>
        <v>No known coal consumption based on the annual POTEnCIA reports on country energy consumption, dummy data based on the NL dataset was used to fill in the split; author: Joint Research Center (JRC); year: 2019</v>
      </c>
      <c r="AG26" s="71" t="str">
        <f>INDEX(Calculation_Splits!$DW:$EY,MATCH($A26,Calculation_Splits!$E:$E,0),MATCH(AG$1,Calculation_Splits!$DW$2:$EY$2,0))</f>
        <v>Derived from the annual POTEnCIA reports on country energy consumption; author: Joint Research Center (JRC); year: 2019</v>
      </c>
      <c r="AH26" s="71" t="str">
        <f>INDEX(Calculation_Splits!$DW:$EY,MATCH($A26,Calculation_Splits!$E:$E,0),MATCH(AH$1,Calculation_Splits!$DW$2:$EY$2,0))</f>
        <v>No known coal consumption based on the annual POTEnCIA reports on country energy consumption, dummy data based on the NL dataset was used to fill in the split; author: Joint Research Center (JRC); year: 2019</v>
      </c>
      <c r="AI26" s="71" t="str">
        <f>INDEX(Calculation_Splits!$DW:$EY,MATCH($A26,Calculation_Splits!$E:$E,0),MATCH(AI$1,Calculation_Splits!$DW$2:$EY$2,0))</f>
        <v>Derived from the annual POTEnCIA reports on country energy consumption; author: Joint Research Center (JRC); year: 2019</v>
      </c>
      <c r="AJ26" s="71" t="str">
        <f>INDEX(Calculation_Splits!$DW:$EY,MATCH($A26,Calculation_Splits!$E:$E,0),MATCH(AJ$1,Calculation_Splits!$DW$2:$EY$2,0))</f>
        <v>Derived from the annual POTEnCIA reports on country energy consumption; author: Joint Research Center (JRC); year: 2019</v>
      </c>
      <c r="AK26" s="71" t="str">
        <f>INDEX(Calculation_Splits!$DW:$EY,MATCH($A26,Calculation_Splits!$E:$E,0),MATCH(AK$1,Calculation_Splits!$DW$2:$EY$2,0))</f>
        <v>No known coal consumption based on the annual POTEnCIA reports on country energy consumption, dummy data based on the NL dataset was used to fill in the split; author: Joint Research Center (JRC); year: 2019</v>
      </c>
      <c r="AL26" s="71" t="str">
        <f>INDEX(Calculation_Splits!$DW:$EY,MATCH($A26,Calculation_Splits!$E:$E,0),MATCH(AL$1,Calculation_Splits!$DW$2:$EY$2,0))</f>
        <v>Derived from the annual POTEnCIA reports on country energy consumption; author: Joint Research Center (JRC); year: 2019</v>
      </c>
      <c r="AM26" s="71" t="str">
        <f>INDEX(Calculation_Splits!$DW:$EY,MATCH($A26,Calculation_Splits!$E:$E,0),MATCH(AM$1,Calculation_Splits!$DW$2:$EY$2,0))</f>
        <v>No known coal consumption based on the annual POTEnCIA reports on country energy consumption, dummy data based on the NL dataset was used to fill in the split; author: Joint Research Center (JRC); year: 2019</v>
      </c>
      <c r="AN26" s="71" t="str">
        <f>INDEX(Calculation_Splits!$DW:$EY,MATCH($A26,Calculation_Splits!$E:$E,0),MATCH(AN$1,Calculation_Splits!$DW$2:$EY$2,0))</f>
        <v>Derived from the annual POTEnCIA reports on country energy consumption; author: Joint Research Center (JRC); year: 2019</v>
      </c>
      <c r="AO26" s="71" t="str">
        <f>INDEX(Calculation_Splits!$DW:$EY,MATCH($A26,Calculation_Splits!$E:$E,0),MATCH(AO$1,Calculation_Splits!$DW$2:$EY$2,0))</f>
        <v>Derived from the annual POTEnCIA reports on country energy consumption; author: Joint Research Center (JRC); year: 2019</v>
      </c>
      <c r="AP26" s="71" t="str">
        <f>INDEX(Calculation_Splits!$DW:$EY,MATCH($A26,Calculation_Splits!$E:$E,0),MATCH(AP$1,Calculation_Splits!$DW$2:$EY$2,0))</f>
        <v>Derived from the annual POTEnCIA reports on country energy consumption; author: Joint Research Center (JRC); year: 2019</v>
      </c>
      <c r="AQ26" s="71" t="str">
        <f>INDEX(Calculation_Splits!$DW:$EY,MATCH($A26,Calculation_Splits!$E:$E,0),MATCH(AQ$1,Calculation_Splits!$DW$2:$EY$2,0))</f>
        <v>No known coal consumption based on the annual POTEnCIA reports on country energy consumption, dummy data based on the NL dataset was used to fill in the split; author: Joint Research Center (JRC); year: 2019</v>
      </c>
      <c r="AR26" s="71" t="str">
        <f>INDEX(Calculation_Splits!$DW:$EY,MATCH($A26,Calculation_Splits!$E:$E,0),MATCH(AR$1,Calculation_Splits!$DW$2:$EY$2,0))</f>
        <v>No known coal consumption based on the annual POTEnCIA reports on country energy consumption, dummy data based on the NL dataset was used to fill in the split; author: Joint Research Center (JRC); year: 2019</v>
      </c>
      <c r="AS26" s="71" t="str">
        <f>INDEX(Calculation_Splits!$DW:$EY,MATCH($A26,Calculation_Splits!$E:$E,0),MATCH(AS$1,Calculation_Splits!$DW$2:$EY$2,0))</f>
        <v>Derived from the annual POTEnCIA reports on country energy consumption; author: Joint Research Center (JRC); year: 2019</v>
      </c>
      <c r="AT26" s="71" t="str">
        <f>INDEX(Calculation_Splits!$DW:$EY,MATCH($A26,Calculation_Splits!$E:$E,0),MATCH(AT$1,Calculation_Splits!$DW$2:$EY$2,0))</f>
        <v>No known coal consumption based on the annual POTEnCIA reports on country energy consumption, dummy data based on the NL dataset was used to fill in the split; author: Joint Research Center (JRC); year: 2019</v>
      </c>
      <c r="AU26" s="71" t="str">
        <f>INDEX(Calculation_Splits!$DW:$EY,MATCH($A26,Calculation_Splits!$E:$E,0),MATCH(AU$1,Calculation_Splits!$DW$2:$EY$2,0))</f>
        <v>No known coal consumption based on the annual POTEnCIA reports on country energy consumption, dummy data based on the NL dataset was used to fill in the split; author: Joint Research Center (JRC); year: 2019</v>
      </c>
      <c r="AV26" s="71" t="str">
        <f>INDEX(Calculation_Splits!$DW:$EY,MATCH($A26,Calculation_Splits!$E:$E,0),MATCH(AV$1,Calculation_Splits!$DW$2:$EY$2,0))</f>
        <v>Derived from the annual POTEnCIA reports on country energy consumption; author: Joint Research Center (JRC); year: 2019</v>
      </c>
      <c r="AW26" s="71" t="str">
        <f>INDEX(Calculation_Splits!$DW:$EY,MATCH($A26,Calculation_Splits!$E:$E,0),MATCH(AW$1,Calculation_Splits!$DW$2:$EY$2,0))</f>
        <v>No known coal consumption based on the annual POTEnCIA reports on country energy consumption, dummy data based on the NL dataset was used to fill in the split; author: Joint Research Center (JRC); year: 2019</v>
      </c>
      <c r="AX26" s="71" t="str">
        <f>INDEX(Calculation_Splits!$DW:$EY,MATCH($A26,Calculation_Splits!$E:$E,0),MATCH(AX$1,Calculation_Splits!$DW$2:$EY$2,0))</f>
        <v>Derived from the annual POTEnCIA reports on country energy consumption; author: Joint Research Center (JRC); year: 2019</v>
      </c>
      <c r="AY26" s="71" t="str">
        <f>INDEX(Calculation_Splits!$DW:$EY,MATCH($A26,Calculation_Splits!$E:$E,0),MATCH(AY$1,Calculation_Splits!$DW$2:$EY$2,0))</f>
        <v>Derived from the annual POTEnCIA reports on country energy consumption; author: Joint Research Center (JRC); year: 2019</v>
      </c>
      <c r="AZ26" s="71" t="str">
        <f>INDEX(Calculation_Splits!$DW:$EY,MATCH($A26,Calculation_Splits!$E:$E,0),MATCH(AZ$1,Calculation_Splits!$DW$2:$EY$2,0))</f>
        <v>Derived from the annual POTEnCIA reports on country energy consumption; author: Joint Research Center (JRC); year: 2019</v>
      </c>
      <c r="BA26" s="71" t="str">
        <f>INDEX(Calculation_Splits!$DW:$EY,MATCH($A26,Calculation_Splits!$E:$E,0),MATCH(BA$1,Calculation_Splits!$DW$2:$EY$2,0))</f>
        <v>No known coal consumption based on the annual POTEnCIA reports on country energy consumption, dummy data based on the NL dataset was used to fill in the split; author: Joint Research Center (JRC); year: 2019</v>
      </c>
      <c r="BB26" s="71" t="str">
        <f>INDEX(Calculation_Splits!$DW:$EY,MATCH($A26,Calculation_Splits!$E:$E,0),MATCH(BB$1,Calculation_Splits!$DW$2:$EY$2,0))</f>
        <v>Derived from the annual POTEnCIA reports on country energy consumption; author: Joint Research Center (JRC); year: 2019</v>
      </c>
      <c r="BC26" s="71" t="str">
        <f>INDEX(Calculation_Splits!$DW:$EY,MATCH($A26,Calculation_Splits!$E:$E,0),MATCH(BC$1,Calculation_Splits!$DW$2:$EY$2,0))</f>
        <v>No known coal consumption based on the annual POTEnCIA reports on country energy consumption, dummy data based on the NL dataset was used to fill in the split; author: Joint Research Center (JRC); year: 2019</v>
      </c>
      <c r="BD26" s="71" t="str">
        <f>INDEX(Calculation_Splits!$DW:$EY,MATCH($A26,Calculation_Splits!$E:$E,0),MATCH(BD$1,Calculation_Splits!$DW$2:$EY$2,0))</f>
        <v>No known coal consumption based on the annual POTEnCIA reports on country energy consumption, dummy data based on the NL dataset was used to fill in the split; author: Joint Research Center (JRC); year: 2019</v>
      </c>
      <c r="BE26" s="71" t="str">
        <f>INDEX(Calculation_Splits!$DW:$EY,MATCH($A26,Calculation_Splits!$E:$E,0),MATCH(BE$1,Calculation_Splits!$DW$2:$EY$2,0))</f>
        <v>Derived from the annual POTEnCIA reports on country energy consumption; author: Joint Research Center (JRC); year: 2019</v>
      </c>
      <c r="BF26" s="71" t="str">
        <f>INDEX(Calculation_Splits!$DW:$EY,MATCH($A26,Calculation_Splits!$E:$E,0),MATCH(BF$1,Calculation_Splits!$DW$2:$EY$2,0))</f>
        <v>No known coal consumption based on the annual POTEnCIA reports on country energy consumption, dummy data based on the NL dataset was used to fill in the split; author: Joint Research Center (JRC); year: 2019</v>
      </c>
      <c r="BG26" s="71" t="str">
        <f>INDEX(Calculation_Splits!$DW:$EY,MATCH($A26,Calculation_Splits!$E:$E,0),MATCH(BG$1,Calculation_Splits!$DW$2:$EY$2,0))</f>
        <v>Derived from the annual POTEnCIA reports on country energy consumption; author: Joint Research Center (JRC); year: 2019</v>
      </c>
    </row>
    <row r="27" spans="1:59" x14ac:dyDescent="0.2">
      <c r="A27" t="s">
        <v>160</v>
      </c>
      <c r="B27" s="49">
        <f>INDEX(Calculation_Splits!$CT:$DV,MATCH($A27,Calculation_Splits!$E:$E,0),MATCH(B$1,Calculation_Splits!$CT$2:$DV$2,0))</f>
        <v>0.87629454658049954</v>
      </c>
      <c r="C27" s="49">
        <f>INDEX(Calculation_Splits!$CT:$DV,MATCH($A27,Calculation_Splits!$E:$E,0),MATCH(C$1,Calculation_Splits!$CT$2:$DV$2,0))</f>
        <v>0.83792001702656316</v>
      </c>
      <c r="D27" s="49">
        <f>INDEX(Calculation_Splits!$CT:$DV,MATCH($A27,Calculation_Splits!$E:$E,0),MATCH(D$1,Calculation_Splits!$CT$2:$DV$2,0))</f>
        <v>0.90959539531891564</v>
      </c>
      <c r="E27" s="49">
        <f>INDEX(Calculation_Splits!$CT:$DV,MATCH($A27,Calculation_Splits!$E:$E,0),MATCH(E$1,Calculation_Splits!$CT$2:$DV$2,0))</f>
        <v>0.81595411529749584</v>
      </c>
      <c r="F27" s="49">
        <f>INDEX(Calculation_Splits!$CT:$DV,MATCH($A27,Calculation_Splits!$E:$E,0),MATCH(F$1,Calculation_Splits!$CT$2:$DV$2,0))</f>
        <v>0.99393467375525291</v>
      </c>
      <c r="G27" s="49">
        <f>INDEX(Calculation_Splits!$CT:$DV,MATCH($A27,Calculation_Splits!$E:$E,0),MATCH(G$1,Calculation_Splits!$CT$2:$DV$2,0))</f>
        <v>0.83384226548719953</v>
      </c>
      <c r="H27" s="49">
        <f>INDEX(Calculation_Splits!$CT:$DV,MATCH($A27,Calculation_Splits!$E:$E,0),MATCH(H$1,Calculation_Splits!$CT$2:$DV$2,0))</f>
        <v>0.90554695220652814</v>
      </c>
      <c r="I27" s="49">
        <f>INDEX(Calculation_Splits!$CT:$DV,MATCH($A27,Calculation_Splits!$E:$E,0),MATCH(I$1,Calculation_Splits!$CT$2:$DV$2,0))</f>
        <v>0.91247477179010117</v>
      </c>
      <c r="J27" s="49">
        <f>INDEX(Calculation_Splits!$CT:$DV,MATCH($A27,Calculation_Splits!$E:$E,0),MATCH(J$1,Calculation_Splits!$CT$2:$DV$2,0))</f>
        <v>0.77390499257849754</v>
      </c>
      <c r="K27" s="49">
        <f>INDEX(Calculation_Splits!$CT:$DV,MATCH($A27,Calculation_Splits!$E:$E,0),MATCH(K$1,Calculation_Splits!$CT$2:$DV$2,0))</f>
        <v>0.93465061992873477</v>
      </c>
      <c r="L27" s="49">
        <f>INDEX(Calculation_Splits!$CT:$DV,MATCH($A27,Calculation_Splits!$E:$E,0),MATCH(L$1,Calculation_Splits!$CT$2:$DV$2,0))</f>
        <v>0.85940578401692858</v>
      </c>
      <c r="M27" s="49">
        <f>INDEX(Calculation_Splits!$CT:$DV,MATCH($A27,Calculation_Splits!$E:$E,0),MATCH(M$1,Calculation_Splits!$CT$2:$DV$2,0))</f>
        <v>0.90520154502516337</v>
      </c>
      <c r="N27" s="49">
        <f>INDEX(Calculation_Splits!$CT:$DV,MATCH($A27,Calculation_Splits!$E:$E,0),MATCH(N$1,Calculation_Splits!$CT$2:$DV$2,0))</f>
        <v>0.69235123284032785</v>
      </c>
      <c r="O27" s="49">
        <f>INDEX(Calculation_Splits!$CT:$DV,MATCH($A27,Calculation_Splits!$E:$E,0),MATCH(O$1,Calculation_Splits!$CT$2:$DV$2,0))</f>
        <v>0.69648569001505578</v>
      </c>
      <c r="P27" s="49">
        <f>INDEX(Calculation_Splits!$CT:$DV,MATCH($A27,Calculation_Splits!$E:$E,0),MATCH(P$1,Calculation_Splits!$CT$2:$DV$2,0))</f>
        <v>0.99640743756212036</v>
      </c>
      <c r="Q27" s="49">
        <f>INDEX(Calculation_Splits!$CT:$DV,MATCH($A27,Calculation_Splits!$E:$E,0),MATCH(Q$1,Calculation_Splits!$CT$2:$DV$2,0))</f>
        <v>0.81106306007508566</v>
      </c>
      <c r="R27" s="49">
        <f>INDEX(Calculation_Splits!$CT:$DV,MATCH($A27,Calculation_Splits!$E:$E,0),MATCH(R$1,Calculation_Splits!$CT$2:$DV$2,0))</f>
        <v>0.84690074843591567</v>
      </c>
      <c r="S27" s="49">
        <f>INDEX(Calculation_Splits!$CT:$DV,MATCH($A27,Calculation_Splits!$E:$E,0),MATCH(S$1,Calculation_Splits!$CT$2:$DV$2,0))</f>
        <v>0.8371907834743757</v>
      </c>
      <c r="T27" s="49">
        <f>INDEX(Calculation_Splits!$CT:$DV,MATCH($A27,Calculation_Splits!$E:$E,0),MATCH(T$1,Calculation_Splits!$CT$2:$DV$2,0))</f>
        <v>0.91357227860122947</v>
      </c>
      <c r="U27" s="49">
        <f>INDEX(Calculation_Splits!$CT:$DV,MATCH($A27,Calculation_Splits!$E:$E,0),MATCH(U$1,Calculation_Splits!$CT$2:$DV$2,0))</f>
        <v>0.90449315627540539</v>
      </c>
      <c r="V27" s="49">
        <f>INDEX(Calculation_Splits!$CT:$DV,MATCH($A27,Calculation_Splits!$E:$E,0),MATCH(V$1,Calculation_Splits!$CT$2:$DV$2,0))</f>
        <v>0.85921673446961</v>
      </c>
      <c r="W27" s="49">
        <f>INDEX(Calculation_Splits!$CT:$DV,MATCH($A27,Calculation_Splits!$E:$E,0),MATCH(W$1,Calculation_Splits!$CT$2:$DV$2,0))</f>
        <v>0.79501201964833224</v>
      </c>
      <c r="X27" s="49">
        <f>INDEX(Calculation_Splits!$CT:$DV,MATCH($A27,Calculation_Splits!$E:$E,0),MATCH(X$1,Calculation_Splits!$CT$2:$DV$2,0))</f>
        <v>0.81462803595462552</v>
      </c>
      <c r="Y27" s="49">
        <f>INDEX(Calculation_Splits!$CT:$DV,MATCH($A27,Calculation_Splits!$E:$E,0),MATCH(Y$1,Calculation_Splits!$CT$2:$DV$2,0))</f>
        <v>0.82330436383368466</v>
      </c>
      <c r="Z27" s="49">
        <f>INDEX(Calculation_Splits!$CT:$DV,MATCH($A27,Calculation_Splits!$E:$E,0),MATCH(Z$1,Calculation_Splits!$CT$2:$DV$2,0))</f>
        <v>0.85304442433704719</v>
      </c>
      <c r="AA27" s="49">
        <f>INDEX(Calculation_Splits!$CT:$DV,MATCH($A27,Calculation_Splits!$E:$E,0),MATCH(AA$1,Calculation_Splits!$CT$2:$DV$2,0))</f>
        <v>0.78927955235398772</v>
      </c>
      <c r="AB27" s="49">
        <f>INDEX(Calculation_Splits!$CT:$DV,MATCH($A27,Calculation_Splits!$E:$E,0),MATCH(AB$1,Calculation_Splits!$CT$2:$DV$2,0))</f>
        <v>0.99423896732892381</v>
      </c>
      <c r="AC27" s="49">
        <f>INDEX(Calculation_Splits!$CT:$DV,MATCH($A27,Calculation_Splits!$E:$E,0),MATCH(AC$1,Calculation_Splits!$CT$2:$DV$2,0))</f>
        <v>0.99118445959089052</v>
      </c>
      <c r="AD27" s="49">
        <f>INDEX(Calculation_Splits!$CT:$DV,MATCH($A27,Calculation_Splits!$E:$E,0),MATCH(AD$1,Calculation_Splits!$CT$2:$DV$2,0))</f>
        <v>0.84244022576127664</v>
      </c>
      <c r="AE27" s="71" t="str">
        <f>INDEX(Calculation_Splits!$DW:$EY,MATCH($A27,Calculation_Splits!$E:$E,0),MATCH(AE$1,Calculation_Splits!$DW$2:$EY$2,0))</f>
        <v>Derived from the annual POTEnCIA reports on country energy consumption; author: Joint Research Center (JRC); year: 2019</v>
      </c>
      <c r="AF27" s="71" t="str">
        <f>INDEX(Calculation_Splits!$DW:$EY,MATCH($A27,Calculation_Splits!$E:$E,0),MATCH(AF$1,Calculation_Splits!$DW$2:$EY$2,0))</f>
        <v>Derived from the annual POTEnCIA reports on country energy consumption; author: Joint Research Center (JRC); year: 2019</v>
      </c>
      <c r="AG27" s="71" t="str">
        <f>INDEX(Calculation_Splits!$DW:$EY,MATCH($A27,Calculation_Splits!$E:$E,0),MATCH(AG$1,Calculation_Splits!$DW$2:$EY$2,0))</f>
        <v>Derived from the annual POTEnCIA reports on country energy consumption; author: Joint Research Center (JRC); year: 2019</v>
      </c>
      <c r="AH27" s="71" t="str">
        <f>INDEX(Calculation_Splits!$DW:$EY,MATCH($A27,Calculation_Splits!$E:$E,0),MATCH(AH$1,Calculation_Splits!$DW$2:$EY$2,0))</f>
        <v>Derived from the annual POTEnCIA reports on country energy consumption; author: Joint Research Center (JRC); year: 2019</v>
      </c>
      <c r="AI27" s="71" t="str">
        <f>INDEX(Calculation_Splits!$DW:$EY,MATCH($A27,Calculation_Splits!$E:$E,0),MATCH(AI$1,Calculation_Splits!$DW$2:$EY$2,0))</f>
        <v>Derived from the annual POTEnCIA reports on country energy consumption; author: Joint Research Center (JRC); year: 2019</v>
      </c>
      <c r="AJ27" s="71" t="str">
        <f>INDEX(Calculation_Splits!$DW:$EY,MATCH($A27,Calculation_Splits!$E:$E,0),MATCH(AJ$1,Calculation_Splits!$DW$2:$EY$2,0))</f>
        <v>Derived from the annual POTEnCIA reports on country energy consumption; author: Joint Research Center (JRC); year: 2019</v>
      </c>
      <c r="AK27" s="71" t="str">
        <f>INDEX(Calculation_Splits!$DW:$EY,MATCH($A27,Calculation_Splits!$E:$E,0),MATCH(AK$1,Calculation_Splits!$DW$2:$EY$2,0))</f>
        <v>Derived from the annual POTEnCIA reports on country energy consumption; author: Joint Research Center (JRC); year: 2019</v>
      </c>
      <c r="AL27" s="71" t="str">
        <f>INDEX(Calculation_Splits!$DW:$EY,MATCH($A27,Calculation_Splits!$E:$E,0),MATCH(AL$1,Calculation_Splits!$DW$2:$EY$2,0))</f>
        <v>Derived from the annual POTEnCIA reports on country energy consumption; author: Joint Research Center (JRC); year: 2019</v>
      </c>
      <c r="AM27" s="71" t="str">
        <f>INDEX(Calculation_Splits!$DW:$EY,MATCH($A27,Calculation_Splits!$E:$E,0),MATCH(AM$1,Calculation_Splits!$DW$2:$EY$2,0))</f>
        <v>Derived from the annual POTEnCIA reports on country energy consumption; author: Joint Research Center (JRC); year: 2019</v>
      </c>
      <c r="AN27" s="71" t="str">
        <f>INDEX(Calculation_Splits!$DW:$EY,MATCH($A27,Calculation_Splits!$E:$E,0),MATCH(AN$1,Calculation_Splits!$DW$2:$EY$2,0))</f>
        <v>Derived from the annual POTEnCIA reports on country energy consumption; author: Joint Research Center (JRC); year: 2019</v>
      </c>
      <c r="AO27" s="71" t="str">
        <f>INDEX(Calculation_Splits!$DW:$EY,MATCH($A27,Calculation_Splits!$E:$E,0),MATCH(AO$1,Calculation_Splits!$DW$2:$EY$2,0))</f>
        <v>Derived from the annual POTEnCIA reports on country energy consumption; author: Joint Research Center (JRC); year: 2019</v>
      </c>
      <c r="AP27" s="71" t="str">
        <f>INDEX(Calculation_Splits!$DW:$EY,MATCH($A27,Calculation_Splits!$E:$E,0),MATCH(AP$1,Calculation_Splits!$DW$2:$EY$2,0))</f>
        <v>Derived from the annual POTEnCIA reports on country energy consumption; author: Joint Research Center (JRC); year: 2019</v>
      </c>
      <c r="AQ27" s="71" t="str">
        <f>INDEX(Calculation_Splits!$DW:$EY,MATCH($A27,Calculation_Splits!$E:$E,0),MATCH(AQ$1,Calculation_Splits!$DW$2:$EY$2,0))</f>
        <v>Derived from the annual POTEnCIA reports on country energy consumption; author: Joint Research Center (JRC); year: 2019</v>
      </c>
      <c r="AR27" s="71" t="str">
        <f>INDEX(Calculation_Splits!$DW:$EY,MATCH($A27,Calculation_Splits!$E:$E,0),MATCH(AR$1,Calculation_Splits!$DW$2:$EY$2,0))</f>
        <v>Derived from the annual POTEnCIA reports on country energy consumption; author: Joint Research Center (JRC); year: 2019</v>
      </c>
      <c r="AS27" s="71" t="str">
        <f>INDEX(Calculation_Splits!$DW:$EY,MATCH($A27,Calculation_Splits!$E:$E,0),MATCH(AS$1,Calculation_Splits!$DW$2:$EY$2,0))</f>
        <v>Derived from the annual POTEnCIA reports on country energy consumption; author: Joint Research Center (JRC); year: 2019</v>
      </c>
      <c r="AT27" s="71" t="str">
        <f>INDEX(Calculation_Splits!$DW:$EY,MATCH($A27,Calculation_Splits!$E:$E,0),MATCH(AT$1,Calculation_Splits!$DW$2:$EY$2,0))</f>
        <v>Derived from the annual POTEnCIA reports on country energy consumption; author: Joint Research Center (JRC); year: 2019</v>
      </c>
      <c r="AU27" s="71" t="str">
        <f>INDEX(Calculation_Splits!$DW:$EY,MATCH($A27,Calculation_Splits!$E:$E,0),MATCH(AU$1,Calculation_Splits!$DW$2:$EY$2,0))</f>
        <v>Derived from the annual POTEnCIA reports on country energy consumption; author: Joint Research Center (JRC); year: 2019</v>
      </c>
      <c r="AV27" s="71" t="str">
        <f>INDEX(Calculation_Splits!$DW:$EY,MATCH($A27,Calculation_Splits!$E:$E,0),MATCH(AV$1,Calculation_Splits!$DW$2:$EY$2,0))</f>
        <v>Derived from the annual POTEnCIA reports on country energy consumption; author: Joint Research Center (JRC); year: 2019</v>
      </c>
      <c r="AW27" s="71" t="str">
        <f>INDEX(Calculation_Splits!$DW:$EY,MATCH($A27,Calculation_Splits!$E:$E,0),MATCH(AW$1,Calculation_Splits!$DW$2:$EY$2,0))</f>
        <v>Derived from the annual POTEnCIA reports on country energy consumption; author: Joint Research Center (JRC); year: 2019</v>
      </c>
      <c r="AX27" s="71" t="str">
        <f>INDEX(Calculation_Splits!$DW:$EY,MATCH($A27,Calculation_Splits!$E:$E,0),MATCH(AX$1,Calculation_Splits!$DW$2:$EY$2,0))</f>
        <v>Derived from the annual POTEnCIA reports on country energy consumption; author: Joint Research Center (JRC); year: 2019</v>
      </c>
      <c r="AY27" s="71" t="str">
        <f>INDEX(Calculation_Splits!$DW:$EY,MATCH($A27,Calculation_Splits!$E:$E,0),MATCH(AY$1,Calculation_Splits!$DW$2:$EY$2,0))</f>
        <v>Derived from the annual POTEnCIA reports on country energy consumption; author: Joint Research Center (JRC); year: 2019</v>
      </c>
      <c r="AZ27" s="71" t="str">
        <f>INDEX(Calculation_Splits!$DW:$EY,MATCH($A27,Calculation_Splits!$E:$E,0),MATCH(AZ$1,Calculation_Splits!$DW$2:$EY$2,0))</f>
        <v>Derived from the annual POTEnCIA reports on country energy consumption; author: Joint Research Center (JRC); year: 2019</v>
      </c>
      <c r="BA27" s="71" t="str">
        <f>INDEX(Calculation_Splits!$DW:$EY,MATCH($A27,Calculation_Splits!$E:$E,0),MATCH(BA$1,Calculation_Splits!$DW$2:$EY$2,0))</f>
        <v>Derived from the annual POTEnCIA reports on country energy consumption; author: Joint Research Center (JRC); year: 2019</v>
      </c>
      <c r="BB27" s="71" t="str">
        <f>INDEX(Calculation_Splits!$DW:$EY,MATCH($A27,Calculation_Splits!$E:$E,0),MATCH(BB$1,Calculation_Splits!$DW$2:$EY$2,0))</f>
        <v>Derived from the annual POTEnCIA reports on country energy consumption; author: Joint Research Center (JRC); year: 2019</v>
      </c>
      <c r="BC27" s="71" t="str">
        <f>INDEX(Calculation_Splits!$DW:$EY,MATCH($A27,Calculation_Splits!$E:$E,0),MATCH(BC$1,Calculation_Splits!$DW$2:$EY$2,0))</f>
        <v>Derived from the annual POTEnCIA reports on country energy consumption; author: Joint Research Center (JRC); year: 2019</v>
      </c>
      <c r="BD27" s="71" t="str">
        <f>INDEX(Calculation_Splits!$DW:$EY,MATCH($A27,Calculation_Splits!$E:$E,0),MATCH(BD$1,Calculation_Splits!$DW$2:$EY$2,0))</f>
        <v>Derived from the annual POTEnCIA reports on country energy consumption; author: Joint Research Center (JRC); year: 2019</v>
      </c>
      <c r="BE27" s="71" t="str">
        <f>INDEX(Calculation_Splits!$DW:$EY,MATCH($A27,Calculation_Splits!$E:$E,0),MATCH(BE$1,Calculation_Splits!$DW$2:$EY$2,0))</f>
        <v>Derived from the annual POTEnCIA reports on country energy consumption; author: Joint Research Center (JRC); year: 2019</v>
      </c>
      <c r="BF27" s="71" t="str">
        <f>INDEX(Calculation_Splits!$DW:$EY,MATCH($A27,Calculation_Splits!$E:$E,0),MATCH(BF$1,Calculation_Splits!$DW$2:$EY$2,0))</f>
        <v>Derived from the annual POTEnCIA reports on country energy consumption; author: Joint Research Center (JRC); year: 2019</v>
      </c>
      <c r="BG27" s="71" t="str">
        <f>INDEX(Calculation_Splits!$DW:$EY,MATCH($A27,Calculation_Splits!$E:$E,0),MATCH(BG$1,Calculation_Splits!$DW$2:$EY$2,0))</f>
        <v>Derived from the annual POTEnCIA reports on country energy consumption; author: Joint Research Center (JRC); year: 2019</v>
      </c>
    </row>
    <row r="28" spans="1:59" x14ac:dyDescent="0.2">
      <c r="A28" t="s">
        <v>161</v>
      </c>
      <c r="B28" s="49">
        <f>INDEX(Calculation_Splits!$CT:$DV,MATCH($A28,Calculation_Splits!$E:$E,0),MATCH(B$1,Calculation_Splits!$CT$2:$DV$2,0))</f>
        <v>5.9271386445268824E-2</v>
      </c>
      <c r="C28" s="49">
        <f>INDEX(Calculation_Splits!$CT:$DV,MATCH($A28,Calculation_Splits!$E:$E,0),MATCH(C$1,Calculation_Splits!$CT$2:$DV$2,0))</f>
        <v>0.39152711696852771</v>
      </c>
      <c r="D28" s="49">
        <f>INDEX(Calculation_Splits!$CT:$DV,MATCH($A28,Calculation_Splits!$E:$E,0),MATCH(D$1,Calculation_Splits!$CT$2:$DV$2,0))</f>
        <v>0.26973090544582734</v>
      </c>
      <c r="E28" s="49">
        <f>INDEX(Calculation_Splits!$CT:$DV,MATCH($A28,Calculation_Splits!$E:$E,0),MATCH(E$1,Calculation_Splits!$CT$2:$DV$2,0))</f>
        <v>0.23913695567229634</v>
      </c>
      <c r="F28" s="49">
        <f>INDEX(Calculation_Splits!$CT:$DV,MATCH($A28,Calculation_Splits!$E:$E,0),MATCH(F$1,Calculation_Splits!$CT$2:$DV$2,0))</f>
        <v>0.37491735386355923</v>
      </c>
      <c r="G28" s="49">
        <f>INDEX(Calculation_Splits!$CT:$DV,MATCH($A28,Calculation_Splits!$E:$E,0),MATCH(G$1,Calculation_Splits!$CT$2:$DV$2,0))</f>
        <v>0.12344236495686767</v>
      </c>
      <c r="H28" s="49">
        <f>INDEX(Calculation_Splits!$CT:$DV,MATCH($A28,Calculation_Splits!$E:$E,0),MATCH(H$1,Calculation_Splits!$CT$2:$DV$2,0))</f>
        <v>7.3135050379477498E-2</v>
      </c>
      <c r="I28" s="49">
        <f>INDEX(Calculation_Splits!$CT:$DV,MATCH($A28,Calculation_Splits!$E:$E,0),MATCH(I$1,Calculation_Splits!$CT$2:$DV$2,0))</f>
        <v>0.4451977227645964</v>
      </c>
      <c r="J28" s="49">
        <f>INDEX(Calculation_Splits!$CT:$DV,MATCH($A28,Calculation_Splits!$E:$E,0),MATCH(J$1,Calculation_Splits!$CT$2:$DV$2,0))</f>
        <v>0.14297060955146842</v>
      </c>
      <c r="K28" s="49">
        <f>INDEX(Calculation_Splits!$CT:$DV,MATCH($A28,Calculation_Splits!$E:$E,0),MATCH(K$1,Calculation_Splits!$CT$2:$DV$2,0))</f>
        <v>0.47715932917563741</v>
      </c>
      <c r="L28" s="49">
        <f>INDEX(Calculation_Splits!$CT:$DV,MATCH($A28,Calculation_Splits!$E:$E,0),MATCH(L$1,Calculation_Splits!$CT$2:$DV$2,0))</f>
        <v>0.29685148228059549</v>
      </c>
      <c r="M28" s="49">
        <f>INDEX(Calculation_Splits!$CT:$DV,MATCH($A28,Calculation_Splits!$E:$E,0),MATCH(M$1,Calculation_Splits!$CT$2:$DV$2,0))</f>
        <v>0.2121926773890343</v>
      </c>
      <c r="N28" s="49">
        <f>INDEX(Calculation_Splits!$CT:$DV,MATCH($A28,Calculation_Splits!$E:$E,0),MATCH(N$1,Calculation_Splits!$CT$2:$DV$2,0))</f>
        <v>0.26306217407260213</v>
      </c>
      <c r="O28" s="49">
        <f>INDEX(Calculation_Splits!$CT:$DV,MATCH($A28,Calculation_Splits!$E:$E,0),MATCH(O$1,Calculation_Splits!$CT$2:$DV$2,0))</f>
        <v>0.21461222837472632</v>
      </c>
      <c r="P28" s="49">
        <f>INDEX(Calculation_Splits!$CT:$DV,MATCH($A28,Calculation_Splits!$E:$E,0),MATCH(P$1,Calculation_Splits!$CT$2:$DV$2,0))</f>
        <v>0.10762525120158797</v>
      </c>
      <c r="Q28" s="49">
        <f>INDEX(Calculation_Splits!$CT:$DV,MATCH($A28,Calculation_Splits!$E:$E,0),MATCH(Q$1,Calculation_Splits!$CT$2:$DV$2,0))</f>
        <v>0.16163062669177228</v>
      </c>
      <c r="R28" s="49">
        <f>INDEX(Calculation_Splits!$CT:$DV,MATCH($A28,Calculation_Splits!$E:$E,0),MATCH(R$1,Calculation_Splits!$CT$2:$DV$2,0))</f>
        <v>0.24134041581660215</v>
      </c>
      <c r="S28" s="49">
        <f>INDEX(Calculation_Splits!$CT:$DV,MATCH($A28,Calculation_Splits!$E:$E,0),MATCH(S$1,Calculation_Splits!$CT$2:$DV$2,0))</f>
        <v>0.1490087528877761</v>
      </c>
      <c r="T28" s="49">
        <f>INDEX(Calculation_Splits!$CT:$DV,MATCH($A28,Calculation_Splits!$E:$E,0),MATCH(T$1,Calculation_Splits!$CT$2:$DV$2,0))</f>
        <v>0.26099151848074786</v>
      </c>
      <c r="U28" s="49">
        <f>INDEX(Calculation_Splits!$CT:$DV,MATCH($A28,Calculation_Splits!$E:$E,0),MATCH(U$1,Calculation_Splits!$CT$2:$DV$2,0))</f>
        <v>0.25802394839300413</v>
      </c>
      <c r="V28" s="49">
        <f>INDEX(Calculation_Splits!$CT:$DV,MATCH($A28,Calculation_Splits!$E:$E,0),MATCH(V$1,Calculation_Splits!$CT$2:$DV$2,0))</f>
        <v>0.11775530251641202</v>
      </c>
      <c r="W28" s="49">
        <f>INDEX(Calculation_Splits!$CT:$DV,MATCH($A28,Calculation_Splits!$E:$E,0),MATCH(W$1,Calculation_Splits!$CT$2:$DV$2,0))</f>
        <v>0.3104245239379852</v>
      </c>
      <c r="X28" s="49">
        <f>INDEX(Calculation_Splits!$CT:$DV,MATCH($A28,Calculation_Splits!$E:$E,0),MATCH(X$1,Calculation_Splits!$CT$2:$DV$2,0))</f>
        <v>0.2592061447433136</v>
      </c>
      <c r="Y28" s="49">
        <f>INDEX(Calculation_Splits!$CT:$DV,MATCH($A28,Calculation_Splits!$E:$E,0),MATCH(Y$1,Calculation_Splits!$CT$2:$DV$2,0))</f>
        <v>4.1578837630291618E-2</v>
      </c>
      <c r="Z28" s="49">
        <f>INDEX(Calculation_Splits!$CT:$DV,MATCH($A28,Calculation_Splits!$E:$E,0),MATCH(Z$1,Calculation_Splits!$CT$2:$DV$2,0))</f>
        <v>0.33529352994298767</v>
      </c>
      <c r="AA28" s="49">
        <f>INDEX(Calculation_Splits!$CT:$DV,MATCH($A28,Calculation_Splits!$E:$E,0),MATCH(AA$1,Calculation_Splits!$CT$2:$DV$2,0))</f>
        <v>0.22131391818021467</v>
      </c>
      <c r="AB28" s="49">
        <f>INDEX(Calculation_Splits!$CT:$DV,MATCH($A28,Calculation_Splits!$E:$E,0),MATCH(AB$1,Calculation_Splits!$CT$2:$DV$2,0))</f>
        <v>0.18974208481729207</v>
      </c>
      <c r="AC28" s="49">
        <f>INDEX(Calculation_Splits!$CT:$DV,MATCH($A28,Calculation_Splits!$E:$E,0),MATCH(AC$1,Calculation_Splits!$CT$2:$DV$2,0))</f>
        <v>0.39647165501805504</v>
      </c>
      <c r="AD28" s="49">
        <f>INDEX(Calculation_Splits!$CT:$DV,MATCH($A28,Calculation_Splits!$E:$E,0),MATCH(AD$1,Calculation_Splits!$CT$2:$DV$2,0))</f>
        <v>0.22477744325388516</v>
      </c>
      <c r="AE28" s="71" t="str">
        <f>INDEX(Calculation_Splits!$DW:$EY,MATCH($A28,Calculation_Splits!$E:$E,0),MATCH(AE$1,Calculation_Splits!$DW$2:$EY$2,0))</f>
        <v>Derived from the annual POTEnCIA reports on country energy consumption; author: Joint Research Center (JRC); year: 2019</v>
      </c>
      <c r="AF28" s="71" t="str">
        <f>INDEX(Calculation_Splits!$DW:$EY,MATCH($A28,Calculation_Splits!$E:$E,0),MATCH(AF$1,Calculation_Splits!$DW$2:$EY$2,0))</f>
        <v>Derived from the annual POTEnCIA reports on country energy consumption; author: Joint Research Center (JRC); year: 2019</v>
      </c>
      <c r="AG28" s="71" t="str">
        <f>INDEX(Calculation_Splits!$DW:$EY,MATCH($A28,Calculation_Splits!$E:$E,0),MATCH(AG$1,Calculation_Splits!$DW$2:$EY$2,0))</f>
        <v>Derived from the annual POTEnCIA reports on country energy consumption; author: Joint Research Center (JRC); year: 2019</v>
      </c>
      <c r="AH28" s="71" t="str">
        <f>INDEX(Calculation_Splits!$DW:$EY,MATCH($A28,Calculation_Splits!$E:$E,0),MATCH(AH$1,Calculation_Splits!$DW$2:$EY$2,0))</f>
        <v>Derived from the annual POTEnCIA reports on country energy consumption; author: Joint Research Center (JRC); year: 2019</v>
      </c>
      <c r="AI28" s="71" t="str">
        <f>INDEX(Calculation_Splits!$DW:$EY,MATCH($A28,Calculation_Splits!$E:$E,0),MATCH(AI$1,Calculation_Splits!$DW$2:$EY$2,0))</f>
        <v>Derived from the annual POTEnCIA reports on country energy consumption; author: Joint Research Center (JRC); year: 2019</v>
      </c>
      <c r="AJ28" s="71" t="str">
        <f>INDEX(Calculation_Splits!$DW:$EY,MATCH($A28,Calculation_Splits!$E:$E,0),MATCH(AJ$1,Calculation_Splits!$DW$2:$EY$2,0))</f>
        <v>Derived from the annual POTEnCIA reports on country energy consumption; author: Joint Research Center (JRC); year: 2019</v>
      </c>
      <c r="AK28" s="71" t="str">
        <f>INDEX(Calculation_Splits!$DW:$EY,MATCH($A28,Calculation_Splits!$E:$E,0),MATCH(AK$1,Calculation_Splits!$DW$2:$EY$2,0))</f>
        <v>Derived from the annual POTEnCIA reports on country energy consumption; author: Joint Research Center (JRC); year: 2019</v>
      </c>
      <c r="AL28" s="71" t="str">
        <f>INDEX(Calculation_Splits!$DW:$EY,MATCH($A28,Calculation_Splits!$E:$E,0),MATCH(AL$1,Calculation_Splits!$DW$2:$EY$2,0))</f>
        <v>Derived from the annual POTEnCIA reports on country energy consumption; author: Joint Research Center (JRC); year: 2019</v>
      </c>
      <c r="AM28" s="71" t="str">
        <f>INDEX(Calculation_Splits!$DW:$EY,MATCH($A28,Calculation_Splits!$E:$E,0),MATCH(AM$1,Calculation_Splits!$DW$2:$EY$2,0))</f>
        <v>Derived from the annual POTEnCIA reports on country energy consumption; author: Joint Research Center (JRC); year: 2019</v>
      </c>
      <c r="AN28" s="71" t="str">
        <f>INDEX(Calculation_Splits!$DW:$EY,MATCH($A28,Calculation_Splits!$E:$E,0),MATCH(AN$1,Calculation_Splits!$DW$2:$EY$2,0))</f>
        <v>Derived from the annual POTEnCIA reports on country energy consumption; author: Joint Research Center (JRC); year: 2019</v>
      </c>
      <c r="AO28" s="71" t="str">
        <f>INDEX(Calculation_Splits!$DW:$EY,MATCH($A28,Calculation_Splits!$E:$E,0),MATCH(AO$1,Calculation_Splits!$DW$2:$EY$2,0))</f>
        <v>Derived from the annual POTEnCIA reports on country energy consumption; author: Joint Research Center (JRC); year: 2019</v>
      </c>
      <c r="AP28" s="71" t="str">
        <f>INDEX(Calculation_Splits!$DW:$EY,MATCH($A28,Calculation_Splits!$E:$E,0),MATCH(AP$1,Calculation_Splits!$DW$2:$EY$2,0))</f>
        <v>Derived from the annual POTEnCIA reports on country energy consumption; author: Joint Research Center (JRC); year: 2019</v>
      </c>
      <c r="AQ28" s="71" t="str">
        <f>INDEX(Calculation_Splits!$DW:$EY,MATCH($A28,Calculation_Splits!$E:$E,0),MATCH(AQ$1,Calculation_Splits!$DW$2:$EY$2,0))</f>
        <v>Derived from the annual POTEnCIA reports on country energy consumption; author: Joint Research Center (JRC); year: 2019</v>
      </c>
      <c r="AR28" s="71" t="str">
        <f>INDEX(Calculation_Splits!$DW:$EY,MATCH($A28,Calculation_Splits!$E:$E,0),MATCH(AR$1,Calculation_Splits!$DW$2:$EY$2,0))</f>
        <v>Derived from the annual POTEnCIA reports on country energy consumption; author: Joint Research Center (JRC); year: 2019</v>
      </c>
      <c r="AS28" s="71" t="str">
        <f>INDEX(Calculation_Splits!$DW:$EY,MATCH($A28,Calculation_Splits!$E:$E,0),MATCH(AS$1,Calculation_Splits!$DW$2:$EY$2,0))</f>
        <v>Derived from the annual POTEnCIA reports on country energy consumption; author: Joint Research Center (JRC); year: 2019</v>
      </c>
      <c r="AT28" s="71" t="str">
        <f>INDEX(Calculation_Splits!$DW:$EY,MATCH($A28,Calculation_Splits!$E:$E,0),MATCH(AT$1,Calculation_Splits!$DW$2:$EY$2,0))</f>
        <v>Derived from the annual POTEnCIA reports on country energy consumption; author: Joint Research Center (JRC); year: 2019</v>
      </c>
      <c r="AU28" s="71" t="str">
        <f>INDEX(Calculation_Splits!$DW:$EY,MATCH($A28,Calculation_Splits!$E:$E,0),MATCH(AU$1,Calculation_Splits!$DW$2:$EY$2,0))</f>
        <v>Derived from the annual POTEnCIA reports on country energy consumption; author: Joint Research Center (JRC); year: 2019</v>
      </c>
      <c r="AV28" s="71" t="str">
        <f>INDEX(Calculation_Splits!$DW:$EY,MATCH($A28,Calculation_Splits!$E:$E,0),MATCH(AV$1,Calculation_Splits!$DW$2:$EY$2,0))</f>
        <v>Derived from the annual POTEnCIA reports on country energy consumption; author: Joint Research Center (JRC); year: 2019</v>
      </c>
      <c r="AW28" s="71" t="str">
        <f>INDEX(Calculation_Splits!$DW:$EY,MATCH($A28,Calculation_Splits!$E:$E,0),MATCH(AW$1,Calculation_Splits!$DW$2:$EY$2,0))</f>
        <v>Derived from the annual POTEnCIA reports on country energy consumption; author: Joint Research Center (JRC); year: 2019</v>
      </c>
      <c r="AX28" s="71" t="str">
        <f>INDEX(Calculation_Splits!$DW:$EY,MATCH($A28,Calculation_Splits!$E:$E,0),MATCH(AX$1,Calculation_Splits!$DW$2:$EY$2,0))</f>
        <v>Derived from the annual POTEnCIA reports on country energy consumption; author: Joint Research Center (JRC); year: 2019</v>
      </c>
      <c r="AY28" s="71" t="str">
        <f>INDEX(Calculation_Splits!$DW:$EY,MATCH($A28,Calculation_Splits!$E:$E,0),MATCH(AY$1,Calculation_Splits!$DW$2:$EY$2,0))</f>
        <v>Derived from the annual POTEnCIA reports on country energy consumption; author: Joint Research Center (JRC); year: 2019</v>
      </c>
      <c r="AZ28" s="71" t="str">
        <f>INDEX(Calculation_Splits!$DW:$EY,MATCH($A28,Calculation_Splits!$E:$E,0),MATCH(AZ$1,Calculation_Splits!$DW$2:$EY$2,0))</f>
        <v>Derived from the annual POTEnCIA reports on country energy consumption; author: Joint Research Center (JRC); year: 2019</v>
      </c>
      <c r="BA28" s="71" t="str">
        <f>INDEX(Calculation_Splits!$DW:$EY,MATCH($A28,Calculation_Splits!$E:$E,0),MATCH(BA$1,Calculation_Splits!$DW$2:$EY$2,0))</f>
        <v>Derived from the annual POTEnCIA reports on country energy consumption; author: Joint Research Center (JRC); year: 2019</v>
      </c>
      <c r="BB28" s="71" t="str">
        <f>INDEX(Calculation_Splits!$DW:$EY,MATCH($A28,Calculation_Splits!$E:$E,0),MATCH(BB$1,Calculation_Splits!$DW$2:$EY$2,0))</f>
        <v>Derived from the annual POTEnCIA reports on country energy consumption; author: Joint Research Center (JRC); year: 2019</v>
      </c>
      <c r="BC28" s="71" t="str">
        <f>INDEX(Calculation_Splits!$DW:$EY,MATCH($A28,Calculation_Splits!$E:$E,0),MATCH(BC$1,Calculation_Splits!$DW$2:$EY$2,0))</f>
        <v>Derived from the annual POTEnCIA reports on country energy consumption; author: Joint Research Center (JRC); year: 2019</v>
      </c>
      <c r="BD28" s="71" t="str">
        <f>INDEX(Calculation_Splits!$DW:$EY,MATCH($A28,Calculation_Splits!$E:$E,0),MATCH(BD$1,Calculation_Splits!$DW$2:$EY$2,0))</f>
        <v>Derived from the annual POTEnCIA reports on country energy consumption; author: Joint Research Center (JRC); year: 2019</v>
      </c>
      <c r="BE28" s="71" t="str">
        <f>INDEX(Calculation_Splits!$DW:$EY,MATCH($A28,Calculation_Splits!$E:$E,0),MATCH(BE$1,Calculation_Splits!$DW$2:$EY$2,0))</f>
        <v>Derived from the annual POTEnCIA reports on country energy consumption; author: Joint Research Center (JRC); year: 2019</v>
      </c>
      <c r="BF28" s="71" t="str">
        <f>INDEX(Calculation_Splits!$DW:$EY,MATCH($A28,Calculation_Splits!$E:$E,0),MATCH(BF$1,Calculation_Splits!$DW$2:$EY$2,0))</f>
        <v>Derived from the annual POTEnCIA reports on country energy consumption; author: Joint Research Center (JRC); year: 2019</v>
      </c>
      <c r="BG28" s="71" t="str">
        <f>INDEX(Calculation_Splits!$DW:$EY,MATCH($A28,Calculation_Splits!$E:$E,0),MATCH(BG$1,Calculation_Splits!$DW$2:$EY$2,0))</f>
        <v>Derived from the annual POTEnCIA reports on country energy consumption; author: Joint Research Center (JRC); year: 2019</v>
      </c>
    </row>
    <row r="29" spans="1:59" x14ac:dyDescent="0.2">
      <c r="A29" t="s">
        <v>162</v>
      </c>
      <c r="B29" s="49">
        <f>INDEX(Calculation_Splits!$CT:$DV,MATCH($A29,Calculation_Splits!$E:$E,0),MATCH(B$1,Calculation_Splits!$CT$2:$DV$2,0))</f>
        <v>0.58827848240915426</v>
      </c>
      <c r="C29" s="49">
        <f>INDEX(Calculation_Splits!$CT:$DV,MATCH($A29,Calculation_Splits!$E:$E,0),MATCH(C$1,Calculation_Splits!$CT$2:$DV$2,0))</f>
        <v>0.76568039099146668</v>
      </c>
      <c r="D29" s="49">
        <f>INDEX(Calculation_Splits!$CT:$DV,MATCH($A29,Calculation_Splits!$E:$E,0),MATCH(D$1,Calculation_Splits!$CT$2:$DV$2,0))</f>
        <v>0.68002098384513898</v>
      </c>
      <c r="E29" s="49">
        <f>INDEX(Calculation_Splits!$CT:$DV,MATCH($A29,Calculation_Splits!$E:$E,0),MATCH(E$1,Calculation_Splits!$CT$2:$DV$2,0))</f>
        <v>1.9550546737287802E-2</v>
      </c>
      <c r="F29" s="49">
        <f>INDEX(Calculation_Splits!$CT:$DV,MATCH($A29,Calculation_Splits!$E:$E,0),MATCH(F$1,Calculation_Splits!$CT$2:$DV$2,0))</f>
        <v>0.71560867935103167</v>
      </c>
      <c r="G29" s="49">
        <f>INDEX(Calculation_Splits!$CT:$DV,MATCH($A29,Calculation_Splits!$E:$E,0),MATCH(G$1,Calculation_Splits!$CT$2:$DV$2,0))</f>
        <v>0.67703657613747681</v>
      </c>
      <c r="H29" s="49">
        <f>INDEX(Calculation_Splits!$CT:$DV,MATCH($A29,Calculation_Splits!$E:$E,0),MATCH(H$1,Calculation_Splits!$CT$2:$DV$2,0))</f>
        <v>0.78324144086586844</v>
      </c>
      <c r="I29" s="49">
        <f>INDEX(Calculation_Splits!$CT:$DV,MATCH($A29,Calculation_Splits!$E:$E,0),MATCH(I$1,Calculation_Splits!$CT$2:$DV$2,0))</f>
        <v>0.77998179065650886</v>
      </c>
      <c r="J29" s="49">
        <f>INDEX(Calculation_Splits!$CT:$DV,MATCH($A29,Calculation_Splits!$E:$E,0),MATCH(J$1,Calculation_Splits!$CT$2:$DV$2,0))</f>
        <v>0.5645050608856963</v>
      </c>
      <c r="K29" s="49">
        <f>INDEX(Calculation_Splits!$CT:$DV,MATCH($A29,Calculation_Splits!$E:$E,0),MATCH(K$1,Calculation_Splits!$CT$2:$DV$2,0))</f>
        <v>0.87116734048699718</v>
      </c>
      <c r="L29" s="49">
        <f>INDEX(Calculation_Splits!$CT:$DV,MATCH($A29,Calculation_Splits!$E:$E,0),MATCH(L$1,Calculation_Splits!$CT$2:$DV$2,0))</f>
        <v>0.73378200005644045</v>
      </c>
      <c r="M29" s="49">
        <f>INDEX(Calculation_Splits!$CT:$DV,MATCH($A29,Calculation_Splits!$E:$E,0),MATCH(M$1,Calculation_Splits!$CT$2:$DV$2,0))</f>
        <v>0.68561236129191505</v>
      </c>
      <c r="N29" s="49">
        <f>INDEX(Calculation_Splits!$CT:$DV,MATCH($A29,Calculation_Splits!$E:$E,0),MATCH(N$1,Calculation_Splits!$CT$2:$DV$2,0))</f>
        <v>0.50494729658833493</v>
      </c>
      <c r="O29" s="49">
        <f>INDEX(Calculation_Splits!$CT:$DV,MATCH($A29,Calculation_Splits!$E:$E,0),MATCH(O$1,Calculation_Splits!$CT$2:$DV$2,0))</f>
        <v>0.69914024962623234</v>
      </c>
      <c r="P29" s="49">
        <f>INDEX(Calculation_Splits!$CT:$DV,MATCH($A29,Calculation_Splits!$E:$E,0),MATCH(P$1,Calculation_Splits!$CT$2:$DV$2,0))</f>
        <v>0.66126563597464816</v>
      </c>
      <c r="Q29" s="49">
        <f>INDEX(Calculation_Splits!$CT:$DV,MATCH($A29,Calculation_Splits!$E:$E,0),MATCH(Q$1,Calculation_Splits!$CT$2:$DV$2,0))</f>
        <v>0.58793647774705915</v>
      </c>
      <c r="R29" s="49">
        <f>INDEX(Calculation_Splits!$CT:$DV,MATCH($A29,Calculation_Splits!$E:$E,0),MATCH(R$1,Calculation_Splits!$CT$2:$DV$2,0))</f>
        <v>0.63631138938535448</v>
      </c>
      <c r="S29" s="49">
        <f>INDEX(Calculation_Splits!$CT:$DV,MATCH($A29,Calculation_Splits!$E:$E,0),MATCH(S$1,Calculation_Splits!$CT$2:$DV$2,0))</f>
        <v>0.83084397754469563</v>
      </c>
      <c r="T29" s="49">
        <f>INDEX(Calculation_Splits!$CT:$DV,MATCH($A29,Calculation_Splits!$E:$E,0),MATCH(T$1,Calculation_Splits!$CT$2:$DV$2,0))</f>
        <v>0.75495409005431835</v>
      </c>
      <c r="U29" s="49">
        <f>INDEX(Calculation_Splits!$CT:$DV,MATCH($A29,Calculation_Splits!$E:$E,0),MATCH(U$1,Calculation_Splits!$CT$2:$DV$2,0))</f>
        <v>0.73219962760012303</v>
      </c>
      <c r="V29" s="49">
        <f>INDEX(Calculation_Splits!$CT:$DV,MATCH($A29,Calculation_Splits!$E:$E,0),MATCH(V$1,Calculation_Splits!$CT$2:$DV$2,0))</f>
        <v>0.71157541564555182</v>
      </c>
      <c r="W29" s="49">
        <f>INDEX(Calculation_Splits!$CT:$DV,MATCH($A29,Calculation_Splits!$E:$E,0),MATCH(W$1,Calculation_Splits!$CT$2:$DV$2,0))</f>
        <v>0.74460699593248292</v>
      </c>
      <c r="X29" s="49">
        <f>INDEX(Calculation_Splits!$CT:$DV,MATCH($A29,Calculation_Splits!$E:$E,0),MATCH(X$1,Calculation_Splits!$CT$2:$DV$2,0))</f>
        <v>0.58647050522267896</v>
      </c>
      <c r="Y29" s="49">
        <f>INDEX(Calculation_Splits!$CT:$DV,MATCH($A29,Calculation_Splits!$E:$E,0),MATCH(Y$1,Calculation_Splits!$CT$2:$DV$2,0))</f>
        <v>0.6176648040405206</v>
      </c>
      <c r="Z29" s="49">
        <f>INDEX(Calculation_Splits!$CT:$DV,MATCH($A29,Calculation_Splits!$E:$E,0),MATCH(Z$1,Calculation_Splits!$CT$2:$DV$2,0))</f>
        <v>0.79623882372726607</v>
      </c>
      <c r="AA29" s="49">
        <f>INDEX(Calculation_Splits!$CT:$DV,MATCH($A29,Calculation_Splits!$E:$E,0),MATCH(AA$1,Calculation_Splits!$CT$2:$DV$2,0))</f>
        <v>0.58151220167046724</v>
      </c>
      <c r="AB29" s="49">
        <f>INDEX(Calculation_Splits!$CT:$DV,MATCH($A29,Calculation_Splits!$E:$E,0),MATCH(AB$1,Calculation_Splits!$CT$2:$DV$2,0))</f>
        <v>0.80061314743283862</v>
      </c>
      <c r="AC29" s="49">
        <f>INDEX(Calculation_Splits!$CT:$DV,MATCH($A29,Calculation_Splits!$E:$E,0),MATCH(AC$1,Calculation_Splits!$CT$2:$DV$2,0))</f>
        <v>0.32269333005565587</v>
      </c>
      <c r="AD29" s="49">
        <f>INDEX(Calculation_Splits!$CT:$DV,MATCH($A29,Calculation_Splits!$E:$E,0),MATCH(AD$1,Calculation_Splits!$CT$2:$DV$2,0))</f>
        <v>0.84673174197741385</v>
      </c>
      <c r="AE29" s="71" t="str">
        <f>INDEX(Calculation_Splits!$DW:$EY,MATCH($A29,Calculation_Splits!$E:$E,0),MATCH(AE$1,Calculation_Splits!$DW$2:$EY$2,0))</f>
        <v>Derived from the annual POTEnCIA reports on country energy consumption; author: Joint Research Center (JRC); year: 2019</v>
      </c>
      <c r="AF29" s="71" t="str">
        <f>INDEX(Calculation_Splits!$DW:$EY,MATCH($A29,Calculation_Splits!$E:$E,0),MATCH(AF$1,Calculation_Splits!$DW$2:$EY$2,0))</f>
        <v>Derived from the annual POTEnCIA reports on country energy consumption; author: Joint Research Center (JRC); year: 2019</v>
      </c>
      <c r="AG29" s="71" t="str">
        <f>INDEX(Calculation_Splits!$DW:$EY,MATCH($A29,Calculation_Splits!$E:$E,0),MATCH(AG$1,Calculation_Splits!$DW$2:$EY$2,0))</f>
        <v>Derived from the annual POTEnCIA reports on country energy consumption; author: Joint Research Center (JRC); year: 2019</v>
      </c>
      <c r="AH29" s="71" t="str">
        <f>INDEX(Calculation_Splits!$DW:$EY,MATCH($A29,Calculation_Splits!$E:$E,0),MATCH(AH$1,Calculation_Splits!$DW$2:$EY$2,0))</f>
        <v>Derived from the annual POTEnCIA reports on country energy consumption; author: Joint Research Center (JRC); year: 2019</v>
      </c>
      <c r="AI29" s="71" t="str">
        <f>INDEX(Calculation_Splits!$DW:$EY,MATCH($A29,Calculation_Splits!$E:$E,0),MATCH(AI$1,Calculation_Splits!$DW$2:$EY$2,0))</f>
        <v>Derived from the annual POTEnCIA reports on country energy consumption; author: Joint Research Center (JRC); year: 2019</v>
      </c>
      <c r="AJ29" s="71" t="str">
        <f>INDEX(Calculation_Splits!$DW:$EY,MATCH($A29,Calculation_Splits!$E:$E,0),MATCH(AJ$1,Calculation_Splits!$DW$2:$EY$2,0))</f>
        <v>Derived from the annual POTEnCIA reports on country energy consumption; author: Joint Research Center (JRC); year: 2019</v>
      </c>
      <c r="AK29" s="71" t="str">
        <f>INDEX(Calculation_Splits!$DW:$EY,MATCH($A29,Calculation_Splits!$E:$E,0),MATCH(AK$1,Calculation_Splits!$DW$2:$EY$2,0))</f>
        <v>Derived from the annual POTEnCIA reports on country energy consumption; author: Joint Research Center (JRC); year: 2019</v>
      </c>
      <c r="AL29" s="71" t="str">
        <f>INDEX(Calculation_Splits!$DW:$EY,MATCH($A29,Calculation_Splits!$E:$E,0),MATCH(AL$1,Calculation_Splits!$DW$2:$EY$2,0))</f>
        <v>Derived from the annual POTEnCIA reports on country energy consumption; author: Joint Research Center (JRC); year: 2019</v>
      </c>
      <c r="AM29" s="71" t="str">
        <f>INDEX(Calculation_Splits!$DW:$EY,MATCH($A29,Calculation_Splits!$E:$E,0),MATCH(AM$1,Calculation_Splits!$DW$2:$EY$2,0))</f>
        <v>Derived from the annual POTEnCIA reports on country energy consumption; author: Joint Research Center (JRC); year: 2019</v>
      </c>
      <c r="AN29" s="71" t="str">
        <f>INDEX(Calculation_Splits!$DW:$EY,MATCH($A29,Calculation_Splits!$E:$E,0),MATCH(AN$1,Calculation_Splits!$DW$2:$EY$2,0))</f>
        <v>Derived from the annual POTEnCIA reports on country energy consumption; author: Joint Research Center (JRC); year: 2019</v>
      </c>
      <c r="AO29" s="71" t="str">
        <f>INDEX(Calculation_Splits!$DW:$EY,MATCH($A29,Calculation_Splits!$E:$E,0),MATCH(AO$1,Calculation_Splits!$DW$2:$EY$2,0))</f>
        <v>Derived from the annual POTEnCIA reports on country energy consumption; author: Joint Research Center (JRC); year: 2019</v>
      </c>
      <c r="AP29" s="71" t="str">
        <f>INDEX(Calculation_Splits!$DW:$EY,MATCH($A29,Calculation_Splits!$E:$E,0),MATCH(AP$1,Calculation_Splits!$DW$2:$EY$2,0))</f>
        <v>Derived from the annual POTEnCIA reports on country energy consumption; author: Joint Research Center (JRC); year: 2019</v>
      </c>
      <c r="AQ29" s="71" t="str">
        <f>INDEX(Calculation_Splits!$DW:$EY,MATCH($A29,Calculation_Splits!$E:$E,0),MATCH(AQ$1,Calculation_Splits!$DW$2:$EY$2,0))</f>
        <v>Derived from the annual POTEnCIA reports on country energy consumption; author: Joint Research Center (JRC); year: 2019</v>
      </c>
      <c r="AR29" s="71" t="str">
        <f>INDEX(Calculation_Splits!$DW:$EY,MATCH($A29,Calculation_Splits!$E:$E,0),MATCH(AR$1,Calculation_Splits!$DW$2:$EY$2,0))</f>
        <v>Derived from the annual POTEnCIA reports on country energy consumption; author: Joint Research Center (JRC); year: 2019</v>
      </c>
      <c r="AS29" s="71" t="str">
        <f>INDEX(Calculation_Splits!$DW:$EY,MATCH($A29,Calculation_Splits!$E:$E,0),MATCH(AS$1,Calculation_Splits!$DW$2:$EY$2,0))</f>
        <v>Derived from the annual POTEnCIA reports on country energy consumption; author: Joint Research Center (JRC); year: 2019</v>
      </c>
      <c r="AT29" s="71" t="str">
        <f>INDEX(Calculation_Splits!$DW:$EY,MATCH($A29,Calculation_Splits!$E:$E,0),MATCH(AT$1,Calculation_Splits!$DW$2:$EY$2,0))</f>
        <v>Derived from the annual POTEnCIA reports on country energy consumption; author: Joint Research Center (JRC); year: 2019</v>
      </c>
      <c r="AU29" s="71" t="str">
        <f>INDEX(Calculation_Splits!$DW:$EY,MATCH($A29,Calculation_Splits!$E:$E,0),MATCH(AU$1,Calculation_Splits!$DW$2:$EY$2,0))</f>
        <v>Derived from the annual POTEnCIA reports on country energy consumption; author: Joint Research Center (JRC); year: 2019</v>
      </c>
      <c r="AV29" s="71" t="str">
        <f>INDEX(Calculation_Splits!$DW:$EY,MATCH($A29,Calculation_Splits!$E:$E,0),MATCH(AV$1,Calculation_Splits!$DW$2:$EY$2,0))</f>
        <v>Derived from the annual POTEnCIA reports on country energy consumption; author: Joint Research Center (JRC); year: 2019</v>
      </c>
      <c r="AW29" s="71" t="str">
        <f>INDEX(Calculation_Splits!$DW:$EY,MATCH($A29,Calculation_Splits!$E:$E,0),MATCH(AW$1,Calculation_Splits!$DW$2:$EY$2,0))</f>
        <v>Derived from the annual POTEnCIA reports on country energy consumption; author: Joint Research Center (JRC); year: 2019</v>
      </c>
      <c r="AX29" s="71" t="str">
        <f>INDEX(Calculation_Splits!$DW:$EY,MATCH($A29,Calculation_Splits!$E:$E,0),MATCH(AX$1,Calculation_Splits!$DW$2:$EY$2,0))</f>
        <v>Derived from the annual POTEnCIA reports on country energy consumption; author: Joint Research Center (JRC); year: 2019</v>
      </c>
      <c r="AY29" s="71" t="str">
        <f>INDEX(Calculation_Splits!$DW:$EY,MATCH($A29,Calculation_Splits!$E:$E,0),MATCH(AY$1,Calculation_Splits!$DW$2:$EY$2,0))</f>
        <v>Derived from the annual POTEnCIA reports on country energy consumption; author: Joint Research Center (JRC); year: 2019</v>
      </c>
      <c r="AZ29" s="71" t="str">
        <f>INDEX(Calculation_Splits!$DW:$EY,MATCH($A29,Calculation_Splits!$E:$E,0),MATCH(AZ$1,Calculation_Splits!$DW$2:$EY$2,0))</f>
        <v>Derived from the annual POTEnCIA reports on country energy consumption; author: Joint Research Center (JRC); year: 2019</v>
      </c>
      <c r="BA29" s="71" t="str">
        <f>INDEX(Calculation_Splits!$DW:$EY,MATCH($A29,Calculation_Splits!$E:$E,0),MATCH(BA$1,Calculation_Splits!$DW$2:$EY$2,0))</f>
        <v>Derived from the annual POTEnCIA reports on country energy consumption; author: Joint Research Center (JRC); year: 2019</v>
      </c>
      <c r="BB29" s="71" t="str">
        <f>INDEX(Calculation_Splits!$DW:$EY,MATCH($A29,Calculation_Splits!$E:$E,0),MATCH(BB$1,Calculation_Splits!$DW$2:$EY$2,0))</f>
        <v>Derived from the annual POTEnCIA reports on country energy consumption; author: Joint Research Center (JRC); year: 2019</v>
      </c>
      <c r="BC29" s="71" t="str">
        <f>INDEX(Calculation_Splits!$DW:$EY,MATCH($A29,Calculation_Splits!$E:$E,0),MATCH(BC$1,Calculation_Splits!$DW$2:$EY$2,0))</f>
        <v>Derived from the annual POTEnCIA reports on country energy consumption; author: Joint Research Center (JRC); year: 2019</v>
      </c>
      <c r="BD29" s="71" t="str">
        <f>INDEX(Calculation_Splits!$DW:$EY,MATCH($A29,Calculation_Splits!$E:$E,0),MATCH(BD$1,Calculation_Splits!$DW$2:$EY$2,0))</f>
        <v>Derived from the annual POTEnCIA reports on country energy consumption; author: Joint Research Center (JRC); year: 2019</v>
      </c>
      <c r="BE29" s="71" t="str">
        <f>INDEX(Calculation_Splits!$DW:$EY,MATCH($A29,Calculation_Splits!$E:$E,0),MATCH(BE$1,Calculation_Splits!$DW$2:$EY$2,0))</f>
        <v>Derived from the annual POTEnCIA reports on country energy consumption; author: Joint Research Center (JRC); year: 2019</v>
      </c>
      <c r="BF29" s="71" t="str">
        <f>INDEX(Calculation_Splits!$DW:$EY,MATCH($A29,Calculation_Splits!$E:$E,0),MATCH(BF$1,Calculation_Splits!$DW$2:$EY$2,0))</f>
        <v>Derived from the annual POTEnCIA reports on country energy consumption; author: Joint Research Center (JRC); year: 2019</v>
      </c>
      <c r="BG29" s="71" t="str">
        <f>INDEX(Calculation_Splits!$DW:$EY,MATCH($A29,Calculation_Splits!$E:$E,0),MATCH(BG$1,Calculation_Splits!$DW$2:$EY$2,0))</f>
        <v>Derived from the annual POTEnCIA reports on country energy consumption; author: Joint Research Center (JRC); year: 2019</v>
      </c>
    </row>
    <row r="30" spans="1:59" x14ac:dyDescent="0.2">
      <c r="A30" t="s">
        <v>163</v>
      </c>
      <c r="B30" s="49">
        <f>INDEX(Calculation_Splits!$CT:$DV,MATCH($A30,Calculation_Splits!$E:$E,0),MATCH(B$1,Calculation_Splits!$CT$2:$DV$2,0))</f>
        <v>0.81708584215800584</v>
      </c>
      <c r="C30" s="49">
        <f>INDEX(Calculation_Splits!$CT:$DV,MATCH($A30,Calculation_Splits!$E:$E,0),MATCH(C$1,Calculation_Splits!$CT$2:$DV$2,0))</f>
        <v>0.95902939408793419</v>
      </c>
      <c r="D30" s="49">
        <f>INDEX(Calculation_Splits!$CT:$DV,MATCH($A30,Calculation_Splits!$E:$E,0),MATCH(D$1,Calculation_Splits!$CT$2:$DV$2,0))</f>
        <v>0.85836479832798973</v>
      </c>
      <c r="E30" s="49">
        <f>INDEX(Calculation_Splits!$CT:$DV,MATCH($A30,Calculation_Splits!$E:$E,0),MATCH(E$1,Calculation_Splits!$CT$2:$DV$2,0))</f>
        <v>0.14290094227529354</v>
      </c>
      <c r="F30" s="49">
        <f>INDEX(Calculation_Splits!$CT:$DV,MATCH($A30,Calculation_Splits!$E:$E,0),MATCH(F$1,Calculation_Splits!$CT$2:$DV$2,0))</f>
        <v>0.99725301712354208</v>
      </c>
      <c r="G30" s="49">
        <f>INDEX(Calculation_Splits!$CT:$DV,MATCH($A30,Calculation_Splits!$E:$E,0),MATCH(G$1,Calculation_Splits!$CT$2:$DV$2,0))</f>
        <v>0.99884135266744345</v>
      </c>
      <c r="H30" s="49">
        <f>INDEX(Calculation_Splits!$CT:$DV,MATCH($A30,Calculation_Splits!$E:$E,0),MATCH(H$1,Calculation_Splits!$CT$2:$DV$2,0))</f>
        <v>0.91514272870819569</v>
      </c>
      <c r="I30" s="49">
        <f>INDEX(Calculation_Splits!$CT:$DV,MATCH($A30,Calculation_Splits!$E:$E,0),MATCH(I$1,Calculation_Splits!$CT$2:$DV$2,0))</f>
        <v>0.9981543981131844</v>
      </c>
      <c r="J30" s="49">
        <f>INDEX(Calculation_Splits!$CT:$DV,MATCH($A30,Calculation_Splits!$E:$E,0),MATCH(J$1,Calculation_Splits!$CT$2:$DV$2,0))</f>
        <v>0.99414120854422361</v>
      </c>
      <c r="K30" s="49">
        <f>INDEX(Calculation_Splits!$CT:$DV,MATCH($A30,Calculation_Splits!$E:$E,0),MATCH(K$1,Calculation_Splits!$CT$2:$DV$2,0))</f>
        <v>0.89150280101844015</v>
      </c>
      <c r="L30" s="49">
        <f>INDEX(Calculation_Splits!$CT:$DV,MATCH($A30,Calculation_Splits!$E:$E,0),MATCH(L$1,Calculation_Splits!$CT$2:$DV$2,0))</f>
        <v>0.94997816804337831</v>
      </c>
      <c r="M30" s="49">
        <f>INDEX(Calculation_Splits!$CT:$DV,MATCH($A30,Calculation_Splits!$E:$E,0),MATCH(M$1,Calculation_Splits!$CT$2:$DV$2,0))</f>
        <v>0.98319052771560778</v>
      </c>
      <c r="N30" s="49">
        <f>INDEX(Calculation_Splits!$CT:$DV,MATCH($A30,Calculation_Splits!$E:$E,0),MATCH(N$1,Calculation_Splits!$CT$2:$DV$2,0))</f>
        <v>0.99663891140473737</v>
      </c>
      <c r="O30" s="49">
        <f>INDEX(Calculation_Splits!$CT:$DV,MATCH($A30,Calculation_Splits!$E:$E,0),MATCH(O$1,Calculation_Splits!$CT$2:$DV$2,0))</f>
        <v>0.86067082664205674</v>
      </c>
      <c r="P30" s="49">
        <f>INDEX(Calculation_Splits!$CT:$DV,MATCH($A30,Calculation_Splits!$E:$E,0),MATCH(P$1,Calculation_Splits!$CT$2:$DV$2,0))</f>
        <v>0.84702103497598247</v>
      </c>
      <c r="Q30" s="49">
        <f>INDEX(Calculation_Splits!$CT:$DV,MATCH($A30,Calculation_Splits!$E:$E,0),MATCH(Q$1,Calculation_Splits!$CT$2:$DV$2,0))</f>
        <v>0.99707827885081579</v>
      </c>
      <c r="R30" s="49">
        <f>INDEX(Calculation_Splits!$CT:$DV,MATCH($A30,Calculation_Splits!$E:$E,0),MATCH(R$1,Calculation_Splits!$CT$2:$DV$2,0))</f>
        <v>0.99362980583912031</v>
      </c>
      <c r="S30" s="49">
        <f>INDEX(Calculation_Splits!$CT:$DV,MATCH($A30,Calculation_Splits!$E:$E,0),MATCH(S$1,Calculation_Splits!$CT$2:$DV$2,0))</f>
        <v>0.89286035739741532</v>
      </c>
      <c r="T30" s="49">
        <f>INDEX(Calculation_Splits!$CT:$DV,MATCH($A30,Calculation_Splits!$E:$E,0),MATCH(T$1,Calculation_Splits!$CT$2:$DV$2,0))</f>
        <v>0.94601501172517577</v>
      </c>
      <c r="U30" s="49">
        <f>INDEX(Calculation_Splits!$CT:$DV,MATCH($A30,Calculation_Splits!$E:$E,0),MATCH(U$1,Calculation_Splits!$CT$2:$DV$2,0))</f>
        <v>0.89214007005219853</v>
      </c>
      <c r="V30" s="49">
        <f>INDEX(Calculation_Splits!$CT:$DV,MATCH($A30,Calculation_Splits!$E:$E,0),MATCH(V$1,Calculation_Splits!$CT$2:$DV$2,0))</f>
        <v>0.9978672061216538</v>
      </c>
      <c r="W30" s="49">
        <f>INDEX(Calculation_Splits!$CT:$DV,MATCH($A30,Calculation_Splits!$E:$E,0),MATCH(W$1,Calculation_Splits!$CT$2:$DV$2,0))</f>
        <v>0.9164110842858062</v>
      </c>
      <c r="X30" s="49">
        <f>INDEX(Calculation_Splits!$CT:$DV,MATCH($A30,Calculation_Splits!$E:$E,0),MATCH(X$1,Calculation_Splits!$CT$2:$DV$2,0))</f>
        <v>0.34201092018625823</v>
      </c>
      <c r="Y30" s="49">
        <f>INDEX(Calculation_Splits!$CT:$DV,MATCH($A30,Calculation_Splits!$E:$E,0),MATCH(Y$1,Calculation_Splits!$CT$2:$DV$2,0))</f>
        <v>0.9364698003687929</v>
      </c>
      <c r="Z30" s="49">
        <f>INDEX(Calculation_Splits!$CT:$DV,MATCH($A30,Calculation_Splits!$E:$E,0),MATCH(Z$1,Calculation_Splits!$CT$2:$DV$2,0))</f>
        <v>0.99593966700920622</v>
      </c>
      <c r="AA30" s="49">
        <f>INDEX(Calculation_Splits!$CT:$DV,MATCH($A30,Calculation_Splits!$E:$E,0),MATCH(AA$1,Calculation_Splits!$CT$2:$DV$2,0))</f>
        <v>0</v>
      </c>
      <c r="AB30" s="49">
        <f>INDEX(Calculation_Splits!$CT:$DV,MATCH($A30,Calculation_Splits!$E:$E,0),MATCH(AB$1,Calculation_Splits!$CT$2:$DV$2,0))</f>
        <v>0.99648819655170084</v>
      </c>
      <c r="AC30" s="49">
        <f>INDEX(Calculation_Splits!$CT:$DV,MATCH($A30,Calculation_Splits!$E:$E,0),MATCH(AC$1,Calculation_Splits!$CT$2:$DV$2,0))</f>
        <v>1</v>
      </c>
      <c r="AD30" s="49">
        <f>INDEX(Calculation_Splits!$CT:$DV,MATCH($A30,Calculation_Splits!$E:$E,0),MATCH(AD$1,Calculation_Splits!$CT$2:$DV$2,0))</f>
        <v>0.97172556510785868</v>
      </c>
      <c r="AE30" s="71" t="str">
        <f>INDEX(Calculation_Splits!$DW:$EY,MATCH($A30,Calculation_Splits!$E:$E,0),MATCH(AE$1,Calculation_Splits!$DW$2:$EY$2,0))</f>
        <v>Derived from the annual POTEnCIA reports on country energy consumption; author: Joint Research Center (JRC); year: 2019</v>
      </c>
      <c r="AF30" s="71" t="str">
        <f>INDEX(Calculation_Splits!$DW:$EY,MATCH($A30,Calculation_Splits!$E:$E,0),MATCH(AF$1,Calculation_Splits!$DW$2:$EY$2,0))</f>
        <v>Derived from the annual POTEnCIA reports on country energy consumption; author: Joint Research Center (JRC); year: 2019</v>
      </c>
      <c r="AG30" s="71" t="str">
        <f>INDEX(Calculation_Splits!$DW:$EY,MATCH($A30,Calculation_Splits!$E:$E,0),MATCH(AG$1,Calculation_Splits!$DW$2:$EY$2,0))</f>
        <v>Derived from the annual POTEnCIA reports on country energy consumption; author: Joint Research Center (JRC); year: 2019</v>
      </c>
      <c r="AH30" s="71" t="str">
        <f>INDEX(Calculation_Splits!$DW:$EY,MATCH($A30,Calculation_Splits!$E:$E,0),MATCH(AH$1,Calculation_Splits!$DW$2:$EY$2,0))</f>
        <v>Derived from the annual POTEnCIA reports on country energy consumption; author: Joint Research Center (JRC); year: 2019</v>
      </c>
      <c r="AI30" s="71" t="str">
        <f>INDEX(Calculation_Splits!$DW:$EY,MATCH($A30,Calculation_Splits!$E:$E,0),MATCH(AI$1,Calculation_Splits!$DW$2:$EY$2,0))</f>
        <v>Derived from the annual POTEnCIA reports on country energy consumption; author: Joint Research Center (JRC); year: 2019</v>
      </c>
      <c r="AJ30" s="71" t="str">
        <f>INDEX(Calculation_Splits!$DW:$EY,MATCH($A30,Calculation_Splits!$E:$E,0),MATCH(AJ$1,Calculation_Splits!$DW$2:$EY$2,0))</f>
        <v>Derived from the annual POTEnCIA reports on country energy consumption; author: Joint Research Center (JRC); year: 2019</v>
      </c>
      <c r="AK30" s="71" t="str">
        <f>INDEX(Calculation_Splits!$DW:$EY,MATCH($A30,Calculation_Splits!$E:$E,0),MATCH(AK$1,Calculation_Splits!$DW$2:$EY$2,0))</f>
        <v>Derived from the annual POTEnCIA reports on country energy consumption; author: Joint Research Center (JRC); year: 2019</v>
      </c>
      <c r="AL30" s="71" t="str">
        <f>INDEX(Calculation_Splits!$DW:$EY,MATCH($A30,Calculation_Splits!$E:$E,0),MATCH(AL$1,Calculation_Splits!$DW$2:$EY$2,0))</f>
        <v>Derived from the annual POTEnCIA reports on country energy consumption; author: Joint Research Center (JRC); year: 2019</v>
      </c>
      <c r="AM30" s="71" t="str">
        <f>INDEX(Calculation_Splits!$DW:$EY,MATCH($A30,Calculation_Splits!$E:$E,0),MATCH(AM$1,Calculation_Splits!$DW$2:$EY$2,0))</f>
        <v>Derived from the annual POTEnCIA reports on country energy consumption; author: Joint Research Center (JRC); year: 2019</v>
      </c>
      <c r="AN30" s="71" t="str">
        <f>INDEX(Calculation_Splits!$DW:$EY,MATCH($A30,Calculation_Splits!$E:$E,0),MATCH(AN$1,Calculation_Splits!$DW$2:$EY$2,0))</f>
        <v>Derived from the annual POTEnCIA reports on country energy consumption; author: Joint Research Center (JRC); year: 2019</v>
      </c>
      <c r="AO30" s="71" t="str">
        <f>INDEX(Calculation_Splits!$DW:$EY,MATCH($A30,Calculation_Splits!$E:$E,0),MATCH(AO$1,Calculation_Splits!$DW$2:$EY$2,0))</f>
        <v>Derived from the annual POTEnCIA reports on country energy consumption; author: Joint Research Center (JRC); year: 2019</v>
      </c>
      <c r="AP30" s="71" t="str">
        <f>INDEX(Calculation_Splits!$DW:$EY,MATCH($A30,Calculation_Splits!$E:$E,0),MATCH(AP$1,Calculation_Splits!$DW$2:$EY$2,0))</f>
        <v>Derived from the annual POTEnCIA reports on country energy consumption; author: Joint Research Center (JRC); year: 2019</v>
      </c>
      <c r="AQ30" s="71" t="str">
        <f>INDEX(Calculation_Splits!$DW:$EY,MATCH($A30,Calculation_Splits!$E:$E,0),MATCH(AQ$1,Calculation_Splits!$DW$2:$EY$2,0))</f>
        <v>Derived from the annual POTEnCIA reports on country energy consumption; author: Joint Research Center (JRC); year: 2019</v>
      </c>
      <c r="AR30" s="71" t="str">
        <f>INDEX(Calculation_Splits!$DW:$EY,MATCH($A30,Calculation_Splits!$E:$E,0),MATCH(AR$1,Calculation_Splits!$DW$2:$EY$2,0))</f>
        <v>Derived from the annual POTEnCIA reports on country energy consumption; author: Joint Research Center (JRC); year: 2019</v>
      </c>
      <c r="AS30" s="71" t="str">
        <f>INDEX(Calculation_Splits!$DW:$EY,MATCH($A30,Calculation_Splits!$E:$E,0),MATCH(AS$1,Calculation_Splits!$DW$2:$EY$2,0))</f>
        <v>Derived from the annual POTEnCIA reports on country energy consumption; author: Joint Research Center (JRC); year: 2019</v>
      </c>
      <c r="AT30" s="71" t="str">
        <f>INDEX(Calculation_Splits!$DW:$EY,MATCH($A30,Calculation_Splits!$E:$E,0),MATCH(AT$1,Calculation_Splits!$DW$2:$EY$2,0))</f>
        <v>Derived from the annual POTEnCIA reports on country energy consumption; author: Joint Research Center (JRC); year: 2019</v>
      </c>
      <c r="AU30" s="71" t="str">
        <f>INDEX(Calculation_Splits!$DW:$EY,MATCH($A30,Calculation_Splits!$E:$E,0),MATCH(AU$1,Calculation_Splits!$DW$2:$EY$2,0))</f>
        <v>Derived from the annual POTEnCIA reports on country energy consumption; author: Joint Research Center (JRC); year: 2019</v>
      </c>
      <c r="AV30" s="71" t="str">
        <f>INDEX(Calculation_Splits!$DW:$EY,MATCH($A30,Calculation_Splits!$E:$E,0),MATCH(AV$1,Calculation_Splits!$DW$2:$EY$2,0))</f>
        <v>Derived from the annual POTEnCIA reports on country energy consumption; author: Joint Research Center (JRC); year: 2019</v>
      </c>
      <c r="AW30" s="71" t="str">
        <f>INDEX(Calculation_Splits!$DW:$EY,MATCH($A30,Calculation_Splits!$E:$E,0),MATCH(AW$1,Calculation_Splits!$DW$2:$EY$2,0))</f>
        <v>Derived from the annual POTEnCIA reports on country energy consumption; author: Joint Research Center (JRC); year: 2019</v>
      </c>
      <c r="AX30" s="71" t="str">
        <f>INDEX(Calculation_Splits!$DW:$EY,MATCH($A30,Calculation_Splits!$E:$E,0),MATCH(AX$1,Calculation_Splits!$DW$2:$EY$2,0))</f>
        <v>Derived from the annual POTEnCIA reports on country energy consumption; author: Joint Research Center (JRC); year: 2019</v>
      </c>
      <c r="AY30" s="71" t="str">
        <f>INDEX(Calculation_Splits!$DW:$EY,MATCH($A30,Calculation_Splits!$E:$E,0),MATCH(AY$1,Calculation_Splits!$DW$2:$EY$2,0))</f>
        <v>Derived from the annual POTEnCIA reports on country energy consumption; author: Joint Research Center (JRC); year: 2019</v>
      </c>
      <c r="AZ30" s="71" t="str">
        <f>INDEX(Calculation_Splits!$DW:$EY,MATCH($A30,Calculation_Splits!$E:$E,0),MATCH(AZ$1,Calculation_Splits!$DW$2:$EY$2,0))</f>
        <v>Derived from the annual POTEnCIA reports on country energy consumption; author: Joint Research Center (JRC); year: 2019</v>
      </c>
      <c r="BA30" s="71" t="str">
        <f>INDEX(Calculation_Splits!$DW:$EY,MATCH($A30,Calculation_Splits!$E:$E,0),MATCH(BA$1,Calculation_Splits!$DW$2:$EY$2,0))</f>
        <v>Derived from the annual POTEnCIA reports on country energy consumption; author: Joint Research Center (JRC); year: 2019</v>
      </c>
      <c r="BB30" s="71" t="str">
        <f>INDEX(Calculation_Splits!$DW:$EY,MATCH($A30,Calculation_Splits!$E:$E,0),MATCH(BB$1,Calculation_Splits!$DW$2:$EY$2,0))</f>
        <v>Derived from the annual POTEnCIA reports on country energy consumption; author: Joint Research Center (JRC); year: 2019</v>
      </c>
      <c r="BC30" s="71" t="str">
        <f>INDEX(Calculation_Splits!$DW:$EY,MATCH($A30,Calculation_Splits!$E:$E,0),MATCH(BC$1,Calculation_Splits!$DW$2:$EY$2,0))</f>
        <v>Derived from the annual POTEnCIA reports on country energy consumption; author: Joint Research Center (JRC); year: 2019</v>
      </c>
      <c r="BD30" s="71" t="str">
        <f>INDEX(Calculation_Splits!$DW:$EY,MATCH($A30,Calculation_Splits!$E:$E,0),MATCH(BD$1,Calculation_Splits!$DW$2:$EY$2,0))</f>
        <v>Derived from the annual POTEnCIA reports on country energy consumption; author: Joint Research Center (JRC); year: 2019</v>
      </c>
      <c r="BE30" s="71" t="str">
        <f>INDEX(Calculation_Splits!$DW:$EY,MATCH($A30,Calculation_Splits!$E:$E,0),MATCH(BE$1,Calculation_Splits!$DW$2:$EY$2,0))</f>
        <v>Derived from the annual POTEnCIA reports on country energy consumption; author: Joint Research Center (JRC); year: 2019</v>
      </c>
      <c r="BF30" s="71" t="str">
        <f>INDEX(Calculation_Splits!$DW:$EY,MATCH($A30,Calculation_Splits!$E:$E,0),MATCH(BF$1,Calculation_Splits!$DW$2:$EY$2,0))</f>
        <v>No known heating technologies on wood pellets for space heating in households based on the annual POTEnCIA reports on country energy consumption, dummy data based on the NL dataset was used to fill in the split; author: Joint Research Center (JRC); year: 2022</v>
      </c>
      <c r="BG30" s="71" t="str">
        <f>INDEX(Calculation_Splits!$DW:$EY,MATCH($A30,Calculation_Splits!$E:$E,0),MATCH(BG$1,Calculation_Splits!$DW$2:$EY$2,0))</f>
        <v>Derived from the annual POTEnCIA reports on country energy consumption; author: Joint Research Center (JRC); year: 2019</v>
      </c>
    </row>
    <row r="31" spans="1:59" x14ac:dyDescent="0.2">
      <c r="A31" s="44" t="s">
        <v>164</v>
      </c>
      <c r="B31" s="49">
        <f>INDEX(Calculation_Splits!$CT:$DV,MATCH($A31,Calculation_Splits!$E:$E,0),MATCH(B$1,Calculation_Splits!$CT$2:$DV$2,0))</f>
        <v>1</v>
      </c>
      <c r="C31" s="49">
        <f>INDEX(Calculation_Splits!$CT:$DV,MATCH($A31,Calculation_Splits!$E:$E,0),MATCH(C$1,Calculation_Splits!$CT$2:$DV$2,0))</f>
        <v>1</v>
      </c>
      <c r="D31" s="49">
        <f>INDEX(Calculation_Splits!$CT:$DV,MATCH($A31,Calculation_Splits!$E:$E,0),MATCH(D$1,Calculation_Splits!$CT$2:$DV$2,0))</f>
        <v>1</v>
      </c>
      <c r="E31" s="49">
        <f>INDEX(Calculation_Splits!$CT:$DV,MATCH($A31,Calculation_Splits!$E:$E,0),MATCH(E$1,Calculation_Splits!$CT$2:$DV$2,0))</f>
        <v>1</v>
      </c>
      <c r="F31" s="49">
        <f>INDEX(Calculation_Splits!$CT:$DV,MATCH($A31,Calculation_Splits!$E:$E,0),MATCH(F$1,Calculation_Splits!$CT$2:$DV$2,0))</f>
        <v>1</v>
      </c>
      <c r="G31" s="49">
        <f>INDEX(Calculation_Splits!$CT:$DV,MATCH($A31,Calculation_Splits!$E:$E,0),MATCH(G$1,Calculation_Splits!$CT$2:$DV$2,0))</f>
        <v>1</v>
      </c>
      <c r="H31" s="49">
        <f>INDEX(Calculation_Splits!$CT:$DV,MATCH($A31,Calculation_Splits!$E:$E,0),MATCH(H$1,Calculation_Splits!$CT$2:$DV$2,0))</f>
        <v>1</v>
      </c>
      <c r="I31" s="49">
        <f>INDEX(Calculation_Splits!$CT:$DV,MATCH($A31,Calculation_Splits!$E:$E,0),MATCH(I$1,Calculation_Splits!$CT$2:$DV$2,0))</f>
        <v>1</v>
      </c>
      <c r="J31" s="49">
        <f>INDEX(Calculation_Splits!$CT:$DV,MATCH($A31,Calculation_Splits!$E:$E,0),MATCH(J$1,Calculation_Splits!$CT$2:$DV$2,0))</f>
        <v>1</v>
      </c>
      <c r="K31" s="49">
        <f>INDEX(Calculation_Splits!$CT:$DV,MATCH($A31,Calculation_Splits!$E:$E,0),MATCH(K$1,Calculation_Splits!$CT$2:$DV$2,0))</f>
        <v>1</v>
      </c>
      <c r="L31" s="49">
        <f>INDEX(Calculation_Splits!$CT:$DV,MATCH($A31,Calculation_Splits!$E:$E,0),MATCH(L$1,Calculation_Splits!$CT$2:$DV$2,0))</f>
        <v>1</v>
      </c>
      <c r="M31" s="49">
        <f>INDEX(Calculation_Splits!$CT:$DV,MATCH($A31,Calculation_Splits!$E:$E,0),MATCH(M$1,Calculation_Splits!$CT$2:$DV$2,0))</f>
        <v>1</v>
      </c>
      <c r="N31" s="49">
        <f>INDEX(Calculation_Splits!$CT:$DV,MATCH($A31,Calculation_Splits!$E:$E,0),MATCH(N$1,Calculation_Splits!$CT$2:$DV$2,0))</f>
        <v>1</v>
      </c>
      <c r="O31" s="49">
        <f>INDEX(Calculation_Splits!$CT:$DV,MATCH($A31,Calculation_Splits!$E:$E,0),MATCH(O$1,Calculation_Splits!$CT$2:$DV$2,0))</f>
        <v>1</v>
      </c>
      <c r="P31" s="49">
        <f>INDEX(Calculation_Splits!$CT:$DV,MATCH($A31,Calculation_Splits!$E:$E,0),MATCH(P$1,Calculation_Splits!$CT$2:$DV$2,0))</f>
        <v>1</v>
      </c>
      <c r="Q31" s="49">
        <f>INDEX(Calculation_Splits!$CT:$DV,MATCH($A31,Calculation_Splits!$E:$E,0),MATCH(Q$1,Calculation_Splits!$CT$2:$DV$2,0))</f>
        <v>1</v>
      </c>
      <c r="R31" s="49">
        <f>INDEX(Calculation_Splits!$CT:$DV,MATCH($A31,Calculation_Splits!$E:$E,0),MATCH(R$1,Calculation_Splits!$CT$2:$DV$2,0))</f>
        <v>1</v>
      </c>
      <c r="S31" s="49">
        <f>INDEX(Calculation_Splits!$CT:$DV,MATCH($A31,Calculation_Splits!$E:$E,0),MATCH(S$1,Calculation_Splits!$CT$2:$DV$2,0))</f>
        <v>1</v>
      </c>
      <c r="T31" s="49">
        <f>INDEX(Calculation_Splits!$CT:$DV,MATCH($A31,Calculation_Splits!$E:$E,0),MATCH(T$1,Calculation_Splits!$CT$2:$DV$2,0))</f>
        <v>1</v>
      </c>
      <c r="U31" s="49">
        <f>INDEX(Calculation_Splits!$CT:$DV,MATCH($A31,Calculation_Splits!$E:$E,0),MATCH(U$1,Calculation_Splits!$CT$2:$DV$2,0))</f>
        <v>1</v>
      </c>
      <c r="V31" s="49">
        <f>INDEX(Calculation_Splits!$CT:$DV,MATCH($A31,Calculation_Splits!$E:$E,0),MATCH(V$1,Calculation_Splits!$CT$2:$DV$2,0))</f>
        <v>1</v>
      </c>
      <c r="W31" s="49">
        <f>INDEX(Calculation_Splits!$CT:$DV,MATCH($A31,Calculation_Splits!$E:$E,0),MATCH(W$1,Calculation_Splits!$CT$2:$DV$2,0))</f>
        <v>1</v>
      </c>
      <c r="X31" s="49">
        <f>INDEX(Calculation_Splits!$CT:$DV,MATCH($A31,Calculation_Splits!$E:$E,0),MATCH(X$1,Calculation_Splits!$CT$2:$DV$2,0))</f>
        <v>1</v>
      </c>
      <c r="Y31" s="49">
        <f>INDEX(Calculation_Splits!$CT:$DV,MATCH($A31,Calculation_Splits!$E:$E,0),MATCH(Y$1,Calculation_Splits!$CT$2:$DV$2,0))</f>
        <v>1</v>
      </c>
      <c r="Z31" s="49">
        <f>INDEX(Calculation_Splits!$CT:$DV,MATCH($A31,Calculation_Splits!$E:$E,0),MATCH(Z$1,Calculation_Splits!$CT$2:$DV$2,0))</f>
        <v>1</v>
      </c>
      <c r="AA31" s="49">
        <f>INDEX(Calculation_Splits!$CT:$DV,MATCH($A31,Calculation_Splits!$E:$E,0),MATCH(AA$1,Calculation_Splits!$CT$2:$DV$2,0))</f>
        <v>1</v>
      </c>
      <c r="AB31" s="49">
        <f>INDEX(Calculation_Splits!$CT:$DV,MATCH($A31,Calculation_Splits!$E:$E,0),MATCH(AB$1,Calculation_Splits!$CT$2:$DV$2,0))</f>
        <v>1</v>
      </c>
      <c r="AC31" s="49">
        <f>INDEX(Calculation_Splits!$CT:$DV,MATCH($A31,Calculation_Splits!$E:$E,0),MATCH(AC$1,Calculation_Splits!$CT$2:$DV$2,0))</f>
        <v>1</v>
      </c>
      <c r="AD31" s="49">
        <f>INDEX(Calculation_Splits!$CT:$DV,MATCH($A31,Calculation_Splits!$E:$E,0),MATCH(AD$1,Calculation_Splits!$CT$2:$DV$2,0))</f>
        <v>1</v>
      </c>
      <c r="AE31" s="71" t="str">
        <f>INDEX(Calculation_Splits!$DW:$EY,MATCH($A31,Calculation_Splits!$E:$E,0),MATCH(AE$1,Calculation_Splits!$DW$2:$EY$2,0))</f>
        <v>Data on LNG use in trucks is not available in the annual POTEnCIA reports on country energy consumption, dummy data based on the NL dataset was used to fill in the split; author: Joint Research Center (JRC); year: 2019</v>
      </c>
      <c r="AF31" s="71" t="str">
        <f>INDEX(Calculation_Splits!$DW:$EY,MATCH($A31,Calculation_Splits!$E:$E,0),MATCH(AF$1,Calculation_Splits!$DW$2:$EY$2,0))</f>
        <v>Data on LNG use in trucks is not available in the annual POTEnCIA reports on country energy consumption, dummy data based on the NL dataset was used to fill in the split; author: Joint Research Center (JRC); year: 2019</v>
      </c>
      <c r="AG31" s="71" t="str">
        <f>INDEX(Calculation_Splits!$DW:$EY,MATCH($A31,Calculation_Splits!$E:$E,0),MATCH(AG$1,Calculation_Splits!$DW$2:$EY$2,0))</f>
        <v>Data on LNG use in trucks is not available in the annual POTEnCIA reports on country energy consumption, dummy data based on the NL dataset was used to fill in the split; author: Joint Research Center (JRC); year: 2019</v>
      </c>
      <c r="AH31" s="71" t="str">
        <f>INDEX(Calculation_Splits!$DW:$EY,MATCH($A31,Calculation_Splits!$E:$E,0),MATCH(AH$1,Calculation_Splits!$DW$2:$EY$2,0))</f>
        <v>Data on LNG use in trucks is not available in the annual POTEnCIA reports on country energy consumption, dummy data based on the NL dataset was used to fill in the split; author: Joint Research Center (JRC); year: 2019</v>
      </c>
      <c r="AI31" s="71" t="str">
        <f>INDEX(Calculation_Splits!$DW:$EY,MATCH($A31,Calculation_Splits!$E:$E,0),MATCH(AI$1,Calculation_Splits!$DW$2:$EY$2,0))</f>
        <v>Data on LNG use in trucks is not available in the annual POTEnCIA reports on country energy consumption, dummy data based on the NL dataset was used to fill in the split; author: Joint Research Center (JRC); year: 2019</v>
      </c>
      <c r="AJ31" s="71" t="str">
        <f>INDEX(Calculation_Splits!$DW:$EY,MATCH($A31,Calculation_Splits!$E:$E,0),MATCH(AJ$1,Calculation_Splits!$DW$2:$EY$2,0))</f>
        <v>Data on LNG use in trucks is not available in the annual POTEnCIA reports on country energy consumption, dummy data based on the NL dataset was used to fill in the split; author: Joint Research Center (JRC); year: 2019</v>
      </c>
      <c r="AK31" s="71" t="str">
        <f>INDEX(Calculation_Splits!$DW:$EY,MATCH($A31,Calculation_Splits!$E:$E,0),MATCH(AK$1,Calculation_Splits!$DW$2:$EY$2,0))</f>
        <v>Data on LNG use in trucks is not available in the annual POTEnCIA reports on country energy consumption, dummy data based on the NL dataset was used to fill in the split; author: Joint Research Center (JRC); year: 2019</v>
      </c>
      <c r="AL31" s="71" t="str">
        <f>INDEX(Calculation_Splits!$DW:$EY,MATCH($A31,Calculation_Splits!$E:$E,0),MATCH(AL$1,Calculation_Splits!$DW$2:$EY$2,0))</f>
        <v>Data on LNG use in trucks is not available in the annual POTEnCIA reports on country energy consumption, dummy data based on the NL dataset was used to fill in the split; author: Joint Research Center (JRC); year: 2019</v>
      </c>
      <c r="AM31" s="71" t="str">
        <f>INDEX(Calculation_Splits!$DW:$EY,MATCH($A31,Calculation_Splits!$E:$E,0),MATCH(AM$1,Calculation_Splits!$DW$2:$EY$2,0))</f>
        <v>Data on LNG use in trucks is not available in the annual POTEnCIA reports on country energy consumption, dummy data based on the NL dataset was used to fill in the split; author: Joint Research Center (JRC); year: 2019</v>
      </c>
      <c r="AN31" s="71" t="str">
        <f>INDEX(Calculation_Splits!$DW:$EY,MATCH($A31,Calculation_Splits!$E:$E,0),MATCH(AN$1,Calculation_Splits!$DW$2:$EY$2,0))</f>
        <v>Data on LNG use in trucks is not available in the annual POTEnCIA reports on country energy consumption, dummy data based on the NL dataset was used to fill in the split; author: Joint Research Center (JRC); year: 2019</v>
      </c>
      <c r="AO31" s="71" t="str">
        <f>INDEX(Calculation_Splits!$DW:$EY,MATCH($A31,Calculation_Splits!$E:$E,0),MATCH(AO$1,Calculation_Splits!$DW$2:$EY$2,0))</f>
        <v>Data on LNG use in trucks is not available in the annual POTEnCIA reports on country energy consumption, dummy data based on the NL dataset was used to fill in the split; author: Joint Research Center (JRC); year: 2019</v>
      </c>
      <c r="AP31" s="71" t="str">
        <f>INDEX(Calculation_Splits!$DW:$EY,MATCH($A31,Calculation_Splits!$E:$E,0),MATCH(AP$1,Calculation_Splits!$DW$2:$EY$2,0))</f>
        <v>Data on LNG use in trucks is not available in the annual POTEnCIA reports on country energy consumption, dummy data based on the NL dataset was used to fill in the split; author: Joint Research Center (JRC); year: 2019</v>
      </c>
      <c r="AQ31" s="71" t="str">
        <f>INDEX(Calculation_Splits!$DW:$EY,MATCH($A31,Calculation_Splits!$E:$E,0),MATCH(AQ$1,Calculation_Splits!$DW$2:$EY$2,0))</f>
        <v>Data on LNG use in trucks is not available in the annual POTEnCIA reports on country energy consumption, dummy data based on the NL dataset was used to fill in the split; author: Joint Research Center (JRC); year: 2019</v>
      </c>
      <c r="AR31" s="71" t="str">
        <f>INDEX(Calculation_Splits!$DW:$EY,MATCH($A31,Calculation_Splits!$E:$E,0),MATCH(AR$1,Calculation_Splits!$DW$2:$EY$2,0))</f>
        <v>Data on LNG use in trucks is not available in the annual POTEnCIA reports on country energy consumption, dummy data based on the NL dataset was used to fill in the split; author: Joint Research Center (JRC); year: 2019</v>
      </c>
      <c r="AS31" s="71" t="str">
        <f>INDEX(Calculation_Splits!$DW:$EY,MATCH($A31,Calculation_Splits!$E:$E,0),MATCH(AS$1,Calculation_Splits!$DW$2:$EY$2,0))</f>
        <v>Data on LNG use in trucks is not available in the annual POTEnCIA reports on country energy consumption, dummy data based on the NL dataset was used to fill in the split; author: Joint Research Center (JRC); year: 2019</v>
      </c>
      <c r="AT31" s="71" t="str">
        <f>INDEX(Calculation_Splits!$DW:$EY,MATCH($A31,Calculation_Splits!$E:$E,0),MATCH(AT$1,Calculation_Splits!$DW$2:$EY$2,0))</f>
        <v>Data on LNG use in trucks is not available in the annual POTEnCIA reports on country energy consumption, dummy data based on the NL dataset was used to fill in the split; author: Joint Research Center (JRC); year: 2019</v>
      </c>
      <c r="AU31" s="71" t="str">
        <f>INDEX(Calculation_Splits!$DW:$EY,MATCH($A31,Calculation_Splits!$E:$E,0),MATCH(AU$1,Calculation_Splits!$DW$2:$EY$2,0))</f>
        <v>Data on LNG use in trucks is not available in the annual POTEnCIA reports on country energy consumption, dummy data based on the NL dataset was used to fill in the split; author: Joint Research Center (JRC); year: 2019</v>
      </c>
      <c r="AV31" s="71" t="str">
        <f>INDEX(Calculation_Splits!$DW:$EY,MATCH($A31,Calculation_Splits!$E:$E,0),MATCH(AV$1,Calculation_Splits!$DW$2:$EY$2,0))</f>
        <v>Data on LNG use in trucks is not available in the annual POTEnCIA reports on country energy consumption, dummy data based on the NL dataset was used to fill in the split; author: Joint Research Center (JRC); year: 2019</v>
      </c>
      <c r="AW31" s="71" t="str">
        <f>INDEX(Calculation_Splits!$DW:$EY,MATCH($A31,Calculation_Splits!$E:$E,0),MATCH(AW$1,Calculation_Splits!$DW$2:$EY$2,0))</f>
        <v>Data on LNG use in trucks is not available in the annual POTEnCIA reports on country energy consumption, dummy data based on the NL dataset was used to fill in the split; author: Joint Research Center (JRC); year: 2019</v>
      </c>
      <c r="AX31" s="71" t="str">
        <f>INDEX(Calculation_Splits!$DW:$EY,MATCH($A31,Calculation_Splits!$E:$E,0),MATCH(AX$1,Calculation_Splits!$DW$2:$EY$2,0))</f>
        <v>Data on LNG use in trucks is not available in the annual POTEnCIA reports on country energy consumption, dummy data based on the NL dataset was used to fill in the split; author: Joint Research Center (JRC); year: 2019</v>
      </c>
      <c r="AY31" s="71" t="str">
        <f>INDEX(Calculation_Splits!$DW:$EY,MATCH($A31,Calculation_Splits!$E:$E,0),MATCH(AY$1,Calculation_Splits!$DW$2:$EY$2,0))</f>
        <v>Data on LNG use in trucks is not available in the annual POTEnCIA reports on country energy consumption, dummy data based on the NL dataset was used to fill in the split; author: Joint Research Center (JRC); year: 2019</v>
      </c>
      <c r="AZ31" s="71" t="str">
        <f>INDEX(Calculation_Splits!$DW:$EY,MATCH($A31,Calculation_Splits!$E:$E,0),MATCH(AZ$1,Calculation_Splits!$DW$2:$EY$2,0))</f>
        <v>Data on LNG use in trucks is not available in the annual POTEnCIA reports on country energy consumption, dummy data based on the NL dataset was used to fill in the split; author: Joint Research Center (JRC); year: 2019</v>
      </c>
      <c r="BA31" s="71" t="str">
        <f>INDEX(Calculation_Splits!$DW:$EY,MATCH($A31,Calculation_Splits!$E:$E,0),MATCH(BA$1,Calculation_Splits!$DW$2:$EY$2,0))</f>
        <v>Data on LNG use in trucks is not available in the annual POTEnCIA reports on country energy consumption, dummy data based on the NL dataset was used to fill in the split; author: Joint Research Center (JRC); year: 2019</v>
      </c>
      <c r="BB31" s="71" t="str">
        <f>INDEX(Calculation_Splits!$DW:$EY,MATCH($A31,Calculation_Splits!$E:$E,0),MATCH(BB$1,Calculation_Splits!$DW$2:$EY$2,0))</f>
        <v>Data on LNG use in trucks is not available in the annual POTEnCIA reports on country energy consumption, dummy data based on the NL dataset was used to fill in the split; author: Joint Research Center (JRC); year: 2019</v>
      </c>
      <c r="BC31" s="71" t="str">
        <f>INDEX(Calculation_Splits!$DW:$EY,MATCH($A31,Calculation_Splits!$E:$E,0),MATCH(BC$1,Calculation_Splits!$DW$2:$EY$2,0))</f>
        <v>Data on LNG use in trucks is not available in the annual POTEnCIA reports on country energy consumption, dummy data based on the NL dataset was used to fill in the split; author: Joint Research Center (JRC); year: 2019</v>
      </c>
      <c r="BD31" s="71" t="str">
        <f>INDEX(Calculation_Splits!$DW:$EY,MATCH($A31,Calculation_Splits!$E:$E,0),MATCH(BD$1,Calculation_Splits!$DW$2:$EY$2,0))</f>
        <v>Data on LNG use in trucks is not available in the annual POTEnCIA reports on country energy consumption, dummy data based on the NL dataset was used to fill in the split; author: Joint Research Center (JRC); year: 2019</v>
      </c>
      <c r="BE31" s="71" t="str">
        <f>INDEX(Calculation_Splits!$DW:$EY,MATCH($A31,Calculation_Splits!$E:$E,0),MATCH(BE$1,Calculation_Splits!$DW$2:$EY$2,0))</f>
        <v>Data on LNG use in trucks is not available in the annual POTEnCIA reports on country energy consumption, dummy data based on the NL dataset was used to fill in the split; author: Joint Research Center (JRC); year: 2019</v>
      </c>
      <c r="BF31" s="71" t="str">
        <f>INDEX(Calculation_Splits!$DW:$EY,MATCH($A31,Calculation_Splits!$E:$E,0),MATCH(BF$1,Calculation_Splits!$DW$2:$EY$2,0))</f>
        <v>Data on LNG use in trucks is not available in the annual POTEnCIA reports on country energy consumption, dummy data based on the NL dataset was used to fill in the split; author: Joint Research Center (JRC); year: 2019</v>
      </c>
      <c r="BG31" s="71" t="str">
        <f>INDEX(Calculation_Splits!$DW:$EY,MATCH($A31,Calculation_Splits!$E:$E,0),MATCH(BG$1,Calculation_Splits!$DW$2:$EY$2,0))</f>
        <v>Data on LNG use in trucks is not available in the annual POTEnCIA reports on country energy consumption, dummy data based on the NL dataset was used to fill in the split; author: Joint Research Center (JRC); year: 2019</v>
      </c>
    </row>
    <row r="32" spans="1:59" x14ac:dyDescent="0.2">
      <c r="A32" s="44" t="s">
        <v>165</v>
      </c>
      <c r="B32" s="49">
        <f>INDEX(Calculation_Splits!$CT:$DV,MATCH($A32,Calculation_Splits!$E:$E,0),MATCH(B$1,Calculation_Splits!$CT$2:$DV$2,0))</f>
        <v>0.31845570210829877</v>
      </c>
      <c r="C32" s="49">
        <f>INDEX(Calculation_Splits!$CT:$DV,MATCH($A32,Calculation_Splits!$E:$E,0),MATCH(C$1,Calculation_Splits!$CT$2:$DV$2,0))</f>
        <v>0.19699481489508602</v>
      </c>
      <c r="D32" s="49">
        <f>INDEX(Calculation_Splits!$CT:$DV,MATCH($A32,Calculation_Splits!$E:$E,0),MATCH(D$1,Calculation_Splits!$CT$2:$DV$2,0))</f>
        <v>0.30147176073829451</v>
      </c>
      <c r="E32" s="49">
        <f>INDEX(Calculation_Splits!$CT:$DV,MATCH($A32,Calculation_Splits!$E:$E,0),MATCH(E$1,Calculation_Splits!$CT$2:$DV$2,0))</f>
        <v>0.13710391495169899</v>
      </c>
      <c r="F32" s="49">
        <f>INDEX(Calculation_Splits!$CT:$DV,MATCH($A32,Calculation_Splits!$E:$E,0),MATCH(F$1,Calculation_Splits!$CT$2:$DV$2,0))</f>
        <v>0.19747004311318603</v>
      </c>
      <c r="G32" s="49">
        <f>INDEX(Calculation_Splits!$CT:$DV,MATCH($A32,Calculation_Splits!$E:$E,0),MATCH(G$1,Calculation_Splits!$CT$2:$DV$2,0))</f>
        <v>0.3016900013828166</v>
      </c>
      <c r="H32" s="49">
        <f>INDEX(Calculation_Splits!$CT:$DV,MATCH($A32,Calculation_Splits!$E:$E,0),MATCH(H$1,Calculation_Splits!$CT$2:$DV$2,0))</f>
        <v>7.2105496009897463E-2</v>
      </c>
      <c r="I32" s="49">
        <f>INDEX(Calculation_Splits!$CT:$DV,MATCH($A32,Calculation_Splits!$E:$E,0),MATCH(I$1,Calculation_Splits!$CT$2:$DV$2,0))</f>
        <v>0.10812309985890137</v>
      </c>
      <c r="J32" s="49">
        <f>INDEX(Calculation_Splits!$CT:$DV,MATCH($A32,Calculation_Splits!$E:$E,0),MATCH(J$1,Calculation_Splits!$CT$2:$DV$2,0))</f>
        <v>0.11243146800374183</v>
      </c>
      <c r="K32" s="49">
        <f>INDEX(Calculation_Splits!$CT:$DV,MATCH($A32,Calculation_Splits!$E:$E,0),MATCH(K$1,Calculation_Splits!$CT$2:$DV$2,0))</f>
        <v>0.32556066273447865</v>
      </c>
      <c r="L32" s="49">
        <f>INDEX(Calculation_Splits!$CT:$DV,MATCH($A32,Calculation_Splits!$E:$E,0),MATCH(L$1,Calculation_Splits!$CT$2:$DV$2,0))</f>
        <v>0.14083433968742562</v>
      </c>
      <c r="M32" s="49">
        <f>INDEX(Calculation_Splits!$CT:$DV,MATCH($A32,Calculation_Splits!$E:$E,0),MATCH(M$1,Calculation_Splits!$CT$2:$DV$2,0))</f>
        <v>6.0318910132441388E-2</v>
      </c>
      <c r="N32" s="49">
        <f>INDEX(Calculation_Splits!$CT:$DV,MATCH($A32,Calculation_Splits!$E:$E,0),MATCH(N$1,Calculation_Splits!$CT$2:$DV$2,0))</f>
        <v>2.9326004771368749E-2</v>
      </c>
      <c r="O32" s="49">
        <f>INDEX(Calculation_Splits!$CT:$DV,MATCH($A32,Calculation_Splits!$E:$E,0),MATCH(O$1,Calculation_Splits!$CT$2:$DV$2,0))</f>
        <v>0.33095292437442014</v>
      </c>
      <c r="P32" s="49">
        <f>INDEX(Calculation_Splits!$CT:$DV,MATCH($A32,Calculation_Splits!$E:$E,0),MATCH(P$1,Calculation_Splits!$CT$2:$DV$2,0))</f>
        <v>0.16496427695498253</v>
      </c>
      <c r="Q32" s="49">
        <f>INDEX(Calculation_Splits!$CT:$DV,MATCH($A32,Calculation_Splits!$E:$E,0),MATCH(Q$1,Calculation_Splits!$CT$2:$DV$2,0))</f>
        <v>6.6701283816627977E-3</v>
      </c>
      <c r="R32" s="49">
        <f>INDEX(Calculation_Splits!$CT:$DV,MATCH($A32,Calculation_Splits!$E:$E,0),MATCH(R$1,Calculation_Splits!$CT$2:$DV$2,0))</f>
        <v>0.156164173914209</v>
      </c>
      <c r="S32" s="49">
        <f>INDEX(Calculation_Splits!$CT:$DV,MATCH($A32,Calculation_Splits!$E:$E,0),MATCH(S$1,Calculation_Splits!$CT$2:$DV$2,0))</f>
        <v>0.5804877310183193</v>
      </c>
      <c r="T32" s="49">
        <f>INDEX(Calculation_Splits!$CT:$DV,MATCH($A32,Calculation_Splits!$E:$E,0),MATCH(T$1,Calculation_Splits!$CT$2:$DV$2,0))</f>
        <v>9.218960081893153E-2</v>
      </c>
      <c r="U32" s="49">
        <f>INDEX(Calculation_Splits!$CT:$DV,MATCH($A32,Calculation_Splits!$E:$E,0),MATCH(U$1,Calculation_Splits!$CT$2:$DV$2,0))</f>
        <v>0.23698919095496088</v>
      </c>
      <c r="V32" s="49">
        <f>INDEX(Calculation_Splits!$CT:$DV,MATCH($A32,Calculation_Splits!$E:$E,0),MATCH(V$1,Calculation_Splits!$CT$2:$DV$2,0))</f>
        <v>7.1853337579700555E-2</v>
      </c>
      <c r="W32" s="49">
        <f>INDEX(Calculation_Splits!$CT:$DV,MATCH($A32,Calculation_Splits!$E:$E,0),MATCH(W$1,Calculation_Splits!$CT$2:$DV$2,0))</f>
        <v>0.28799937085376526</v>
      </c>
      <c r="X32" s="49">
        <f>INDEX(Calculation_Splits!$CT:$DV,MATCH($A32,Calculation_Splits!$E:$E,0),MATCH(X$1,Calculation_Splits!$CT$2:$DV$2,0))</f>
        <v>0.12570789140831054</v>
      </c>
      <c r="Y32" s="49">
        <f>INDEX(Calculation_Splits!$CT:$DV,MATCH($A32,Calculation_Splits!$E:$E,0),MATCH(Y$1,Calculation_Splits!$CT$2:$DV$2,0))</f>
        <v>0.24232463003960114</v>
      </c>
      <c r="Z32" s="49">
        <f>INDEX(Calculation_Splits!$CT:$DV,MATCH($A32,Calculation_Splits!$E:$E,0),MATCH(Z$1,Calculation_Splits!$CT$2:$DV$2,0))</f>
        <v>0.26559643747116585</v>
      </c>
      <c r="AA32" s="49">
        <f>INDEX(Calculation_Splits!$CT:$DV,MATCH($A32,Calculation_Splits!$E:$E,0),MATCH(AA$1,Calculation_Splits!$CT$2:$DV$2,0))</f>
        <v>0.59068114787311476</v>
      </c>
      <c r="AB32" s="49">
        <f>INDEX(Calculation_Splits!$CT:$DV,MATCH($A32,Calculation_Splits!$E:$E,0),MATCH(AB$1,Calculation_Splits!$CT$2:$DV$2,0))</f>
        <v>0.30452308729490185</v>
      </c>
      <c r="AC32" s="49">
        <f>INDEX(Calculation_Splits!$CT:$DV,MATCH($A32,Calculation_Splits!$E:$E,0),MATCH(AC$1,Calculation_Splits!$CT$2:$DV$2,0))</f>
        <v>0.13710391495169899</v>
      </c>
      <c r="AD32" s="49">
        <f>INDEX(Calculation_Splits!$CT:$DV,MATCH($A32,Calculation_Splits!$E:$E,0),MATCH(AD$1,Calculation_Splits!$CT$2:$DV$2,0))</f>
        <v>0.19660708028089663</v>
      </c>
      <c r="AE32" s="71" t="str">
        <f>INDEX(Calculation_Splits!$DW:$EY,MATCH($A32,Calculation_Splits!$E:$E,0),MATCH(AE$1,Calculation_Splits!$DW$2:$EY$2,0))</f>
        <v>Derived from the annual POTEnCIA reports on country energy consumption; author: Joint Research Center (JRC); year: 2019</v>
      </c>
      <c r="AF32" s="71" t="str">
        <f>INDEX(Calculation_Splits!$DW:$EY,MATCH($A32,Calculation_Splits!$E:$E,0),MATCH(AF$1,Calculation_Splits!$DW$2:$EY$2,0))</f>
        <v>Derived from the annual POTEnCIA reports on country energy consumption; author: Joint Research Center (JRC); year: 2019</v>
      </c>
      <c r="AG32" s="71" t="str">
        <f>INDEX(Calculation_Splits!$DW:$EY,MATCH($A32,Calculation_Splits!$E:$E,0),MATCH(AG$1,Calculation_Splits!$DW$2:$EY$2,0))</f>
        <v>Derived from the annual POTEnCIA reports on country energy consumption; author: Joint Research Center (JRC); year: 2019</v>
      </c>
      <c r="AH32" s="71" t="str">
        <f>INDEX(Calculation_Splits!$DW:$EY,MATCH($A32,Calculation_Splits!$E:$E,0),MATCH(AH$1,Calculation_Splits!$DW$2:$EY$2,0))</f>
        <v>No known electricity consumption in freight trains based on the annual POTEnCIA reports on country energy consumption, dummy data based on the NL dataset was used to fill in the split; author: Joint Research Center (JRC); year: 2020</v>
      </c>
      <c r="AI32" s="71" t="str">
        <f>INDEX(Calculation_Splits!$DW:$EY,MATCH($A32,Calculation_Splits!$E:$E,0),MATCH(AI$1,Calculation_Splits!$DW$2:$EY$2,0))</f>
        <v>Derived from the annual POTEnCIA reports on country energy consumption; author: Joint Research Center (JRC); year: 2019</v>
      </c>
      <c r="AJ32" s="71" t="str">
        <f>INDEX(Calculation_Splits!$DW:$EY,MATCH($A32,Calculation_Splits!$E:$E,0),MATCH(AJ$1,Calculation_Splits!$DW$2:$EY$2,0))</f>
        <v>Derived from the annual POTEnCIA reports on country energy consumption; author: Joint Research Center (JRC); year: 2020</v>
      </c>
      <c r="AK32" s="71" t="str">
        <f>INDEX(Calculation_Splits!$DW:$EY,MATCH($A32,Calculation_Splits!$E:$E,0),MATCH(AK$1,Calculation_Splits!$DW$2:$EY$2,0))</f>
        <v>Derived from the annual POTEnCIA reports on country energy consumption; author: Joint Research Center (JRC); year: 2021</v>
      </c>
      <c r="AL32" s="71" t="str">
        <f>INDEX(Calculation_Splits!$DW:$EY,MATCH($A32,Calculation_Splits!$E:$E,0),MATCH(AL$1,Calculation_Splits!$DW$2:$EY$2,0))</f>
        <v>Derived from the annual POTEnCIA reports on country energy consumption; author: Joint Research Center (JRC); year: 2022</v>
      </c>
      <c r="AM32" s="71" t="str">
        <f>INDEX(Calculation_Splits!$DW:$EY,MATCH($A32,Calculation_Splits!$E:$E,0),MATCH(AM$1,Calculation_Splits!$DW$2:$EY$2,0))</f>
        <v>Derived from the annual POTEnCIA reports on country energy consumption; author: Joint Research Center (JRC); year: 2023</v>
      </c>
      <c r="AN32" s="71" t="str">
        <f>INDEX(Calculation_Splits!$DW:$EY,MATCH($A32,Calculation_Splits!$E:$E,0),MATCH(AN$1,Calculation_Splits!$DW$2:$EY$2,0))</f>
        <v>Derived from the annual POTEnCIA reports on country energy consumption; author: Joint Research Center (JRC); year: 2024</v>
      </c>
      <c r="AO32" s="71" t="str">
        <f>INDEX(Calculation_Splits!$DW:$EY,MATCH($A32,Calculation_Splits!$E:$E,0),MATCH(AO$1,Calculation_Splits!$DW$2:$EY$2,0))</f>
        <v>Derived from the annual POTEnCIA reports on country energy consumption; author: Joint Research Center (JRC); year: 2025</v>
      </c>
      <c r="AP32" s="71" t="str">
        <f>INDEX(Calculation_Splits!$DW:$EY,MATCH($A32,Calculation_Splits!$E:$E,0),MATCH(AP$1,Calculation_Splits!$DW$2:$EY$2,0))</f>
        <v>Derived from the annual POTEnCIA reports on country energy consumption; author: Joint Research Center (JRC); year: 2026</v>
      </c>
      <c r="AQ32" s="71" t="str">
        <f>INDEX(Calculation_Splits!$DW:$EY,MATCH($A32,Calculation_Splits!$E:$E,0),MATCH(AQ$1,Calculation_Splits!$DW$2:$EY$2,0))</f>
        <v>Derived from the annual POTEnCIA reports on country energy consumption; author: Joint Research Center (JRC); year: 2027</v>
      </c>
      <c r="AR32" s="71" t="str">
        <f>INDEX(Calculation_Splits!$DW:$EY,MATCH($A32,Calculation_Splits!$E:$E,0),MATCH(AR$1,Calculation_Splits!$DW$2:$EY$2,0))</f>
        <v>Derived from the annual POTEnCIA reports on country energy consumption; author: Joint Research Center (JRC); year: 2028</v>
      </c>
      <c r="AS32" s="71" t="str">
        <f>INDEX(Calculation_Splits!$DW:$EY,MATCH($A32,Calculation_Splits!$E:$E,0),MATCH(AS$1,Calculation_Splits!$DW$2:$EY$2,0))</f>
        <v>Derived from the annual POTEnCIA reports on country energy consumption; author: Joint Research Center (JRC); year: 2029</v>
      </c>
      <c r="AT32" s="71" t="str">
        <f>INDEX(Calculation_Splits!$DW:$EY,MATCH($A32,Calculation_Splits!$E:$E,0),MATCH(AT$1,Calculation_Splits!$DW$2:$EY$2,0))</f>
        <v>Derived from the annual POTEnCIA reports on country energy consumption; author: Joint Research Center (JRC); year: 2030</v>
      </c>
      <c r="AU32" s="71" t="str">
        <f>INDEX(Calculation_Splits!$DW:$EY,MATCH($A32,Calculation_Splits!$E:$E,0),MATCH(AU$1,Calculation_Splits!$DW$2:$EY$2,0))</f>
        <v>Derived from the annual POTEnCIA reports on country energy consumption; author: Joint Research Center (JRC); year: 2031</v>
      </c>
      <c r="AV32" s="71" t="str">
        <f>INDEX(Calculation_Splits!$DW:$EY,MATCH($A32,Calculation_Splits!$E:$E,0),MATCH(AV$1,Calculation_Splits!$DW$2:$EY$2,0))</f>
        <v>Derived from the annual POTEnCIA reports on country energy consumption; author: Joint Research Center (JRC); year: 2032</v>
      </c>
      <c r="AW32" s="71" t="str">
        <f>INDEX(Calculation_Splits!$DW:$EY,MATCH($A32,Calculation_Splits!$E:$E,0),MATCH(AW$1,Calculation_Splits!$DW$2:$EY$2,0))</f>
        <v>Derived from the annual POTEnCIA reports on country energy consumption; author: Joint Research Center (JRC); year: 2033</v>
      </c>
      <c r="AX32" s="71" t="str">
        <f>INDEX(Calculation_Splits!$DW:$EY,MATCH($A32,Calculation_Splits!$E:$E,0),MATCH(AX$1,Calculation_Splits!$DW$2:$EY$2,0))</f>
        <v>Derived from the annual POTEnCIA reports on country energy consumption; author: Joint Research Center (JRC); year: 2034</v>
      </c>
      <c r="AY32" s="71" t="str">
        <f>INDEX(Calculation_Splits!$DW:$EY,MATCH($A32,Calculation_Splits!$E:$E,0),MATCH(AY$1,Calculation_Splits!$DW$2:$EY$2,0))</f>
        <v>Derived from the annual POTEnCIA reports on country energy consumption; author: Joint Research Center (JRC); year: 2035</v>
      </c>
      <c r="AZ32" s="71" t="str">
        <f>INDEX(Calculation_Splits!$DW:$EY,MATCH($A32,Calculation_Splits!$E:$E,0),MATCH(AZ$1,Calculation_Splits!$DW$2:$EY$2,0))</f>
        <v>Derived from the annual POTEnCIA reports on country energy consumption; author: Joint Research Center (JRC); year: 2036</v>
      </c>
      <c r="BA32" s="71" t="str">
        <f>INDEX(Calculation_Splits!$DW:$EY,MATCH($A32,Calculation_Splits!$E:$E,0),MATCH(BA$1,Calculation_Splits!$DW$2:$EY$2,0))</f>
        <v>Derived from the annual POTEnCIA reports on country energy consumption; author: Joint Research Center (JRC); year: 2037</v>
      </c>
      <c r="BB32" s="71" t="str">
        <f>INDEX(Calculation_Splits!$DW:$EY,MATCH($A32,Calculation_Splits!$E:$E,0),MATCH(BB$1,Calculation_Splits!$DW$2:$EY$2,0))</f>
        <v>Derived from the annual POTEnCIA reports on country energy consumption; author: Joint Research Center (JRC); year: 2038</v>
      </c>
      <c r="BC32" s="71" t="str">
        <f>INDEX(Calculation_Splits!$DW:$EY,MATCH($A32,Calculation_Splits!$E:$E,0),MATCH(BC$1,Calculation_Splits!$DW$2:$EY$2,0))</f>
        <v>Derived from the annual POTEnCIA reports on country energy consumption; author: Joint Research Center (JRC); year: 2039</v>
      </c>
      <c r="BD32" s="71" t="str">
        <f>INDEX(Calculation_Splits!$DW:$EY,MATCH($A32,Calculation_Splits!$E:$E,0),MATCH(BD$1,Calculation_Splits!$DW$2:$EY$2,0))</f>
        <v>Derived from the annual POTEnCIA reports on country energy consumption; author: Joint Research Center (JRC); year: 2040</v>
      </c>
      <c r="BE32" s="71" t="str">
        <f>INDEX(Calculation_Splits!$DW:$EY,MATCH($A32,Calculation_Splits!$E:$E,0),MATCH(BE$1,Calculation_Splits!$DW$2:$EY$2,0))</f>
        <v>Derived from the annual POTEnCIA reports on country energy consumption; author: Joint Research Center (JRC); year: 2041</v>
      </c>
      <c r="BF32" s="71" t="str">
        <f>INDEX(Calculation_Splits!$DW:$EY,MATCH($A32,Calculation_Splits!$E:$E,0),MATCH(BF$1,Calculation_Splits!$DW$2:$EY$2,0))</f>
        <v>No known electricity consumption in freight trains based on the annual POTEnCIA reports on country energy consumption, dummy data based on the NL dataset was used to fill in the split; author: Joint Research Center (JRC); year: 2020</v>
      </c>
      <c r="BG32" s="71" t="str">
        <f>INDEX(Calculation_Splits!$DW:$EY,MATCH($A32,Calculation_Splits!$E:$E,0),MATCH(BG$1,Calculation_Splits!$DW$2:$EY$2,0))</f>
        <v>Derived from the annual POTEnCIA reports on country energy consumption; author: Joint Research Center (JRC); year: 2041</v>
      </c>
    </row>
    <row r="33" spans="1:59" x14ac:dyDescent="0.2">
      <c r="A33" s="44" t="s">
        <v>166</v>
      </c>
      <c r="B33" s="49">
        <f>INDEX(Calculation_Splits!$CT:$DV,MATCH($A33,Calculation_Splits!$E:$E,0),MATCH(B$1,Calculation_Splits!$CT$2:$DV$2,0))</f>
        <v>0.28237247707404944</v>
      </c>
      <c r="C33" s="49">
        <f>INDEX(Calculation_Splits!$CT:$DV,MATCH($A33,Calculation_Splits!$E:$E,0),MATCH(C$1,Calculation_Splits!$CT$2:$DV$2,0))</f>
        <v>0.32136890534333207</v>
      </c>
      <c r="D33" s="49">
        <f>INDEX(Calculation_Splits!$CT:$DV,MATCH($A33,Calculation_Splits!$E:$E,0),MATCH(D$1,Calculation_Splits!$CT$2:$DV$2,0))</f>
        <v>0.53877766650700509</v>
      </c>
      <c r="E33" s="49">
        <f>INDEX(Calculation_Splits!$CT:$DV,MATCH($A33,Calculation_Splits!$E:$E,0),MATCH(E$1,Calculation_Splits!$CT$2:$DV$2,0))</f>
        <v>0.48</v>
      </c>
      <c r="F33" s="49">
        <f>INDEX(Calculation_Splits!$CT:$DV,MATCH($A33,Calculation_Splits!$E:$E,0),MATCH(F$1,Calculation_Splits!$CT$2:$DV$2,0))</f>
        <v>0.18304981292145009</v>
      </c>
      <c r="G33" s="49">
        <f>INDEX(Calculation_Splits!$CT:$DV,MATCH($A33,Calculation_Splits!$E:$E,0),MATCH(G$1,Calculation_Splits!$CT$2:$DV$2,0))</f>
        <v>0.21759691443526261</v>
      </c>
      <c r="H33" s="49">
        <f>INDEX(Calculation_Splits!$CT:$DV,MATCH($A33,Calculation_Splits!$E:$E,0),MATCH(H$1,Calculation_Splits!$CT$2:$DV$2,0))</f>
        <v>8.66388342089668E-2</v>
      </c>
      <c r="I33" s="49">
        <f>INDEX(Calculation_Splits!$CT:$DV,MATCH($A33,Calculation_Splits!$E:$E,0),MATCH(I$1,Calculation_Splits!$CT$2:$DV$2,0))</f>
        <v>0.52746501918766353</v>
      </c>
      <c r="J33" s="49">
        <f>INDEX(Calculation_Splits!$CT:$DV,MATCH($A33,Calculation_Splits!$E:$E,0),MATCH(J$1,Calculation_Splits!$CT$2:$DV$2,0))</f>
        <v>0.1455101932668687</v>
      </c>
      <c r="K33" s="49">
        <f>INDEX(Calculation_Splits!$CT:$DV,MATCH($A33,Calculation_Splits!$E:$E,0),MATCH(K$1,Calculation_Splits!$CT$2:$DV$2,0))</f>
        <v>0.86395985678098874</v>
      </c>
      <c r="L33" s="49">
        <f>INDEX(Calculation_Splits!$CT:$DV,MATCH($A33,Calculation_Splits!$E:$E,0),MATCH(L$1,Calculation_Splits!$CT$2:$DV$2,0))</f>
        <v>0.18541352181699236</v>
      </c>
      <c r="M33" s="49">
        <f>INDEX(Calculation_Splits!$CT:$DV,MATCH($A33,Calculation_Splits!$E:$E,0),MATCH(M$1,Calculation_Splits!$CT$2:$DV$2,0))</f>
        <v>0.1181768831632929</v>
      </c>
      <c r="N33" s="49">
        <f>INDEX(Calculation_Splits!$CT:$DV,MATCH($A33,Calculation_Splits!$E:$E,0),MATCH(N$1,Calculation_Splits!$CT$2:$DV$2,0))</f>
        <v>0.11434064939154286</v>
      </c>
      <c r="O33" s="49">
        <f>INDEX(Calculation_Splits!$CT:$DV,MATCH($A33,Calculation_Splits!$E:$E,0),MATCH(O$1,Calculation_Splits!$CT$2:$DV$2,0))</f>
        <v>0.30342787142314037</v>
      </c>
      <c r="P33" s="49">
        <f>INDEX(Calculation_Splits!$CT:$DV,MATCH($A33,Calculation_Splits!$E:$E,0),MATCH(P$1,Calculation_Splits!$CT$2:$DV$2,0))</f>
        <v>0.30901469320682018</v>
      </c>
      <c r="Q33" s="49">
        <f>INDEX(Calculation_Splits!$CT:$DV,MATCH($A33,Calculation_Splits!$E:$E,0),MATCH(Q$1,Calculation_Splits!$CT$2:$DV$2,0))</f>
        <v>3.1498742658163437E-2</v>
      </c>
      <c r="R33" s="49">
        <f>INDEX(Calculation_Splits!$CT:$DV,MATCH($A33,Calculation_Splits!$E:$E,0),MATCH(R$1,Calculation_Splits!$CT$2:$DV$2,0))</f>
        <v>0.21845415942780061</v>
      </c>
      <c r="S33" s="49">
        <f>INDEX(Calculation_Splits!$CT:$DV,MATCH($A33,Calculation_Splits!$E:$E,0),MATCH(S$1,Calculation_Splits!$CT$2:$DV$2,0))</f>
        <v>0.77107990919176428</v>
      </c>
      <c r="T33" s="49">
        <f>INDEX(Calculation_Splits!$CT:$DV,MATCH($A33,Calculation_Splits!$E:$E,0),MATCH(T$1,Calculation_Splits!$CT$2:$DV$2,0))</f>
        <v>7.1649712951444455E-2</v>
      </c>
      <c r="U33" s="49">
        <f>INDEX(Calculation_Splits!$CT:$DV,MATCH($A33,Calculation_Splits!$E:$E,0),MATCH(U$1,Calculation_Splits!$CT$2:$DV$2,0))</f>
        <v>0.87934828143251931</v>
      </c>
      <c r="V33" s="49">
        <f>INDEX(Calculation_Splits!$CT:$DV,MATCH($A33,Calculation_Splits!$E:$E,0),MATCH(V$1,Calculation_Splits!$CT$2:$DV$2,0))</f>
        <v>9.4698749694888826E-2</v>
      </c>
      <c r="W33" s="49">
        <f>INDEX(Calculation_Splits!$CT:$DV,MATCH($A33,Calculation_Splits!$E:$E,0),MATCH(W$1,Calculation_Splits!$CT$2:$DV$2,0))</f>
        <v>0.62380166614269261</v>
      </c>
      <c r="X33" s="49">
        <f>INDEX(Calculation_Splits!$CT:$DV,MATCH($A33,Calculation_Splits!$E:$E,0),MATCH(X$1,Calculation_Splits!$CT$2:$DV$2,0))</f>
        <v>0.28592895692654824</v>
      </c>
      <c r="Y33" s="49">
        <f>INDEX(Calculation_Splits!$CT:$DV,MATCH($A33,Calculation_Splits!$E:$E,0),MATCH(Y$1,Calculation_Splits!$CT$2:$DV$2,0))</f>
        <v>0.31117065345663308</v>
      </c>
      <c r="Z33" s="49">
        <f>INDEX(Calculation_Splits!$CT:$DV,MATCH($A33,Calculation_Splits!$E:$E,0),MATCH(Z$1,Calculation_Splits!$CT$2:$DV$2,0))</f>
        <v>0.43124407564769335</v>
      </c>
      <c r="AA33" s="49">
        <f>INDEX(Calculation_Splits!$CT:$DV,MATCH($A33,Calculation_Splits!$E:$E,0),MATCH(AA$1,Calculation_Splits!$CT$2:$DV$2,0))</f>
        <v>0.46645080905835679</v>
      </c>
      <c r="AB33" s="49">
        <f>INDEX(Calculation_Splits!$CT:$DV,MATCH($A33,Calculation_Splits!$E:$E,0),MATCH(AB$1,Calculation_Splits!$CT$2:$DV$2,0))</f>
        <v>0.27321966176610318</v>
      </c>
      <c r="AC33" s="49">
        <f>INDEX(Calculation_Splits!$CT:$DV,MATCH($A33,Calculation_Splits!$E:$E,0),MATCH(AC$1,Calculation_Splits!$CT$2:$DV$2,0))</f>
        <v>0.48</v>
      </c>
      <c r="AD33" s="49">
        <f>INDEX(Calculation_Splits!$CT:$DV,MATCH($A33,Calculation_Splits!$E:$E,0),MATCH(AD$1,Calculation_Splits!$CT$2:$DV$2,0))</f>
        <v>0.24301095695799257</v>
      </c>
      <c r="AE33" s="71" t="str">
        <f>INDEX(Calculation_Splits!$DW:$EY,MATCH($A33,Calculation_Splits!$E:$E,0),MATCH(AE$1,Calculation_Splits!$DW$2:$EY$2,0))</f>
        <v>Derived from the annual POTEnCIA reports on country energy consumption; author: Joint Research Center (JRC); year: 2019</v>
      </c>
      <c r="AF33" s="71" t="str">
        <f>INDEX(Calculation_Splits!$DW:$EY,MATCH($A33,Calculation_Splits!$E:$E,0),MATCH(AF$1,Calculation_Splits!$DW$2:$EY$2,0))</f>
        <v>Derived from the annual POTEnCIA reports on country energy consumption; author: Joint Research Center (JRC); year: 2019</v>
      </c>
      <c r="AG33" s="71" t="str">
        <f>INDEX(Calculation_Splits!$DW:$EY,MATCH($A33,Calculation_Splits!$E:$E,0),MATCH(AG$1,Calculation_Splits!$DW$2:$EY$2,0))</f>
        <v>Derived from the annual POTEnCIA reports on country energy consumption; author: Joint Research Center (JRC); year: 2019</v>
      </c>
      <c r="AH33" s="71" t="str">
        <f>INDEX(Calculation_Splits!$DW:$EY,MATCH($A33,Calculation_Splits!$E:$E,0),MATCH(AH$1,Calculation_Splits!$DW$2:$EY$2,0))</f>
        <v>No known diesel consumption in freight trains based on the annual POTEnCIA reports on country energy consumption, dummy data based on the NL dataset was used to fill in the split; author: Joint Research Center (JRC); year: 2020</v>
      </c>
      <c r="AI33" s="71" t="str">
        <f>INDEX(Calculation_Splits!$DW:$EY,MATCH($A33,Calculation_Splits!$E:$E,0),MATCH(AI$1,Calculation_Splits!$DW$2:$EY$2,0))</f>
        <v>Derived from the annual POTEnCIA reports on country energy consumption; author: Joint Research Center (JRC); year: 2019</v>
      </c>
      <c r="AJ33" s="71" t="str">
        <f>INDEX(Calculation_Splits!$DW:$EY,MATCH($A33,Calculation_Splits!$E:$E,0),MATCH(AJ$1,Calculation_Splits!$DW$2:$EY$2,0))</f>
        <v>Derived from the annual POTEnCIA reports on country energy consumption; author: Joint Research Center (JRC); year: 2019</v>
      </c>
      <c r="AK33" s="71" t="str">
        <f>INDEX(Calculation_Splits!$DW:$EY,MATCH($A33,Calculation_Splits!$E:$E,0),MATCH(AK$1,Calculation_Splits!$DW$2:$EY$2,0))</f>
        <v>Derived from the annual POTEnCIA reports on country energy consumption; author: Joint Research Center (JRC); year: 2019</v>
      </c>
      <c r="AL33" s="71" t="str">
        <f>INDEX(Calculation_Splits!$DW:$EY,MATCH($A33,Calculation_Splits!$E:$E,0),MATCH(AL$1,Calculation_Splits!$DW$2:$EY$2,0))</f>
        <v>Derived from the annual POTEnCIA reports on country energy consumption; author: Joint Research Center (JRC); year: 2019</v>
      </c>
      <c r="AM33" s="71" t="str">
        <f>INDEX(Calculation_Splits!$DW:$EY,MATCH($A33,Calculation_Splits!$E:$E,0),MATCH(AM$1,Calculation_Splits!$DW$2:$EY$2,0))</f>
        <v>Derived from the annual POTEnCIA reports on country energy consumption; author: Joint Research Center (JRC); year: 2019</v>
      </c>
      <c r="AN33" s="71" t="str">
        <f>INDEX(Calculation_Splits!$DW:$EY,MATCH($A33,Calculation_Splits!$E:$E,0),MATCH(AN$1,Calculation_Splits!$DW$2:$EY$2,0))</f>
        <v>Derived from the annual POTEnCIA reports on country energy consumption; author: Joint Research Center (JRC); year: 2019</v>
      </c>
      <c r="AO33" s="71" t="str">
        <f>INDEX(Calculation_Splits!$DW:$EY,MATCH($A33,Calculation_Splits!$E:$E,0),MATCH(AO$1,Calculation_Splits!$DW$2:$EY$2,0))</f>
        <v>Derived from the annual POTEnCIA reports on country energy consumption; author: Joint Research Center (JRC); year: 2019</v>
      </c>
      <c r="AP33" s="71" t="str">
        <f>INDEX(Calculation_Splits!$DW:$EY,MATCH($A33,Calculation_Splits!$E:$E,0),MATCH(AP$1,Calculation_Splits!$DW$2:$EY$2,0))</f>
        <v>Derived from the annual POTEnCIA reports on country energy consumption; author: Joint Research Center (JRC); year: 2019</v>
      </c>
      <c r="AQ33" s="71" t="str">
        <f>INDEX(Calculation_Splits!$DW:$EY,MATCH($A33,Calculation_Splits!$E:$E,0),MATCH(AQ$1,Calculation_Splits!$DW$2:$EY$2,0))</f>
        <v>Derived from the annual POTEnCIA reports on country energy consumption; author: Joint Research Center (JRC); year: 2019</v>
      </c>
      <c r="AR33" s="71" t="str">
        <f>INDEX(Calculation_Splits!$DW:$EY,MATCH($A33,Calculation_Splits!$E:$E,0),MATCH(AR$1,Calculation_Splits!$DW$2:$EY$2,0))</f>
        <v>Derived from the annual POTEnCIA reports on country energy consumption; author: Joint Research Center (JRC); year: 2019</v>
      </c>
      <c r="AS33" s="71" t="str">
        <f>INDEX(Calculation_Splits!$DW:$EY,MATCH($A33,Calculation_Splits!$E:$E,0),MATCH(AS$1,Calculation_Splits!$DW$2:$EY$2,0))</f>
        <v>Derived from the annual POTEnCIA reports on country energy consumption; author: Joint Research Center (JRC); year: 2019</v>
      </c>
      <c r="AT33" s="71" t="str">
        <f>INDEX(Calculation_Splits!$DW:$EY,MATCH($A33,Calculation_Splits!$E:$E,0),MATCH(AT$1,Calculation_Splits!$DW$2:$EY$2,0))</f>
        <v>Derived from the annual POTEnCIA reports on country energy consumption; author: Joint Research Center (JRC); year: 2019</v>
      </c>
      <c r="AU33" s="71" t="str">
        <f>INDEX(Calculation_Splits!$DW:$EY,MATCH($A33,Calculation_Splits!$E:$E,0),MATCH(AU$1,Calculation_Splits!$DW$2:$EY$2,0))</f>
        <v>Derived from the annual POTEnCIA reports on country energy consumption; author: Joint Research Center (JRC); year: 2019</v>
      </c>
      <c r="AV33" s="71" t="str">
        <f>INDEX(Calculation_Splits!$DW:$EY,MATCH($A33,Calculation_Splits!$E:$E,0),MATCH(AV$1,Calculation_Splits!$DW$2:$EY$2,0))</f>
        <v>Derived from the annual POTEnCIA reports on country energy consumption; author: Joint Research Center (JRC); year: 2019</v>
      </c>
      <c r="AW33" s="71" t="str">
        <f>INDEX(Calculation_Splits!$DW:$EY,MATCH($A33,Calculation_Splits!$E:$E,0),MATCH(AW$1,Calculation_Splits!$DW$2:$EY$2,0))</f>
        <v>Derived from the annual POTEnCIA reports on country energy consumption; author: Joint Research Center (JRC); year: 2019</v>
      </c>
      <c r="AX33" s="71" t="str">
        <f>INDEX(Calculation_Splits!$DW:$EY,MATCH($A33,Calculation_Splits!$E:$E,0),MATCH(AX$1,Calculation_Splits!$DW$2:$EY$2,0))</f>
        <v>Derived from the annual POTEnCIA reports on country energy consumption; author: Joint Research Center (JRC); year: 2019</v>
      </c>
      <c r="AY33" s="71" t="str">
        <f>INDEX(Calculation_Splits!$DW:$EY,MATCH($A33,Calculation_Splits!$E:$E,0),MATCH(AY$1,Calculation_Splits!$DW$2:$EY$2,0))</f>
        <v>Derived from the annual POTEnCIA reports on country energy consumption; author: Joint Research Center (JRC); year: 2019</v>
      </c>
      <c r="AZ33" s="71" t="str">
        <f>INDEX(Calculation_Splits!$DW:$EY,MATCH($A33,Calculation_Splits!$E:$E,0),MATCH(AZ$1,Calculation_Splits!$DW$2:$EY$2,0))</f>
        <v>Derived from the annual POTEnCIA reports on country energy consumption; author: Joint Research Center (JRC); year: 2019</v>
      </c>
      <c r="BA33" s="71" t="str">
        <f>INDEX(Calculation_Splits!$DW:$EY,MATCH($A33,Calculation_Splits!$E:$E,0),MATCH(BA$1,Calculation_Splits!$DW$2:$EY$2,0))</f>
        <v>Derived from the annual POTEnCIA reports on country energy consumption; author: Joint Research Center (JRC); year: 2019</v>
      </c>
      <c r="BB33" s="71" t="str">
        <f>INDEX(Calculation_Splits!$DW:$EY,MATCH($A33,Calculation_Splits!$E:$E,0),MATCH(BB$1,Calculation_Splits!$DW$2:$EY$2,0))</f>
        <v>Derived from the annual POTEnCIA reports on country energy consumption; author: Joint Research Center (JRC); year: 2019</v>
      </c>
      <c r="BC33" s="71" t="str">
        <f>INDEX(Calculation_Splits!$DW:$EY,MATCH($A33,Calculation_Splits!$E:$E,0),MATCH(BC$1,Calculation_Splits!$DW$2:$EY$2,0))</f>
        <v>Derived from the annual POTEnCIA reports on country energy consumption; author: Joint Research Center (JRC); year: 2019</v>
      </c>
      <c r="BD33" s="71" t="str">
        <f>INDEX(Calculation_Splits!$DW:$EY,MATCH($A33,Calculation_Splits!$E:$E,0),MATCH(BD$1,Calculation_Splits!$DW$2:$EY$2,0))</f>
        <v>Derived from the annual POTEnCIA reports on country energy consumption; author: Joint Research Center (JRC); year: 2019</v>
      </c>
      <c r="BE33" s="71" t="str">
        <f>INDEX(Calculation_Splits!$DW:$EY,MATCH($A33,Calculation_Splits!$E:$E,0),MATCH(BE$1,Calculation_Splits!$DW$2:$EY$2,0))</f>
        <v>Derived from the annual POTEnCIA reports on country energy consumption; author: Joint Research Center (JRC); year: 2019</v>
      </c>
      <c r="BF33" s="71" t="str">
        <f>INDEX(Calculation_Splits!$DW:$EY,MATCH($A33,Calculation_Splits!$E:$E,0),MATCH(BF$1,Calculation_Splits!$DW$2:$EY$2,0))</f>
        <v>No known diesel consumption in freight trains based on the annual POTEnCIA reports on country energy consumption, dummy data based on the NL dataset was used to fill in the split; author: Joint Research Center (JRC); year: 2020</v>
      </c>
      <c r="BG33" s="71" t="str">
        <f>INDEX(Calculation_Splits!$DW:$EY,MATCH($A33,Calculation_Splits!$E:$E,0),MATCH(BG$1,Calculation_Splits!$DW$2:$EY$2,0))</f>
        <v>Derived from the annual POTEnCIA reports on country energy consumption; author: Joint Research Center (JRC); year: 2019</v>
      </c>
    </row>
    <row r="34" spans="1:59" x14ac:dyDescent="0.2">
      <c r="A34" s="44" t="s">
        <v>167</v>
      </c>
      <c r="B34" s="49">
        <f>INDEX(Calculation_Splits!$CT:$DV,MATCH($A34,Calculation_Splits!$E:$E,0),MATCH(B$1,Calculation_Splits!$CT$2:$DV$2,0))</f>
        <v>0</v>
      </c>
      <c r="C34" s="49">
        <f>INDEX(Calculation_Splits!$CT:$DV,MATCH($A34,Calculation_Splits!$E:$E,0),MATCH(C$1,Calculation_Splits!$CT$2:$DV$2,0))</f>
        <v>0</v>
      </c>
      <c r="D34" s="49">
        <f>INDEX(Calculation_Splits!$CT:$DV,MATCH($A34,Calculation_Splits!$E:$E,0),MATCH(D$1,Calculation_Splits!$CT$2:$DV$2,0))</f>
        <v>0</v>
      </c>
      <c r="E34" s="49">
        <f>INDEX(Calculation_Splits!$CT:$DV,MATCH($A34,Calculation_Splits!$E:$E,0),MATCH(E$1,Calculation_Splits!$CT$2:$DV$2,0))</f>
        <v>0</v>
      </c>
      <c r="F34" s="49">
        <f>INDEX(Calculation_Splits!$CT:$DV,MATCH($A34,Calculation_Splits!$E:$E,0),MATCH(F$1,Calculation_Splits!$CT$2:$DV$2,0))</f>
        <v>0</v>
      </c>
      <c r="G34" s="49">
        <f>INDEX(Calculation_Splits!$CT:$DV,MATCH($A34,Calculation_Splits!$E:$E,0),MATCH(G$1,Calculation_Splits!$CT$2:$DV$2,0))</f>
        <v>3.5983751646611256E-5</v>
      </c>
      <c r="H34" s="49">
        <f>INDEX(Calculation_Splits!$CT:$DV,MATCH($A34,Calculation_Splits!$E:$E,0),MATCH(H$1,Calculation_Splits!$CT$2:$DV$2,0))</f>
        <v>0</v>
      </c>
      <c r="I34" s="49">
        <f>INDEX(Calculation_Splits!$CT:$DV,MATCH($A34,Calculation_Splits!$E:$E,0),MATCH(I$1,Calculation_Splits!$CT$2:$DV$2,0))</f>
        <v>0</v>
      </c>
      <c r="J34" s="49">
        <f>INDEX(Calculation_Splits!$CT:$DV,MATCH($A34,Calculation_Splits!$E:$E,0),MATCH(J$1,Calculation_Splits!$CT$2:$DV$2,0))</f>
        <v>0</v>
      </c>
      <c r="K34" s="49">
        <f>INDEX(Calculation_Splits!$CT:$DV,MATCH($A34,Calculation_Splits!$E:$E,0),MATCH(K$1,Calculation_Splits!$CT$2:$DV$2,0))</f>
        <v>0</v>
      </c>
      <c r="L34" s="49">
        <f>INDEX(Calculation_Splits!$CT:$DV,MATCH($A34,Calculation_Splits!$E:$E,0),MATCH(L$1,Calculation_Splits!$CT$2:$DV$2,0))</f>
        <v>7.4713339911431809E-6</v>
      </c>
      <c r="M34" s="49">
        <f>INDEX(Calculation_Splits!$CT:$DV,MATCH($A34,Calculation_Splits!$E:$E,0),MATCH(M$1,Calculation_Splits!$CT$2:$DV$2,0))</f>
        <v>0</v>
      </c>
      <c r="N34" s="49">
        <f>INDEX(Calculation_Splits!$CT:$DV,MATCH($A34,Calculation_Splits!$E:$E,0),MATCH(N$1,Calculation_Splits!$CT$2:$DV$2,0))</f>
        <v>0</v>
      </c>
      <c r="O34" s="49">
        <f>INDEX(Calculation_Splits!$CT:$DV,MATCH($A34,Calculation_Splits!$E:$E,0),MATCH(O$1,Calculation_Splits!$CT$2:$DV$2,0))</f>
        <v>0</v>
      </c>
      <c r="P34" s="49">
        <f>INDEX(Calculation_Splits!$CT:$DV,MATCH($A34,Calculation_Splits!$E:$E,0),MATCH(P$1,Calculation_Splits!$CT$2:$DV$2,0))</f>
        <v>0</v>
      </c>
      <c r="Q34" s="49">
        <f>INDEX(Calculation_Splits!$CT:$DV,MATCH($A34,Calculation_Splits!$E:$E,0),MATCH(Q$1,Calculation_Splits!$CT$2:$DV$2,0))</f>
        <v>0</v>
      </c>
      <c r="R34" s="49">
        <f>INDEX(Calculation_Splits!$CT:$DV,MATCH($A34,Calculation_Splits!$E:$E,0),MATCH(R$1,Calculation_Splits!$CT$2:$DV$2,0))</f>
        <v>0</v>
      </c>
      <c r="S34" s="49">
        <f>INDEX(Calculation_Splits!$CT:$DV,MATCH($A34,Calculation_Splits!$E:$E,0),MATCH(S$1,Calculation_Splits!$CT$2:$DV$2,0))</f>
        <v>0</v>
      </c>
      <c r="T34" s="49">
        <f>INDEX(Calculation_Splits!$CT:$DV,MATCH($A34,Calculation_Splits!$E:$E,0),MATCH(T$1,Calculation_Splits!$CT$2:$DV$2,0))</f>
        <v>0</v>
      </c>
      <c r="U34" s="49">
        <f>INDEX(Calculation_Splits!$CT:$DV,MATCH($A34,Calculation_Splits!$E:$E,0),MATCH(U$1,Calculation_Splits!$CT$2:$DV$2,0))</f>
        <v>0</v>
      </c>
      <c r="V34" s="49">
        <f>INDEX(Calculation_Splits!$CT:$DV,MATCH($A34,Calculation_Splits!$E:$E,0),MATCH(V$1,Calculation_Splits!$CT$2:$DV$2,0))</f>
        <v>0</v>
      </c>
      <c r="W34" s="49">
        <f>INDEX(Calculation_Splits!$CT:$DV,MATCH($A34,Calculation_Splits!$E:$E,0),MATCH(W$1,Calculation_Splits!$CT$2:$DV$2,0))</f>
        <v>6.1416956715013346E-5</v>
      </c>
      <c r="X34" s="49">
        <f>INDEX(Calculation_Splits!$CT:$DV,MATCH($A34,Calculation_Splits!$E:$E,0),MATCH(X$1,Calculation_Splits!$CT$2:$DV$2,0))</f>
        <v>0</v>
      </c>
      <c r="Y34" s="49">
        <f>INDEX(Calculation_Splits!$CT:$DV,MATCH($A34,Calculation_Splits!$E:$E,0),MATCH(Y$1,Calculation_Splits!$CT$2:$DV$2,0))</f>
        <v>0</v>
      </c>
      <c r="Z34" s="49">
        <f>INDEX(Calculation_Splits!$CT:$DV,MATCH($A34,Calculation_Splits!$E:$E,0),MATCH(Z$1,Calculation_Splits!$CT$2:$DV$2,0))</f>
        <v>0</v>
      </c>
      <c r="AA34" s="49">
        <f>INDEX(Calculation_Splits!$CT:$DV,MATCH($A34,Calculation_Splits!$E:$E,0),MATCH(AA$1,Calculation_Splits!$CT$2:$DV$2,0))</f>
        <v>0</v>
      </c>
      <c r="AB34" s="49">
        <f>INDEX(Calculation_Splits!$CT:$DV,MATCH($A34,Calculation_Splits!$E:$E,0),MATCH(AB$1,Calculation_Splits!$CT$2:$DV$2,0))</f>
        <v>0</v>
      </c>
      <c r="AC34" s="49">
        <f>INDEX(Calculation_Splits!$CT:$DV,MATCH($A34,Calculation_Splits!$E:$E,0),MATCH(AC$1,Calculation_Splits!$CT$2:$DV$2,0))</f>
        <v>0</v>
      </c>
      <c r="AD34" s="49">
        <f>INDEX(Calculation_Splits!$CT:$DV,MATCH($A34,Calculation_Splits!$E:$E,0),MATCH(AD$1,Calculation_Splits!$CT$2:$DV$2,0))</f>
        <v>8.814545213113491E-6</v>
      </c>
      <c r="AE34" s="71" t="str">
        <f>INDEX(Calculation_Splits!$DW:$EY,MATCH($A34,Calculation_Splits!$E:$E,0),MATCH(AE$1,Calculation_Splits!$DW$2:$EY$2,0))</f>
        <v>Derived from the annual POTEnCIA reports on country energy consumption; author: Joint Research Center (JRC); year: 2019</v>
      </c>
      <c r="AF34" s="71" t="str">
        <f>INDEX(Calculation_Splits!$DW:$EY,MATCH($A34,Calculation_Splits!$E:$E,0),MATCH(AF$1,Calculation_Splits!$DW$2:$EY$2,0))</f>
        <v>Derived from the annual POTEnCIA reports on country energy consumption; author: Joint Research Center (JRC); year: 2019</v>
      </c>
      <c r="AG34" s="71" t="str">
        <f>INDEX(Calculation_Splits!$DW:$EY,MATCH($A34,Calculation_Splits!$E:$E,0),MATCH(AG$1,Calculation_Splits!$DW$2:$EY$2,0))</f>
        <v>Derived from the annual POTEnCIA reports on country energy consumption; author: Joint Research Center (JRC); year: 2019</v>
      </c>
      <c r="AH34" s="71" t="str">
        <f>INDEX(Calculation_Splits!$DW:$EY,MATCH($A34,Calculation_Splits!$E:$E,0),MATCH(AH$1,Calculation_Splits!$DW$2:$EY$2,0))</f>
        <v>Derived from the annual POTEnCIA reports on country energy consumption; author: Joint Research Center (JRC); year: 2019</v>
      </c>
      <c r="AI34" s="71" t="str">
        <f>INDEX(Calculation_Splits!$DW:$EY,MATCH($A34,Calculation_Splits!$E:$E,0),MATCH(AI$1,Calculation_Splits!$DW$2:$EY$2,0))</f>
        <v>Derived from the annual POTEnCIA reports on country energy consumption; author: Joint Research Center (JRC); year: 2019</v>
      </c>
      <c r="AJ34" s="71" t="str">
        <f>INDEX(Calculation_Splits!$DW:$EY,MATCH($A34,Calculation_Splits!$E:$E,0),MATCH(AJ$1,Calculation_Splits!$DW$2:$EY$2,0))</f>
        <v>Derived from the annual POTEnCIA reports on country energy consumption; author: Joint Research Center (JRC); year: 2019</v>
      </c>
      <c r="AK34" s="71" t="str">
        <f>INDEX(Calculation_Splits!$DW:$EY,MATCH($A34,Calculation_Splits!$E:$E,0),MATCH(AK$1,Calculation_Splits!$DW$2:$EY$2,0))</f>
        <v>Derived from the annual POTEnCIA reports on country energy consumption; author: Joint Research Center (JRC); year: 2019</v>
      </c>
      <c r="AL34" s="71" t="str">
        <f>INDEX(Calculation_Splits!$DW:$EY,MATCH($A34,Calculation_Splits!$E:$E,0),MATCH(AL$1,Calculation_Splits!$DW$2:$EY$2,0))</f>
        <v>Derived from the annual POTEnCIA reports on country energy consumption; author: Joint Research Center (JRC); year: 2019</v>
      </c>
      <c r="AM34" s="71" t="str">
        <f>INDEX(Calculation_Splits!$DW:$EY,MATCH($A34,Calculation_Splits!$E:$E,0),MATCH(AM$1,Calculation_Splits!$DW$2:$EY$2,0))</f>
        <v>Derived from the annual POTEnCIA reports on country energy consumption; author: Joint Research Center (JRC); year: 2019</v>
      </c>
      <c r="AN34" s="71" t="str">
        <f>INDEX(Calculation_Splits!$DW:$EY,MATCH($A34,Calculation_Splits!$E:$E,0),MATCH(AN$1,Calculation_Splits!$DW$2:$EY$2,0))</f>
        <v>Derived from the annual POTEnCIA reports on country energy consumption; author: Joint Research Center (JRC); year: 2019</v>
      </c>
      <c r="AO34" s="71" t="str">
        <f>INDEX(Calculation_Splits!$DW:$EY,MATCH($A34,Calculation_Splits!$E:$E,0),MATCH(AO$1,Calculation_Splits!$DW$2:$EY$2,0))</f>
        <v>Derived from the annual POTEnCIA reports on country energy consumption; author: Joint Research Center (JRC); year: 2019</v>
      </c>
      <c r="AP34" s="71" t="str">
        <f>INDEX(Calculation_Splits!$DW:$EY,MATCH($A34,Calculation_Splits!$E:$E,0),MATCH(AP$1,Calculation_Splits!$DW$2:$EY$2,0))</f>
        <v>Derived from the annual POTEnCIA reports on country energy consumption; author: Joint Research Center (JRC); year: 2019</v>
      </c>
      <c r="AQ34" s="71" t="str">
        <f>INDEX(Calculation_Splits!$DW:$EY,MATCH($A34,Calculation_Splits!$E:$E,0),MATCH(AQ$1,Calculation_Splits!$DW$2:$EY$2,0))</f>
        <v>Derived from the annual POTEnCIA reports on country energy consumption; author: Joint Research Center (JRC); year: 2019</v>
      </c>
      <c r="AR34" s="71" t="str">
        <f>INDEX(Calculation_Splits!$DW:$EY,MATCH($A34,Calculation_Splits!$E:$E,0),MATCH(AR$1,Calculation_Splits!$DW$2:$EY$2,0))</f>
        <v>Derived from the annual POTEnCIA reports on country energy consumption; author: Joint Research Center (JRC); year: 2019</v>
      </c>
      <c r="AS34" s="71" t="str">
        <f>INDEX(Calculation_Splits!$DW:$EY,MATCH($A34,Calculation_Splits!$E:$E,0),MATCH(AS$1,Calculation_Splits!$DW$2:$EY$2,0))</f>
        <v>Derived from the annual POTEnCIA reports on country energy consumption; author: Joint Research Center (JRC); year: 2019</v>
      </c>
      <c r="AT34" s="71" t="str">
        <f>INDEX(Calculation_Splits!$DW:$EY,MATCH($A34,Calculation_Splits!$E:$E,0),MATCH(AT$1,Calculation_Splits!$DW$2:$EY$2,0))</f>
        <v>Derived from the annual POTEnCIA reports on country energy consumption; author: Joint Research Center (JRC); year: 2019</v>
      </c>
      <c r="AU34" s="71" t="str">
        <f>INDEX(Calculation_Splits!$DW:$EY,MATCH($A34,Calculation_Splits!$E:$E,0),MATCH(AU$1,Calculation_Splits!$DW$2:$EY$2,0))</f>
        <v>Derived from the annual POTEnCIA reports on country energy consumption; author: Joint Research Center (JRC); year: 2019</v>
      </c>
      <c r="AV34" s="71" t="str">
        <f>INDEX(Calculation_Splits!$DW:$EY,MATCH($A34,Calculation_Splits!$E:$E,0),MATCH(AV$1,Calculation_Splits!$DW$2:$EY$2,0))</f>
        <v>Derived from the annual POTEnCIA reports on country energy consumption; author: Joint Research Center (JRC); year: 2019</v>
      </c>
      <c r="AW34" s="71" t="str">
        <f>INDEX(Calculation_Splits!$DW:$EY,MATCH($A34,Calculation_Splits!$E:$E,0),MATCH(AW$1,Calculation_Splits!$DW$2:$EY$2,0))</f>
        <v>Derived from the annual POTEnCIA reports on country energy consumption; author: Joint Research Center (JRC); year: 2019</v>
      </c>
      <c r="AX34" s="71" t="str">
        <f>INDEX(Calculation_Splits!$DW:$EY,MATCH($A34,Calculation_Splits!$E:$E,0),MATCH(AX$1,Calculation_Splits!$DW$2:$EY$2,0))</f>
        <v>Derived from the annual POTEnCIA reports on country energy consumption; author: Joint Research Center (JRC); year: 2019</v>
      </c>
      <c r="AY34" s="71" t="str">
        <f>INDEX(Calculation_Splits!$DW:$EY,MATCH($A34,Calculation_Splits!$E:$E,0),MATCH(AY$1,Calculation_Splits!$DW$2:$EY$2,0))</f>
        <v>Derived from the annual POTEnCIA reports on country energy consumption; author: Joint Research Center (JRC); year: 2019</v>
      </c>
      <c r="AZ34" s="71" t="str">
        <f>INDEX(Calculation_Splits!$DW:$EY,MATCH($A34,Calculation_Splits!$E:$E,0),MATCH(AZ$1,Calculation_Splits!$DW$2:$EY$2,0))</f>
        <v>Derived from the annual POTEnCIA reports on country energy consumption; author: Joint Research Center (JRC); year: 2019</v>
      </c>
      <c r="BA34" s="71" t="str">
        <f>INDEX(Calculation_Splits!$DW:$EY,MATCH($A34,Calculation_Splits!$E:$E,0),MATCH(BA$1,Calculation_Splits!$DW$2:$EY$2,0))</f>
        <v>Derived from the annual POTEnCIA reports on country energy consumption; author: Joint Research Center (JRC); year: 2019</v>
      </c>
      <c r="BB34" s="71" t="str">
        <f>INDEX(Calculation_Splits!$DW:$EY,MATCH($A34,Calculation_Splits!$E:$E,0),MATCH(BB$1,Calculation_Splits!$DW$2:$EY$2,0))</f>
        <v>Derived from the annual POTEnCIA reports on country energy consumption; author: Joint Research Center (JRC); year: 2019</v>
      </c>
      <c r="BC34" s="71" t="str">
        <f>INDEX(Calculation_Splits!$DW:$EY,MATCH($A34,Calculation_Splits!$E:$E,0),MATCH(BC$1,Calculation_Splits!$DW$2:$EY$2,0))</f>
        <v>Derived from the annual POTEnCIA reports on country energy consumption; author: Joint Research Center (JRC); year: 2019</v>
      </c>
      <c r="BD34" s="71" t="str">
        <f>INDEX(Calculation_Splits!$DW:$EY,MATCH($A34,Calculation_Splits!$E:$E,0),MATCH(BD$1,Calculation_Splits!$DW$2:$EY$2,0))</f>
        <v>Derived from the annual POTEnCIA reports on country energy consumption; author: Joint Research Center (JRC); year: 2019</v>
      </c>
      <c r="BE34" s="71" t="str">
        <f>INDEX(Calculation_Splits!$DW:$EY,MATCH($A34,Calculation_Splits!$E:$E,0),MATCH(BE$1,Calculation_Splits!$DW$2:$EY$2,0))</f>
        <v>Derived from the annual POTEnCIA reports on country energy consumption; author: Joint Research Center (JRC); year: 2019</v>
      </c>
      <c r="BF34" s="71" t="str">
        <f>INDEX(Calculation_Splits!$DW:$EY,MATCH($A34,Calculation_Splits!$E:$E,0),MATCH(BF$1,Calculation_Splits!$DW$2:$EY$2,0))</f>
        <v>Derived from the annual POTEnCIA reports on country energy consumption; author: Joint Research Center (JRC); year: 2019</v>
      </c>
      <c r="BG34" s="71" t="str">
        <f>INDEX(Calculation_Splits!$DW:$EY,MATCH($A34,Calculation_Splits!$E:$E,0),MATCH(BG$1,Calculation_Splits!$DW$2:$EY$2,0))</f>
        <v>Derived from the annual POTEnCIA reports on country energy consumption; author: Joint Research Center (JRC); year: 2019</v>
      </c>
    </row>
    <row r="35" spans="1:59" x14ac:dyDescent="0.2">
      <c r="A35" s="44" t="s">
        <v>168</v>
      </c>
      <c r="B35" s="49">
        <f>INDEX(Calculation_Splits!$CT:$DV,MATCH($A35,Calculation_Splits!$E:$E,0),MATCH(B$1,Calculation_Splits!$CT$2:$DV$2,0))</f>
        <v>2.0466978628477083E-2</v>
      </c>
      <c r="C35" s="49">
        <f>INDEX(Calculation_Splits!$CT:$DV,MATCH($A35,Calculation_Splits!$E:$E,0),MATCH(C$1,Calculation_Splits!$CT$2:$DV$2,0))</f>
        <v>4.1970411373709299E-2</v>
      </c>
      <c r="D35" s="49">
        <f>INDEX(Calculation_Splits!$CT:$DV,MATCH($A35,Calculation_Splits!$E:$E,0),MATCH(D$1,Calculation_Splits!$CT$2:$DV$2,0))</f>
        <v>4.5666358443963113E-4</v>
      </c>
      <c r="E35" s="49">
        <f>INDEX(Calculation_Splits!$CT:$DV,MATCH($A35,Calculation_Splits!$E:$E,0),MATCH(E$1,Calculation_Splits!$CT$2:$DV$2,0))</f>
        <v>0.91106290672451196</v>
      </c>
      <c r="F35" s="49">
        <f>INDEX(Calculation_Splits!$CT:$DV,MATCH($A35,Calculation_Splits!$E:$E,0),MATCH(F$1,Calculation_Splits!$CT$2:$DV$2,0))</f>
        <v>5.5828875934623408E-3</v>
      </c>
      <c r="G35" s="49">
        <f>INDEX(Calculation_Splits!$CT:$DV,MATCH($A35,Calculation_Splits!$E:$E,0),MATCH(G$1,Calculation_Splits!$CT$2:$DV$2,0))</f>
        <v>7.1899722476337609E-3</v>
      </c>
      <c r="H35" s="49">
        <f>INDEX(Calculation_Splits!$CT:$DV,MATCH($A35,Calculation_Splits!$E:$E,0),MATCH(H$1,Calculation_Splits!$CT$2:$DV$2,0))</f>
        <v>2.3610214026167062E-2</v>
      </c>
      <c r="I35" s="49">
        <f>INDEX(Calculation_Splits!$CT:$DV,MATCH($A35,Calculation_Splits!$E:$E,0),MATCH(I$1,Calculation_Splits!$CT$2:$DV$2,0))</f>
        <v>0</v>
      </c>
      <c r="J35" s="49">
        <f>INDEX(Calculation_Splits!$CT:$DV,MATCH($A35,Calculation_Splits!$E:$E,0),MATCH(J$1,Calculation_Splits!$CT$2:$DV$2,0))</f>
        <v>1.5571013461272249E-3</v>
      </c>
      <c r="K35" s="49">
        <f>INDEX(Calculation_Splits!$CT:$DV,MATCH($A35,Calculation_Splits!$E:$E,0),MATCH(K$1,Calculation_Splits!$CT$2:$DV$2,0))</f>
        <v>1.4990751351121601E-2</v>
      </c>
      <c r="L35" s="49">
        <f>INDEX(Calculation_Splits!$CT:$DV,MATCH($A35,Calculation_Splits!$E:$E,0),MATCH(L$1,Calculation_Splits!$CT$2:$DV$2,0))</f>
        <v>6.3891803493616233E-3</v>
      </c>
      <c r="M35" s="49">
        <f>INDEX(Calculation_Splits!$CT:$DV,MATCH($A35,Calculation_Splits!$E:$E,0),MATCH(M$1,Calculation_Splits!$CT$2:$DV$2,0))</f>
        <v>2.8360705129430171E-2</v>
      </c>
      <c r="N35" s="49">
        <f>INDEX(Calculation_Splits!$CT:$DV,MATCH($A35,Calculation_Splits!$E:$E,0),MATCH(N$1,Calculation_Splits!$CT$2:$DV$2,0))</f>
        <v>7.4936603087241149E-3</v>
      </c>
      <c r="O35" s="49">
        <f>INDEX(Calculation_Splits!$CT:$DV,MATCH($A35,Calculation_Splits!$E:$E,0),MATCH(O$1,Calculation_Splits!$CT$2:$DV$2,0))</f>
        <v>3.171070683873665E-3</v>
      </c>
      <c r="P35" s="49">
        <f>INDEX(Calculation_Splits!$CT:$DV,MATCH($A35,Calculation_Splits!$E:$E,0),MATCH(P$1,Calculation_Splits!$CT$2:$DV$2,0))</f>
        <v>3.2745007096437358E-2</v>
      </c>
      <c r="Q35" s="49">
        <f>INDEX(Calculation_Splits!$CT:$DV,MATCH($A35,Calculation_Splits!$E:$E,0),MATCH(Q$1,Calculation_Splits!$CT$2:$DV$2,0))</f>
        <v>4.3269717776840015E-2</v>
      </c>
      <c r="R35" s="49">
        <f>INDEX(Calculation_Splits!$CT:$DV,MATCH($A35,Calculation_Splits!$E:$E,0),MATCH(R$1,Calculation_Splits!$CT$2:$DV$2,0))</f>
        <v>3.6080824629620533E-4</v>
      </c>
      <c r="S35" s="49">
        <f>INDEX(Calculation_Splits!$CT:$DV,MATCH($A35,Calculation_Splits!$E:$E,0),MATCH(S$1,Calculation_Splits!$CT$2:$DV$2,0))</f>
        <v>9.8518054410951222E-4</v>
      </c>
      <c r="T35" s="49">
        <f>INDEX(Calculation_Splits!$CT:$DV,MATCH($A35,Calculation_Splits!$E:$E,0),MATCH(T$1,Calculation_Splits!$CT$2:$DV$2,0))</f>
        <v>0</v>
      </c>
      <c r="U35" s="49">
        <f>INDEX(Calculation_Splits!$CT:$DV,MATCH($A35,Calculation_Splits!$E:$E,0),MATCH(U$1,Calculation_Splits!$CT$2:$DV$2,0))</f>
        <v>1.5357687221703631E-2</v>
      </c>
      <c r="V35" s="49">
        <f>INDEX(Calculation_Splits!$CT:$DV,MATCH($A35,Calculation_Splits!$E:$E,0),MATCH(V$1,Calculation_Splits!$CT$2:$DV$2,0))</f>
        <v>7.4605362598928393E-3</v>
      </c>
      <c r="W35" s="49">
        <f>INDEX(Calculation_Splits!$CT:$DV,MATCH($A35,Calculation_Splits!$E:$E,0),MATCH(W$1,Calculation_Splits!$CT$2:$DV$2,0))</f>
        <v>2.77103174897931E-2</v>
      </c>
      <c r="X35" s="49">
        <f>INDEX(Calculation_Splits!$CT:$DV,MATCH($A35,Calculation_Splits!$E:$E,0),MATCH(X$1,Calculation_Splits!$CT$2:$DV$2,0))</f>
        <v>2.3010138468820118E-3</v>
      </c>
      <c r="Y35" s="49">
        <f>INDEX(Calculation_Splits!$CT:$DV,MATCH($A35,Calculation_Splits!$E:$E,0),MATCH(Y$1,Calculation_Splits!$CT$2:$DV$2,0))</f>
        <v>3.8130029961580165E-3</v>
      </c>
      <c r="Z35" s="49">
        <f>INDEX(Calculation_Splits!$CT:$DV,MATCH($A35,Calculation_Splits!$E:$E,0),MATCH(Z$1,Calculation_Splits!$CT$2:$DV$2,0))</f>
        <v>7.2243325457263129E-4</v>
      </c>
      <c r="AA35" s="49">
        <f>INDEX(Calculation_Splits!$CT:$DV,MATCH($A35,Calculation_Splits!$E:$E,0),MATCH(AA$1,Calculation_Splits!$CT$2:$DV$2,0))</f>
        <v>0</v>
      </c>
      <c r="AB35" s="49">
        <f>INDEX(Calculation_Splits!$CT:$DV,MATCH($A35,Calculation_Splits!$E:$E,0),MATCH(AB$1,Calculation_Splits!$CT$2:$DV$2,0))</f>
        <v>5.245263820997428E-3</v>
      </c>
      <c r="AC35" s="49">
        <f>INDEX(Calculation_Splits!$CT:$DV,MATCH($A35,Calculation_Splits!$E:$E,0),MATCH(AC$1,Calculation_Splits!$CT$2:$DV$2,0))</f>
        <v>0.91106290672451196</v>
      </c>
      <c r="AD35" s="49">
        <f>INDEX(Calculation_Splits!$CT:$DV,MATCH($A35,Calculation_Splits!$E:$E,0),MATCH(AD$1,Calculation_Splits!$CT$2:$DV$2,0))</f>
        <v>3.1586356140981668E-3</v>
      </c>
      <c r="AE35" s="71" t="str">
        <f>INDEX(Calculation_Splits!$DW:$EY,MATCH($A35,Calculation_Splits!$E:$E,0),MATCH(AE$1,Calculation_Splits!$DW$2:$EY$2,0))</f>
        <v>Derived from the annual POTEnCIA reports on country energy consumption; author: Joint Research Center (JRC); year: 2019</v>
      </c>
      <c r="AF35" s="71" t="str">
        <f>INDEX(Calculation_Splits!$DW:$EY,MATCH($A35,Calculation_Splits!$E:$E,0),MATCH(AF$1,Calculation_Splits!$DW$2:$EY$2,0))</f>
        <v>Derived from the annual POTEnCIA reports on country energy consumption; author: Joint Research Center (JRC); year: 2019</v>
      </c>
      <c r="AG35" s="71" t="str">
        <f>INDEX(Calculation_Splits!$DW:$EY,MATCH($A35,Calculation_Splits!$E:$E,0),MATCH(AG$1,Calculation_Splits!$DW$2:$EY$2,0))</f>
        <v>Derived from the annual POTEnCIA reports on country energy consumption; author: Joint Research Center (JRC); year: 2019</v>
      </c>
      <c r="AH35" s="71" t="str">
        <f>INDEX(Calculation_Splits!$DW:$EY,MATCH($A35,Calculation_Splits!$E:$E,0),MATCH(AH$1,Calculation_Splits!$DW$2:$EY$2,0))</f>
        <v>No known network gas consumption in trucks based on the annual POTEnCIA reports on country energy consumption, dummy data based on the NL dataset was used to fill in the split; author: Joint Research Center (JRC); year: 2022</v>
      </c>
      <c r="AI35" s="71" t="str">
        <f>INDEX(Calculation_Splits!$DW:$EY,MATCH($A35,Calculation_Splits!$E:$E,0),MATCH(AI$1,Calculation_Splits!$DW$2:$EY$2,0))</f>
        <v>Derived from the annual POTEnCIA reports on country energy consumption; author: Joint Research Center (JRC); year: 2019</v>
      </c>
      <c r="AJ35" s="71" t="str">
        <f>INDEX(Calculation_Splits!$DW:$EY,MATCH($A35,Calculation_Splits!$E:$E,0),MATCH(AJ$1,Calculation_Splits!$DW$2:$EY$2,0))</f>
        <v>Derived from the annual POTEnCIA reports on country energy consumption; author: Joint Research Center (JRC); year: 2019</v>
      </c>
      <c r="AK35" s="71" t="str">
        <f>INDEX(Calculation_Splits!$DW:$EY,MATCH($A35,Calculation_Splits!$E:$E,0),MATCH(AK$1,Calculation_Splits!$DW$2:$EY$2,0))</f>
        <v>Derived from the annual POTEnCIA reports on country energy consumption; author: Joint Research Center (JRC); year: 2019</v>
      </c>
      <c r="AL35" s="71" t="str">
        <f>INDEX(Calculation_Splits!$DW:$EY,MATCH($A35,Calculation_Splits!$E:$E,0),MATCH(AL$1,Calculation_Splits!$DW$2:$EY$2,0))</f>
        <v>Derived from the annual POTEnCIA reports on country energy consumption; author: Joint Research Center (JRC); year: 2019</v>
      </c>
      <c r="AM35" s="71" t="str">
        <f>INDEX(Calculation_Splits!$DW:$EY,MATCH($A35,Calculation_Splits!$E:$E,0),MATCH(AM$1,Calculation_Splits!$DW$2:$EY$2,0))</f>
        <v>Derived from the annual POTEnCIA reports on country energy consumption; author: Joint Research Center (JRC); year: 2019</v>
      </c>
      <c r="AN35" s="71" t="str">
        <f>INDEX(Calculation_Splits!$DW:$EY,MATCH($A35,Calculation_Splits!$E:$E,0),MATCH(AN$1,Calculation_Splits!$DW$2:$EY$2,0))</f>
        <v>Derived from the annual POTEnCIA reports on country energy consumption; author: Joint Research Center (JRC); year: 2019</v>
      </c>
      <c r="AO35" s="71" t="str">
        <f>INDEX(Calculation_Splits!$DW:$EY,MATCH($A35,Calculation_Splits!$E:$E,0),MATCH(AO$1,Calculation_Splits!$DW$2:$EY$2,0))</f>
        <v>Derived from the annual POTEnCIA reports on country energy consumption; author: Joint Research Center (JRC); year: 2019</v>
      </c>
      <c r="AP35" s="71" t="str">
        <f>INDEX(Calculation_Splits!$DW:$EY,MATCH($A35,Calculation_Splits!$E:$E,0),MATCH(AP$1,Calculation_Splits!$DW$2:$EY$2,0))</f>
        <v>Derived from the annual POTEnCIA reports on country energy consumption; author: Joint Research Center (JRC); year: 2019</v>
      </c>
      <c r="AQ35" s="71" t="str">
        <f>INDEX(Calculation_Splits!$DW:$EY,MATCH($A35,Calculation_Splits!$E:$E,0),MATCH(AQ$1,Calculation_Splits!$DW$2:$EY$2,0))</f>
        <v>Derived from the annual POTEnCIA reports on country energy consumption; author: Joint Research Center (JRC); year: 2019</v>
      </c>
      <c r="AR35" s="71" t="str">
        <f>INDEX(Calculation_Splits!$DW:$EY,MATCH($A35,Calculation_Splits!$E:$E,0),MATCH(AR$1,Calculation_Splits!$DW$2:$EY$2,0))</f>
        <v>Derived from the annual POTEnCIA reports on country energy consumption; author: Joint Research Center (JRC); year: 2019</v>
      </c>
      <c r="AS35" s="71" t="str">
        <f>INDEX(Calculation_Splits!$DW:$EY,MATCH($A35,Calculation_Splits!$E:$E,0),MATCH(AS$1,Calculation_Splits!$DW$2:$EY$2,0))</f>
        <v>Derived from the annual POTEnCIA reports on country energy consumption; author: Joint Research Center (JRC); year: 2019</v>
      </c>
      <c r="AT35" s="71" t="str">
        <f>INDEX(Calculation_Splits!$DW:$EY,MATCH($A35,Calculation_Splits!$E:$E,0),MATCH(AT$1,Calculation_Splits!$DW$2:$EY$2,0))</f>
        <v>Derived from the annual POTEnCIA reports on country energy consumption; author: Joint Research Center (JRC); year: 2019</v>
      </c>
      <c r="AU35" s="71" t="str">
        <f>INDEX(Calculation_Splits!$DW:$EY,MATCH($A35,Calculation_Splits!$E:$E,0),MATCH(AU$1,Calculation_Splits!$DW$2:$EY$2,0))</f>
        <v>Derived from the annual POTEnCIA reports on country energy consumption; author: Joint Research Center (JRC); year: 2019</v>
      </c>
      <c r="AV35" s="71" t="str">
        <f>INDEX(Calculation_Splits!$DW:$EY,MATCH($A35,Calculation_Splits!$E:$E,0),MATCH(AV$1,Calculation_Splits!$DW$2:$EY$2,0))</f>
        <v>Derived from the annual POTEnCIA reports on country energy consumption; author: Joint Research Center (JRC); year: 2019</v>
      </c>
      <c r="AW35" s="71" t="str">
        <f>INDEX(Calculation_Splits!$DW:$EY,MATCH($A35,Calculation_Splits!$E:$E,0),MATCH(AW$1,Calculation_Splits!$DW$2:$EY$2,0))</f>
        <v>Derived from the annual POTEnCIA reports on country energy consumption; author: Joint Research Center (JRC); year: 2019</v>
      </c>
      <c r="AX35" s="71" t="str">
        <f>INDEX(Calculation_Splits!$DW:$EY,MATCH($A35,Calculation_Splits!$E:$E,0),MATCH(AX$1,Calculation_Splits!$DW$2:$EY$2,0))</f>
        <v>Derived from the annual POTEnCIA reports on country energy consumption; author: Joint Research Center (JRC); year: 2019</v>
      </c>
      <c r="AY35" s="71" t="str">
        <f>INDEX(Calculation_Splits!$DW:$EY,MATCH($A35,Calculation_Splits!$E:$E,0),MATCH(AY$1,Calculation_Splits!$DW$2:$EY$2,0))</f>
        <v>Derived from the annual POTEnCIA reports on country energy consumption; author: Joint Research Center (JRC); year: 2019</v>
      </c>
      <c r="AZ35" s="71" t="str">
        <f>INDEX(Calculation_Splits!$DW:$EY,MATCH($A35,Calculation_Splits!$E:$E,0),MATCH(AZ$1,Calculation_Splits!$DW$2:$EY$2,0))</f>
        <v>Derived from the annual POTEnCIA reports on country energy consumption; author: Joint Research Center (JRC); year: 2019</v>
      </c>
      <c r="BA35" s="71" t="str">
        <f>INDEX(Calculation_Splits!$DW:$EY,MATCH($A35,Calculation_Splits!$E:$E,0),MATCH(BA$1,Calculation_Splits!$DW$2:$EY$2,0))</f>
        <v>Derived from the annual POTEnCIA reports on country energy consumption; author: Joint Research Center (JRC); year: 2019</v>
      </c>
      <c r="BB35" s="71" t="str">
        <f>INDEX(Calculation_Splits!$DW:$EY,MATCH($A35,Calculation_Splits!$E:$E,0),MATCH(BB$1,Calculation_Splits!$DW$2:$EY$2,0))</f>
        <v>Derived from the annual POTEnCIA reports on country energy consumption; author: Joint Research Center (JRC); year: 2019</v>
      </c>
      <c r="BC35" s="71" t="str">
        <f>INDEX(Calculation_Splits!$DW:$EY,MATCH($A35,Calculation_Splits!$E:$E,0),MATCH(BC$1,Calculation_Splits!$DW$2:$EY$2,0))</f>
        <v>Derived from the annual POTEnCIA reports on country energy consumption; author: Joint Research Center (JRC); year: 2019</v>
      </c>
      <c r="BD35" s="71" t="str">
        <f>INDEX(Calculation_Splits!$DW:$EY,MATCH($A35,Calculation_Splits!$E:$E,0),MATCH(BD$1,Calculation_Splits!$DW$2:$EY$2,0))</f>
        <v>Derived from the annual POTEnCIA reports on country energy consumption; author: Joint Research Center (JRC); year: 2019</v>
      </c>
      <c r="BE35" s="71" t="str">
        <f>INDEX(Calculation_Splits!$DW:$EY,MATCH($A35,Calculation_Splits!$E:$E,0),MATCH(BE$1,Calculation_Splits!$DW$2:$EY$2,0))</f>
        <v>Derived from the annual POTEnCIA reports on country energy consumption; author: Joint Research Center (JRC); year: 2019</v>
      </c>
      <c r="BF35" s="71" t="str">
        <f>INDEX(Calculation_Splits!$DW:$EY,MATCH($A35,Calculation_Splits!$E:$E,0),MATCH(BF$1,Calculation_Splits!$DW$2:$EY$2,0))</f>
        <v>No known network gas consumption in trucks based on the annual POTEnCIA reports on country energy consumption, dummy data based on the NL dataset was used to fill in the split; author: Joint Research Center (JRC); year: 2022</v>
      </c>
      <c r="BG35" s="71" t="str">
        <f>INDEX(Calculation_Splits!$DW:$EY,MATCH($A35,Calculation_Splits!$E:$E,0),MATCH(BG$1,Calculation_Splits!$DW$2:$EY$2,0))</f>
        <v>Derived from the annual POTEnCIA reports on country energy consumption; author: Joint Research Center (JRC); year: 2019</v>
      </c>
    </row>
    <row r="36" spans="1:59" x14ac:dyDescent="0.2">
      <c r="A36" s="44" t="s">
        <v>169</v>
      </c>
      <c r="B36" s="49">
        <f>INDEX(Calculation_Splits!$CT:$DV,MATCH($A36,Calculation_Splits!$E:$E,0),MATCH(B$1,Calculation_Splits!$CT$2:$DV$2,0))</f>
        <v>0.30370355534553883</v>
      </c>
      <c r="C36" s="49">
        <f>INDEX(Calculation_Splits!$CT:$DV,MATCH($A36,Calculation_Splits!$E:$E,0),MATCH(C$1,Calculation_Splits!$CT$2:$DV$2,0))</f>
        <v>0.21812300888487091</v>
      </c>
      <c r="D36" s="49">
        <f>INDEX(Calculation_Splits!$CT:$DV,MATCH($A36,Calculation_Splits!$E:$E,0),MATCH(D$1,Calculation_Splits!$CT$2:$DV$2,0))</f>
        <v>0.20321739283766377</v>
      </c>
      <c r="E36" s="49">
        <f>INDEX(Calculation_Splits!$CT:$DV,MATCH($A36,Calculation_Splits!$E:$E,0),MATCH(E$1,Calculation_Splits!$CT$2:$DV$2,0))</f>
        <v>5.8098943789293922E-2</v>
      </c>
      <c r="F36" s="49">
        <f>INDEX(Calculation_Splits!$CT:$DV,MATCH($A36,Calculation_Splits!$E:$E,0),MATCH(F$1,Calculation_Splits!$CT$2:$DV$2,0))</f>
        <v>0.29355329162652744</v>
      </c>
      <c r="G36" s="49">
        <f>INDEX(Calculation_Splits!$CT:$DV,MATCH($A36,Calculation_Splits!$E:$E,0),MATCH(G$1,Calculation_Splits!$CT$2:$DV$2,0))</f>
        <v>0.28507767451487542</v>
      </c>
      <c r="H36" s="49">
        <f>INDEX(Calculation_Splits!$CT:$DV,MATCH($A36,Calculation_Splits!$E:$E,0),MATCH(H$1,Calculation_Splits!$CT$2:$DV$2,0))</f>
        <v>0.22115014582263168</v>
      </c>
      <c r="I36" s="49">
        <f>INDEX(Calculation_Splits!$CT:$DV,MATCH($A36,Calculation_Splits!$E:$E,0),MATCH(I$1,Calculation_Splits!$CT$2:$DV$2,0))</f>
        <v>0.16558920350715531</v>
      </c>
      <c r="J36" s="49">
        <f>INDEX(Calculation_Splits!$CT:$DV,MATCH($A36,Calculation_Splits!$E:$E,0),MATCH(J$1,Calculation_Splits!$CT$2:$DV$2,0))</f>
        <v>0.23108202011120402</v>
      </c>
      <c r="K36" s="49">
        <f>INDEX(Calculation_Splits!$CT:$DV,MATCH($A36,Calculation_Splits!$E:$E,0),MATCH(K$1,Calculation_Splits!$CT$2:$DV$2,0))</f>
        <v>0.21311269095433699</v>
      </c>
      <c r="L36" s="49">
        <f>INDEX(Calculation_Splits!$CT:$DV,MATCH($A36,Calculation_Splits!$E:$E,0),MATCH(L$1,Calculation_Splits!$CT$2:$DV$2,0))</f>
        <v>0.17489853222264068</v>
      </c>
      <c r="M36" s="49">
        <f>INDEX(Calculation_Splits!$CT:$DV,MATCH($A36,Calculation_Splits!$E:$E,0),MATCH(M$1,Calculation_Splits!$CT$2:$DV$2,0))</f>
        <v>0.22374473449525711</v>
      </c>
      <c r="N36" s="49">
        <f>INDEX(Calculation_Splits!$CT:$DV,MATCH($A36,Calculation_Splits!$E:$E,0),MATCH(N$1,Calculation_Splits!$CT$2:$DV$2,0))</f>
        <v>0.27828927208859217</v>
      </c>
      <c r="O36" s="49">
        <f>INDEX(Calculation_Splits!$CT:$DV,MATCH($A36,Calculation_Splits!$E:$E,0),MATCH(O$1,Calculation_Splits!$CT$2:$DV$2,0))</f>
        <v>0.18978276193953306</v>
      </c>
      <c r="P36" s="49">
        <f>INDEX(Calculation_Splits!$CT:$DV,MATCH($A36,Calculation_Splits!$E:$E,0),MATCH(P$1,Calculation_Splits!$CT$2:$DV$2,0))</f>
        <v>0.26517513109106394</v>
      </c>
      <c r="Q36" s="49">
        <f>INDEX(Calculation_Splits!$CT:$DV,MATCH($A36,Calculation_Splits!$E:$E,0),MATCH(Q$1,Calculation_Splits!$CT$2:$DV$2,0))</f>
        <v>0.23585690799513259</v>
      </c>
      <c r="R36" s="49">
        <f>INDEX(Calculation_Splits!$CT:$DV,MATCH($A36,Calculation_Splits!$E:$E,0),MATCH(R$1,Calculation_Splits!$CT$2:$DV$2,0))</f>
        <v>0.15144769346414916</v>
      </c>
      <c r="S36" s="49">
        <f>INDEX(Calculation_Splits!$CT:$DV,MATCH($A36,Calculation_Splits!$E:$E,0),MATCH(S$1,Calculation_Splits!$CT$2:$DV$2,0))</f>
        <v>0.25771571029489693</v>
      </c>
      <c r="T36" s="49">
        <f>INDEX(Calculation_Splits!$CT:$DV,MATCH($A36,Calculation_Splits!$E:$E,0),MATCH(T$1,Calculation_Splits!$CT$2:$DV$2,0))</f>
        <v>0.40109065427731599</v>
      </c>
      <c r="U36" s="49">
        <f>INDEX(Calculation_Splits!$CT:$DV,MATCH($A36,Calculation_Splits!$E:$E,0),MATCH(U$1,Calculation_Splits!$CT$2:$DV$2,0))</f>
        <v>0.24818738146603614</v>
      </c>
      <c r="V36" s="49">
        <f>INDEX(Calculation_Splits!$CT:$DV,MATCH($A36,Calculation_Splits!$E:$E,0),MATCH(V$1,Calculation_Splits!$CT$2:$DV$2,0))</f>
        <v>0.2715208000556153</v>
      </c>
      <c r="W36" s="49">
        <f>INDEX(Calculation_Splits!$CT:$DV,MATCH($A36,Calculation_Splits!$E:$E,0),MATCH(W$1,Calculation_Splits!$CT$2:$DV$2,0))</f>
        <v>0.26958664421079964</v>
      </c>
      <c r="X36" s="49">
        <f>INDEX(Calculation_Splits!$CT:$DV,MATCH($A36,Calculation_Splits!$E:$E,0),MATCH(X$1,Calculation_Splits!$CT$2:$DV$2,0))</f>
        <v>0.15713501946743233</v>
      </c>
      <c r="Y36" s="49">
        <f>INDEX(Calculation_Splits!$CT:$DV,MATCH($A36,Calculation_Splits!$E:$E,0),MATCH(Y$1,Calculation_Splits!$CT$2:$DV$2,0))</f>
        <v>0.10471282786523423</v>
      </c>
      <c r="Z36" s="49">
        <f>INDEX(Calculation_Splits!$CT:$DV,MATCH($A36,Calculation_Splits!$E:$E,0),MATCH(Z$1,Calculation_Splits!$CT$2:$DV$2,0))</f>
        <v>0.24252365396451539</v>
      </c>
      <c r="AA36" s="49">
        <f>INDEX(Calculation_Splits!$CT:$DV,MATCH($A36,Calculation_Splits!$E:$E,0),MATCH(AA$1,Calculation_Splits!$CT$2:$DV$2,0))</f>
        <v>0.29696696019623881</v>
      </c>
      <c r="AB36" s="49">
        <f>INDEX(Calculation_Splits!$CT:$DV,MATCH($A36,Calculation_Splits!$E:$E,0),MATCH(AB$1,Calculation_Splits!$CT$2:$DV$2,0))</f>
        <v>0.32912078981991583</v>
      </c>
      <c r="AC36" s="49">
        <f>INDEX(Calculation_Splits!$CT:$DV,MATCH($A36,Calculation_Splits!$E:$E,0),MATCH(AC$1,Calculation_Splits!$CT$2:$DV$2,0))</f>
        <v>8.4295457792828044E-2</v>
      </c>
      <c r="AD36" s="49">
        <f>INDEX(Calculation_Splits!$CT:$DV,MATCH($A36,Calculation_Splits!$E:$E,0),MATCH(AD$1,Calculation_Splits!$CT$2:$DV$2,0))</f>
        <v>0.22888526961217853</v>
      </c>
      <c r="AE36" s="71" t="str">
        <f>INDEX(Calculation_Splits!$DW:$EY,MATCH($A36,Calculation_Splits!$E:$E,0),MATCH(AE$1,Calculation_Splits!$DW$2:$EY$2,0))</f>
        <v>Derived from the annual POTEnCIA reports on country energy consumption; author: Joint Research Center (JRC); year: 2019</v>
      </c>
      <c r="AF36" s="71" t="str">
        <f>INDEX(Calculation_Splits!$DW:$EY,MATCH($A36,Calculation_Splits!$E:$E,0),MATCH(AF$1,Calculation_Splits!$DW$2:$EY$2,0))</f>
        <v>Derived from the annual POTEnCIA reports on country energy consumption; author: Joint Research Center (JRC); year: 2019</v>
      </c>
      <c r="AG36" s="71" t="str">
        <f>INDEX(Calculation_Splits!$DW:$EY,MATCH($A36,Calculation_Splits!$E:$E,0),MATCH(AG$1,Calculation_Splits!$DW$2:$EY$2,0))</f>
        <v>Derived from the annual POTEnCIA reports on country energy consumption; author: Joint Research Center (JRC); year: 2019</v>
      </c>
      <c r="AH36" s="71" t="str">
        <f>INDEX(Calculation_Splits!$DW:$EY,MATCH($A36,Calculation_Splits!$E:$E,0),MATCH(AH$1,Calculation_Splits!$DW$2:$EY$2,0))</f>
        <v>Derived from the annual POTEnCIA reports on country energy consumption; author: Joint Research Center (JRC); year: 2019</v>
      </c>
      <c r="AI36" s="71" t="str">
        <f>INDEX(Calculation_Splits!$DW:$EY,MATCH($A36,Calculation_Splits!$E:$E,0),MATCH(AI$1,Calculation_Splits!$DW$2:$EY$2,0))</f>
        <v>Derived from the annual POTEnCIA reports on country energy consumption; author: Joint Research Center (JRC); year: 2019</v>
      </c>
      <c r="AJ36" s="71" t="str">
        <f>INDEX(Calculation_Splits!$DW:$EY,MATCH($A36,Calculation_Splits!$E:$E,0),MATCH(AJ$1,Calculation_Splits!$DW$2:$EY$2,0))</f>
        <v>Derived from the annual POTEnCIA reports on country energy consumption; author: Joint Research Center (JRC); year: 2019</v>
      </c>
      <c r="AK36" s="71" t="str">
        <f>INDEX(Calculation_Splits!$DW:$EY,MATCH($A36,Calculation_Splits!$E:$E,0),MATCH(AK$1,Calculation_Splits!$DW$2:$EY$2,0))</f>
        <v>Derived from the annual POTEnCIA reports on country energy consumption; author: Joint Research Center (JRC); year: 2019</v>
      </c>
      <c r="AL36" s="71" t="str">
        <f>INDEX(Calculation_Splits!$DW:$EY,MATCH($A36,Calculation_Splits!$E:$E,0),MATCH(AL$1,Calculation_Splits!$DW$2:$EY$2,0))</f>
        <v>Derived from the annual POTEnCIA reports on country energy consumption; author: Joint Research Center (JRC); year: 2019</v>
      </c>
      <c r="AM36" s="71" t="str">
        <f>INDEX(Calculation_Splits!$DW:$EY,MATCH($A36,Calculation_Splits!$E:$E,0),MATCH(AM$1,Calculation_Splits!$DW$2:$EY$2,0))</f>
        <v>Derived from the annual POTEnCIA reports on country energy consumption; author: Joint Research Center (JRC); year: 2019</v>
      </c>
      <c r="AN36" s="71" t="str">
        <f>INDEX(Calculation_Splits!$DW:$EY,MATCH($A36,Calculation_Splits!$E:$E,0),MATCH(AN$1,Calculation_Splits!$DW$2:$EY$2,0))</f>
        <v>Derived from the annual POTEnCIA reports on country energy consumption; author: Joint Research Center (JRC); year: 2019</v>
      </c>
      <c r="AO36" s="71" t="str">
        <f>INDEX(Calculation_Splits!$DW:$EY,MATCH($A36,Calculation_Splits!$E:$E,0),MATCH(AO$1,Calculation_Splits!$DW$2:$EY$2,0))</f>
        <v>Derived from the annual POTEnCIA reports on country energy consumption; author: Joint Research Center (JRC); year: 2019</v>
      </c>
      <c r="AP36" s="71" t="str">
        <f>INDEX(Calculation_Splits!$DW:$EY,MATCH($A36,Calculation_Splits!$E:$E,0),MATCH(AP$1,Calculation_Splits!$DW$2:$EY$2,0))</f>
        <v>Derived from the annual POTEnCIA reports on country energy consumption; author: Joint Research Center (JRC); year: 2019</v>
      </c>
      <c r="AQ36" s="71" t="str">
        <f>INDEX(Calculation_Splits!$DW:$EY,MATCH($A36,Calculation_Splits!$E:$E,0),MATCH(AQ$1,Calculation_Splits!$DW$2:$EY$2,0))</f>
        <v>Derived from the annual POTEnCIA reports on country energy consumption; author: Joint Research Center (JRC); year: 2019</v>
      </c>
      <c r="AR36" s="71" t="str">
        <f>INDEX(Calculation_Splits!$DW:$EY,MATCH($A36,Calculation_Splits!$E:$E,0),MATCH(AR$1,Calculation_Splits!$DW$2:$EY$2,0))</f>
        <v>Derived from the annual POTEnCIA reports on country energy consumption; author: Joint Research Center (JRC); year: 2019</v>
      </c>
      <c r="AS36" s="71" t="str">
        <f>INDEX(Calculation_Splits!$DW:$EY,MATCH($A36,Calculation_Splits!$E:$E,0),MATCH(AS$1,Calculation_Splits!$DW$2:$EY$2,0))</f>
        <v>Derived from the annual POTEnCIA reports on country energy consumption; author: Joint Research Center (JRC); year: 2019</v>
      </c>
      <c r="AT36" s="71" t="str">
        <f>INDEX(Calculation_Splits!$DW:$EY,MATCH($A36,Calculation_Splits!$E:$E,0),MATCH(AT$1,Calculation_Splits!$DW$2:$EY$2,0))</f>
        <v>Derived from the annual POTEnCIA reports on country energy consumption; author: Joint Research Center (JRC); year: 2019</v>
      </c>
      <c r="AU36" s="71" t="str">
        <f>INDEX(Calculation_Splits!$DW:$EY,MATCH($A36,Calculation_Splits!$E:$E,0),MATCH(AU$1,Calculation_Splits!$DW$2:$EY$2,0))</f>
        <v>Derived from the annual POTEnCIA reports on country energy consumption; author: Joint Research Center (JRC); year: 2019</v>
      </c>
      <c r="AV36" s="71" t="str">
        <f>INDEX(Calculation_Splits!$DW:$EY,MATCH($A36,Calculation_Splits!$E:$E,0),MATCH(AV$1,Calculation_Splits!$DW$2:$EY$2,0))</f>
        <v>Derived from the annual POTEnCIA reports on country energy consumption; author: Joint Research Center (JRC); year: 2019</v>
      </c>
      <c r="AW36" s="71" t="str">
        <f>INDEX(Calculation_Splits!$DW:$EY,MATCH($A36,Calculation_Splits!$E:$E,0),MATCH(AW$1,Calculation_Splits!$DW$2:$EY$2,0))</f>
        <v>Derived from the annual POTEnCIA reports on country energy consumption; author: Joint Research Center (JRC); year: 2019</v>
      </c>
      <c r="AX36" s="71" t="str">
        <f>INDEX(Calculation_Splits!$DW:$EY,MATCH($A36,Calculation_Splits!$E:$E,0),MATCH(AX$1,Calculation_Splits!$DW$2:$EY$2,0))</f>
        <v>Derived from the annual POTEnCIA reports on country energy consumption; author: Joint Research Center (JRC); year: 2019</v>
      </c>
      <c r="AY36" s="71" t="str">
        <f>INDEX(Calculation_Splits!$DW:$EY,MATCH($A36,Calculation_Splits!$E:$E,0),MATCH(AY$1,Calculation_Splits!$DW$2:$EY$2,0))</f>
        <v>Derived from the annual POTEnCIA reports on country energy consumption; author: Joint Research Center (JRC); year: 2019</v>
      </c>
      <c r="AZ36" s="71" t="str">
        <f>INDEX(Calculation_Splits!$DW:$EY,MATCH($A36,Calculation_Splits!$E:$E,0),MATCH(AZ$1,Calculation_Splits!$DW$2:$EY$2,0))</f>
        <v>Derived from the annual POTEnCIA reports on country energy consumption; author: Joint Research Center (JRC); year: 2019</v>
      </c>
      <c r="BA36" s="71" t="str">
        <f>INDEX(Calculation_Splits!$DW:$EY,MATCH($A36,Calculation_Splits!$E:$E,0),MATCH(BA$1,Calculation_Splits!$DW$2:$EY$2,0))</f>
        <v>Derived from the annual POTEnCIA reports on country energy consumption; author: Joint Research Center (JRC); year: 2019</v>
      </c>
      <c r="BB36" s="71" t="str">
        <f>INDEX(Calculation_Splits!$DW:$EY,MATCH($A36,Calculation_Splits!$E:$E,0),MATCH(BB$1,Calculation_Splits!$DW$2:$EY$2,0))</f>
        <v>Derived from the annual POTEnCIA reports on country energy consumption; author: Joint Research Center (JRC); year: 2019</v>
      </c>
      <c r="BC36" s="71" t="str">
        <f>INDEX(Calculation_Splits!$DW:$EY,MATCH($A36,Calculation_Splits!$E:$E,0),MATCH(BC$1,Calculation_Splits!$DW$2:$EY$2,0))</f>
        <v>Derived from the annual POTEnCIA reports on country energy consumption; author: Joint Research Center (JRC); year: 2019</v>
      </c>
      <c r="BD36" s="71" t="str">
        <f>INDEX(Calculation_Splits!$DW:$EY,MATCH($A36,Calculation_Splits!$E:$E,0),MATCH(BD$1,Calculation_Splits!$DW$2:$EY$2,0))</f>
        <v>Derived from the annual POTEnCIA reports on country energy consumption; author: Joint Research Center (JRC); year: 2019</v>
      </c>
      <c r="BE36" s="71" t="str">
        <f>INDEX(Calculation_Splits!$DW:$EY,MATCH($A36,Calculation_Splits!$E:$E,0),MATCH(BE$1,Calculation_Splits!$DW$2:$EY$2,0))</f>
        <v>Derived from the annual POTEnCIA reports on country energy consumption; author: Joint Research Center (JRC); year: 2019</v>
      </c>
      <c r="BF36" s="71" t="str">
        <f>INDEX(Calculation_Splits!$DW:$EY,MATCH($A36,Calculation_Splits!$E:$E,0),MATCH(BF$1,Calculation_Splits!$DW$2:$EY$2,0))</f>
        <v>Derived from the annual POTEnCIA reports on country energy consumption; author: Joint Research Center (JRC); year: 2019</v>
      </c>
      <c r="BG36" s="71" t="str">
        <f>INDEX(Calculation_Splits!$DW:$EY,MATCH($A36,Calculation_Splits!$E:$E,0),MATCH(BG$1,Calculation_Splits!$DW$2:$EY$2,0))</f>
        <v>Derived from the annual POTEnCIA reports on country energy consumption; author: Joint Research Center (JRC); year: 2019</v>
      </c>
    </row>
    <row r="37" spans="1:59" x14ac:dyDescent="0.2">
      <c r="A37" s="44" t="s">
        <v>170</v>
      </c>
      <c r="B37" s="49">
        <f>INDEX(Calculation_Splits!$CT:$DV,MATCH($A37,Calculation_Splits!$E:$E,0),MATCH(B$1,Calculation_Splits!$CT$2:$DV$2,0))</f>
        <v>0</v>
      </c>
      <c r="C37" s="49">
        <f>INDEX(Calculation_Splits!$CT:$DV,MATCH($A37,Calculation_Splits!$E:$E,0),MATCH(C$1,Calculation_Splits!$CT$2:$DV$2,0))</f>
        <v>0</v>
      </c>
      <c r="D37" s="49">
        <f>INDEX(Calculation_Splits!$CT:$DV,MATCH($A37,Calculation_Splits!$E:$E,0),MATCH(D$1,Calculation_Splits!$CT$2:$DV$2,0))</f>
        <v>0</v>
      </c>
      <c r="E37" s="49">
        <f>INDEX(Calculation_Splits!$CT:$DV,MATCH($A37,Calculation_Splits!$E:$E,0),MATCH(E$1,Calculation_Splits!$CT$2:$DV$2,0))</f>
        <v>1</v>
      </c>
      <c r="F37" s="49">
        <f>INDEX(Calculation_Splits!$CT:$DV,MATCH($A37,Calculation_Splits!$E:$E,0),MATCH(F$1,Calculation_Splits!$CT$2:$DV$2,0))</f>
        <v>0</v>
      </c>
      <c r="G37" s="49">
        <f>INDEX(Calculation_Splits!$CT:$DV,MATCH($A37,Calculation_Splits!$E:$E,0),MATCH(G$1,Calculation_Splits!$CT$2:$DV$2,0))</f>
        <v>0.35398496198935625</v>
      </c>
      <c r="H37" s="49">
        <f>INDEX(Calculation_Splits!$CT:$DV,MATCH($A37,Calculation_Splits!$E:$E,0),MATCH(H$1,Calculation_Splits!$CT$2:$DV$2,0))</f>
        <v>0</v>
      </c>
      <c r="I37" s="49">
        <f>INDEX(Calculation_Splits!$CT:$DV,MATCH($A37,Calculation_Splits!$E:$E,0),MATCH(I$1,Calculation_Splits!$CT$2:$DV$2,0))</f>
        <v>1</v>
      </c>
      <c r="J37" s="49">
        <f>INDEX(Calculation_Splits!$CT:$DV,MATCH($A37,Calculation_Splits!$E:$E,0),MATCH(J$1,Calculation_Splits!$CT$2:$DV$2,0))</f>
        <v>0</v>
      </c>
      <c r="K37" s="49">
        <f>INDEX(Calculation_Splits!$CT:$DV,MATCH($A37,Calculation_Splits!$E:$E,0),MATCH(K$1,Calculation_Splits!$CT$2:$DV$2,0))</f>
        <v>0</v>
      </c>
      <c r="L37" s="49">
        <f>INDEX(Calculation_Splits!$CT:$DV,MATCH($A37,Calculation_Splits!$E:$E,0),MATCH(L$1,Calculation_Splits!$CT$2:$DV$2,0))</f>
        <v>0</v>
      </c>
      <c r="M37" s="49">
        <f>INDEX(Calculation_Splits!$CT:$DV,MATCH($A37,Calculation_Splits!$E:$E,0),MATCH(M$1,Calculation_Splits!$CT$2:$DV$2,0))</f>
        <v>0</v>
      </c>
      <c r="N37" s="49">
        <f>INDEX(Calculation_Splits!$CT:$DV,MATCH($A37,Calculation_Splits!$E:$E,0),MATCH(N$1,Calculation_Splits!$CT$2:$DV$2,0))</f>
        <v>0</v>
      </c>
      <c r="O37" s="49">
        <f>INDEX(Calculation_Splits!$CT:$DV,MATCH($A37,Calculation_Splits!$E:$E,0),MATCH(O$1,Calculation_Splits!$CT$2:$DV$2,0))</f>
        <v>0</v>
      </c>
      <c r="P37" s="49">
        <f>INDEX(Calculation_Splits!$CT:$DV,MATCH($A37,Calculation_Splits!$E:$E,0),MATCH(P$1,Calculation_Splits!$CT$2:$DV$2,0))</f>
        <v>0</v>
      </c>
      <c r="Q37" s="49">
        <f>INDEX(Calculation_Splits!$CT:$DV,MATCH($A37,Calculation_Splits!$E:$E,0),MATCH(Q$1,Calculation_Splits!$CT$2:$DV$2,0))</f>
        <v>0</v>
      </c>
      <c r="R37" s="49">
        <f>INDEX(Calculation_Splits!$CT:$DV,MATCH($A37,Calculation_Splits!$E:$E,0),MATCH(R$1,Calculation_Splits!$CT$2:$DV$2,0))</f>
        <v>0</v>
      </c>
      <c r="S37" s="49">
        <f>INDEX(Calculation_Splits!$CT:$DV,MATCH($A37,Calculation_Splits!$E:$E,0),MATCH(S$1,Calculation_Splits!$CT$2:$DV$2,0))</f>
        <v>1</v>
      </c>
      <c r="T37" s="49">
        <f>INDEX(Calculation_Splits!$CT:$DV,MATCH($A37,Calculation_Splits!$E:$E,0),MATCH(T$1,Calculation_Splits!$CT$2:$DV$2,0))</f>
        <v>1</v>
      </c>
      <c r="U37" s="49">
        <f>INDEX(Calculation_Splits!$CT:$DV,MATCH($A37,Calculation_Splits!$E:$E,0),MATCH(U$1,Calculation_Splits!$CT$2:$DV$2,0))</f>
        <v>1</v>
      </c>
      <c r="V37" s="49">
        <f>INDEX(Calculation_Splits!$CT:$DV,MATCH($A37,Calculation_Splits!$E:$E,0),MATCH(V$1,Calculation_Splits!$CT$2:$DV$2,0))</f>
        <v>0</v>
      </c>
      <c r="W37" s="49">
        <f>INDEX(Calculation_Splits!$CT:$DV,MATCH($A37,Calculation_Splits!$E:$E,0),MATCH(W$1,Calculation_Splits!$CT$2:$DV$2,0))</f>
        <v>0</v>
      </c>
      <c r="X37" s="49">
        <f>INDEX(Calculation_Splits!$CT:$DV,MATCH($A37,Calculation_Splits!$E:$E,0),MATCH(X$1,Calculation_Splits!$CT$2:$DV$2,0))</f>
        <v>0</v>
      </c>
      <c r="Y37" s="49">
        <f>INDEX(Calculation_Splits!$CT:$DV,MATCH($A37,Calculation_Splits!$E:$E,0),MATCH(Y$1,Calculation_Splits!$CT$2:$DV$2,0))</f>
        <v>0</v>
      </c>
      <c r="Z37" s="49">
        <f>INDEX(Calculation_Splits!$CT:$DV,MATCH($A37,Calculation_Splits!$E:$E,0),MATCH(Z$1,Calculation_Splits!$CT$2:$DV$2,0))</f>
        <v>0</v>
      </c>
      <c r="AA37" s="49">
        <f>INDEX(Calculation_Splits!$CT:$DV,MATCH($A37,Calculation_Splits!$E:$E,0),MATCH(AA$1,Calculation_Splits!$CT$2:$DV$2,0))</f>
        <v>0</v>
      </c>
      <c r="AB37" s="49">
        <f>INDEX(Calculation_Splits!$CT:$DV,MATCH($A37,Calculation_Splits!$E:$E,0),MATCH(AB$1,Calculation_Splits!$CT$2:$DV$2,0))</f>
        <v>0</v>
      </c>
      <c r="AC37" s="49">
        <f>INDEX(Calculation_Splits!$CT:$DV,MATCH($A37,Calculation_Splits!$E:$E,0),MATCH(AC$1,Calculation_Splits!$CT$2:$DV$2,0))</f>
        <v>1</v>
      </c>
      <c r="AD37" s="49">
        <f>INDEX(Calculation_Splits!$CT:$DV,MATCH($A37,Calculation_Splits!$E:$E,0),MATCH(AD$1,Calculation_Splits!$CT$2:$DV$2,0))</f>
        <v>8.2653934736048804E-2</v>
      </c>
      <c r="AE37" s="71" t="str">
        <f>INDEX(Calculation_Splits!$DW:$EY,MATCH($A37,Calculation_Splits!$E:$E,0),MATCH(AE$1,Calculation_Splits!$DW$2:$EY$2,0))</f>
        <v>Derived from the annual POTEnCIA reports on country energy consumption; author: Joint Research Center (JRC); year: 2019</v>
      </c>
      <c r="AF37" s="71" t="str">
        <f>INDEX(Calculation_Splits!$DW:$EY,MATCH($A37,Calculation_Splits!$E:$E,0),MATCH(AF$1,Calculation_Splits!$DW$2:$EY$2,0))</f>
        <v>Derived from the annual POTEnCIA reports on country energy consumption; author: Joint Research Center (JRC); year: 2019</v>
      </c>
      <c r="AG37" s="71" t="str">
        <f>INDEX(Calculation_Splits!$DW:$EY,MATCH($A37,Calculation_Splits!$E:$E,0),MATCH(AG$1,Calculation_Splits!$DW$2:$EY$2,0))</f>
        <v>Derived from the annual POTEnCIA reports on country energy consumption; author: Joint Research Center (JRC); year: 2019</v>
      </c>
      <c r="AH37" s="71" t="str">
        <f>INDEX(Calculation_Splits!$DW:$EY,MATCH($A37,Calculation_Splits!$E:$E,0),MATCH(AH$1,Calculation_Splits!$DW$2:$EY$2,0))</f>
        <v>No known hydrogen consumption in trucks based on the annual POTEnCIA reports on country energy consumption, dummy data based on the NL dataset was used to fill in the split; author: Joint Research Center (JRC); year: 2020</v>
      </c>
      <c r="AI37" s="71" t="str">
        <f>INDEX(Calculation_Splits!$DW:$EY,MATCH($A37,Calculation_Splits!$E:$E,0),MATCH(AI$1,Calculation_Splits!$DW$2:$EY$2,0))</f>
        <v>Derived from the annual POTEnCIA reports on country energy consumption; author: Joint Research Center (JRC); year: 2019</v>
      </c>
      <c r="AJ37" s="71" t="str">
        <f>INDEX(Calculation_Splits!$DW:$EY,MATCH($A37,Calculation_Splits!$E:$E,0),MATCH(AJ$1,Calculation_Splits!$DW$2:$EY$2,0))</f>
        <v>Derived from the annual POTEnCIA reports on country energy consumption; author: Joint Research Center (JRC); year: 2019</v>
      </c>
      <c r="AK37" s="71" t="str">
        <f>INDEX(Calculation_Splits!$DW:$EY,MATCH($A37,Calculation_Splits!$E:$E,0),MATCH(AK$1,Calculation_Splits!$DW$2:$EY$2,0))</f>
        <v>Derived from the annual POTEnCIA reports on country energy consumption; author: Joint Research Center (JRC); year: 2019</v>
      </c>
      <c r="AL37" s="71" t="str">
        <f>INDEX(Calculation_Splits!$DW:$EY,MATCH($A37,Calculation_Splits!$E:$E,0),MATCH(AL$1,Calculation_Splits!$DW$2:$EY$2,0))</f>
        <v>No known hydrogen consumption in trucks based on the annual POTEnCIA reports on country energy consumption, dummy data based on the NL dataset was used to fill in the split; author: Joint Research Center (JRC); year: 2020</v>
      </c>
      <c r="AM37" s="71" t="str">
        <f>INDEX(Calculation_Splits!$DW:$EY,MATCH($A37,Calculation_Splits!$E:$E,0),MATCH(AM$1,Calculation_Splits!$DW$2:$EY$2,0))</f>
        <v>Derived from the annual POTEnCIA reports on country energy consumption; author: Joint Research Center (JRC); year: 2019</v>
      </c>
      <c r="AN37" s="71" t="str">
        <f>INDEX(Calculation_Splits!$DW:$EY,MATCH($A37,Calculation_Splits!$E:$E,0),MATCH(AN$1,Calculation_Splits!$DW$2:$EY$2,0))</f>
        <v>Derived from the annual POTEnCIA reports on country energy consumption; author: Joint Research Center (JRC); year: 2019</v>
      </c>
      <c r="AO37" s="71" t="str">
        <f>INDEX(Calculation_Splits!$DW:$EY,MATCH($A37,Calculation_Splits!$E:$E,0),MATCH(AO$1,Calculation_Splits!$DW$2:$EY$2,0))</f>
        <v>Derived from the annual POTEnCIA reports on country energy consumption; author: Joint Research Center (JRC); year: 2019</v>
      </c>
      <c r="AP37" s="71" t="str">
        <f>INDEX(Calculation_Splits!$DW:$EY,MATCH($A37,Calculation_Splits!$E:$E,0),MATCH(AP$1,Calculation_Splits!$DW$2:$EY$2,0))</f>
        <v>Derived from the annual POTEnCIA reports on country energy consumption; author: Joint Research Center (JRC); year: 2019</v>
      </c>
      <c r="AQ37" s="71" t="str">
        <f>INDEX(Calculation_Splits!$DW:$EY,MATCH($A37,Calculation_Splits!$E:$E,0),MATCH(AQ$1,Calculation_Splits!$DW$2:$EY$2,0))</f>
        <v>Derived from the annual POTEnCIA reports on country energy consumption; author: Joint Research Center (JRC); year: 2019</v>
      </c>
      <c r="AR37" s="71" t="str">
        <f>INDEX(Calculation_Splits!$DW:$EY,MATCH($A37,Calculation_Splits!$E:$E,0),MATCH(AR$1,Calculation_Splits!$DW$2:$EY$2,0))</f>
        <v>Derived from the annual POTEnCIA reports on country energy consumption; author: Joint Research Center (JRC); year: 2019</v>
      </c>
      <c r="AS37" s="71" t="str">
        <f>INDEX(Calculation_Splits!$DW:$EY,MATCH($A37,Calculation_Splits!$E:$E,0),MATCH(AS$1,Calculation_Splits!$DW$2:$EY$2,0))</f>
        <v>Derived from the annual POTEnCIA reports on country energy consumption; author: Joint Research Center (JRC); year: 2019</v>
      </c>
      <c r="AT37" s="71" t="str">
        <f>INDEX(Calculation_Splits!$DW:$EY,MATCH($A37,Calculation_Splits!$E:$E,0),MATCH(AT$1,Calculation_Splits!$DW$2:$EY$2,0))</f>
        <v>Derived from the annual POTEnCIA reports on country energy consumption; author: Joint Research Center (JRC); year: 2019</v>
      </c>
      <c r="AU37" s="71" t="str">
        <f>INDEX(Calculation_Splits!$DW:$EY,MATCH($A37,Calculation_Splits!$E:$E,0),MATCH(AU$1,Calculation_Splits!$DW$2:$EY$2,0))</f>
        <v>Derived from the annual POTEnCIA reports on country energy consumption; author: Joint Research Center (JRC); year: 2019</v>
      </c>
      <c r="AV37" s="71" t="str">
        <f>INDEX(Calculation_Splits!$DW:$EY,MATCH($A37,Calculation_Splits!$E:$E,0),MATCH(AV$1,Calculation_Splits!$DW$2:$EY$2,0))</f>
        <v>No known hydrogen consumption in trucks based on the annual POTEnCIA reports on country energy consumption, dummy data based on the NL dataset was used to fill in the split; author: Joint Research Center (JRC); year: 2020</v>
      </c>
      <c r="AW37" s="71" t="str">
        <f>INDEX(Calculation_Splits!$DW:$EY,MATCH($A37,Calculation_Splits!$E:$E,0),MATCH(AW$1,Calculation_Splits!$DW$2:$EY$2,0))</f>
        <v>No known hydrogen consumption in trucks based on the annual POTEnCIA reports on country energy consumption, dummy data based on the NL dataset was used to fill in the split; author: Joint Research Center (JRC); year: 2021</v>
      </c>
      <c r="AX37" s="71" t="str">
        <f>INDEX(Calculation_Splits!$DW:$EY,MATCH($A37,Calculation_Splits!$E:$E,0),MATCH(AX$1,Calculation_Splits!$DW$2:$EY$2,0))</f>
        <v>No known hydrogen consumption in trucks based on the annual POTEnCIA reports on country energy consumption, dummy data based on the NL dataset was used to fill in the split; author: Joint Research Center (JRC); year: 2022</v>
      </c>
      <c r="AY37" s="71" t="str">
        <f>INDEX(Calculation_Splits!$DW:$EY,MATCH($A37,Calculation_Splits!$E:$E,0),MATCH(AY$1,Calculation_Splits!$DW$2:$EY$2,0))</f>
        <v>Derived from the annual POTEnCIA reports on country energy consumption; author: Joint Research Center (JRC); year: 2019</v>
      </c>
      <c r="AZ37" s="71" t="str">
        <f>INDEX(Calculation_Splits!$DW:$EY,MATCH($A37,Calculation_Splits!$E:$E,0),MATCH(AZ$1,Calculation_Splits!$DW$2:$EY$2,0))</f>
        <v>Derived from the annual POTEnCIA reports on country energy consumption; author: Joint Research Center (JRC); year: 2019</v>
      </c>
      <c r="BA37" s="71" t="str">
        <f>INDEX(Calculation_Splits!$DW:$EY,MATCH($A37,Calculation_Splits!$E:$E,0),MATCH(BA$1,Calculation_Splits!$DW$2:$EY$2,0))</f>
        <v>Derived from the annual POTEnCIA reports on country energy consumption; author: Joint Research Center (JRC); year: 2019</v>
      </c>
      <c r="BB37" s="71" t="str">
        <f>INDEX(Calculation_Splits!$DW:$EY,MATCH($A37,Calculation_Splits!$E:$E,0),MATCH(BB$1,Calculation_Splits!$DW$2:$EY$2,0))</f>
        <v>Derived from the annual POTEnCIA reports on country energy consumption; author: Joint Research Center (JRC); year: 2019</v>
      </c>
      <c r="BC37" s="71" t="str">
        <f>INDEX(Calculation_Splits!$DW:$EY,MATCH($A37,Calculation_Splits!$E:$E,0),MATCH(BC$1,Calculation_Splits!$DW$2:$EY$2,0))</f>
        <v>Derived from the annual POTEnCIA reports on country energy consumption; author: Joint Research Center (JRC); year: 2019</v>
      </c>
      <c r="BD37" s="71" t="str">
        <f>INDEX(Calculation_Splits!$DW:$EY,MATCH($A37,Calculation_Splits!$E:$E,0),MATCH(BD$1,Calculation_Splits!$DW$2:$EY$2,0))</f>
        <v>Derived from the annual POTEnCIA reports on country energy consumption; author: Joint Research Center (JRC); year: 2019</v>
      </c>
      <c r="BE37" s="71" t="str">
        <f>INDEX(Calculation_Splits!$DW:$EY,MATCH($A37,Calculation_Splits!$E:$E,0),MATCH(BE$1,Calculation_Splits!$DW$2:$EY$2,0))</f>
        <v>Derived from the annual POTEnCIA reports on country energy consumption; author: Joint Research Center (JRC); year: 2019</v>
      </c>
      <c r="BF37" s="71" t="str">
        <f>INDEX(Calculation_Splits!$DW:$EY,MATCH($A37,Calculation_Splits!$E:$E,0),MATCH(BF$1,Calculation_Splits!$DW$2:$EY$2,0))</f>
        <v>No known hydrogen consumption in trucks based on the annual POTEnCIA reports on country energy consumption, dummy data based on the NL dataset was used to fill in the split; author: Joint Research Center (JRC); year: 2022</v>
      </c>
      <c r="BG37" s="71" t="str">
        <f>INDEX(Calculation_Splits!$DW:$EY,MATCH($A37,Calculation_Splits!$E:$E,0),MATCH(BG$1,Calculation_Splits!$DW$2:$EY$2,0))</f>
        <v>Derived from the annual POTEnCIA reports on country energy consumption; author: Joint Research Center (JRC); year: 2019</v>
      </c>
    </row>
    <row r="38" spans="1:59" x14ac:dyDescent="0.2">
      <c r="A38" s="44" t="s">
        <v>171</v>
      </c>
      <c r="B38" s="49">
        <f>INDEX(Calculation_Splits!$CT:$DV,MATCH($A38,Calculation_Splits!$E:$E,0),MATCH(B$1,Calculation_Splits!$CT$2:$DV$2,0))</f>
        <v>2.0318223354483713E-5</v>
      </c>
      <c r="C38" s="49">
        <f>INDEX(Calculation_Splits!$CT:$DV,MATCH($A38,Calculation_Splits!$E:$E,0),MATCH(C$1,Calculation_Splits!$CT$2:$DV$2,0))</f>
        <v>4.0230055215860753E-5</v>
      </c>
      <c r="D38" s="49">
        <f>INDEX(Calculation_Splits!$CT:$DV,MATCH($A38,Calculation_Splits!$E:$E,0),MATCH(D$1,Calculation_Splits!$CT$2:$DV$2,0))</f>
        <v>3.389380756547226E-5</v>
      </c>
      <c r="E38" s="49">
        <f>INDEX(Calculation_Splits!$CT:$DV,MATCH($A38,Calculation_Splits!$E:$E,0),MATCH(E$1,Calculation_Splits!$CT$2:$DV$2,0))</f>
        <v>0</v>
      </c>
      <c r="F38" s="49">
        <f>INDEX(Calculation_Splits!$CT:$DV,MATCH($A38,Calculation_Splits!$E:$E,0),MATCH(F$1,Calculation_Splits!$CT$2:$DV$2,0))</f>
        <v>2.0511717567569651E-5</v>
      </c>
      <c r="G38" s="49">
        <f>INDEX(Calculation_Splits!$CT:$DV,MATCH($A38,Calculation_Splits!$E:$E,0),MATCH(G$1,Calculation_Splits!$CT$2:$DV$2,0))</f>
        <v>1.601746797495228E-5</v>
      </c>
      <c r="H38" s="49">
        <f>INDEX(Calculation_Splits!$CT:$DV,MATCH($A38,Calculation_Splits!$E:$E,0),MATCH(H$1,Calculation_Splits!$CT$2:$DV$2,0))</f>
        <v>2.1790420769893205E-5</v>
      </c>
      <c r="I38" s="49">
        <f>INDEX(Calculation_Splits!$CT:$DV,MATCH($A38,Calculation_Splits!$E:$E,0),MATCH(I$1,Calculation_Splits!$CT$2:$DV$2,0))</f>
        <v>1.5499294111281613E-5</v>
      </c>
      <c r="J38" s="49">
        <f>INDEX(Calculation_Splits!$CT:$DV,MATCH($A38,Calculation_Splits!$E:$E,0),MATCH(J$1,Calculation_Splits!$CT$2:$DV$2,0))</f>
        <v>4.5130068955636601E-5</v>
      </c>
      <c r="K38" s="49">
        <f>INDEX(Calculation_Splits!$CT:$DV,MATCH($A38,Calculation_Splits!$E:$E,0),MATCH(K$1,Calculation_Splits!$CT$2:$DV$2,0))</f>
        <v>1.998731433022977E-5</v>
      </c>
      <c r="L38" s="49">
        <f>INDEX(Calculation_Splits!$CT:$DV,MATCH($A38,Calculation_Splits!$E:$E,0),MATCH(L$1,Calculation_Splits!$CT$2:$DV$2,0))</f>
        <v>8.8214266224812357E-5</v>
      </c>
      <c r="M38" s="49">
        <f>INDEX(Calculation_Splits!$CT:$DV,MATCH($A38,Calculation_Splits!$E:$E,0),MATCH(M$1,Calculation_Splits!$CT$2:$DV$2,0))</f>
        <v>2.7808064592834942E-5</v>
      </c>
      <c r="N38" s="49">
        <f>INDEX(Calculation_Splits!$CT:$DV,MATCH($A38,Calculation_Splits!$E:$E,0),MATCH(N$1,Calculation_Splits!$CT$2:$DV$2,0))</f>
        <v>1.8178315671251743E-5</v>
      </c>
      <c r="O38" s="49">
        <f>INDEX(Calculation_Splits!$CT:$DV,MATCH($A38,Calculation_Splits!$E:$E,0),MATCH(O$1,Calculation_Splits!$CT$2:$DV$2,0))</f>
        <v>1.4744180598222596E-5</v>
      </c>
      <c r="P38" s="49">
        <f>INDEX(Calculation_Splits!$CT:$DV,MATCH($A38,Calculation_Splits!$E:$E,0),MATCH(P$1,Calculation_Splits!$CT$2:$DV$2,0))</f>
        <v>2.546747889007494E-5</v>
      </c>
      <c r="Q38" s="49">
        <f>INDEX(Calculation_Splits!$CT:$DV,MATCH($A38,Calculation_Splits!$E:$E,0),MATCH(Q$1,Calculation_Splits!$CT$2:$DV$2,0))</f>
        <v>3.7479992740453873E-5</v>
      </c>
      <c r="R38" s="49">
        <f>INDEX(Calculation_Splits!$CT:$DV,MATCH($A38,Calculation_Splits!$E:$E,0),MATCH(R$1,Calculation_Splits!$CT$2:$DV$2,0))</f>
        <v>3.0293482017318278E-5</v>
      </c>
      <c r="S38" s="49">
        <f>INDEX(Calculation_Splits!$CT:$DV,MATCH($A38,Calculation_Splits!$E:$E,0),MATCH(S$1,Calculation_Splits!$CT$2:$DV$2,0))</f>
        <v>1.4431643807136879E-5</v>
      </c>
      <c r="T38" s="49">
        <f>INDEX(Calculation_Splits!$CT:$DV,MATCH($A38,Calculation_Splits!$E:$E,0),MATCH(T$1,Calculation_Splits!$CT$2:$DV$2,0))</f>
        <v>9.3992850502898171E-6</v>
      </c>
      <c r="U38" s="49">
        <f>INDEX(Calculation_Splits!$CT:$DV,MATCH($A38,Calculation_Splits!$E:$E,0),MATCH(U$1,Calculation_Splits!$CT$2:$DV$2,0))</f>
        <v>2.4080891545158395E-5</v>
      </c>
      <c r="V38" s="49">
        <f>INDEX(Calculation_Splits!$CT:$DV,MATCH($A38,Calculation_Splits!$E:$E,0),MATCH(V$1,Calculation_Splits!$CT$2:$DV$2,0))</f>
        <v>2.453178443641538E-5</v>
      </c>
      <c r="W38" s="49">
        <f>INDEX(Calculation_Splits!$CT:$DV,MATCH($A38,Calculation_Splits!$E:$E,0),MATCH(W$1,Calculation_Splits!$CT$2:$DV$2,0))</f>
        <v>4.4800473773211104E-5</v>
      </c>
      <c r="X38" s="49">
        <f>INDEX(Calculation_Splits!$CT:$DV,MATCH($A38,Calculation_Splits!$E:$E,0),MATCH(X$1,Calculation_Splits!$CT$2:$DV$2,0))</f>
        <v>4.8887458653147811E-5</v>
      </c>
      <c r="Y38" s="49">
        <f>INDEX(Calculation_Splits!$CT:$DV,MATCH($A38,Calculation_Splits!$E:$E,0),MATCH(Y$1,Calculation_Splits!$CT$2:$DV$2,0))</f>
        <v>3.0302274525177224E-5</v>
      </c>
      <c r="Z38" s="49">
        <f>INDEX(Calculation_Splits!$CT:$DV,MATCH($A38,Calculation_Splits!$E:$E,0),MATCH(Z$1,Calculation_Splits!$CT$2:$DV$2,0))</f>
        <v>1.5375811713700376E-5</v>
      </c>
      <c r="AA38" s="49">
        <f>INDEX(Calculation_Splits!$CT:$DV,MATCH($A38,Calculation_Splits!$E:$E,0),MATCH(AA$1,Calculation_Splits!$CT$2:$DV$2,0))</f>
        <v>1.9449359499270521E-5</v>
      </c>
      <c r="AB38" s="49">
        <f>INDEX(Calculation_Splits!$CT:$DV,MATCH($A38,Calculation_Splits!$E:$E,0),MATCH(AB$1,Calculation_Splits!$CT$2:$DV$2,0))</f>
        <v>2.0473669024437228E-5</v>
      </c>
      <c r="AC38" s="49">
        <f>INDEX(Calculation_Splits!$CT:$DV,MATCH($A38,Calculation_Splits!$E:$E,0),MATCH(AC$1,Calculation_Splits!$CT$2:$DV$2,0))</f>
        <v>0</v>
      </c>
      <c r="AD38" s="49">
        <f>INDEX(Calculation_Splits!$CT:$DV,MATCH($A38,Calculation_Splits!$E:$E,0),MATCH(AD$1,Calculation_Splits!$CT$2:$DV$2,0))</f>
        <v>3.1040504206268108E-5</v>
      </c>
      <c r="AE38" s="71" t="str">
        <f>INDEX(Calculation_Splits!$DW:$EY,MATCH($A38,Calculation_Splits!$E:$E,0),MATCH(AE$1,Calculation_Splits!$DW$2:$EY$2,0))</f>
        <v>Derived from the annual POTEnCIA reports on country energy consumption; author: Joint Research Center (JRC); year: 2019</v>
      </c>
      <c r="AF38" s="71" t="str">
        <f>INDEX(Calculation_Splits!$DW:$EY,MATCH($A38,Calculation_Splits!$E:$E,0),MATCH(AF$1,Calculation_Splits!$DW$2:$EY$2,0))</f>
        <v>Derived from the annual POTEnCIA reports on country energy consumption; author: Joint Research Center (JRC); year: 2019</v>
      </c>
      <c r="AG38" s="71" t="str">
        <f>INDEX(Calculation_Splits!$DW:$EY,MATCH($A38,Calculation_Splits!$E:$E,0),MATCH(AG$1,Calculation_Splits!$DW$2:$EY$2,0))</f>
        <v>Derived from the annual POTEnCIA reports on country energy consumption; author: Joint Research Center (JRC); year: 2019</v>
      </c>
      <c r="AH38" s="71" t="str">
        <f>INDEX(Calculation_Splits!$DW:$EY,MATCH($A38,Calculation_Splits!$E:$E,0),MATCH(AH$1,Calculation_Splits!$DW$2:$EY$2,0))</f>
        <v>Derived from the annual POTEnCIA reports on country energy consumption; author: Joint Research Center (JRC); year: 2019</v>
      </c>
      <c r="AI38" s="71" t="str">
        <f>INDEX(Calculation_Splits!$DW:$EY,MATCH($A38,Calculation_Splits!$E:$E,0),MATCH(AI$1,Calculation_Splits!$DW$2:$EY$2,0))</f>
        <v>Derived from the annual POTEnCIA reports on country energy consumption; author: Joint Research Center (JRC); year: 2019</v>
      </c>
      <c r="AJ38" s="71" t="str">
        <f>INDEX(Calculation_Splits!$DW:$EY,MATCH($A38,Calculation_Splits!$E:$E,0),MATCH(AJ$1,Calculation_Splits!$DW$2:$EY$2,0))</f>
        <v>Derived from the annual POTEnCIA reports on country energy consumption; author: Joint Research Center (JRC); year: 2019</v>
      </c>
      <c r="AK38" s="71" t="str">
        <f>INDEX(Calculation_Splits!$DW:$EY,MATCH($A38,Calculation_Splits!$E:$E,0),MATCH(AK$1,Calculation_Splits!$DW$2:$EY$2,0))</f>
        <v>Derived from the annual POTEnCIA reports on country energy consumption; author: Joint Research Center (JRC); year: 2019</v>
      </c>
      <c r="AL38" s="71" t="str">
        <f>INDEX(Calculation_Splits!$DW:$EY,MATCH($A38,Calculation_Splits!$E:$E,0),MATCH(AL$1,Calculation_Splits!$DW$2:$EY$2,0))</f>
        <v>Derived from the annual POTEnCIA reports on country energy consumption; author: Joint Research Center (JRC); year: 2019</v>
      </c>
      <c r="AM38" s="71" t="str">
        <f>INDEX(Calculation_Splits!$DW:$EY,MATCH($A38,Calculation_Splits!$E:$E,0),MATCH(AM$1,Calculation_Splits!$DW$2:$EY$2,0))</f>
        <v>Derived from the annual POTEnCIA reports on country energy consumption; author: Joint Research Center (JRC); year: 2019</v>
      </c>
      <c r="AN38" s="71" t="str">
        <f>INDEX(Calculation_Splits!$DW:$EY,MATCH($A38,Calculation_Splits!$E:$E,0),MATCH(AN$1,Calculation_Splits!$DW$2:$EY$2,0))</f>
        <v>Derived from the annual POTEnCIA reports on country energy consumption; author: Joint Research Center (JRC); year: 2019</v>
      </c>
      <c r="AO38" s="71" t="str">
        <f>INDEX(Calculation_Splits!$DW:$EY,MATCH($A38,Calculation_Splits!$E:$E,0),MATCH(AO$1,Calculation_Splits!$DW$2:$EY$2,0))</f>
        <v>Derived from the annual POTEnCIA reports on country energy consumption; author: Joint Research Center (JRC); year: 2019</v>
      </c>
      <c r="AP38" s="71" t="str">
        <f>INDEX(Calculation_Splits!$DW:$EY,MATCH($A38,Calculation_Splits!$E:$E,0),MATCH(AP$1,Calculation_Splits!$DW$2:$EY$2,0))</f>
        <v>Derived from the annual POTEnCIA reports on country energy consumption; author: Joint Research Center (JRC); year: 2019</v>
      </c>
      <c r="AQ38" s="71" t="str">
        <f>INDEX(Calculation_Splits!$DW:$EY,MATCH($A38,Calculation_Splits!$E:$E,0),MATCH(AQ$1,Calculation_Splits!$DW$2:$EY$2,0))</f>
        <v>Derived from the annual POTEnCIA reports on country energy consumption; author: Joint Research Center (JRC); year: 2019</v>
      </c>
      <c r="AR38" s="71" t="str">
        <f>INDEX(Calculation_Splits!$DW:$EY,MATCH($A38,Calculation_Splits!$E:$E,0),MATCH(AR$1,Calculation_Splits!$DW$2:$EY$2,0))</f>
        <v>Derived from the annual POTEnCIA reports on country energy consumption; author: Joint Research Center (JRC); year: 2019</v>
      </c>
      <c r="AS38" s="71" t="str">
        <f>INDEX(Calculation_Splits!$DW:$EY,MATCH($A38,Calculation_Splits!$E:$E,0),MATCH(AS$1,Calculation_Splits!$DW$2:$EY$2,0))</f>
        <v>Derived from the annual POTEnCIA reports on country energy consumption; author: Joint Research Center (JRC); year: 2019</v>
      </c>
      <c r="AT38" s="71" t="str">
        <f>INDEX(Calculation_Splits!$DW:$EY,MATCH($A38,Calculation_Splits!$E:$E,0),MATCH(AT$1,Calculation_Splits!$DW$2:$EY$2,0))</f>
        <v>Derived from the annual POTEnCIA reports on country energy consumption; author: Joint Research Center (JRC); year: 2019</v>
      </c>
      <c r="AU38" s="71" t="str">
        <f>INDEX(Calculation_Splits!$DW:$EY,MATCH($A38,Calculation_Splits!$E:$E,0),MATCH(AU$1,Calculation_Splits!$DW$2:$EY$2,0))</f>
        <v>Derived from the annual POTEnCIA reports on country energy consumption; author: Joint Research Center (JRC); year: 2019</v>
      </c>
      <c r="AV38" s="71" t="str">
        <f>INDEX(Calculation_Splits!$DW:$EY,MATCH($A38,Calculation_Splits!$E:$E,0),MATCH(AV$1,Calculation_Splits!$DW$2:$EY$2,0))</f>
        <v>Derived from the annual POTEnCIA reports on country energy consumption; author: Joint Research Center (JRC); year: 2019</v>
      </c>
      <c r="AW38" s="71" t="str">
        <f>INDEX(Calculation_Splits!$DW:$EY,MATCH($A38,Calculation_Splits!$E:$E,0),MATCH(AW$1,Calculation_Splits!$DW$2:$EY$2,0))</f>
        <v>Derived from the annual POTEnCIA reports on country energy consumption; author: Joint Research Center (JRC); year: 2019</v>
      </c>
      <c r="AX38" s="71" t="str">
        <f>INDEX(Calculation_Splits!$DW:$EY,MATCH($A38,Calculation_Splits!$E:$E,0),MATCH(AX$1,Calculation_Splits!$DW$2:$EY$2,0))</f>
        <v>Derived from the annual POTEnCIA reports on country energy consumption; author: Joint Research Center (JRC); year: 2019</v>
      </c>
      <c r="AY38" s="71" t="str">
        <f>INDEX(Calculation_Splits!$DW:$EY,MATCH($A38,Calculation_Splits!$E:$E,0),MATCH(AY$1,Calculation_Splits!$DW$2:$EY$2,0))</f>
        <v>Derived from the annual POTEnCIA reports on country energy consumption; author: Joint Research Center (JRC); year: 2019</v>
      </c>
      <c r="AZ38" s="71" t="str">
        <f>INDEX(Calculation_Splits!$DW:$EY,MATCH($A38,Calculation_Splits!$E:$E,0),MATCH(AZ$1,Calculation_Splits!$DW$2:$EY$2,0))</f>
        <v>Derived from the annual POTEnCIA reports on country energy consumption; author: Joint Research Center (JRC); year: 2019</v>
      </c>
      <c r="BA38" s="71" t="str">
        <f>INDEX(Calculation_Splits!$DW:$EY,MATCH($A38,Calculation_Splits!$E:$E,0),MATCH(BA$1,Calculation_Splits!$DW$2:$EY$2,0))</f>
        <v>Derived from the annual POTEnCIA reports on country energy consumption; author: Joint Research Center (JRC); year: 2019</v>
      </c>
      <c r="BB38" s="71" t="str">
        <f>INDEX(Calculation_Splits!$DW:$EY,MATCH($A38,Calculation_Splits!$E:$E,0),MATCH(BB$1,Calculation_Splits!$DW$2:$EY$2,0))</f>
        <v>Derived from the annual POTEnCIA reports on country energy consumption; author: Joint Research Center (JRC); year: 2019</v>
      </c>
      <c r="BC38" s="71" t="str">
        <f>INDEX(Calculation_Splits!$DW:$EY,MATCH($A38,Calculation_Splits!$E:$E,0),MATCH(BC$1,Calculation_Splits!$DW$2:$EY$2,0))</f>
        <v>Derived from the annual POTEnCIA reports on country energy consumption; author: Joint Research Center (JRC); year: 2019</v>
      </c>
      <c r="BD38" s="71" t="str">
        <f>INDEX(Calculation_Splits!$DW:$EY,MATCH($A38,Calculation_Splits!$E:$E,0),MATCH(BD$1,Calculation_Splits!$DW$2:$EY$2,0))</f>
        <v>Derived from the annual POTEnCIA reports on country energy consumption; author: Joint Research Center (JRC); year: 2019</v>
      </c>
      <c r="BE38" s="71" t="str">
        <f>INDEX(Calculation_Splits!$DW:$EY,MATCH($A38,Calculation_Splits!$E:$E,0),MATCH(BE$1,Calculation_Splits!$DW$2:$EY$2,0))</f>
        <v>Derived from the annual POTEnCIA reports on country energy consumption; author: Joint Research Center (JRC); year: 2019</v>
      </c>
      <c r="BF38" s="71" t="str">
        <f>INDEX(Calculation_Splits!$DW:$EY,MATCH($A38,Calculation_Splits!$E:$E,0),MATCH(BF$1,Calculation_Splits!$DW$2:$EY$2,0))</f>
        <v>Derived from the annual POTEnCIA reports on country energy consumption; author: Joint Research Center (JRC); year: 2019</v>
      </c>
      <c r="BG38" s="71" t="str">
        <f>INDEX(Calculation_Splits!$DW:$EY,MATCH($A38,Calculation_Splits!$E:$E,0),MATCH(BG$1,Calculation_Splits!$DW$2:$EY$2,0))</f>
        <v>Derived from the annual POTEnCIA reports on country energy consumption; author: Joint Research Center (JRC); year: 2019</v>
      </c>
    </row>
    <row r="39" spans="1:59" x14ac:dyDescent="0.2">
      <c r="A39" t="s">
        <v>172</v>
      </c>
      <c r="B39" s="49">
        <f>INDEX(Calculation_Splits!$CT:$DV,MATCH($A39,Calculation_Splits!$E:$E,0),MATCH(B$1,Calculation_Splits!$CT$2:$DV$2,0))</f>
        <v>0.9150697647792273</v>
      </c>
      <c r="C39" s="49">
        <f>INDEX(Calculation_Splits!$CT:$DV,MATCH($A39,Calculation_Splits!$E:$E,0),MATCH(C$1,Calculation_Splits!$CT$2:$DV$2,0))</f>
        <v>0.98442353112858694</v>
      </c>
      <c r="D39" s="49">
        <f>INDEX(Calculation_Splits!$CT:$DV,MATCH($A39,Calculation_Splits!$E:$E,0),MATCH(D$1,Calculation_Splits!$CT$2:$DV$2,0))</f>
        <v>0.90104735837932404</v>
      </c>
      <c r="E39" s="49">
        <f>INDEX(Calculation_Splits!$CT:$DV,MATCH($A39,Calculation_Splits!$E:$E,0),MATCH(E$1,Calculation_Splits!$CT$2:$DV$2,0))</f>
        <v>1</v>
      </c>
      <c r="F39" s="49">
        <f>INDEX(Calculation_Splits!$CT:$DV,MATCH($A39,Calculation_Splits!$E:$E,0),MATCH(F$1,Calculation_Splits!$CT$2:$DV$2,0))</f>
        <v>0.92390003291427625</v>
      </c>
      <c r="G39" s="49">
        <f>INDEX(Calculation_Splits!$CT:$DV,MATCH($A39,Calculation_Splits!$E:$E,0),MATCH(G$1,Calculation_Splits!$CT$2:$DV$2,0))</f>
        <v>0.84580873821084168</v>
      </c>
      <c r="H39" s="49">
        <f>INDEX(Calculation_Splits!$CT:$DV,MATCH($A39,Calculation_Splits!$E:$E,0),MATCH(H$1,Calculation_Splits!$CT$2:$DV$2,0))</f>
        <v>1</v>
      </c>
      <c r="I39" s="49">
        <f>INDEX(Calculation_Splits!$CT:$DV,MATCH($A39,Calculation_Splits!$E:$E,0),MATCH(I$1,Calculation_Splits!$CT$2:$DV$2,0))</f>
        <v>0.83145607326384219</v>
      </c>
      <c r="J39" s="49">
        <f>INDEX(Calculation_Splits!$CT:$DV,MATCH($A39,Calculation_Splits!$E:$E,0),MATCH(J$1,Calculation_Splits!$CT$2:$DV$2,0))</f>
        <v>0.74964687828295229</v>
      </c>
      <c r="K39" s="49">
        <f>INDEX(Calculation_Splits!$CT:$DV,MATCH($A39,Calculation_Splits!$E:$E,0),MATCH(K$1,Calculation_Splits!$CT$2:$DV$2,0))</f>
        <v>0.98517086354518313</v>
      </c>
      <c r="L39" s="49">
        <f>INDEX(Calculation_Splits!$CT:$DV,MATCH($A39,Calculation_Splits!$E:$E,0),MATCH(L$1,Calculation_Splits!$CT$2:$DV$2,0))</f>
        <v>0.83184186828213891</v>
      </c>
      <c r="M39" s="49">
        <f>INDEX(Calculation_Splits!$CT:$DV,MATCH($A39,Calculation_Splits!$E:$E,0),MATCH(M$1,Calculation_Splits!$CT$2:$DV$2,0))</f>
        <v>0.87955387507975225</v>
      </c>
      <c r="N39" s="49">
        <f>INDEX(Calculation_Splits!$CT:$DV,MATCH($A39,Calculation_Splits!$E:$E,0),MATCH(N$1,Calculation_Splits!$CT$2:$DV$2,0))</f>
        <v>1</v>
      </c>
      <c r="O39" s="49">
        <f>INDEX(Calculation_Splits!$CT:$DV,MATCH($A39,Calculation_Splits!$E:$E,0),MATCH(O$1,Calculation_Splits!$CT$2:$DV$2,0))</f>
        <v>0.98302815105685049</v>
      </c>
      <c r="P39" s="49">
        <f>INDEX(Calculation_Splits!$CT:$DV,MATCH($A39,Calculation_Splits!$E:$E,0),MATCH(P$1,Calculation_Splits!$CT$2:$DV$2,0))</f>
        <v>0.89065247467850617</v>
      </c>
      <c r="Q39" s="49">
        <f>INDEX(Calculation_Splits!$CT:$DV,MATCH($A39,Calculation_Splits!$E:$E,0),MATCH(Q$1,Calculation_Splits!$CT$2:$DV$2,0))</f>
        <v>0.78994251258050596</v>
      </c>
      <c r="R39" s="49">
        <f>INDEX(Calculation_Splits!$CT:$DV,MATCH($A39,Calculation_Splits!$E:$E,0),MATCH(R$1,Calculation_Splits!$CT$2:$DV$2,0))</f>
        <v>1</v>
      </c>
      <c r="S39" s="49">
        <f>INDEX(Calculation_Splits!$CT:$DV,MATCH($A39,Calculation_Splits!$E:$E,0),MATCH(S$1,Calculation_Splits!$CT$2:$DV$2,0))</f>
        <v>0.83208934692677528</v>
      </c>
      <c r="T39" s="49">
        <f>INDEX(Calculation_Splits!$CT:$DV,MATCH($A39,Calculation_Splits!$E:$E,0),MATCH(T$1,Calculation_Splits!$CT$2:$DV$2,0))</f>
        <v>0.99591821530912139</v>
      </c>
      <c r="U39" s="49">
        <f>INDEX(Calculation_Splits!$CT:$DV,MATCH($A39,Calculation_Splits!$E:$E,0),MATCH(U$1,Calculation_Splits!$CT$2:$DV$2,0))</f>
        <v>0.81477106697478618</v>
      </c>
      <c r="V39" s="49">
        <f>INDEX(Calculation_Splits!$CT:$DV,MATCH($A39,Calculation_Splits!$E:$E,0),MATCH(V$1,Calculation_Splits!$CT$2:$DV$2,0))</f>
        <v>0.97638185706822833</v>
      </c>
      <c r="W39" s="49">
        <f>INDEX(Calculation_Splits!$CT:$DV,MATCH($A39,Calculation_Splits!$E:$E,0),MATCH(W$1,Calculation_Splits!$CT$2:$DV$2,0))</f>
        <v>0.84889005506719128</v>
      </c>
      <c r="X39" s="49">
        <f>INDEX(Calculation_Splits!$CT:$DV,MATCH($A39,Calculation_Splits!$E:$E,0),MATCH(X$1,Calculation_Splits!$CT$2:$DV$2,0))</f>
        <v>1</v>
      </c>
      <c r="Y39" s="49">
        <f>INDEX(Calculation_Splits!$CT:$DV,MATCH($A39,Calculation_Splits!$E:$E,0),MATCH(Y$1,Calculation_Splits!$CT$2:$DV$2,0))</f>
        <v>0.98734567260273276</v>
      </c>
      <c r="Z39" s="49">
        <f>INDEX(Calculation_Splits!$CT:$DV,MATCH($A39,Calculation_Splits!$E:$E,0),MATCH(Z$1,Calculation_Splits!$CT$2:$DV$2,0))</f>
        <v>1</v>
      </c>
      <c r="AA39" s="49">
        <f>INDEX(Calculation_Splits!$CT:$DV,MATCH($A39,Calculation_Splits!$E:$E,0),MATCH(AA$1,Calculation_Splits!$CT$2:$DV$2,0))</f>
        <v>1</v>
      </c>
      <c r="AB39" s="49">
        <f>INDEX(Calculation_Splits!$CT:$DV,MATCH($A39,Calculation_Splits!$E:$E,0),MATCH(AB$1,Calculation_Splits!$CT$2:$DV$2,0))</f>
        <v>0.97481202037797754</v>
      </c>
      <c r="AC39" s="49">
        <f>INDEX(Calculation_Splits!$CT:$DV,MATCH($A39,Calculation_Splits!$E:$E,0),MATCH(AC$1,Calculation_Splits!$CT$2:$DV$2,0))</f>
        <v>1</v>
      </c>
      <c r="AD39" s="49">
        <f>INDEX(Calculation_Splits!$CT:$DV,MATCH($A39,Calculation_Splits!$E:$E,0),MATCH(AD$1,Calculation_Splits!$CT$2:$DV$2,0))</f>
        <v>0.85881165396842618</v>
      </c>
      <c r="AE39" s="71" t="str">
        <f>INDEX(Calculation_Splits!$DW:$EY,MATCH($A39,Calculation_Splits!$E:$E,0),MATCH(AE$1,Calculation_Splits!$DW$2:$EY$2,0))</f>
        <v>Derived from the annual POTEnCIA reports on country energy consumption; author: Joint Research Center (JRC); year: 2019</v>
      </c>
      <c r="AF39" s="71" t="str">
        <f>INDEX(Calculation_Splits!$DW:$EY,MATCH($A39,Calculation_Splits!$E:$E,0),MATCH(AF$1,Calculation_Splits!$DW$2:$EY$2,0))</f>
        <v>Derived from the annual POTEnCIA reports on country energy consumption; author: Joint Research Center (JRC); year: 2019</v>
      </c>
      <c r="AG39" s="71" t="str">
        <f>INDEX(Calculation_Splits!$DW:$EY,MATCH($A39,Calculation_Splits!$E:$E,0),MATCH(AG$1,Calculation_Splits!$DW$2:$EY$2,0))</f>
        <v>Derived from the annual POTEnCIA reports on country energy consumption; author: Joint Research Center (JRC); year: 2019</v>
      </c>
      <c r="AH39" s="71" t="str">
        <f>INDEX(Calculation_Splits!$DW:$EY,MATCH($A39,Calculation_Splits!$E:$E,0),MATCH(AH$1,Calculation_Splits!$DW$2:$EY$2,0))</f>
        <v>No known coal consumption based on the annual POTEnCIA reports on country energy consumption, dummy data based on the NL dataset was used to fill in the split; author: Joint Research Center (JRC); year: 2019</v>
      </c>
      <c r="AI39" s="71" t="str">
        <f>INDEX(Calculation_Splits!$DW:$EY,MATCH($A39,Calculation_Splits!$E:$E,0),MATCH(AI$1,Calculation_Splits!$DW$2:$EY$2,0))</f>
        <v>Derived from the annual POTEnCIA reports on country energy consumption; author: Joint Research Center (JRC); year: 2019</v>
      </c>
      <c r="AJ39" s="71" t="str">
        <f>INDEX(Calculation_Splits!$DW:$EY,MATCH($A39,Calculation_Splits!$E:$E,0),MATCH(AJ$1,Calculation_Splits!$DW$2:$EY$2,0))</f>
        <v>Derived from the annual POTEnCIA reports on country energy consumption; author: Joint Research Center (JRC); year: 2019</v>
      </c>
      <c r="AK39" s="71" t="str">
        <f>INDEX(Calculation_Splits!$DW:$EY,MATCH($A39,Calculation_Splits!$E:$E,0),MATCH(AK$1,Calculation_Splits!$DW$2:$EY$2,0))</f>
        <v>No known coal consumption based on the annual POTEnCIA reports on country energy consumption, dummy data based on the NL dataset was used to fill in the split; author: Joint Research Center (JRC); year: 2019</v>
      </c>
      <c r="AL39" s="71" t="str">
        <f>INDEX(Calculation_Splits!$DW:$EY,MATCH($A39,Calculation_Splits!$E:$E,0),MATCH(AL$1,Calculation_Splits!$DW$2:$EY$2,0))</f>
        <v>Derived from the annual POTEnCIA reports on country energy consumption; author: Joint Research Center (JRC); year: 2019</v>
      </c>
      <c r="AM39" s="71" t="str">
        <f>INDEX(Calculation_Splits!$DW:$EY,MATCH($A39,Calculation_Splits!$E:$E,0),MATCH(AM$1,Calculation_Splits!$DW$2:$EY$2,0))</f>
        <v>Derived from the annual POTEnCIA reports on country energy consumption; author: Joint Research Center (JRC); year: 2019</v>
      </c>
      <c r="AN39" s="71" t="str">
        <f>INDEX(Calculation_Splits!$DW:$EY,MATCH($A39,Calculation_Splits!$E:$E,0),MATCH(AN$1,Calculation_Splits!$DW$2:$EY$2,0))</f>
        <v>Derived from the annual POTEnCIA reports on country energy consumption; author: Joint Research Center (JRC); year: 2019</v>
      </c>
      <c r="AO39" s="71" t="str">
        <f>INDEX(Calculation_Splits!$DW:$EY,MATCH($A39,Calculation_Splits!$E:$E,0),MATCH(AO$1,Calculation_Splits!$DW$2:$EY$2,0))</f>
        <v>Derived from the annual POTEnCIA reports on country energy consumption; author: Joint Research Center (JRC); year: 2019</v>
      </c>
      <c r="AP39" s="71" t="str">
        <f>INDEX(Calculation_Splits!$DW:$EY,MATCH($A39,Calculation_Splits!$E:$E,0),MATCH(AP$1,Calculation_Splits!$DW$2:$EY$2,0))</f>
        <v>Derived from the annual POTEnCIA reports on country energy consumption; author: Joint Research Center (JRC); year: 2019</v>
      </c>
      <c r="AQ39" s="71" t="str">
        <f>INDEX(Calculation_Splits!$DW:$EY,MATCH($A39,Calculation_Splits!$E:$E,0),MATCH(AQ$1,Calculation_Splits!$DW$2:$EY$2,0))</f>
        <v>No known coal consumption based on the annual POTEnCIA reports on country energy consumption, dummy data based on the NL dataset was used to fill in the split; author: Joint Research Center (JRC); year: 2019</v>
      </c>
      <c r="AR39" s="71" t="str">
        <f>INDEX(Calculation_Splits!$DW:$EY,MATCH($A39,Calculation_Splits!$E:$E,0),MATCH(AR$1,Calculation_Splits!$DW$2:$EY$2,0))</f>
        <v>Derived from the annual POTEnCIA reports on country energy consumption; author: Joint Research Center (JRC); year: 2019</v>
      </c>
      <c r="AS39" s="71" t="str">
        <f>INDEX(Calculation_Splits!$DW:$EY,MATCH($A39,Calculation_Splits!$E:$E,0),MATCH(AS$1,Calculation_Splits!$DW$2:$EY$2,0))</f>
        <v>Derived from the annual POTEnCIA reports on country energy consumption; author: Joint Research Center (JRC); year: 2019</v>
      </c>
      <c r="AT39" s="71" t="str">
        <f>INDEX(Calculation_Splits!$DW:$EY,MATCH($A39,Calculation_Splits!$E:$E,0),MATCH(AT$1,Calculation_Splits!$DW$2:$EY$2,0))</f>
        <v>Derived from the annual POTEnCIA reports on country energy consumption; author: Joint Research Center (JRC); year: 2019</v>
      </c>
      <c r="AU39" s="71" t="str">
        <f>INDEX(Calculation_Splits!$DW:$EY,MATCH($A39,Calculation_Splits!$E:$E,0),MATCH(AU$1,Calculation_Splits!$DW$2:$EY$2,0))</f>
        <v>No known coal consumption based on the annual POTEnCIA reports on country energy consumption, dummy data based on the NL dataset was used to fill in the split; author: Joint Research Center (JRC); year: 2019</v>
      </c>
      <c r="AV39" s="71" t="str">
        <f>INDEX(Calculation_Splits!$DW:$EY,MATCH($A39,Calculation_Splits!$E:$E,0),MATCH(AV$1,Calculation_Splits!$DW$2:$EY$2,0))</f>
        <v>Derived from the annual POTEnCIA reports on country energy consumption; author: Joint Research Center (JRC); year: 2019</v>
      </c>
      <c r="AW39" s="71" t="str">
        <f>INDEX(Calculation_Splits!$DW:$EY,MATCH($A39,Calculation_Splits!$E:$E,0),MATCH(AW$1,Calculation_Splits!$DW$2:$EY$2,0))</f>
        <v>Derived from the annual POTEnCIA reports on country energy consumption; author: Joint Research Center (JRC); year: 2019</v>
      </c>
      <c r="AX39" s="71" t="str">
        <f>INDEX(Calculation_Splits!$DW:$EY,MATCH($A39,Calculation_Splits!$E:$E,0),MATCH(AX$1,Calculation_Splits!$DW$2:$EY$2,0))</f>
        <v>Derived from the annual POTEnCIA reports on country energy consumption; author: Joint Research Center (JRC); year: 2019</v>
      </c>
      <c r="AY39" s="71" t="str">
        <f>INDEX(Calculation_Splits!$DW:$EY,MATCH($A39,Calculation_Splits!$E:$E,0),MATCH(AY$1,Calculation_Splits!$DW$2:$EY$2,0))</f>
        <v>Derived from the annual POTEnCIA reports on country energy consumption; author: Joint Research Center (JRC); year: 2019</v>
      </c>
      <c r="AZ39" s="71" t="str">
        <f>INDEX(Calculation_Splits!$DW:$EY,MATCH($A39,Calculation_Splits!$E:$E,0),MATCH(AZ$1,Calculation_Splits!$DW$2:$EY$2,0))</f>
        <v>Derived from the annual POTEnCIA reports on country energy consumption; author: Joint Research Center (JRC); year: 2019</v>
      </c>
      <c r="BA39" s="71" t="str">
        <f>INDEX(Calculation_Splits!$DW:$EY,MATCH($A39,Calculation_Splits!$E:$E,0),MATCH(BA$1,Calculation_Splits!$DW$2:$EY$2,0))</f>
        <v>No known coal consumption based on the annual POTEnCIA reports on country energy consumption, dummy data based on the NL dataset was used to fill in the split; author: Joint Research Center (JRC); year: 2019</v>
      </c>
      <c r="BB39" s="71" t="str">
        <f>INDEX(Calculation_Splits!$DW:$EY,MATCH($A39,Calculation_Splits!$E:$E,0),MATCH(BB$1,Calculation_Splits!$DW$2:$EY$2,0))</f>
        <v>Derived from the annual POTEnCIA reports on country energy consumption; author: Joint Research Center (JRC); year: 2019</v>
      </c>
      <c r="BC39" s="71" t="str">
        <f>INDEX(Calculation_Splits!$DW:$EY,MATCH($A39,Calculation_Splits!$E:$E,0),MATCH(BC$1,Calculation_Splits!$DW$2:$EY$2,0))</f>
        <v>No known coal consumption based on the annual POTEnCIA reports on country energy consumption, dummy data based on the NL dataset was used to fill in the split; author: Joint Research Center (JRC); year: 2019</v>
      </c>
      <c r="BD39" s="71" t="str">
        <f>INDEX(Calculation_Splits!$DW:$EY,MATCH($A39,Calculation_Splits!$E:$E,0),MATCH(BD$1,Calculation_Splits!$DW$2:$EY$2,0))</f>
        <v>No known coal consumption based on the annual POTEnCIA reports on country energy consumption, dummy data based on the NL dataset was used to fill in the split; author: Joint Research Center (JRC); year: 2019</v>
      </c>
      <c r="BE39" s="71" t="str">
        <f>INDEX(Calculation_Splits!$DW:$EY,MATCH($A39,Calculation_Splits!$E:$E,0),MATCH(BE$1,Calculation_Splits!$DW$2:$EY$2,0))</f>
        <v>Derived from the annual POTEnCIA reports on country energy consumption; author: Joint Research Center (JRC); year: 2019</v>
      </c>
      <c r="BF39" s="71" t="str">
        <f>INDEX(Calculation_Splits!$DW:$EY,MATCH($A39,Calculation_Splits!$E:$E,0),MATCH(BF$1,Calculation_Splits!$DW$2:$EY$2,0))</f>
        <v>No known coal consumption based on the annual POTEnCIA reports on country energy consumption, dummy data based on the NL dataset was used to fill in the split; author: Joint Research Center (JRC); year: 2019</v>
      </c>
      <c r="BG39" s="71" t="str">
        <f>INDEX(Calculation_Splits!$DW:$EY,MATCH($A39,Calculation_Splits!$E:$E,0),MATCH(BG$1,Calculation_Splits!$DW$2:$EY$2,0))</f>
        <v>Derived from the annual POTEnCIA reports on country energy consumption; author: Joint Research Center (JRC); year: 2019</v>
      </c>
    </row>
    <row r="40" spans="1:59" x14ac:dyDescent="0.2">
      <c r="A40" t="s">
        <v>173</v>
      </c>
      <c r="B40" s="49">
        <f>INDEX(Calculation_Splits!$CT:$DV,MATCH($A40,Calculation_Splits!$E:$E,0),MATCH(B$1,Calculation_Splits!$CT$2:$DV$2,0))</f>
        <v>0.866508184651407</v>
      </c>
      <c r="C40" s="49">
        <f>INDEX(Calculation_Splits!$CT:$DV,MATCH($A40,Calculation_Splits!$E:$E,0),MATCH(C$1,Calculation_Splits!$CT$2:$DV$2,0))</f>
        <v>0.82593781616612105</v>
      </c>
      <c r="D40" s="49">
        <f>INDEX(Calculation_Splits!$CT:$DV,MATCH($A40,Calculation_Splits!$E:$E,0),MATCH(D$1,Calculation_Splits!$CT$2:$DV$2,0))</f>
        <v>0.44641754147838247</v>
      </c>
      <c r="E40" s="49">
        <f>INDEX(Calculation_Splits!$CT:$DV,MATCH($A40,Calculation_Splits!$E:$E,0),MATCH(E$1,Calculation_Splits!$CT$2:$DV$2,0))</f>
        <v>0.94355677514692771</v>
      </c>
      <c r="F40" s="49">
        <f>INDEX(Calculation_Splits!$CT:$DV,MATCH($A40,Calculation_Splits!$E:$E,0),MATCH(F$1,Calculation_Splits!$CT$2:$DV$2,0))</f>
        <v>0</v>
      </c>
      <c r="G40" s="49">
        <f>INDEX(Calculation_Splits!$CT:$DV,MATCH($A40,Calculation_Splits!$E:$E,0),MATCH(G$1,Calculation_Splits!$CT$2:$DV$2,0))</f>
        <v>0.84635666593623726</v>
      </c>
      <c r="H40" s="49">
        <f>INDEX(Calculation_Splits!$CT:$DV,MATCH($A40,Calculation_Splits!$E:$E,0),MATCH(H$1,Calculation_Splits!$CT$2:$DV$2,0))</f>
        <v>0.81195697067788952</v>
      </c>
      <c r="I40" s="49">
        <f>INDEX(Calculation_Splits!$CT:$DV,MATCH($A40,Calculation_Splits!$E:$E,0),MATCH(I$1,Calculation_Splits!$CT$2:$DV$2,0))</f>
        <v>0.55934134143082714</v>
      </c>
      <c r="J40" s="49">
        <f>INDEX(Calculation_Splits!$CT:$DV,MATCH($A40,Calculation_Splits!$E:$E,0),MATCH(J$1,Calculation_Splits!$CT$2:$DV$2,0))</f>
        <v>0.64667968827383326</v>
      </c>
      <c r="K40" s="49">
        <f>INDEX(Calculation_Splits!$CT:$DV,MATCH($A40,Calculation_Splits!$E:$E,0),MATCH(K$1,Calculation_Splits!$CT$2:$DV$2,0))</f>
        <v>0.8012993005475374</v>
      </c>
      <c r="L40" s="49">
        <f>INDEX(Calculation_Splits!$CT:$DV,MATCH($A40,Calculation_Splits!$E:$E,0),MATCH(L$1,Calculation_Splits!$CT$2:$DV$2,0))</f>
        <v>0.78719676263129812</v>
      </c>
      <c r="M40" s="49">
        <f>INDEX(Calculation_Splits!$CT:$DV,MATCH($A40,Calculation_Splits!$E:$E,0),MATCH(M$1,Calculation_Splits!$CT$2:$DV$2,0))</f>
        <v>0.7531105502851424</v>
      </c>
      <c r="N40" s="49">
        <f>INDEX(Calculation_Splits!$CT:$DV,MATCH($A40,Calculation_Splits!$E:$E,0),MATCH(N$1,Calculation_Splits!$CT$2:$DV$2,0))</f>
        <v>0.89522102799759595</v>
      </c>
      <c r="O40" s="49">
        <f>INDEX(Calculation_Splits!$CT:$DV,MATCH($A40,Calculation_Splits!$E:$E,0),MATCH(O$1,Calculation_Splits!$CT$2:$DV$2,0))</f>
        <v>0.77173810767943929</v>
      </c>
      <c r="P40" s="49">
        <f>INDEX(Calculation_Splits!$CT:$DV,MATCH($A40,Calculation_Splits!$E:$E,0),MATCH(P$1,Calculation_Splits!$CT$2:$DV$2,0))</f>
        <v>0.86202963972860669</v>
      </c>
      <c r="Q40" s="49">
        <f>INDEX(Calculation_Splits!$CT:$DV,MATCH($A40,Calculation_Splits!$E:$E,0),MATCH(Q$1,Calculation_Splits!$CT$2:$DV$2,0))</f>
        <v>0.78145436866784967</v>
      </c>
      <c r="R40" s="49">
        <f>INDEX(Calculation_Splits!$CT:$DV,MATCH($A40,Calculation_Splits!$E:$E,0),MATCH(R$1,Calculation_Splits!$CT$2:$DV$2,0))</f>
        <v>0.74079365161114519</v>
      </c>
      <c r="S40" s="49">
        <f>INDEX(Calculation_Splits!$CT:$DV,MATCH($A40,Calculation_Splits!$E:$E,0),MATCH(S$1,Calculation_Splits!$CT$2:$DV$2,0))</f>
        <v>0.55697754790458476</v>
      </c>
      <c r="T40" s="49">
        <f>INDEX(Calculation_Splits!$CT:$DV,MATCH($A40,Calculation_Splits!$E:$E,0),MATCH(T$1,Calculation_Splits!$CT$2:$DV$2,0))</f>
        <v>0.89126485510862652</v>
      </c>
      <c r="U40" s="49">
        <f>INDEX(Calculation_Splits!$CT:$DV,MATCH($A40,Calculation_Splits!$E:$E,0),MATCH(U$1,Calculation_Splits!$CT$2:$DV$2,0))</f>
        <v>0.77490075871831232</v>
      </c>
      <c r="V40" s="49">
        <f>INDEX(Calculation_Splits!$CT:$DV,MATCH($A40,Calculation_Splits!$E:$E,0),MATCH(V$1,Calculation_Splits!$CT$2:$DV$2,0))</f>
        <v>0.43750010120416821</v>
      </c>
      <c r="W40" s="49">
        <f>INDEX(Calculation_Splits!$CT:$DV,MATCH($A40,Calculation_Splits!$E:$E,0),MATCH(W$1,Calculation_Splits!$CT$2:$DV$2,0))</f>
        <v>0.14113549754611332</v>
      </c>
      <c r="X40" s="49">
        <f>INDEX(Calculation_Splits!$CT:$DV,MATCH($A40,Calculation_Splits!$E:$E,0),MATCH(X$1,Calculation_Splits!$CT$2:$DV$2,0))</f>
        <v>0.5106550231915159</v>
      </c>
      <c r="Y40" s="49">
        <f>INDEX(Calculation_Splits!$CT:$DV,MATCH($A40,Calculation_Splits!$E:$E,0),MATCH(Y$1,Calculation_Splits!$CT$2:$DV$2,0))</f>
        <v>0.59377685955219495</v>
      </c>
      <c r="Z40" s="49">
        <f>INDEX(Calculation_Splits!$CT:$DV,MATCH($A40,Calculation_Splits!$E:$E,0),MATCH(Z$1,Calculation_Splits!$CT$2:$DV$2,0))</f>
        <v>0.42166327195237097</v>
      </c>
      <c r="AA40" s="49">
        <f>INDEX(Calculation_Splits!$CT:$DV,MATCH($A40,Calculation_Splits!$E:$E,0),MATCH(AA$1,Calculation_Splits!$CT$2:$DV$2,0))</f>
        <v>0.70977809082975463</v>
      </c>
      <c r="AB40" s="49">
        <f>INDEX(Calculation_Splits!$CT:$DV,MATCH($A40,Calculation_Splits!$E:$E,0),MATCH(AB$1,Calculation_Splits!$CT$2:$DV$2,0))</f>
        <v>0</v>
      </c>
      <c r="AC40" s="49">
        <f>INDEX(Calculation_Splits!$CT:$DV,MATCH($A40,Calculation_Splits!$E:$E,0),MATCH(AC$1,Calculation_Splits!$CT$2:$DV$2,0))</f>
        <v>0.90897592548225947</v>
      </c>
      <c r="AD40" s="49">
        <f>INDEX(Calculation_Splits!$CT:$DV,MATCH($A40,Calculation_Splits!$E:$E,0),MATCH(AD$1,Calculation_Splits!$CT$2:$DV$2,0))</f>
        <v>0.79410261525684345</v>
      </c>
      <c r="AE40" s="71" t="str">
        <f>INDEX(Calculation_Splits!$DW:$EY,MATCH($A40,Calculation_Splits!$E:$E,0),MATCH(AE$1,Calculation_Splits!$DW$2:$EY$2,0))</f>
        <v>Derived from the annual POTEnCIA reports on country energy consumption; author: Joint Research Center (JRC); year: 2019</v>
      </c>
      <c r="AF40" s="71" t="str">
        <f>INDEX(Calculation_Splits!$DW:$EY,MATCH($A40,Calculation_Splits!$E:$E,0),MATCH(AF$1,Calculation_Splits!$DW$2:$EY$2,0))</f>
        <v>Derived from the annual POTEnCIA reports on country energy consumption; author: Joint Research Center (JRC); year: 2019</v>
      </c>
      <c r="AG40" s="71" t="str">
        <f>INDEX(Calculation_Splits!$DW:$EY,MATCH($A40,Calculation_Splits!$E:$E,0),MATCH(AG$1,Calculation_Splits!$DW$2:$EY$2,0))</f>
        <v>Derived from the annual POTEnCIA reports on country energy consumption; author: Joint Research Center (JRC); year: 2019</v>
      </c>
      <c r="AH40" s="71" t="str">
        <f>INDEX(Calculation_Splits!$DW:$EY,MATCH($A40,Calculation_Splits!$E:$E,0),MATCH(AH$1,Calculation_Splits!$DW$2:$EY$2,0))</f>
        <v>Derived from the annual POTEnCIA reports on country energy consumption; author: Joint Research Center (JRC); year: 2019</v>
      </c>
      <c r="AI40" s="71" t="str">
        <f>INDEX(Calculation_Splits!$DW:$EY,MATCH($A40,Calculation_Splits!$E:$E,0),MATCH(AI$1,Calculation_Splits!$DW$2:$EY$2,0))</f>
        <v>Derived from the annual POTEnCIA reports on country energy consumption; author: Joint Research Center (JRC); year: 2019</v>
      </c>
      <c r="AJ40" s="71" t="str">
        <f>INDEX(Calculation_Splits!$DW:$EY,MATCH($A40,Calculation_Splits!$E:$E,0),MATCH(AJ$1,Calculation_Splits!$DW$2:$EY$2,0))</f>
        <v>Derived from the annual POTEnCIA reports on country energy consumption; author: Joint Research Center (JRC); year: 2019</v>
      </c>
      <c r="AK40" s="71" t="str">
        <f>INDEX(Calculation_Splits!$DW:$EY,MATCH($A40,Calculation_Splits!$E:$E,0),MATCH(AK$1,Calculation_Splits!$DW$2:$EY$2,0))</f>
        <v>Derived from the annual POTEnCIA reports on country energy consumption; author: Joint Research Center (JRC); year: 2019</v>
      </c>
      <c r="AL40" s="71" t="str">
        <f>INDEX(Calculation_Splits!$DW:$EY,MATCH($A40,Calculation_Splits!$E:$E,0),MATCH(AL$1,Calculation_Splits!$DW$2:$EY$2,0))</f>
        <v>Derived from the annual POTEnCIA reports on country energy consumption; author: Joint Research Center (JRC); year: 2019</v>
      </c>
      <c r="AM40" s="71" t="str">
        <f>INDEX(Calculation_Splits!$DW:$EY,MATCH($A40,Calculation_Splits!$E:$E,0),MATCH(AM$1,Calculation_Splits!$DW$2:$EY$2,0))</f>
        <v>Derived from the annual POTEnCIA reports on country energy consumption; author: Joint Research Center (JRC); year: 2019</v>
      </c>
      <c r="AN40" s="71" t="str">
        <f>INDEX(Calculation_Splits!$DW:$EY,MATCH($A40,Calculation_Splits!$E:$E,0),MATCH(AN$1,Calculation_Splits!$DW$2:$EY$2,0))</f>
        <v>Derived from the annual POTEnCIA reports on country energy consumption; author: Joint Research Center (JRC); year: 2019</v>
      </c>
      <c r="AO40" s="71" t="str">
        <f>INDEX(Calculation_Splits!$DW:$EY,MATCH($A40,Calculation_Splits!$E:$E,0),MATCH(AO$1,Calculation_Splits!$DW$2:$EY$2,0))</f>
        <v>Derived from the annual POTEnCIA reports on country energy consumption; author: Joint Research Center (JRC); year: 2019</v>
      </c>
      <c r="AP40" s="71" t="str">
        <f>INDEX(Calculation_Splits!$DW:$EY,MATCH($A40,Calculation_Splits!$E:$E,0),MATCH(AP$1,Calculation_Splits!$DW$2:$EY$2,0))</f>
        <v>Derived from the annual POTEnCIA reports on country energy consumption; author: Joint Research Center (JRC); year: 2019</v>
      </c>
      <c r="AQ40" s="71" t="str">
        <f>INDEX(Calculation_Splits!$DW:$EY,MATCH($A40,Calculation_Splits!$E:$E,0),MATCH(AQ$1,Calculation_Splits!$DW$2:$EY$2,0))</f>
        <v>Derived from the annual POTEnCIA reports on country energy consumption; author: Joint Research Center (JRC); year: 2019</v>
      </c>
      <c r="AR40" s="71" t="str">
        <f>INDEX(Calculation_Splits!$DW:$EY,MATCH($A40,Calculation_Splits!$E:$E,0),MATCH(AR$1,Calculation_Splits!$DW$2:$EY$2,0))</f>
        <v>Derived from the annual POTEnCIA reports on country energy consumption; author: Joint Research Center (JRC); year: 2019</v>
      </c>
      <c r="AS40" s="71" t="str">
        <f>INDEX(Calculation_Splits!$DW:$EY,MATCH($A40,Calculation_Splits!$E:$E,0),MATCH(AS$1,Calculation_Splits!$DW$2:$EY$2,0))</f>
        <v>Derived from the annual POTEnCIA reports on country energy consumption; author: Joint Research Center (JRC); year: 2019</v>
      </c>
      <c r="AT40" s="71" t="str">
        <f>INDEX(Calculation_Splits!$DW:$EY,MATCH($A40,Calculation_Splits!$E:$E,0),MATCH(AT$1,Calculation_Splits!$DW$2:$EY$2,0))</f>
        <v>Derived from the annual POTEnCIA reports on country energy consumption; author: Joint Research Center (JRC); year: 2019</v>
      </c>
      <c r="AU40" s="71" t="str">
        <f>INDEX(Calculation_Splits!$DW:$EY,MATCH($A40,Calculation_Splits!$E:$E,0),MATCH(AU$1,Calculation_Splits!$DW$2:$EY$2,0))</f>
        <v>Derived from the annual POTEnCIA reports on country energy consumption; author: Joint Research Center (JRC); year: 2019</v>
      </c>
      <c r="AV40" s="71" t="str">
        <f>INDEX(Calculation_Splits!$DW:$EY,MATCH($A40,Calculation_Splits!$E:$E,0),MATCH(AV$1,Calculation_Splits!$DW$2:$EY$2,0))</f>
        <v>Derived from the annual POTEnCIA reports on country energy consumption; author: Joint Research Center (JRC); year: 2019</v>
      </c>
      <c r="AW40" s="71" t="str">
        <f>INDEX(Calculation_Splits!$DW:$EY,MATCH($A40,Calculation_Splits!$E:$E,0),MATCH(AW$1,Calculation_Splits!$DW$2:$EY$2,0))</f>
        <v>Derived from the annual POTEnCIA reports on country energy consumption; author: Joint Research Center (JRC); year: 2019</v>
      </c>
      <c r="AX40" s="71" t="str">
        <f>INDEX(Calculation_Splits!$DW:$EY,MATCH($A40,Calculation_Splits!$E:$E,0),MATCH(AX$1,Calculation_Splits!$DW$2:$EY$2,0))</f>
        <v>Derived from the annual POTEnCIA reports on country energy consumption; author: Joint Research Center (JRC); year: 2019</v>
      </c>
      <c r="AY40" s="71" t="str">
        <f>INDEX(Calculation_Splits!$DW:$EY,MATCH($A40,Calculation_Splits!$E:$E,0),MATCH(AY$1,Calculation_Splits!$DW$2:$EY$2,0))</f>
        <v>Derived from the annual POTEnCIA reports on country energy consumption; author: Joint Research Center (JRC); year: 2019</v>
      </c>
      <c r="AZ40" s="71" t="str">
        <f>INDEX(Calculation_Splits!$DW:$EY,MATCH($A40,Calculation_Splits!$E:$E,0),MATCH(AZ$1,Calculation_Splits!$DW$2:$EY$2,0))</f>
        <v>Derived from the annual POTEnCIA reports on country energy consumption; author: Joint Research Center (JRC); year: 2019</v>
      </c>
      <c r="BA40" s="71" t="str">
        <f>INDEX(Calculation_Splits!$DW:$EY,MATCH($A40,Calculation_Splits!$E:$E,0),MATCH(BA$1,Calculation_Splits!$DW$2:$EY$2,0))</f>
        <v>Derived from the annual POTEnCIA reports on country energy consumption; author: Joint Research Center (JRC); year: 2019</v>
      </c>
      <c r="BB40" s="71" t="str">
        <f>INDEX(Calculation_Splits!$DW:$EY,MATCH($A40,Calculation_Splits!$E:$E,0),MATCH(BB$1,Calculation_Splits!$DW$2:$EY$2,0))</f>
        <v>Derived from the annual POTEnCIA reports on country energy consumption; author: Joint Research Center (JRC); year: 2019</v>
      </c>
      <c r="BC40" s="71" t="str">
        <f>INDEX(Calculation_Splits!$DW:$EY,MATCH($A40,Calculation_Splits!$E:$E,0),MATCH(BC$1,Calculation_Splits!$DW$2:$EY$2,0))</f>
        <v>Derived from the annual POTEnCIA reports on country energy consumption; author: Joint Research Center (JRC); year: 2019</v>
      </c>
      <c r="BD40" s="71" t="str">
        <f>INDEX(Calculation_Splits!$DW:$EY,MATCH($A40,Calculation_Splits!$E:$E,0),MATCH(BD$1,Calculation_Splits!$DW$2:$EY$2,0))</f>
        <v>Derived from the annual POTEnCIA reports on country energy consumption; author: Joint Research Center (JRC); year: 2019</v>
      </c>
      <c r="BE40" s="71" t="str">
        <f>INDEX(Calculation_Splits!$DW:$EY,MATCH($A40,Calculation_Splits!$E:$E,0),MATCH(BE$1,Calculation_Splits!$DW$2:$EY$2,0))</f>
        <v>Derived from the annual POTEnCIA reports on country energy consumption; author: Joint Research Center (JRC); year: 2019</v>
      </c>
      <c r="BF40" s="71" t="str">
        <f>INDEX(Calculation_Splits!$DW:$EY,MATCH($A40,Calculation_Splits!$E:$E,0),MATCH(BF$1,Calculation_Splits!$DW$2:$EY$2,0))</f>
        <v>Derived from the annual POTEnCIA reports on country energy consumption; author: Joint Research Center (JRC); year: 2019</v>
      </c>
      <c r="BG40" s="71" t="str">
        <f>INDEX(Calculation_Splits!$DW:$EY,MATCH($A40,Calculation_Splits!$E:$E,0),MATCH(BG$1,Calculation_Splits!$DW$2:$EY$2,0))</f>
        <v>Derived from the annual POTEnCIA reports on country energy consumption; author: Joint Research Center (JRC); year: 2019</v>
      </c>
    </row>
    <row r="41" spans="1:59" x14ac:dyDescent="0.2">
      <c r="A41" t="s">
        <v>174</v>
      </c>
      <c r="B41" s="49">
        <f>INDEX(Calculation_Splits!$CT:$DV,MATCH($A41,Calculation_Splits!$E:$E,0),MATCH(B$1,Calculation_Splits!$CT$2:$DV$2,0))</f>
        <v>0.22264757792380793</v>
      </c>
      <c r="C41" s="49">
        <f>INDEX(Calculation_Splits!$CT:$DV,MATCH($A41,Calculation_Splits!$E:$E,0),MATCH(C$1,Calculation_Splits!$CT$2:$DV$2,0))</f>
        <v>0.17890494385313344</v>
      </c>
      <c r="D41" s="49">
        <f>INDEX(Calculation_Splits!$CT:$DV,MATCH($A41,Calculation_Splits!$E:$E,0),MATCH(D$1,Calculation_Splits!$CT$2:$DV$2,0))</f>
        <v>0.12563935521661168</v>
      </c>
      <c r="E41" s="49">
        <f>INDEX(Calculation_Splits!$CT:$DV,MATCH($A41,Calculation_Splits!$E:$E,0),MATCH(E$1,Calculation_Splits!$CT$2:$DV$2,0))</f>
        <v>0.17054052013411611</v>
      </c>
      <c r="F41" s="49">
        <f>INDEX(Calculation_Splits!$CT:$DV,MATCH($A41,Calculation_Splits!$E:$E,0),MATCH(F$1,Calculation_Splits!$CT$2:$DV$2,0))</f>
        <v>0.18214584272718165</v>
      </c>
      <c r="G41" s="49">
        <f>INDEX(Calculation_Splits!$CT:$DV,MATCH($A41,Calculation_Splits!$E:$E,0),MATCH(G$1,Calculation_Splits!$CT$2:$DV$2,0))</f>
        <v>0.19337516047022349</v>
      </c>
      <c r="H41" s="49">
        <f>INDEX(Calculation_Splits!$CT:$DV,MATCH($A41,Calculation_Splits!$E:$E,0),MATCH(H$1,Calculation_Splits!$CT$2:$DV$2,0))</f>
        <v>0.13611557282848219</v>
      </c>
      <c r="I41" s="49">
        <f>INDEX(Calculation_Splits!$CT:$DV,MATCH($A41,Calculation_Splits!$E:$E,0),MATCH(I$1,Calculation_Splits!$CT$2:$DV$2,0))</f>
        <v>9.1086591320807125E-2</v>
      </c>
      <c r="J41" s="49">
        <f>INDEX(Calculation_Splits!$CT:$DV,MATCH($A41,Calculation_Splits!$E:$E,0),MATCH(J$1,Calculation_Splits!$CT$2:$DV$2,0))</f>
        <v>0.14581325621880353</v>
      </c>
      <c r="K41" s="49">
        <f>INDEX(Calculation_Splits!$CT:$DV,MATCH($A41,Calculation_Splits!$E:$E,0),MATCH(K$1,Calculation_Splits!$CT$2:$DV$2,0))</f>
        <v>0.37839978126388096</v>
      </c>
      <c r="L41" s="49">
        <f>INDEX(Calculation_Splits!$CT:$DV,MATCH($A41,Calculation_Splits!$E:$E,0),MATCH(L$1,Calculation_Splits!$CT$2:$DV$2,0))</f>
        <v>0.21652241029932223</v>
      </c>
      <c r="M41" s="49">
        <f>INDEX(Calculation_Splits!$CT:$DV,MATCH($A41,Calculation_Splits!$E:$E,0),MATCH(M$1,Calculation_Splits!$CT$2:$DV$2,0))</f>
        <v>0.29166060817277045</v>
      </c>
      <c r="N41" s="49">
        <f>INDEX(Calculation_Splits!$CT:$DV,MATCH($A41,Calculation_Splits!$E:$E,0),MATCH(N$1,Calculation_Splits!$CT$2:$DV$2,0))</f>
        <v>9.0813912142674369E-2</v>
      </c>
      <c r="O41" s="49">
        <f>INDEX(Calculation_Splits!$CT:$DV,MATCH($A41,Calculation_Splits!$E:$E,0),MATCH(O$1,Calculation_Splits!$CT$2:$DV$2,0))</f>
        <v>6.3825876982190666E-2</v>
      </c>
      <c r="P41" s="49">
        <f>INDEX(Calculation_Splits!$CT:$DV,MATCH($A41,Calculation_Splits!$E:$E,0),MATCH(P$1,Calculation_Splits!$CT$2:$DV$2,0))</f>
        <v>8.1836644759600813E-2</v>
      </c>
      <c r="Q41" s="49">
        <f>INDEX(Calculation_Splits!$CT:$DV,MATCH($A41,Calculation_Splits!$E:$E,0),MATCH(Q$1,Calculation_Splits!$CT$2:$DV$2,0))</f>
        <v>0.2142767625173678</v>
      </c>
      <c r="R41" s="49">
        <f>INDEX(Calculation_Splits!$CT:$DV,MATCH($A41,Calculation_Splits!$E:$E,0),MATCH(R$1,Calculation_Splits!$CT$2:$DV$2,0))</f>
        <v>6.1614733818535272E-2</v>
      </c>
      <c r="S41" s="49">
        <f>INDEX(Calculation_Splits!$CT:$DV,MATCH($A41,Calculation_Splits!$E:$E,0),MATCH(S$1,Calculation_Splits!$CT$2:$DV$2,0))</f>
        <v>9.0393038052192523E-2</v>
      </c>
      <c r="T41" s="49">
        <f>INDEX(Calculation_Splits!$CT:$DV,MATCH($A41,Calculation_Splits!$E:$E,0),MATCH(T$1,Calculation_Splits!$CT$2:$DV$2,0))</f>
        <v>0.2217416258619993</v>
      </c>
      <c r="U41" s="49">
        <f>INDEX(Calculation_Splits!$CT:$DV,MATCH($A41,Calculation_Splits!$E:$E,0),MATCH(U$1,Calculation_Splits!$CT$2:$DV$2,0))</f>
        <v>6.2715676902230844E-2</v>
      </c>
      <c r="V41" s="49">
        <f>INDEX(Calculation_Splits!$CT:$DV,MATCH($A41,Calculation_Splits!$E:$E,0),MATCH(V$1,Calculation_Splits!$CT$2:$DV$2,0))</f>
        <v>0.15742518367899724</v>
      </c>
      <c r="W41" s="49">
        <f>INDEX(Calculation_Splits!$CT:$DV,MATCH($A41,Calculation_Splits!$E:$E,0),MATCH(W$1,Calculation_Splits!$CT$2:$DV$2,0))</f>
        <v>8.135955924844393E-2</v>
      </c>
      <c r="X41" s="49">
        <f>INDEX(Calculation_Splits!$CT:$DV,MATCH($A41,Calculation_Splits!$E:$E,0),MATCH(X$1,Calculation_Splits!$CT$2:$DV$2,0))</f>
        <v>1.7217813024718153E-2</v>
      </c>
      <c r="Y41" s="49">
        <f>INDEX(Calculation_Splits!$CT:$DV,MATCH($A41,Calculation_Splits!$E:$E,0),MATCH(Y$1,Calculation_Splits!$CT$2:$DV$2,0))</f>
        <v>0.12861186404034883</v>
      </c>
      <c r="Z41" s="49">
        <f>INDEX(Calculation_Splits!$CT:$DV,MATCH($A41,Calculation_Splits!$E:$E,0),MATCH(Z$1,Calculation_Splits!$CT$2:$DV$2,0))</f>
        <v>0.39441545192059829</v>
      </c>
      <c r="AA41" s="49">
        <f>INDEX(Calculation_Splits!$CT:$DV,MATCH($A41,Calculation_Splits!$E:$E,0),MATCH(AA$1,Calculation_Splits!$CT$2:$DV$2,0))</f>
        <v>0.15312924762032051</v>
      </c>
      <c r="AB41" s="49">
        <f>INDEX(Calculation_Splits!$CT:$DV,MATCH($A41,Calculation_Splits!$E:$E,0),MATCH(AB$1,Calculation_Splits!$CT$2:$DV$2,0))</f>
        <v>0.21541514468538692</v>
      </c>
      <c r="AC41" s="49">
        <f>INDEX(Calculation_Splits!$CT:$DV,MATCH($A41,Calculation_Splits!$E:$E,0),MATCH(AC$1,Calculation_Splits!$CT$2:$DV$2,0))</f>
        <v>8.3692068490354321E-2</v>
      </c>
      <c r="AD41" s="49">
        <f>INDEX(Calculation_Splits!$CT:$DV,MATCH($A41,Calculation_Splits!$E:$E,0),MATCH(AD$1,Calculation_Splits!$CT$2:$DV$2,0))</f>
        <v>0.19404412790639164</v>
      </c>
      <c r="AE41" s="71" t="str">
        <f>INDEX(Calculation_Splits!$DW:$EY,MATCH($A41,Calculation_Splits!$E:$E,0),MATCH(AE$1,Calculation_Splits!$DW$2:$EY$2,0))</f>
        <v>Derived from the annual POTEnCIA reports on country energy consumption; author: Joint Research Center (JRC); year: 2019</v>
      </c>
      <c r="AF41" s="71" t="str">
        <f>INDEX(Calculation_Splits!$DW:$EY,MATCH($A41,Calculation_Splits!$E:$E,0),MATCH(AF$1,Calculation_Splits!$DW$2:$EY$2,0))</f>
        <v>Derived from the annual POTEnCIA reports on country energy consumption; author: Joint Research Center (JRC); year: 2019</v>
      </c>
      <c r="AG41" s="71" t="str">
        <f>INDEX(Calculation_Splits!$DW:$EY,MATCH($A41,Calculation_Splits!$E:$E,0),MATCH(AG$1,Calculation_Splits!$DW$2:$EY$2,0))</f>
        <v>Derived from the annual POTEnCIA reports on country energy consumption; author: Joint Research Center (JRC); year: 2019</v>
      </c>
      <c r="AH41" s="71" t="str">
        <f>INDEX(Calculation_Splits!$DW:$EY,MATCH($A41,Calculation_Splits!$E:$E,0),MATCH(AH$1,Calculation_Splits!$DW$2:$EY$2,0))</f>
        <v>Derived from the annual POTEnCIA reports on country energy consumption; author: Joint Research Center (JRC); year: 2019</v>
      </c>
      <c r="AI41" s="71" t="str">
        <f>INDEX(Calculation_Splits!$DW:$EY,MATCH($A41,Calculation_Splits!$E:$E,0),MATCH(AI$1,Calculation_Splits!$DW$2:$EY$2,0))</f>
        <v>Derived from the annual POTEnCIA reports on country energy consumption; author: Joint Research Center (JRC); year: 2019</v>
      </c>
      <c r="AJ41" s="71" t="str">
        <f>INDEX(Calculation_Splits!$DW:$EY,MATCH($A41,Calculation_Splits!$E:$E,0),MATCH(AJ$1,Calculation_Splits!$DW$2:$EY$2,0))</f>
        <v>Derived from the annual POTEnCIA reports on country energy consumption; author: Joint Research Center (JRC); year: 2019</v>
      </c>
      <c r="AK41" s="71" t="str">
        <f>INDEX(Calculation_Splits!$DW:$EY,MATCH($A41,Calculation_Splits!$E:$E,0),MATCH(AK$1,Calculation_Splits!$DW$2:$EY$2,0))</f>
        <v>Derived from the annual POTEnCIA reports on country energy consumption; author: Joint Research Center (JRC); year: 2019</v>
      </c>
      <c r="AL41" s="71" t="str">
        <f>INDEX(Calculation_Splits!$DW:$EY,MATCH($A41,Calculation_Splits!$E:$E,0),MATCH(AL$1,Calculation_Splits!$DW$2:$EY$2,0))</f>
        <v>Derived from the annual POTEnCIA reports on country energy consumption; author: Joint Research Center (JRC); year: 2019</v>
      </c>
      <c r="AM41" s="71" t="str">
        <f>INDEX(Calculation_Splits!$DW:$EY,MATCH($A41,Calculation_Splits!$E:$E,0),MATCH(AM$1,Calculation_Splits!$DW$2:$EY$2,0))</f>
        <v>Derived from the annual POTEnCIA reports on country energy consumption; author: Joint Research Center (JRC); year: 2019</v>
      </c>
      <c r="AN41" s="71" t="str">
        <f>INDEX(Calculation_Splits!$DW:$EY,MATCH($A41,Calculation_Splits!$E:$E,0),MATCH(AN$1,Calculation_Splits!$DW$2:$EY$2,0))</f>
        <v>Derived from the annual POTEnCIA reports on country energy consumption; author: Joint Research Center (JRC); year: 2019</v>
      </c>
      <c r="AO41" s="71" t="str">
        <f>INDEX(Calculation_Splits!$DW:$EY,MATCH($A41,Calculation_Splits!$E:$E,0),MATCH(AO$1,Calculation_Splits!$DW$2:$EY$2,0))</f>
        <v>Derived from the annual POTEnCIA reports on country energy consumption; author: Joint Research Center (JRC); year: 2019</v>
      </c>
      <c r="AP41" s="71" t="str">
        <f>INDEX(Calculation_Splits!$DW:$EY,MATCH($A41,Calculation_Splits!$E:$E,0),MATCH(AP$1,Calculation_Splits!$DW$2:$EY$2,0))</f>
        <v>Derived from the annual POTEnCIA reports on country energy consumption; author: Joint Research Center (JRC); year: 2019</v>
      </c>
      <c r="AQ41" s="71" t="str">
        <f>INDEX(Calculation_Splits!$DW:$EY,MATCH($A41,Calculation_Splits!$E:$E,0),MATCH(AQ$1,Calculation_Splits!$DW$2:$EY$2,0))</f>
        <v>Derived from the annual POTEnCIA reports on country energy consumption; author: Joint Research Center (JRC); year: 2019</v>
      </c>
      <c r="AR41" s="71" t="str">
        <f>INDEX(Calculation_Splits!$DW:$EY,MATCH($A41,Calculation_Splits!$E:$E,0),MATCH(AR$1,Calculation_Splits!$DW$2:$EY$2,0))</f>
        <v>Derived from the annual POTEnCIA reports on country energy consumption; author: Joint Research Center (JRC); year: 2019</v>
      </c>
      <c r="AS41" s="71" t="str">
        <f>INDEX(Calculation_Splits!$DW:$EY,MATCH($A41,Calculation_Splits!$E:$E,0),MATCH(AS$1,Calculation_Splits!$DW$2:$EY$2,0))</f>
        <v>Derived from the annual POTEnCIA reports on country energy consumption; author: Joint Research Center (JRC); year: 2019</v>
      </c>
      <c r="AT41" s="71" t="str">
        <f>INDEX(Calculation_Splits!$DW:$EY,MATCH($A41,Calculation_Splits!$E:$E,0),MATCH(AT$1,Calculation_Splits!$DW$2:$EY$2,0))</f>
        <v>Derived from the annual POTEnCIA reports on country energy consumption; author: Joint Research Center (JRC); year: 2019</v>
      </c>
      <c r="AU41" s="71" t="str">
        <f>INDEX(Calculation_Splits!$DW:$EY,MATCH($A41,Calculation_Splits!$E:$E,0),MATCH(AU$1,Calculation_Splits!$DW$2:$EY$2,0))</f>
        <v>Derived from the annual POTEnCIA reports on country energy consumption; author: Joint Research Center (JRC); year: 2019</v>
      </c>
      <c r="AV41" s="71" t="str">
        <f>INDEX(Calculation_Splits!$DW:$EY,MATCH($A41,Calculation_Splits!$E:$E,0),MATCH(AV$1,Calculation_Splits!$DW$2:$EY$2,0))</f>
        <v>Derived from the annual POTEnCIA reports on country energy consumption; author: Joint Research Center (JRC); year: 2019</v>
      </c>
      <c r="AW41" s="71" t="str">
        <f>INDEX(Calculation_Splits!$DW:$EY,MATCH($A41,Calculation_Splits!$E:$E,0),MATCH(AW$1,Calculation_Splits!$DW$2:$EY$2,0))</f>
        <v>Derived from the annual POTEnCIA reports on country energy consumption; author: Joint Research Center (JRC); year: 2019</v>
      </c>
      <c r="AX41" s="71" t="str">
        <f>INDEX(Calculation_Splits!$DW:$EY,MATCH($A41,Calculation_Splits!$E:$E,0),MATCH(AX$1,Calculation_Splits!$DW$2:$EY$2,0))</f>
        <v>Derived from the annual POTEnCIA reports on country energy consumption; author: Joint Research Center (JRC); year: 2019</v>
      </c>
      <c r="AY41" s="71" t="str">
        <f>INDEX(Calculation_Splits!$DW:$EY,MATCH($A41,Calculation_Splits!$E:$E,0),MATCH(AY$1,Calculation_Splits!$DW$2:$EY$2,0))</f>
        <v>Derived from the annual POTEnCIA reports on country energy consumption; author: Joint Research Center (JRC); year: 2019</v>
      </c>
      <c r="AZ41" s="71" t="str">
        <f>INDEX(Calculation_Splits!$DW:$EY,MATCH($A41,Calculation_Splits!$E:$E,0),MATCH(AZ$1,Calculation_Splits!$DW$2:$EY$2,0))</f>
        <v>Derived from the annual POTEnCIA reports on country energy consumption; author: Joint Research Center (JRC); year: 2019</v>
      </c>
      <c r="BA41" s="71" t="str">
        <f>INDEX(Calculation_Splits!$DW:$EY,MATCH($A41,Calculation_Splits!$E:$E,0),MATCH(BA$1,Calculation_Splits!$DW$2:$EY$2,0))</f>
        <v>Derived from the annual POTEnCIA reports on country energy consumption; author: Joint Research Center (JRC); year: 2019</v>
      </c>
      <c r="BB41" s="71" t="str">
        <f>INDEX(Calculation_Splits!$DW:$EY,MATCH($A41,Calculation_Splits!$E:$E,0),MATCH(BB$1,Calculation_Splits!$DW$2:$EY$2,0))</f>
        <v>Derived from the annual POTEnCIA reports on country energy consumption; author: Joint Research Center (JRC); year: 2019</v>
      </c>
      <c r="BC41" s="71" t="str">
        <f>INDEX(Calculation_Splits!$DW:$EY,MATCH($A41,Calculation_Splits!$E:$E,0),MATCH(BC$1,Calculation_Splits!$DW$2:$EY$2,0))</f>
        <v>Derived from the annual POTEnCIA reports on country energy consumption; author: Joint Research Center (JRC); year: 2019</v>
      </c>
      <c r="BD41" s="71" t="str">
        <f>INDEX(Calculation_Splits!$DW:$EY,MATCH($A41,Calculation_Splits!$E:$E,0),MATCH(BD$1,Calculation_Splits!$DW$2:$EY$2,0))</f>
        <v>Derived from the annual POTEnCIA reports on country energy consumption; author: Joint Research Center (JRC); year: 2019</v>
      </c>
      <c r="BE41" s="71" t="str">
        <f>INDEX(Calculation_Splits!$DW:$EY,MATCH($A41,Calculation_Splits!$E:$E,0),MATCH(BE$1,Calculation_Splits!$DW$2:$EY$2,0))</f>
        <v>Derived from the annual POTEnCIA reports on country energy consumption; author: Joint Research Center (JRC); year: 2019</v>
      </c>
      <c r="BF41" s="71" t="str">
        <f>INDEX(Calculation_Splits!$DW:$EY,MATCH($A41,Calculation_Splits!$E:$E,0),MATCH(BF$1,Calculation_Splits!$DW$2:$EY$2,0))</f>
        <v>Derived from the annual POTEnCIA reports on country energy consumption; author: Joint Research Center (JRC); year: 2019</v>
      </c>
      <c r="BG41" s="71" t="str">
        <f>INDEX(Calculation_Splits!$DW:$EY,MATCH($A41,Calculation_Splits!$E:$E,0),MATCH(BG$1,Calculation_Splits!$DW$2:$EY$2,0))</f>
        <v>Derived from the annual POTEnCIA reports on country energy consumption; author: Joint Research Center (JRC); year: 2019</v>
      </c>
    </row>
    <row r="42" spans="1:59" x14ac:dyDescent="0.2">
      <c r="A42" t="s">
        <v>175</v>
      </c>
      <c r="B42" s="49">
        <f>INDEX(Calculation_Splits!$CT:$DV,MATCH($A42,Calculation_Splits!$E:$E,0),MATCH(B$1,Calculation_Splits!$CT$2:$DV$2,0))</f>
        <v>0.77686775805438291</v>
      </c>
      <c r="C42" s="49">
        <f>INDEX(Calculation_Splits!$CT:$DV,MATCH($A42,Calculation_Splits!$E:$E,0),MATCH(C$1,Calculation_Splits!$CT$2:$DV$2,0))</f>
        <v>0.7484238546504991</v>
      </c>
      <c r="D42" s="49">
        <f>INDEX(Calculation_Splits!$CT:$DV,MATCH($A42,Calculation_Splits!$E:$E,0),MATCH(D$1,Calculation_Splits!$CT$2:$DV$2,0))</f>
        <v>0.38590497888386321</v>
      </c>
      <c r="E42" s="49">
        <f>INDEX(Calculation_Splits!$CT:$DV,MATCH($A42,Calculation_Splits!$E:$E,0),MATCH(E$1,Calculation_Splits!$CT$2:$DV$2,0))</f>
        <v>0.29893886767380168</v>
      </c>
      <c r="F42" s="49">
        <f>INDEX(Calculation_Splits!$CT:$DV,MATCH($A42,Calculation_Splits!$E:$E,0),MATCH(F$1,Calculation_Splits!$CT$2:$DV$2,0))</f>
        <v>0.74021052206415805</v>
      </c>
      <c r="G42" s="49">
        <f>INDEX(Calculation_Splits!$CT:$DV,MATCH($A42,Calculation_Splits!$E:$E,0),MATCH(G$1,Calculation_Splits!$CT$2:$DV$2,0))</f>
        <v>0.75465771442281893</v>
      </c>
      <c r="H42" s="49">
        <f>INDEX(Calculation_Splits!$CT:$DV,MATCH($A42,Calculation_Splits!$E:$E,0),MATCH(H$1,Calculation_Splits!$CT$2:$DV$2,0))</f>
        <v>0.75027258790070162</v>
      </c>
      <c r="I42" s="49">
        <f>INDEX(Calculation_Splits!$CT:$DV,MATCH($A42,Calculation_Splits!$E:$E,0),MATCH(I$1,Calculation_Splits!$CT$2:$DV$2,0))</f>
        <v>0.59240089918160233</v>
      </c>
      <c r="J42" s="49">
        <f>INDEX(Calculation_Splits!$CT:$DV,MATCH($A42,Calculation_Splits!$E:$E,0),MATCH(J$1,Calculation_Splits!$CT$2:$DV$2,0))</f>
        <v>0.50187364198585582</v>
      </c>
      <c r="K42" s="49">
        <f>INDEX(Calculation_Splits!$CT:$DV,MATCH($A42,Calculation_Splits!$E:$E,0),MATCH(K$1,Calculation_Splits!$CT$2:$DV$2,0))</f>
        <v>0.36943320626829329</v>
      </c>
      <c r="L42" s="49">
        <f>INDEX(Calculation_Splits!$CT:$DV,MATCH($A42,Calculation_Splits!$E:$E,0),MATCH(L$1,Calculation_Splits!$CT$2:$DV$2,0))</f>
        <v>0.64743649270307568</v>
      </c>
      <c r="M42" s="49">
        <f>INDEX(Calculation_Splits!$CT:$DV,MATCH($A42,Calculation_Splits!$E:$E,0),MATCH(M$1,Calculation_Splits!$CT$2:$DV$2,0))</f>
        <v>0.72292480466605369</v>
      </c>
      <c r="N42" s="49">
        <f>INDEX(Calculation_Splits!$CT:$DV,MATCH($A42,Calculation_Splits!$E:$E,0),MATCH(N$1,Calculation_Splits!$CT$2:$DV$2,0))</f>
        <v>0.54688972029028327</v>
      </c>
      <c r="O42" s="49">
        <f>INDEX(Calculation_Splits!$CT:$DV,MATCH($A42,Calculation_Splits!$E:$E,0),MATCH(O$1,Calculation_Splits!$CT$2:$DV$2,0))</f>
        <v>0.61614968928870006</v>
      </c>
      <c r="P42" s="49">
        <f>INDEX(Calculation_Splits!$CT:$DV,MATCH($A42,Calculation_Splits!$E:$E,0),MATCH(P$1,Calculation_Splits!$CT$2:$DV$2,0))</f>
        <v>0.72530793450090192</v>
      </c>
      <c r="Q42" s="49">
        <f>INDEX(Calculation_Splits!$CT:$DV,MATCH($A42,Calculation_Splits!$E:$E,0),MATCH(Q$1,Calculation_Splits!$CT$2:$DV$2,0))</f>
        <v>0.6614137143834139</v>
      </c>
      <c r="R42" s="49">
        <f>INDEX(Calculation_Splits!$CT:$DV,MATCH($A42,Calculation_Splits!$E:$E,0),MATCH(R$1,Calculation_Splits!$CT$2:$DV$2,0))</f>
        <v>0.66729235997067238</v>
      </c>
      <c r="S42" s="49">
        <f>INDEX(Calculation_Splits!$CT:$DV,MATCH($A42,Calculation_Splits!$E:$E,0),MATCH(S$1,Calculation_Splits!$CT$2:$DV$2,0))</f>
        <v>0.50479404515700022</v>
      </c>
      <c r="T42" s="49">
        <f>INDEX(Calculation_Splits!$CT:$DV,MATCH($A42,Calculation_Splits!$E:$E,0),MATCH(T$1,Calculation_Splits!$CT$2:$DV$2,0))</f>
        <v>0.76552435613910341</v>
      </c>
      <c r="U42" s="49">
        <f>INDEX(Calculation_Splits!$CT:$DV,MATCH($A42,Calculation_Splits!$E:$E,0),MATCH(U$1,Calculation_Splits!$CT$2:$DV$2,0))</f>
        <v>0.51885963162071469</v>
      </c>
      <c r="V42" s="49">
        <f>INDEX(Calculation_Splits!$CT:$DV,MATCH($A42,Calculation_Splits!$E:$E,0),MATCH(V$1,Calculation_Splits!$CT$2:$DV$2,0))</f>
        <v>0.69584468290931134</v>
      </c>
      <c r="W42" s="49">
        <f>INDEX(Calculation_Splits!$CT:$DV,MATCH($A42,Calculation_Splits!$E:$E,0),MATCH(W$1,Calculation_Splits!$CT$2:$DV$2,0))</f>
        <v>0.65468468238203226</v>
      </c>
      <c r="X42" s="49">
        <f>INDEX(Calculation_Splits!$CT:$DV,MATCH($A42,Calculation_Splits!$E:$E,0),MATCH(X$1,Calculation_Splits!$CT$2:$DV$2,0))</f>
        <v>0.14493157010101582</v>
      </c>
      <c r="Y42" s="49">
        <f>INDEX(Calculation_Splits!$CT:$DV,MATCH($A42,Calculation_Splits!$E:$E,0),MATCH(Y$1,Calculation_Splits!$CT$2:$DV$2,0))</f>
        <v>0.64454130752067884</v>
      </c>
      <c r="Z42" s="49">
        <f>INDEX(Calculation_Splits!$CT:$DV,MATCH($A42,Calculation_Splits!$E:$E,0),MATCH(Z$1,Calculation_Splits!$CT$2:$DV$2,0))</f>
        <v>0.39971078881644945</v>
      </c>
      <c r="AA42" s="49">
        <f>INDEX(Calculation_Splits!$CT:$DV,MATCH($A42,Calculation_Splits!$E:$E,0),MATCH(AA$1,Calculation_Splits!$CT$2:$DV$2,0))</f>
        <v>0.46486208112442029</v>
      </c>
      <c r="AB42" s="49">
        <f>INDEX(Calculation_Splits!$CT:$DV,MATCH($A42,Calculation_Splits!$E:$E,0),MATCH(AB$1,Calculation_Splits!$CT$2:$DV$2,0))</f>
        <v>0.66931422954888531</v>
      </c>
      <c r="AC42" s="49">
        <f>INDEX(Calculation_Splits!$CT:$DV,MATCH($A42,Calculation_Splits!$E:$E,0),MATCH(AC$1,Calculation_Splits!$CT$2:$DV$2,0))</f>
        <v>0.22457840802336282</v>
      </c>
      <c r="AD42" s="49">
        <f>INDEX(Calculation_Splits!$CT:$DV,MATCH($A42,Calculation_Splits!$E:$E,0),MATCH(AD$1,Calculation_Splits!$CT$2:$DV$2,0))</f>
        <v>0.69331537656356357</v>
      </c>
      <c r="AE42" s="71" t="str">
        <f>INDEX(Calculation_Splits!$DW:$EY,MATCH($A42,Calculation_Splits!$E:$E,0),MATCH(AE$1,Calculation_Splits!$DW$2:$EY$2,0))</f>
        <v>Derived from the annual POTEnCIA reports on country energy consumption; author: Joint Research Center (JRC); year: 2019</v>
      </c>
      <c r="AF42" s="71" t="str">
        <f>INDEX(Calculation_Splits!$DW:$EY,MATCH($A42,Calculation_Splits!$E:$E,0),MATCH(AF$1,Calculation_Splits!$DW$2:$EY$2,0))</f>
        <v>Derived from the annual POTEnCIA reports on country energy consumption; author: Joint Research Center (JRC); year: 2019</v>
      </c>
      <c r="AG42" s="71" t="str">
        <f>INDEX(Calculation_Splits!$DW:$EY,MATCH($A42,Calculation_Splits!$E:$E,0),MATCH(AG$1,Calculation_Splits!$DW$2:$EY$2,0))</f>
        <v>Derived from the annual POTEnCIA reports on country energy consumption; author: Joint Research Center (JRC); year: 2019</v>
      </c>
      <c r="AH42" s="71" t="str">
        <f>INDEX(Calculation_Splits!$DW:$EY,MATCH($A42,Calculation_Splits!$E:$E,0),MATCH(AH$1,Calculation_Splits!$DW$2:$EY$2,0))</f>
        <v>Derived from the annual POTEnCIA reports on country energy consumption; author: Joint Research Center (JRC); year: 2019</v>
      </c>
      <c r="AI42" s="71" t="str">
        <f>INDEX(Calculation_Splits!$DW:$EY,MATCH($A42,Calculation_Splits!$E:$E,0),MATCH(AI$1,Calculation_Splits!$DW$2:$EY$2,0))</f>
        <v>Derived from the annual POTEnCIA reports on country energy consumption; author: Joint Research Center (JRC); year: 2019</v>
      </c>
      <c r="AJ42" s="71" t="str">
        <f>INDEX(Calculation_Splits!$DW:$EY,MATCH($A42,Calculation_Splits!$E:$E,0),MATCH(AJ$1,Calculation_Splits!$DW$2:$EY$2,0))</f>
        <v>Derived from the annual POTEnCIA reports on country energy consumption; author: Joint Research Center (JRC); year: 2019</v>
      </c>
      <c r="AK42" s="71" t="str">
        <f>INDEX(Calculation_Splits!$DW:$EY,MATCH($A42,Calculation_Splits!$E:$E,0),MATCH(AK$1,Calculation_Splits!$DW$2:$EY$2,0))</f>
        <v>Derived from the annual POTEnCIA reports on country energy consumption; author: Joint Research Center (JRC); year: 2019</v>
      </c>
      <c r="AL42" s="71" t="str">
        <f>INDEX(Calculation_Splits!$DW:$EY,MATCH($A42,Calculation_Splits!$E:$E,0),MATCH(AL$1,Calculation_Splits!$DW$2:$EY$2,0))</f>
        <v>Derived from the annual POTEnCIA reports on country energy consumption; author: Joint Research Center (JRC); year: 2019</v>
      </c>
      <c r="AM42" s="71" t="str">
        <f>INDEX(Calculation_Splits!$DW:$EY,MATCH($A42,Calculation_Splits!$E:$E,0),MATCH(AM$1,Calculation_Splits!$DW$2:$EY$2,0))</f>
        <v>Derived from the annual POTEnCIA reports on country energy consumption; author: Joint Research Center (JRC); year: 2019</v>
      </c>
      <c r="AN42" s="71" t="str">
        <f>INDEX(Calculation_Splits!$DW:$EY,MATCH($A42,Calculation_Splits!$E:$E,0),MATCH(AN$1,Calculation_Splits!$DW$2:$EY$2,0))</f>
        <v>Derived from the annual POTEnCIA reports on country energy consumption; author: Joint Research Center (JRC); year: 2019</v>
      </c>
      <c r="AO42" s="71" t="str">
        <f>INDEX(Calculation_Splits!$DW:$EY,MATCH($A42,Calculation_Splits!$E:$E,0),MATCH(AO$1,Calculation_Splits!$DW$2:$EY$2,0))</f>
        <v>Derived from the annual POTEnCIA reports on country energy consumption; author: Joint Research Center (JRC); year: 2019</v>
      </c>
      <c r="AP42" s="71" t="str">
        <f>INDEX(Calculation_Splits!$DW:$EY,MATCH($A42,Calculation_Splits!$E:$E,0),MATCH(AP$1,Calculation_Splits!$DW$2:$EY$2,0))</f>
        <v>Derived from the annual POTEnCIA reports on country energy consumption; author: Joint Research Center (JRC); year: 2019</v>
      </c>
      <c r="AQ42" s="71" t="str">
        <f>INDEX(Calculation_Splits!$DW:$EY,MATCH($A42,Calculation_Splits!$E:$E,0),MATCH(AQ$1,Calculation_Splits!$DW$2:$EY$2,0))</f>
        <v>Derived from the annual POTEnCIA reports on country energy consumption; author: Joint Research Center (JRC); year: 2019</v>
      </c>
      <c r="AR42" s="71" t="str">
        <f>INDEX(Calculation_Splits!$DW:$EY,MATCH($A42,Calculation_Splits!$E:$E,0),MATCH(AR$1,Calculation_Splits!$DW$2:$EY$2,0))</f>
        <v>Derived from the annual POTEnCIA reports on country energy consumption; author: Joint Research Center (JRC); year: 2019</v>
      </c>
      <c r="AS42" s="71" t="str">
        <f>INDEX(Calculation_Splits!$DW:$EY,MATCH($A42,Calculation_Splits!$E:$E,0),MATCH(AS$1,Calculation_Splits!$DW$2:$EY$2,0))</f>
        <v>Derived from the annual POTEnCIA reports on country energy consumption; author: Joint Research Center (JRC); year: 2019</v>
      </c>
      <c r="AT42" s="71" t="str">
        <f>INDEX(Calculation_Splits!$DW:$EY,MATCH($A42,Calculation_Splits!$E:$E,0),MATCH(AT$1,Calculation_Splits!$DW$2:$EY$2,0))</f>
        <v>Derived from the annual POTEnCIA reports on country energy consumption; author: Joint Research Center (JRC); year: 2019</v>
      </c>
      <c r="AU42" s="71" t="str">
        <f>INDEX(Calculation_Splits!$DW:$EY,MATCH($A42,Calculation_Splits!$E:$E,0),MATCH(AU$1,Calculation_Splits!$DW$2:$EY$2,0))</f>
        <v>Derived from the annual POTEnCIA reports on country energy consumption; author: Joint Research Center (JRC); year: 2019</v>
      </c>
      <c r="AV42" s="71" t="str">
        <f>INDEX(Calculation_Splits!$DW:$EY,MATCH($A42,Calculation_Splits!$E:$E,0),MATCH(AV$1,Calculation_Splits!$DW$2:$EY$2,0))</f>
        <v>Derived from the annual POTEnCIA reports on country energy consumption; author: Joint Research Center (JRC); year: 2019</v>
      </c>
      <c r="AW42" s="71" t="str">
        <f>INDEX(Calculation_Splits!$DW:$EY,MATCH($A42,Calculation_Splits!$E:$E,0),MATCH(AW$1,Calculation_Splits!$DW$2:$EY$2,0))</f>
        <v>Derived from the annual POTEnCIA reports on country energy consumption; author: Joint Research Center (JRC); year: 2019</v>
      </c>
      <c r="AX42" s="71" t="str">
        <f>INDEX(Calculation_Splits!$DW:$EY,MATCH($A42,Calculation_Splits!$E:$E,0),MATCH(AX$1,Calculation_Splits!$DW$2:$EY$2,0))</f>
        <v>Derived from the annual POTEnCIA reports on country energy consumption; author: Joint Research Center (JRC); year: 2019</v>
      </c>
      <c r="AY42" s="71" t="str">
        <f>INDEX(Calculation_Splits!$DW:$EY,MATCH($A42,Calculation_Splits!$E:$E,0),MATCH(AY$1,Calculation_Splits!$DW$2:$EY$2,0))</f>
        <v>Derived from the annual POTEnCIA reports on country energy consumption; author: Joint Research Center (JRC); year: 2019</v>
      </c>
      <c r="AZ42" s="71" t="str">
        <f>INDEX(Calculation_Splits!$DW:$EY,MATCH($A42,Calculation_Splits!$E:$E,0),MATCH(AZ$1,Calculation_Splits!$DW$2:$EY$2,0))</f>
        <v>Derived from the annual POTEnCIA reports on country energy consumption; author: Joint Research Center (JRC); year: 2019</v>
      </c>
      <c r="BA42" s="71" t="str">
        <f>INDEX(Calculation_Splits!$DW:$EY,MATCH($A42,Calculation_Splits!$E:$E,0),MATCH(BA$1,Calculation_Splits!$DW$2:$EY$2,0))</f>
        <v>Derived from the annual POTEnCIA reports on country energy consumption; author: Joint Research Center (JRC); year: 2019</v>
      </c>
      <c r="BB42" s="71" t="str">
        <f>INDEX(Calculation_Splits!$DW:$EY,MATCH($A42,Calculation_Splits!$E:$E,0),MATCH(BB$1,Calculation_Splits!$DW$2:$EY$2,0))</f>
        <v>Derived from the annual POTEnCIA reports on country energy consumption; author: Joint Research Center (JRC); year: 2019</v>
      </c>
      <c r="BC42" s="71" t="str">
        <f>INDEX(Calculation_Splits!$DW:$EY,MATCH($A42,Calculation_Splits!$E:$E,0),MATCH(BC$1,Calculation_Splits!$DW$2:$EY$2,0))</f>
        <v>Derived from the annual POTEnCIA reports on country energy consumption; author: Joint Research Center (JRC); year: 2019</v>
      </c>
      <c r="BD42" s="71" t="str">
        <f>INDEX(Calculation_Splits!$DW:$EY,MATCH($A42,Calculation_Splits!$E:$E,0),MATCH(BD$1,Calculation_Splits!$DW$2:$EY$2,0))</f>
        <v>Derived from the annual POTEnCIA reports on country energy consumption; author: Joint Research Center (JRC); year: 2019</v>
      </c>
      <c r="BE42" s="71" t="str">
        <f>INDEX(Calculation_Splits!$DW:$EY,MATCH($A42,Calculation_Splits!$E:$E,0),MATCH(BE$1,Calculation_Splits!$DW$2:$EY$2,0))</f>
        <v>Derived from the annual POTEnCIA reports on country energy consumption; author: Joint Research Center (JRC); year: 2019</v>
      </c>
      <c r="BF42" s="71" t="str">
        <f>INDEX(Calculation_Splits!$DW:$EY,MATCH($A42,Calculation_Splits!$E:$E,0),MATCH(BF$1,Calculation_Splits!$DW$2:$EY$2,0))</f>
        <v>Derived from the annual POTEnCIA reports on country energy consumption; author: Joint Research Center (JRC); year: 2019</v>
      </c>
      <c r="BG42" s="71" t="str">
        <f>INDEX(Calculation_Splits!$DW:$EY,MATCH($A42,Calculation_Splits!$E:$E,0),MATCH(BG$1,Calculation_Splits!$DW$2:$EY$2,0))</f>
        <v>Derived from the annual POTEnCIA reports on country energy consumption; author: Joint Research Center (JRC); year: 2019</v>
      </c>
    </row>
    <row r="43" spans="1:59" x14ac:dyDescent="0.2">
      <c r="A43" t="s">
        <v>176</v>
      </c>
      <c r="B43" s="49">
        <f>INDEX(Calculation_Splits!$CT:$DV,MATCH($A43,Calculation_Splits!$E:$E,0),MATCH(B$1,Calculation_Splits!$CT$2:$DV$2,0))</f>
        <v>0.47530579248342375</v>
      </c>
      <c r="C43" s="49">
        <f>INDEX(Calculation_Splits!$CT:$DV,MATCH($A43,Calculation_Splits!$E:$E,0),MATCH(C$1,Calculation_Splits!$CT$2:$DV$2,0))</f>
        <v>0.51770098742958714</v>
      </c>
      <c r="D43" s="49">
        <f>INDEX(Calculation_Splits!$CT:$DV,MATCH($A43,Calculation_Splits!$E:$E,0),MATCH(D$1,Calculation_Splits!$CT$2:$DV$2,0))</f>
        <v>0.35812344801470092</v>
      </c>
      <c r="E43" s="49">
        <f>INDEX(Calculation_Splits!$CT:$DV,MATCH($A43,Calculation_Splits!$E:$E,0),MATCH(E$1,Calculation_Splits!$CT$2:$DV$2,0))</f>
        <v>0.46089368725402036</v>
      </c>
      <c r="F43" s="49">
        <f>INDEX(Calculation_Splits!$CT:$DV,MATCH($A43,Calculation_Splits!$E:$E,0),MATCH(F$1,Calculation_Splits!$CT$2:$DV$2,0))</f>
        <v>0.36135581366229419</v>
      </c>
      <c r="G43" s="49">
        <f>INDEX(Calculation_Splits!$CT:$DV,MATCH($A43,Calculation_Splits!$E:$E,0),MATCH(G$1,Calculation_Splits!$CT$2:$DV$2,0))</f>
        <v>0.57109130289865984</v>
      </c>
      <c r="H43" s="49">
        <f>INDEX(Calculation_Splits!$CT:$DV,MATCH($A43,Calculation_Splits!$E:$E,0),MATCH(H$1,Calculation_Splits!$CT$2:$DV$2,0))</f>
        <v>0.48210145457459774</v>
      </c>
      <c r="I43" s="49">
        <f>INDEX(Calculation_Splits!$CT:$DV,MATCH($A43,Calculation_Splits!$E:$E,0),MATCH(I$1,Calculation_Splits!$CT$2:$DV$2,0))</f>
        <v>0.51004220230679498</v>
      </c>
      <c r="J43" s="49">
        <f>INDEX(Calculation_Splits!$CT:$DV,MATCH($A43,Calculation_Splits!$E:$E,0),MATCH(J$1,Calculation_Splits!$CT$2:$DV$2,0))</f>
        <v>0.54077735049700149</v>
      </c>
      <c r="K43" s="49">
        <f>INDEX(Calculation_Splits!$CT:$DV,MATCH($A43,Calculation_Splits!$E:$E,0),MATCH(K$1,Calculation_Splits!$CT$2:$DV$2,0))</f>
        <v>0.26867729551144026</v>
      </c>
      <c r="L43" s="49">
        <f>INDEX(Calculation_Splits!$CT:$DV,MATCH($A43,Calculation_Splits!$E:$E,0),MATCH(L$1,Calculation_Splits!$CT$2:$DV$2,0))</f>
        <v>0.45730993011547716</v>
      </c>
      <c r="M43" s="49">
        <f>INDEX(Calculation_Splits!$CT:$DV,MATCH($A43,Calculation_Splits!$E:$E,0),MATCH(M$1,Calculation_Splits!$CT$2:$DV$2,0))</f>
        <v>0.50334495374128585</v>
      </c>
      <c r="N43" s="49">
        <f>INDEX(Calculation_Splits!$CT:$DV,MATCH($A43,Calculation_Splits!$E:$E,0),MATCH(N$1,Calculation_Splits!$CT$2:$DV$2,0))</f>
        <v>0.35424534008436542</v>
      </c>
      <c r="O43" s="49">
        <f>INDEX(Calculation_Splits!$CT:$DV,MATCH($A43,Calculation_Splits!$E:$E,0),MATCH(O$1,Calculation_Splits!$CT$2:$DV$2,0))</f>
        <v>0.42741322682634436</v>
      </c>
      <c r="P43" s="49">
        <f>INDEX(Calculation_Splits!$CT:$DV,MATCH($A43,Calculation_Splits!$E:$E,0),MATCH(P$1,Calculation_Splits!$CT$2:$DV$2,0))</f>
        <v>0.45889041118951601</v>
      </c>
      <c r="Q43" s="49">
        <f>INDEX(Calculation_Splits!$CT:$DV,MATCH($A43,Calculation_Splits!$E:$E,0),MATCH(Q$1,Calculation_Splits!$CT$2:$DV$2,0))</f>
        <v>0.49415768430197732</v>
      </c>
      <c r="R43" s="49">
        <f>INDEX(Calculation_Splits!$CT:$DV,MATCH($A43,Calculation_Splits!$E:$E,0),MATCH(R$1,Calculation_Splits!$CT$2:$DV$2,0))</f>
        <v>0.60619705692109438</v>
      </c>
      <c r="S43" s="49">
        <f>INDEX(Calculation_Splits!$CT:$DV,MATCH($A43,Calculation_Splits!$E:$E,0),MATCH(S$1,Calculation_Splits!$CT$2:$DV$2,0))</f>
        <v>0.53299089026980673</v>
      </c>
      <c r="T43" s="49">
        <f>INDEX(Calculation_Splits!$CT:$DV,MATCH($A43,Calculation_Splits!$E:$E,0),MATCH(T$1,Calculation_Splits!$CT$2:$DV$2,0))</f>
        <v>0.5500437702829829</v>
      </c>
      <c r="U43" s="49">
        <f>INDEX(Calculation_Splits!$CT:$DV,MATCH($A43,Calculation_Splits!$E:$E,0),MATCH(U$1,Calculation_Splits!$CT$2:$DV$2,0))</f>
        <v>0.64756247093074315</v>
      </c>
      <c r="V43" s="49">
        <f>INDEX(Calculation_Splits!$CT:$DV,MATCH($A43,Calculation_Splits!$E:$E,0),MATCH(V$1,Calculation_Splits!$CT$2:$DV$2,0))</f>
        <v>0.57381295750674477</v>
      </c>
      <c r="W43" s="49">
        <f>INDEX(Calculation_Splits!$CT:$DV,MATCH($A43,Calculation_Splits!$E:$E,0),MATCH(W$1,Calculation_Splits!$CT$2:$DV$2,0))</f>
        <v>0.54713707183660087</v>
      </c>
      <c r="X43" s="49">
        <f>INDEX(Calculation_Splits!$CT:$DV,MATCH($A43,Calculation_Splits!$E:$E,0),MATCH(X$1,Calculation_Splits!$CT$2:$DV$2,0))</f>
        <v>0.63275870234106257</v>
      </c>
      <c r="Y43" s="49">
        <f>INDEX(Calculation_Splits!$CT:$DV,MATCH($A43,Calculation_Splits!$E:$E,0),MATCH(Y$1,Calculation_Splits!$CT$2:$DV$2,0))</f>
        <v>0.64480787682172169</v>
      </c>
      <c r="Z43" s="49">
        <f>INDEX(Calculation_Splits!$CT:$DV,MATCH($A43,Calculation_Splits!$E:$E,0),MATCH(Z$1,Calculation_Splits!$CT$2:$DV$2,0))</f>
        <v>0.22288034367562881</v>
      </c>
      <c r="AA43" s="49">
        <f>INDEX(Calculation_Splits!$CT:$DV,MATCH($A43,Calculation_Splits!$E:$E,0),MATCH(AA$1,Calculation_Splits!$CT$2:$DV$2,0))</f>
        <v>0.4763166582611606</v>
      </c>
      <c r="AB43" s="49">
        <f>INDEX(Calculation_Splits!$CT:$DV,MATCH($A43,Calculation_Splits!$E:$E,0),MATCH(AB$1,Calculation_Splits!$CT$2:$DV$2,0))</f>
        <v>0.50521886521600823</v>
      </c>
      <c r="AC43" s="49">
        <f>INDEX(Calculation_Splits!$CT:$DV,MATCH($A43,Calculation_Splits!$E:$E,0),MATCH(AC$1,Calculation_Splits!$CT$2:$DV$2,0))</f>
        <v>0.39283128537165607</v>
      </c>
      <c r="AD43" s="49">
        <f>INDEX(Calculation_Splits!$CT:$DV,MATCH($A43,Calculation_Splits!$E:$E,0),MATCH(AD$1,Calculation_Splits!$CT$2:$DV$2,0))</f>
        <v>0.4957676680957388</v>
      </c>
      <c r="AE43" s="71" t="str">
        <f>INDEX(Calculation_Splits!$DW:$EY,MATCH($A43,Calculation_Splits!$E:$E,0),MATCH(AE$1,Calculation_Splits!$DW$2:$EY$2,0))</f>
        <v>Derived from the annual POTEnCIA reports on country energy consumption; author: Joint Research Center (JRC); year: 2019</v>
      </c>
      <c r="AF43" s="71" t="str">
        <f>INDEX(Calculation_Splits!$DW:$EY,MATCH($A43,Calculation_Splits!$E:$E,0),MATCH(AF$1,Calculation_Splits!$DW$2:$EY$2,0))</f>
        <v>Derived from the annual POTEnCIA reports on country energy consumption; author: Joint Research Center (JRC); year: 2019</v>
      </c>
      <c r="AG43" s="71" t="str">
        <f>INDEX(Calculation_Splits!$DW:$EY,MATCH($A43,Calculation_Splits!$E:$E,0),MATCH(AG$1,Calculation_Splits!$DW$2:$EY$2,0))</f>
        <v>Derived from the annual POTEnCIA reports on country energy consumption; author: Joint Research Center (JRC); year: 2019</v>
      </c>
      <c r="AH43" s="71" t="str">
        <f>INDEX(Calculation_Splits!$DW:$EY,MATCH($A43,Calculation_Splits!$E:$E,0),MATCH(AH$1,Calculation_Splits!$DW$2:$EY$2,0))</f>
        <v>Derived from the annual POTEnCIA reports on country energy consumption; author: Joint Research Center (JRC); year: 2019</v>
      </c>
      <c r="AI43" s="71" t="str">
        <f>INDEX(Calculation_Splits!$DW:$EY,MATCH($A43,Calculation_Splits!$E:$E,0),MATCH(AI$1,Calculation_Splits!$DW$2:$EY$2,0))</f>
        <v>Derived from the annual POTEnCIA reports on country energy consumption; author: Joint Research Center (JRC); year: 2019</v>
      </c>
      <c r="AJ43" s="71" t="str">
        <f>INDEX(Calculation_Splits!$DW:$EY,MATCH($A43,Calculation_Splits!$E:$E,0),MATCH(AJ$1,Calculation_Splits!$DW$2:$EY$2,0))</f>
        <v>Derived from the annual POTEnCIA reports on country energy consumption; author: Joint Research Center (JRC); year: 2019</v>
      </c>
      <c r="AK43" s="71" t="str">
        <f>INDEX(Calculation_Splits!$DW:$EY,MATCH($A43,Calculation_Splits!$E:$E,0),MATCH(AK$1,Calculation_Splits!$DW$2:$EY$2,0))</f>
        <v>Derived from the annual POTEnCIA reports on country energy consumption; author: Joint Research Center (JRC); year: 2019</v>
      </c>
      <c r="AL43" s="71" t="str">
        <f>INDEX(Calculation_Splits!$DW:$EY,MATCH($A43,Calculation_Splits!$E:$E,0),MATCH(AL$1,Calculation_Splits!$DW$2:$EY$2,0))</f>
        <v>Derived from the annual POTEnCIA reports on country energy consumption; author: Joint Research Center (JRC); year: 2019</v>
      </c>
      <c r="AM43" s="71" t="str">
        <f>INDEX(Calculation_Splits!$DW:$EY,MATCH($A43,Calculation_Splits!$E:$E,0),MATCH(AM$1,Calculation_Splits!$DW$2:$EY$2,0))</f>
        <v>Derived from the annual POTEnCIA reports on country energy consumption; author: Joint Research Center (JRC); year: 2019</v>
      </c>
      <c r="AN43" s="71" t="str">
        <f>INDEX(Calculation_Splits!$DW:$EY,MATCH($A43,Calculation_Splits!$E:$E,0),MATCH(AN$1,Calculation_Splits!$DW$2:$EY$2,0))</f>
        <v>Derived from the annual POTEnCIA reports on country energy consumption; author: Joint Research Center (JRC); year: 2019</v>
      </c>
      <c r="AO43" s="71" t="str">
        <f>INDEX(Calculation_Splits!$DW:$EY,MATCH($A43,Calculation_Splits!$E:$E,0),MATCH(AO$1,Calculation_Splits!$DW$2:$EY$2,0))</f>
        <v>Derived from the annual POTEnCIA reports on country energy consumption; author: Joint Research Center (JRC); year: 2019</v>
      </c>
      <c r="AP43" s="71" t="str">
        <f>INDEX(Calculation_Splits!$DW:$EY,MATCH($A43,Calculation_Splits!$E:$E,0),MATCH(AP$1,Calculation_Splits!$DW$2:$EY$2,0))</f>
        <v>Derived from the annual POTEnCIA reports on country energy consumption; author: Joint Research Center (JRC); year: 2019</v>
      </c>
      <c r="AQ43" s="71" t="str">
        <f>INDEX(Calculation_Splits!$DW:$EY,MATCH($A43,Calculation_Splits!$E:$E,0),MATCH(AQ$1,Calculation_Splits!$DW$2:$EY$2,0))</f>
        <v>Derived from the annual POTEnCIA reports on country energy consumption; author: Joint Research Center (JRC); year: 2019</v>
      </c>
      <c r="AR43" s="71" t="str">
        <f>INDEX(Calculation_Splits!$DW:$EY,MATCH($A43,Calculation_Splits!$E:$E,0),MATCH(AR$1,Calculation_Splits!$DW$2:$EY$2,0))</f>
        <v>Derived from the annual POTEnCIA reports on country energy consumption; author: Joint Research Center (JRC); year: 2019</v>
      </c>
      <c r="AS43" s="71" t="str">
        <f>INDEX(Calculation_Splits!$DW:$EY,MATCH($A43,Calculation_Splits!$E:$E,0),MATCH(AS$1,Calculation_Splits!$DW$2:$EY$2,0))</f>
        <v>Derived from the annual POTEnCIA reports on country energy consumption; author: Joint Research Center (JRC); year: 2019</v>
      </c>
      <c r="AT43" s="71" t="str">
        <f>INDEX(Calculation_Splits!$DW:$EY,MATCH($A43,Calculation_Splits!$E:$E,0),MATCH(AT$1,Calculation_Splits!$DW$2:$EY$2,0))</f>
        <v>Derived from the annual POTEnCIA reports on country energy consumption; author: Joint Research Center (JRC); year: 2019</v>
      </c>
      <c r="AU43" s="71" t="str">
        <f>INDEX(Calculation_Splits!$DW:$EY,MATCH($A43,Calculation_Splits!$E:$E,0),MATCH(AU$1,Calculation_Splits!$DW$2:$EY$2,0))</f>
        <v>Derived from the annual POTEnCIA reports on country energy consumption; author: Joint Research Center (JRC); year: 2019</v>
      </c>
      <c r="AV43" s="71" t="str">
        <f>INDEX(Calculation_Splits!$DW:$EY,MATCH($A43,Calculation_Splits!$E:$E,0),MATCH(AV$1,Calculation_Splits!$DW$2:$EY$2,0))</f>
        <v>Derived from the annual POTEnCIA reports on country energy consumption; author: Joint Research Center (JRC); year: 2019</v>
      </c>
      <c r="AW43" s="71" t="str">
        <f>INDEX(Calculation_Splits!$DW:$EY,MATCH($A43,Calculation_Splits!$E:$E,0),MATCH(AW$1,Calculation_Splits!$DW$2:$EY$2,0))</f>
        <v>Derived from the annual POTEnCIA reports on country energy consumption; author: Joint Research Center (JRC); year: 2019</v>
      </c>
      <c r="AX43" s="71" t="str">
        <f>INDEX(Calculation_Splits!$DW:$EY,MATCH($A43,Calculation_Splits!$E:$E,0),MATCH(AX$1,Calculation_Splits!$DW$2:$EY$2,0))</f>
        <v>Derived from the annual POTEnCIA reports on country energy consumption; author: Joint Research Center (JRC); year: 2019</v>
      </c>
      <c r="AY43" s="71" t="str">
        <f>INDEX(Calculation_Splits!$DW:$EY,MATCH($A43,Calculation_Splits!$E:$E,0),MATCH(AY$1,Calculation_Splits!$DW$2:$EY$2,0))</f>
        <v>Derived from the annual POTEnCIA reports on country energy consumption; author: Joint Research Center (JRC); year: 2019</v>
      </c>
      <c r="AZ43" s="71" t="str">
        <f>INDEX(Calculation_Splits!$DW:$EY,MATCH($A43,Calculation_Splits!$E:$E,0),MATCH(AZ$1,Calculation_Splits!$DW$2:$EY$2,0))</f>
        <v>Derived from the annual POTEnCIA reports on country energy consumption; author: Joint Research Center (JRC); year: 2019</v>
      </c>
      <c r="BA43" s="71" t="str">
        <f>INDEX(Calculation_Splits!$DW:$EY,MATCH($A43,Calculation_Splits!$E:$E,0),MATCH(BA$1,Calculation_Splits!$DW$2:$EY$2,0))</f>
        <v>Derived from the annual POTEnCIA reports on country energy consumption; author: Joint Research Center (JRC); year: 2019</v>
      </c>
      <c r="BB43" s="71" t="str">
        <f>INDEX(Calculation_Splits!$DW:$EY,MATCH($A43,Calculation_Splits!$E:$E,0),MATCH(BB$1,Calculation_Splits!$DW$2:$EY$2,0))</f>
        <v>Derived from the annual POTEnCIA reports on country energy consumption; author: Joint Research Center (JRC); year: 2019</v>
      </c>
      <c r="BC43" s="71" t="str">
        <f>INDEX(Calculation_Splits!$DW:$EY,MATCH($A43,Calculation_Splits!$E:$E,0),MATCH(BC$1,Calculation_Splits!$DW$2:$EY$2,0))</f>
        <v>Derived from the annual POTEnCIA reports on country energy consumption; author: Joint Research Center (JRC); year: 2019</v>
      </c>
      <c r="BD43" s="71" t="str">
        <f>INDEX(Calculation_Splits!$DW:$EY,MATCH($A43,Calculation_Splits!$E:$E,0),MATCH(BD$1,Calculation_Splits!$DW$2:$EY$2,0))</f>
        <v>Derived from the annual POTEnCIA reports on country energy consumption; author: Joint Research Center (JRC); year: 2019</v>
      </c>
      <c r="BE43" s="71" t="str">
        <f>INDEX(Calculation_Splits!$DW:$EY,MATCH($A43,Calculation_Splits!$E:$E,0),MATCH(BE$1,Calculation_Splits!$DW$2:$EY$2,0))</f>
        <v>Derived from the annual POTEnCIA reports on country energy consumption; author: Joint Research Center (JRC); year: 2019</v>
      </c>
      <c r="BF43" s="71" t="str">
        <f>INDEX(Calculation_Splits!$DW:$EY,MATCH($A43,Calculation_Splits!$E:$E,0),MATCH(BF$1,Calculation_Splits!$DW$2:$EY$2,0))</f>
        <v>Derived from the annual POTEnCIA reports on country energy consumption; author: Joint Research Center (JRC); year: 2019</v>
      </c>
      <c r="BG43" s="71" t="str">
        <f>INDEX(Calculation_Splits!$DW:$EY,MATCH($A43,Calculation_Splits!$E:$E,0),MATCH(BG$1,Calculation_Splits!$DW$2:$EY$2,0))</f>
        <v>Derived from the annual POTEnCIA reports on country energy consumption; author: Joint Research Center (JRC); year: 2019</v>
      </c>
    </row>
    <row r="44" spans="1:59" x14ac:dyDescent="0.2">
      <c r="A44" t="s">
        <v>177</v>
      </c>
      <c r="B44" s="49">
        <f>INDEX(Calculation_Splits!$CT:$DV,MATCH($A44,Calculation_Splits!$E:$E,0),MATCH(B$1,Calculation_Splits!$CT$2:$DV$2,0))</f>
        <v>0.14412121262796709</v>
      </c>
      <c r="C44" s="49">
        <f>INDEX(Calculation_Splits!$CT:$DV,MATCH($A44,Calculation_Splits!$E:$E,0),MATCH(C$1,Calculation_Splits!$CT$2:$DV$2,0))</f>
        <v>0.13895572732413664</v>
      </c>
      <c r="D44" s="49">
        <f>INDEX(Calculation_Splits!$CT:$DV,MATCH($A44,Calculation_Splits!$E:$E,0),MATCH(D$1,Calculation_Splits!$CT$2:$DV$2,0))</f>
        <v>0.22218156203508249</v>
      </c>
      <c r="E44" s="49">
        <f>INDEX(Calculation_Splits!$CT:$DV,MATCH($A44,Calculation_Splits!$E:$E,0),MATCH(E$1,Calculation_Splits!$CT$2:$DV$2,0))</f>
        <v>0.13409741467547828</v>
      </c>
      <c r="F44" s="49">
        <f>INDEX(Calculation_Splits!$CT:$DV,MATCH($A44,Calculation_Splits!$E:$E,0),MATCH(F$1,Calculation_Splits!$CT$2:$DV$2,0))</f>
        <v>0.18943371022378883</v>
      </c>
      <c r="G44" s="49">
        <f>INDEX(Calculation_Splits!$CT:$DV,MATCH($A44,Calculation_Splits!$E:$E,0),MATCH(G$1,Calculation_Splits!$CT$2:$DV$2,0))</f>
        <v>0.12051087345316386</v>
      </c>
      <c r="H44" s="49">
        <f>INDEX(Calculation_Splits!$CT:$DV,MATCH($A44,Calculation_Splits!$E:$E,0),MATCH(H$1,Calculation_Splits!$CT$2:$DV$2,0))</f>
        <v>0.23644559583812802</v>
      </c>
      <c r="I44" s="49">
        <f>INDEX(Calculation_Splits!$CT:$DV,MATCH($A44,Calculation_Splits!$E:$E,0),MATCH(I$1,Calculation_Splits!$CT$2:$DV$2,0))</f>
        <v>0.33688589366681321</v>
      </c>
      <c r="J44" s="49">
        <f>INDEX(Calculation_Splits!$CT:$DV,MATCH($A44,Calculation_Splits!$E:$E,0),MATCH(J$1,Calculation_Splits!$CT$2:$DV$2,0))</f>
        <v>0.13479603980140636</v>
      </c>
      <c r="K44" s="49">
        <f>INDEX(Calculation_Splits!$CT:$DV,MATCH($A44,Calculation_Splits!$E:$E,0),MATCH(K$1,Calculation_Splits!$CT$2:$DV$2,0))</f>
        <v>0.13872171618972673</v>
      </c>
      <c r="L44" s="49">
        <f>INDEX(Calculation_Splits!$CT:$DV,MATCH($A44,Calculation_Splits!$E:$E,0),MATCH(L$1,Calculation_Splits!$CT$2:$DV$2,0))</f>
        <v>0.13694579865354822</v>
      </c>
      <c r="M44" s="49">
        <f>INDEX(Calculation_Splits!$CT:$DV,MATCH($A44,Calculation_Splits!$E:$E,0),MATCH(M$1,Calculation_Splits!$CT$2:$DV$2,0))</f>
        <v>4.1883402976634648E-2</v>
      </c>
      <c r="N44" s="49">
        <f>INDEX(Calculation_Splits!$CT:$DV,MATCH($A44,Calculation_Splits!$E:$E,0),MATCH(N$1,Calculation_Splits!$CT$2:$DV$2,0))</f>
        <v>0.24503647415434027</v>
      </c>
      <c r="O44" s="49">
        <f>INDEX(Calculation_Splits!$CT:$DV,MATCH($A44,Calculation_Splits!$E:$E,0),MATCH(O$1,Calculation_Splits!$CT$2:$DV$2,0))</f>
        <v>0.21458686949545644</v>
      </c>
      <c r="P44" s="49">
        <f>INDEX(Calculation_Splits!$CT:$DV,MATCH($A44,Calculation_Splits!$E:$E,0),MATCH(P$1,Calculation_Splits!$CT$2:$DV$2,0))</f>
        <v>0.19790848911208372</v>
      </c>
      <c r="Q44" s="49">
        <f>INDEX(Calculation_Splits!$CT:$DV,MATCH($A44,Calculation_Splits!$E:$E,0),MATCH(Q$1,Calculation_Splits!$CT$2:$DV$2,0))</f>
        <v>0.13183686369026215</v>
      </c>
      <c r="R44" s="49">
        <f>INDEX(Calculation_Splits!$CT:$DV,MATCH($A44,Calculation_Splits!$E:$E,0),MATCH(R$1,Calculation_Splits!$CT$2:$DV$2,0))</f>
        <v>9.6154491295685041E-2</v>
      </c>
      <c r="S44" s="49">
        <f>INDEX(Calculation_Splits!$CT:$DV,MATCH($A44,Calculation_Splits!$E:$E,0),MATCH(S$1,Calculation_Splits!$CT$2:$DV$2,0))</f>
        <v>0.28990743951809567</v>
      </c>
      <c r="T44" s="49">
        <f>INDEX(Calculation_Splits!$CT:$DV,MATCH($A44,Calculation_Splits!$E:$E,0),MATCH(T$1,Calculation_Splits!$CT$2:$DV$2,0))</f>
        <v>0.11198589693361717</v>
      </c>
      <c r="U44" s="49">
        <f>INDEX(Calculation_Splits!$CT:$DV,MATCH($A44,Calculation_Splits!$E:$E,0),MATCH(U$1,Calculation_Splits!$CT$2:$DV$2,0))</f>
        <v>0.22354960213902061</v>
      </c>
      <c r="V44" s="49">
        <f>INDEX(Calculation_Splits!$CT:$DV,MATCH($A44,Calculation_Splits!$E:$E,0),MATCH(V$1,Calculation_Splits!$CT$2:$DV$2,0))</f>
        <v>7.4519366870755804E-2</v>
      </c>
      <c r="W44" s="49">
        <f>INDEX(Calculation_Splits!$CT:$DV,MATCH($A44,Calculation_Splits!$E:$E,0),MATCH(W$1,Calculation_Splits!$CT$2:$DV$2,0))</f>
        <v>0.2286448963538337</v>
      </c>
      <c r="X44" s="49">
        <f>INDEX(Calculation_Splits!$CT:$DV,MATCH($A44,Calculation_Splits!$E:$E,0),MATCH(X$1,Calculation_Splits!$CT$2:$DV$2,0))</f>
        <v>0.20452995799193502</v>
      </c>
      <c r="Y44" s="49">
        <f>INDEX(Calculation_Splits!$CT:$DV,MATCH($A44,Calculation_Splits!$E:$E,0),MATCH(Y$1,Calculation_Splits!$CT$2:$DV$2,0))</f>
        <v>4.6158864768457555E-2</v>
      </c>
      <c r="Z44" s="49">
        <f>INDEX(Calculation_Splits!$CT:$DV,MATCH($A44,Calculation_Splits!$E:$E,0),MATCH(Z$1,Calculation_Splits!$CT$2:$DV$2,0))</f>
        <v>0.14251005757740767</v>
      </c>
      <c r="AA44" s="49">
        <f>INDEX(Calculation_Splits!$CT:$DV,MATCH($A44,Calculation_Splits!$E:$E,0),MATCH(AA$1,Calculation_Splits!$CT$2:$DV$2,0))</f>
        <v>0.14430246480819797</v>
      </c>
      <c r="AB44" s="49">
        <f>INDEX(Calculation_Splits!$CT:$DV,MATCH($A44,Calculation_Splits!$E:$E,0),MATCH(AB$1,Calculation_Splits!$CT$2:$DV$2,0))</f>
        <v>0.12453032179790527</v>
      </c>
      <c r="AC44" s="49">
        <f>INDEX(Calculation_Splits!$CT:$DV,MATCH($A44,Calculation_Splits!$E:$E,0),MATCH(AC$1,Calculation_Splits!$CT$2:$DV$2,0))</f>
        <v>0.17735480698750908</v>
      </c>
      <c r="AD44" s="49">
        <f>INDEX(Calculation_Splits!$CT:$DV,MATCH($A44,Calculation_Splits!$E:$E,0),MATCH(AD$1,Calculation_Splits!$CT$2:$DV$2,0))</f>
        <v>0.12814159953572204</v>
      </c>
      <c r="AE44" s="71" t="str">
        <f>INDEX(Calculation_Splits!$DW:$EY,MATCH($A44,Calculation_Splits!$E:$E,0),MATCH(AE$1,Calculation_Splits!$DW$2:$EY$2,0))</f>
        <v>Derived from the annual POTEnCIA reports on country energy consumption; author: Joint Research Center (JRC); year: 2019</v>
      </c>
      <c r="AF44" s="71" t="str">
        <f>INDEX(Calculation_Splits!$DW:$EY,MATCH($A44,Calculation_Splits!$E:$E,0),MATCH(AF$1,Calculation_Splits!$DW$2:$EY$2,0))</f>
        <v>Derived from the annual POTEnCIA reports on country energy consumption; author: Joint Research Center (JRC); year: 2019</v>
      </c>
      <c r="AG44" s="71" t="str">
        <f>INDEX(Calculation_Splits!$DW:$EY,MATCH($A44,Calculation_Splits!$E:$E,0),MATCH(AG$1,Calculation_Splits!$DW$2:$EY$2,0))</f>
        <v>Derived from the annual POTEnCIA reports on country energy consumption; author: Joint Research Center (JRC); year: 2019</v>
      </c>
      <c r="AH44" s="71" t="str">
        <f>INDEX(Calculation_Splits!$DW:$EY,MATCH($A44,Calculation_Splits!$E:$E,0),MATCH(AH$1,Calculation_Splits!$DW$2:$EY$2,0))</f>
        <v>Derived from the annual POTEnCIA reports on country energy consumption; author: Joint Research Center (JRC); year: 2019</v>
      </c>
      <c r="AI44" s="71" t="str">
        <f>INDEX(Calculation_Splits!$DW:$EY,MATCH($A44,Calculation_Splits!$E:$E,0),MATCH(AI$1,Calculation_Splits!$DW$2:$EY$2,0))</f>
        <v>Derived from the annual POTEnCIA reports on country energy consumption; author: Joint Research Center (JRC); year: 2019</v>
      </c>
      <c r="AJ44" s="71" t="str">
        <f>INDEX(Calculation_Splits!$DW:$EY,MATCH($A44,Calculation_Splits!$E:$E,0),MATCH(AJ$1,Calculation_Splits!$DW$2:$EY$2,0))</f>
        <v>Derived from the annual POTEnCIA reports on country energy consumption; author: Joint Research Center (JRC); year: 2019</v>
      </c>
      <c r="AK44" s="71" t="str">
        <f>INDEX(Calculation_Splits!$DW:$EY,MATCH($A44,Calculation_Splits!$E:$E,0),MATCH(AK$1,Calculation_Splits!$DW$2:$EY$2,0))</f>
        <v>Derived from the annual POTEnCIA reports on country energy consumption; author: Joint Research Center (JRC); year: 2019</v>
      </c>
      <c r="AL44" s="71" t="str">
        <f>INDEX(Calculation_Splits!$DW:$EY,MATCH($A44,Calculation_Splits!$E:$E,0),MATCH(AL$1,Calculation_Splits!$DW$2:$EY$2,0))</f>
        <v>Derived from the annual POTEnCIA reports on country energy consumption; author: Joint Research Center (JRC); year: 2019</v>
      </c>
      <c r="AM44" s="71" t="str">
        <f>INDEX(Calculation_Splits!$DW:$EY,MATCH($A44,Calculation_Splits!$E:$E,0),MATCH(AM$1,Calculation_Splits!$DW$2:$EY$2,0))</f>
        <v>Derived from the annual POTEnCIA reports on country energy consumption; author: Joint Research Center (JRC); year: 2019</v>
      </c>
      <c r="AN44" s="71" t="str">
        <f>INDEX(Calculation_Splits!$DW:$EY,MATCH($A44,Calculation_Splits!$E:$E,0),MATCH(AN$1,Calculation_Splits!$DW$2:$EY$2,0))</f>
        <v>Derived from the annual POTEnCIA reports on country energy consumption; author: Joint Research Center (JRC); year: 2019</v>
      </c>
      <c r="AO44" s="71" t="str">
        <f>INDEX(Calculation_Splits!$DW:$EY,MATCH($A44,Calculation_Splits!$E:$E,0),MATCH(AO$1,Calculation_Splits!$DW$2:$EY$2,0))</f>
        <v>Derived from the annual POTEnCIA reports on country energy consumption; author: Joint Research Center (JRC); year: 2019</v>
      </c>
      <c r="AP44" s="71" t="str">
        <f>INDEX(Calculation_Splits!$DW:$EY,MATCH($A44,Calculation_Splits!$E:$E,0),MATCH(AP$1,Calculation_Splits!$DW$2:$EY$2,0))</f>
        <v>Derived from the annual POTEnCIA reports on country energy consumption; author: Joint Research Center (JRC); year: 2019</v>
      </c>
      <c r="AQ44" s="71" t="str">
        <f>INDEX(Calculation_Splits!$DW:$EY,MATCH($A44,Calculation_Splits!$E:$E,0),MATCH(AQ$1,Calculation_Splits!$DW$2:$EY$2,0))</f>
        <v>Derived from the annual POTEnCIA reports on country energy consumption; author: Joint Research Center (JRC); year: 2019</v>
      </c>
      <c r="AR44" s="71" t="str">
        <f>INDEX(Calculation_Splits!$DW:$EY,MATCH($A44,Calculation_Splits!$E:$E,0),MATCH(AR$1,Calculation_Splits!$DW$2:$EY$2,0))</f>
        <v>Derived from the annual POTEnCIA reports on country energy consumption; author: Joint Research Center (JRC); year: 2019</v>
      </c>
      <c r="AS44" s="71" t="str">
        <f>INDEX(Calculation_Splits!$DW:$EY,MATCH($A44,Calculation_Splits!$E:$E,0),MATCH(AS$1,Calculation_Splits!$DW$2:$EY$2,0))</f>
        <v>Derived from the annual POTEnCIA reports on country energy consumption; author: Joint Research Center (JRC); year: 2019</v>
      </c>
      <c r="AT44" s="71" t="str">
        <f>INDEX(Calculation_Splits!$DW:$EY,MATCH($A44,Calculation_Splits!$E:$E,0),MATCH(AT$1,Calculation_Splits!$DW$2:$EY$2,0))</f>
        <v>Derived from the annual POTEnCIA reports on country energy consumption; author: Joint Research Center (JRC); year: 2019</v>
      </c>
      <c r="AU44" s="71" t="str">
        <f>INDEX(Calculation_Splits!$DW:$EY,MATCH($A44,Calculation_Splits!$E:$E,0),MATCH(AU$1,Calculation_Splits!$DW$2:$EY$2,0))</f>
        <v>Derived from the annual POTEnCIA reports on country energy consumption; author: Joint Research Center (JRC); year: 2019</v>
      </c>
      <c r="AV44" s="71" t="str">
        <f>INDEX(Calculation_Splits!$DW:$EY,MATCH($A44,Calculation_Splits!$E:$E,0),MATCH(AV$1,Calculation_Splits!$DW$2:$EY$2,0))</f>
        <v>Derived from the annual POTEnCIA reports on country energy consumption; author: Joint Research Center (JRC); year: 2019</v>
      </c>
      <c r="AW44" s="71" t="str">
        <f>INDEX(Calculation_Splits!$DW:$EY,MATCH($A44,Calculation_Splits!$E:$E,0),MATCH(AW$1,Calculation_Splits!$DW$2:$EY$2,0))</f>
        <v>Derived from the annual POTEnCIA reports on country energy consumption; author: Joint Research Center (JRC); year: 2019</v>
      </c>
      <c r="AX44" s="71" t="str">
        <f>INDEX(Calculation_Splits!$DW:$EY,MATCH($A44,Calculation_Splits!$E:$E,0),MATCH(AX$1,Calculation_Splits!$DW$2:$EY$2,0))</f>
        <v>Derived from the annual POTEnCIA reports on country energy consumption; author: Joint Research Center (JRC); year: 2019</v>
      </c>
      <c r="AY44" s="71" t="str">
        <f>INDEX(Calculation_Splits!$DW:$EY,MATCH($A44,Calculation_Splits!$E:$E,0),MATCH(AY$1,Calculation_Splits!$DW$2:$EY$2,0))</f>
        <v>Derived from the annual POTEnCIA reports on country energy consumption; author: Joint Research Center (JRC); year: 2019</v>
      </c>
      <c r="AZ44" s="71" t="str">
        <f>INDEX(Calculation_Splits!$DW:$EY,MATCH($A44,Calculation_Splits!$E:$E,0),MATCH(AZ$1,Calculation_Splits!$DW$2:$EY$2,0))</f>
        <v>Derived from the annual POTEnCIA reports on country energy consumption; author: Joint Research Center (JRC); year: 2019</v>
      </c>
      <c r="BA44" s="71" t="str">
        <f>INDEX(Calculation_Splits!$DW:$EY,MATCH($A44,Calculation_Splits!$E:$E,0),MATCH(BA$1,Calculation_Splits!$DW$2:$EY$2,0))</f>
        <v>Derived from the annual POTEnCIA reports on country energy consumption; author: Joint Research Center (JRC); year: 2019</v>
      </c>
      <c r="BB44" s="71" t="str">
        <f>INDEX(Calculation_Splits!$DW:$EY,MATCH($A44,Calculation_Splits!$E:$E,0),MATCH(BB$1,Calculation_Splits!$DW$2:$EY$2,0))</f>
        <v>Derived from the annual POTEnCIA reports on country energy consumption; author: Joint Research Center (JRC); year: 2019</v>
      </c>
      <c r="BC44" s="71" t="str">
        <f>INDEX(Calculation_Splits!$DW:$EY,MATCH($A44,Calculation_Splits!$E:$E,0),MATCH(BC$1,Calculation_Splits!$DW$2:$EY$2,0))</f>
        <v>Derived from the annual POTEnCIA reports on country energy consumption; author: Joint Research Center (JRC); year: 2019</v>
      </c>
      <c r="BD44" s="71" t="str">
        <f>INDEX(Calculation_Splits!$DW:$EY,MATCH($A44,Calculation_Splits!$E:$E,0),MATCH(BD$1,Calculation_Splits!$DW$2:$EY$2,0))</f>
        <v>Derived from the annual POTEnCIA reports on country energy consumption; author: Joint Research Center (JRC); year: 2019</v>
      </c>
      <c r="BE44" s="71" t="str">
        <f>INDEX(Calculation_Splits!$DW:$EY,MATCH($A44,Calculation_Splits!$E:$E,0),MATCH(BE$1,Calculation_Splits!$DW$2:$EY$2,0))</f>
        <v>Derived from the annual POTEnCIA reports on country energy consumption; author: Joint Research Center (JRC); year: 2019</v>
      </c>
      <c r="BF44" s="71" t="str">
        <f>INDEX(Calculation_Splits!$DW:$EY,MATCH($A44,Calculation_Splits!$E:$E,0),MATCH(BF$1,Calculation_Splits!$DW$2:$EY$2,0))</f>
        <v>Derived from the annual POTEnCIA reports on country energy consumption; author: Joint Research Center (JRC); year: 2019</v>
      </c>
      <c r="BG44" s="71" t="str">
        <f>INDEX(Calculation_Splits!$DW:$EY,MATCH($A44,Calculation_Splits!$E:$E,0),MATCH(BG$1,Calculation_Splits!$DW$2:$EY$2,0))</f>
        <v>Derived from the annual POTEnCIA reports on country energy consumption; author: Joint Research Center (JRC); year: 2019</v>
      </c>
    </row>
    <row r="45" spans="1:59" x14ac:dyDescent="0.2">
      <c r="A45" t="s">
        <v>178</v>
      </c>
      <c r="B45" s="49">
        <f>INDEX(Calculation_Splits!$CT:$DV,MATCH($A45,Calculation_Splits!$E:$E,0),MATCH(B$1,Calculation_Splits!$CT$2:$DV$2,0))</f>
        <v>5.6710914821514954E-3</v>
      </c>
      <c r="C45" s="49">
        <f>INDEX(Calculation_Splits!$CT:$DV,MATCH($A45,Calculation_Splits!$E:$E,0),MATCH(C$1,Calculation_Splits!$CT$2:$DV$2,0))</f>
        <v>6.2476805114417625E-3</v>
      </c>
      <c r="D45" s="49">
        <f>INDEX(Calculation_Splits!$CT:$DV,MATCH($A45,Calculation_Splits!$E:$E,0),MATCH(D$1,Calculation_Splits!$CT$2:$DV$2,0))</f>
        <v>1.3854640987535164E-2</v>
      </c>
      <c r="E45" s="49">
        <f>INDEX(Calculation_Splits!$CT:$DV,MATCH($A45,Calculation_Splits!$E:$E,0),MATCH(E$1,Calculation_Splits!$CT$2:$DV$2,0))</f>
        <v>0.11760369108061024</v>
      </c>
      <c r="F45" s="49">
        <f>INDEX(Calculation_Splits!$CT:$DV,MATCH($A45,Calculation_Splits!$E:$E,0),MATCH(F$1,Calculation_Splits!$CT$2:$DV$2,0))</f>
        <v>4.8458924301685163E-3</v>
      </c>
      <c r="G45" s="49">
        <f>INDEX(Calculation_Splits!$CT:$DV,MATCH($A45,Calculation_Splits!$E:$E,0),MATCH(G$1,Calculation_Splits!$CT$2:$DV$2,0))</f>
        <v>9.4398218515593692E-3</v>
      </c>
      <c r="H45" s="49">
        <f>INDEX(Calculation_Splits!$CT:$DV,MATCH($A45,Calculation_Splits!$E:$E,0),MATCH(H$1,Calculation_Splits!$CT$2:$DV$2,0))</f>
        <v>6.606911481345689E-3</v>
      </c>
      <c r="I45" s="49">
        <f>INDEX(Calculation_Splits!$CT:$DV,MATCH($A45,Calculation_Splits!$E:$E,0),MATCH(I$1,Calculation_Splits!$CT$2:$DV$2,0))</f>
        <v>2.1406969228211775E-4</v>
      </c>
      <c r="J45" s="49">
        <f>INDEX(Calculation_Splits!$CT:$DV,MATCH($A45,Calculation_Splits!$E:$E,0),MATCH(J$1,Calculation_Splits!$CT$2:$DV$2,0))</f>
        <v>2.9861093688860391E-2</v>
      </c>
      <c r="K45" s="49">
        <f>INDEX(Calculation_Splits!$CT:$DV,MATCH($A45,Calculation_Splits!$E:$E,0),MATCH(K$1,Calculation_Splits!$CT$2:$DV$2,0))</f>
        <v>5.3481948875007913E-3</v>
      </c>
      <c r="L45" s="49">
        <f>INDEX(Calculation_Splits!$CT:$DV,MATCH($A45,Calculation_Splits!$E:$E,0),MATCH(L$1,Calculation_Splits!$CT$2:$DV$2,0))</f>
        <v>6.9413708297448445E-3</v>
      </c>
      <c r="M45" s="49">
        <f>INDEX(Calculation_Splits!$CT:$DV,MATCH($A45,Calculation_Splits!$E:$E,0),MATCH(M$1,Calculation_Splits!$CT$2:$DV$2,0))</f>
        <v>5.0163473673088639E-3</v>
      </c>
      <c r="N45" s="49">
        <f>INDEX(Calculation_Splits!$CT:$DV,MATCH($A45,Calculation_Splits!$E:$E,0),MATCH(N$1,Calculation_Splits!$CT$2:$DV$2,0))</f>
        <v>8.8768087315902133E-2</v>
      </c>
      <c r="O45" s="49">
        <f>INDEX(Calculation_Splits!$CT:$DV,MATCH($A45,Calculation_Splits!$E:$E,0),MATCH(O$1,Calculation_Splits!$CT$2:$DV$2,0))</f>
        <v>0.10685939969095426</v>
      </c>
      <c r="P45" s="49">
        <f>INDEX(Calculation_Splits!$CT:$DV,MATCH($A45,Calculation_Splits!$E:$E,0),MATCH(P$1,Calculation_Splits!$CT$2:$DV$2,0))</f>
        <v>8.3132797135308002E-3</v>
      </c>
      <c r="Q45" s="49">
        <f>INDEX(Calculation_Splits!$CT:$DV,MATCH($A45,Calculation_Splits!$E:$E,0),MATCH(Q$1,Calculation_Splits!$CT$2:$DV$2,0))</f>
        <v>3.3558034263596387E-3</v>
      </c>
      <c r="R45" s="49">
        <f>INDEX(Calculation_Splits!$CT:$DV,MATCH($A45,Calculation_Splits!$E:$E,0),MATCH(R$1,Calculation_Splits!$CT$2:$DV$2,0))</f>
        <v>0.12174862753130263</v>
      </c>
      <c r="S45" s="49">
        <f>INDEX(Calculation_Splits!$CT:$DV,MATCH($A45,Calculation_Splits!$E:$E,0),MATCH(S$1,Calculation_Splits!$CT$2:$DV$2,0))</f>
        <v>6.1799705999159254E-4</v>
      </c>
      <c r="T45" s="49">
        <f>INDEX(Calculation_Splits!$CT:$DV,MATCH($A45,Calculation_Splits!$E:$E,0),MATCH(T$1,Calculation_Splits!$CT$2:$DV$2,0))</f>
        <v>2.3863564883461374E-2</v>
      </c>
      <c r="U45" s="49">
        <f>INDEX(Calculation_Splits!$CT:$DV,MATCH($A45,Calculation_Splits!$E:$E,0),MATCH(U$1,Calculation_Splits!$CT$2:$DV$2,0))</f>
        <v>7.7289288520708359E-4</v>
      </c>
      <c r="V45" s="49">
        <f>INDEX(Calculation_Splits!$CT:$DV,MATCH($A45,Calculation_Splits!$E:$E,0),MATCH(V$1,Calculation_Splits!$CT$2:$DV$2,0))</f>
        <v>1.1475758003068373E-2</v>
      </c>
      <c r="W45" s="49">
        <f>INDEX(Calculation_Splits!$CT:$DV,MATCH($A45,Calculation_Splits!$E:$E,0),MATCH(W$1,Calculation_Splits!$CT$2:$DV$2,0))</f>
        <v>2.9152663831639521E-3</v>
      </c>
      <c r="X45" s="49">
        <f>INDEX(Calculation_Splits!$CT:$DV,MATCH($A45,Calculation_Splits!$E:$E,0),MATCH(X$1,Calculation_Splits!$CT$2:$DV$2,0))</f>
        <v>1.8930824489490954E-2</v>
      </c>
      <c r="Y45" s="49">
        <f>INDEX(Calculation_Splits!$CT:$DV,MATCH($A45,Calculation_Splits!$E:$E,0),MATCH(Y$1,Calculation_Splits!$CT$2:$DV$2,0))</f>
        <v>2.3663139304815679E-2</v>
      </c>
      <c r="Z45" s="49">
        <f>INDEX(Calculation_Splits!$CT:$DV,MATCH($A45,Calculation_Splits!$E:$E,0),MATCH(Z$1,Calculation_Splits!$CT$2:$DV$2,0))</f>
        <v>4.4849052140962485E-3</v>
      </c>
      <c r="AA45" s="49">
        <f>INDEX(Calculation_Splits!$CT:$DV,MATCH($A45,Calculation_Splits!$E:$E,0),MATCH(AA$1,Calculation_Splits!$CT$2:$DV$2,0))</f>
        <v>3.2847999699560475E-2</v>
      </c>
      <c r="AB45" s="49">
        <f>INDEX(Calculation_Splits!$CT:$DV,MATCH($A45,Calculation_Splits!$E:$E,0),MATCH(AB$1,Calculation_Splits!$CT$2:$DV$2,0))</f>
        <v>4.049159779498563E-3</v>
      </c>
      <c r="AC45" s="49">
        <f>INDEX(Calculation_Splits!$CT:$DV,MATCH($A45,Calculation_Splits!$E:$E,0),MATCH(AC$1,Calculation_Splits!$CT$2:$DV$2,0))</f>
        <v>8.9202577111599152E-2</v>
      </c>
      <c r="AD45" s="49">
        <f>INDEX(Calculation_Splits!$CT:$DV,MATCH($A45,Calculation_Splits!$E:$E,0),MATCH(AD$1,Calculation_Splits!$CT$2:$DV$2,0))</f>
        <v>2.2136452123985233E-2</v>
      </c>
      <c r="AE45" s="71" t="str">
        <f>INDEX(Calculation_Splits!$DW:$EY,MATCH($A45,Calculation_Splits!$E:$E,0),MATCH(AE$1,Calculation_Splits!$DW$2:$EY$2,0))</f>
        <v>Derived from the annual POTEnCIA reports on country energy consumption; author: Joint Research Center (JRC); year: 2019</v>
      </c>
      <c r="AF45" s="71" t="str">
        <f>INDEX(Calculation_Splits!$DW:$EY,MATCH($A45,Calculation_Splits!$E:$E,0),MATCH(AF$1,Calculation_Splits!$DW$2:$EY$2,0))</f>
        <v>Derived from the annual POTEnCIA reports on country energy consumption; author: Joint Research Center (JRC); year: 2019</v>
      </c>
      <c r="AG45" s="71" t="str">
        <f>INDEX(Calculation_Splits!$DW:$EY,MATCH($A45,Calculation_Splits!$E:$E,0),MATCH(AG$1,Calculation_Splits!$DW$2:$EY$2,0))</f>
        <v>Derived from the annual POTEnCIA reports on country energy consumption; author: Joint Research Center (JRC); year: 2019</v>
      </c>
      <c r="AH45" s="71" t="str">
        <f>INDEX(Calculation_Splits!$DW:$EY,MATCH($A45,Calculation_Splits!$E:$E,0),MATCH(AH$1,Calculation_Splits!$DW$2:$EY$2,0))</f>
        <v>Derived from the annual POTEnCIA reports on country energy consumption; author: Joint Research Center (JRC); year: 2019</v>
      </c>
      <c r="AI45" s="71" t="str">
        <f>INDEX(Calculation_Splits!$DW:$EY,MATCH($A45,Calculation_Splits!$E:$E,0),MATCH(AI$1,Calculation_Splits!$DW$2:$EY$2,0))</f>
        <v>Derived from the annual POTEnCIA reports on country energy consumption; author: Joint Research Center (JRC); year: 2019</v>
      </c>
      <c r="AJ45" s="71" t="str">
        <f>INDEX(Calculation_Splits!$DW:$EY,MATCH($A45,Calculation_Splits!$E:$E,0),MATCH(AJ$1,Calculation_Splits!$DW$2:$EY$2,0))</f>
        <v>Derived from the annual POTEnCIA reports on country energy consumption; author: Joint Research Center (JRC); year: 2019</v>
      </c>
      <c r="AK45" s="71" t="str">
        <f>INDEX(Calculation_Splits!$DW:$EY,MATCH($A45,Calculation_Splits!$E:$E,0),MATCH(AK$1,Calculation_Splits!$DW$2:$EY$2,0))</f>
        <v>Derived from the annual POTEnCIA reports on country energy consumption; author: Joint Research Center (JRC); year: 2019</v>
      </c>
      <c r="AL45" s="71" t="str">
        <f>INDEX(Calculation_Splits!$DW:$EY,MATCH($A45,Calculation_Splits!$E:$E,0),MATCH(AL$1,Calculation_Splits!$DW$2:$EY$2,0))</f>
        <v>Derived from the annual POTEnCIA reports on country energy consumption; author: Joint Research Center (JRC); year: 2019</v>
      </c>
      <c r="AM45" s="71" t="str">
        <f>INDEX(Calculation_Splits!$DW:$EY,MATCH($A45,Calculation_Splits!$E:$E,0),MATCH(AM$1,Calculation_Splits!$DW$2:$EY$2,0))</f>
        <v>Derived from the annual POTEnCIA reports on country energy consumption; author: Joint Research Center (JRC); year: 2019</v>
      </c>
      <c r="AN45" s="71" t="str">
        <f>INDEX(Calculation_Splits!$DW:$EY,MATCH($A45,Calculation_Splits!$E:$E,0),MATCH(AN$1,Calculation_Splits!$DW$2:$EY$2,0))</f>
        <v>Derived from the annual POTEnCIA reports on country energy consumption; author: Joint Research Center (JRC); year: 2019</v>
      </c>
      <c r="AO45" s="71" t="str">
        <f>INDEX(Calculation_Splits!$DW:$EY,MATCH($A45,Calculation_Splits!$E:$E,0),MATCH(AO$1,Calculation_Splits!$DW$2:$EY$2,0))</f>
        <v>Derived from the annual POTEnCIA reports on country energy consumption; author: Joint Research Center (JRC); year: 2019</v>
      </c>
      <c r="AP45" s="71" t="str">
        <f>INDEX(Calculation_Splits!$DW:$EY,MATCH($A45,Calculation_Splits!$E:$E,0),MATCH(AP$1,Calculation_Splits!$DW$2:$EY$2,0))</f>
        <v>Derived from the annual POTEnCIA reports on country energy consumption; author: Joint Research Center (JRC); year: 2019</v>
      </c>
      <c r="AQ45" s="71" t="str">
        <f>INDEX(Calculation_Splits!$DW:$EY,MATCH($A45,Calculation_Splits!$E:$E,0),MATCH(AQ$1,Calculation_Splits!$DW$2:$EY$2,0))</f>
        <v>Derived from the annual POTEnCIA reports on country energy consumption; author: Joint Research Center (JRC); year: 2019</v>
      </c>
      <c r="AR45" s="71" t="str">
        <f>INDEX(Calculation_Splits!$DW:$EY,MATCH($A45,Calculation_Splits!$E:$E,0),MATCH(AR$1,Calculation_Splits!$DW$2:$EY$2,0))</f>
        <v>Derived from the annual POTEnCIA reports on country energy consumption; author: Joint Research Center (JRC); year: 2019</v>
      </c>
      <c r="AS45" s="71" t="str">
        <f>INDEX(Calculation_Splits!$DW:$EY,MATCH($A45,Calculation_Splits!$E:$E,0),MATCH(AS$1,Calculation_Splits!$DW$2:$EY$2,0))</f>
        <v>Derived from the annual POTEnCIA reports on country energy consumption; author: Joint Research Center (JRC); year: 2019</v>
      </c>
      <c r="AT45" s="71" t="str">
        <f>INDEX(Calculation_Splits!$DW:$EY,MATCH($A45,Calculation_Splits!$E:$E,0),MATCH(AT$1,Calculation_Splits!$DW$2:$EY$2,0))</f>
        <v>Derived from the annual POTEnCIA reports on country energy consumption; author: Joint Research Center (JRC); year: 2019</v>
      </c>
      <c r="AU45" s="71" t="str">
        <f>INDEX(Calculation_Splits!$DW:$EY,MATCH($A45,Calculation_Splits!$E:$E,0),MATCH(AU$1,Calculation_Splits!$DW$2:$EY$2,0))</f>
        <v>Derived from the annual POTEnCIA reports on country energy consumption; author: Joint Research Center (JRC); year: 2019</v>
      </c>
      <c r="AV45" s="71" t="str">
        <f>INDEX(Calculation_Splits!$DW:$EY,MATCH($A45,Calculation_Splits!$E:$E,0),MATCH(AV$1,Calculation_Splits!$DW$2:$EY$2,0))</f>
        <v>Derived from the annual POTEnCIA reports on country energy consumption; author: Joint Research Center (JRC); year: 2019</v>
      </c>
      <c r="AW45" s="71" t="str">
        <f>INDEX(Calculation_Splits!$DW:$EY,MATCH($A45,Calculation_Splits!$E:$E,0),MATCH(AW$1,Calculation_Splits!$DW$2:$EY$2,0))</f>
        <v>Derived from the annual POTEnCIA reports on country energy consumption; author: Joint Research Center (JRC); year: 2019</v>
      </c>
      <c r="AX45" s="71" t="str">
        <f>INDEX(Calculation_Splits!$DW:$EY,MATCH($A45,Calculation_Splits!$E:$E,0),MATCH(AX$1,Calculation_Splits!$DW$2:$EY$2,0))</f>
        <v>Derived from the annual POTEnCIA reports on country energy consumption; author: Joint Research Center (JRC); year: 2019</v>
      </c>
      <c r="AY45" s="71" t="str">
        <f>INDEX(Calculation_Splits!$DW:$EY,MATCH($A45,Calculation_Splits!$E:$E,0),MATCH(AY$1,Calculation_Splits!$DW$2:$EY$2,0))</f>
        <v>Derived from the annual POTEnCIA reports on country energy consumption; author: Joint Research Center (JRC); year: 2019</v>
      </c>
      <c r="AZ45" s="71" t="str">
        <f>INDEX(Calculation_Splits!$DW:$EY,MATCH($A45,Calculation_Splits!$E:$E,0),MATCH(AZ$1,Calculation_Splits!$DW$2:$EY$2,0))</f>
        <v>Derived from the annual POTEnCIA reports on country energy consumption; author: Joint Research Center (JRC); year: 2019</v>
      </c>
      <c r="BA45" s="71" t="str">
        <f>INDEX(Calculation_Splits!$DW:$EY,MATCH($A45,Calculation_Splits!$E:$E,0),MATCH(BA$1,Calculation_Splits!$DW$2:$EY$2,0))</f>
        <v>Derived from the annual POTEnCIA reports on country energy consumption; author: Joint Research Center (JRC); year: 2019</v>
      </c>
      <c r="BB45" s="71" t="str">
        <f>INDEX(Calculation_Splits!$DW:$EY,MATCH($A45,Calculation_Splits!$E:$E,0),MATCH(BB$1,Calculation_Splits!$DW$2:$EY$2,0))</f>
        <v>Derived from the annual POTEnCIA reports on country energy consumption; author: Joint Research Center (JRC); year: 2019</v>
      </c>
      <c r="BC45" s="71" t="str">
        <f>INDEX(Calculation_Splits!$DW:$EY,MATCH($A45,Calculation_Splits!$E:$E,0),MATCH(BC$1,Calculation_Splits!$DW$2:$EY$2,0))</f>
        <v>Derived from the annual POTEnCIA reports on country energy consumption; author: Joint Research Center (JRC); year: 2019</v>
      </c>
      <c r="BD45" s="71" t="str">
        <f>INDEX(Calculation_Splits!$DW:$EY,MATCH($A45,Calculation_Splits!$E:$E,0),MATCH(BD$1,Calculation_Splits!$DW$2:$EY$2,0))</f>
        <v>Derived from the annual POTEnCIA reports on country energy consumption; author: Joint Research Center (JRC); year: 2019</v>
      </c>
      <c r="BE45" s="71" t="str">
        <f>INDEX(Calculation_Splits!$DW:$EY,MATCH($A45,Calculation_Splits!$E:$E,0),MATCH(BE$1,Calculation_Splits!$DW$2:$EY$2,0))</f>
        <v>Derived from the annual POTEnCIA reports on country energy consumption; author: Joint Research Center (JRC); year: 2019</v>
      </c>
      <c r="BF45" s="71" t="str">
        <f>INDEX(Calculation_Splits!$DW:$EY,MATCH($A45,Calculation_Splits!$E:$E,0),MATCH(BF$1,Calculation_Splits!$DW$2:$EY$2,0))</f>
        <v>Derived from the annual POTEnCIA reports on country energy consumption; author: Joint Research Center (JRC); year: 2019</v>
      </c>
      <c r="BG45" s="71" t="str">
        <f>INDEX(Calculation_Splits!$DW:$EY,MATCH($A45,Calculation_Splits!$E:$E,0),MATCH(BG$1,Calculation_Splits!$DW$2:$EY$2,0))</f>
        <v>Derived from the annual POTEnCIA reports on country energy consumption; author: Joint Research Center (JRC); year: 2019</v>
      </c>
    </row>
    <row r="46" spans="1:59" x14ac:dyDescent="0.2">
      <c r="A46" t="s">
        <v>179</v>
      </c>
      <c r="B46" s="49">
        <f>INDEX(Calculation_Splits!$CT:$DV,MATCH($A46,Calculation_Splits!$E:$E,0),MATCH(B$1,Calculation_Splits!$CT$2:$DV$2,0))</f>
        <v>0.88741683135636551</v>
      </c>
      <c r="C46" s="49">
        <f>INDEX(Calculation_Splits!$CT:$DV,MATCH($A46,Calculation_Splits!$E:$E,0),MATCH(C$1,Calculation_Splits!$CT$2:$DV$2,0))</f>
        <v>0.84783353990064392</v>
      </c>
      <c r="D46" s="49">
        <f>INDEX(Calculation_Splits!$CT:$DV,MATCH($A46,Calculation_Splits!$E:$E,0),MATCH(D$1,Calculation_Splits!$CT$2:$DV$2,0))</f>
        <v>0.73757443824781332</v>
      </c>
      <c r="E46" s="49">
        <f>INDEX(Calculation_Splits!$CT:$DV,MATCH($A46,Calculation_Splits!$E:$E,0),MATCH(E$1,Calculation_Splits!$CT$2:$DV$2,0))</f>
        <v>0.83</v>
      </c>
      <c r="F46" s="49">
        <f>INDEX(Calculation_Splits!$CT:$DV,MATCH($A46,Calculation_Splits!$E:$E,0),MATCH(F$1,Calculation_Splits!$CT$2:$DV$2,0))</f>
        <v>0.88087084762445778</v>
      </c>
      <c r="G46" s="49">
        <f>INDEX(Calculation_Splits!$CT:$DV,MATCH($A46,Calculation_Splits!$E:$E,0),MATCH(G$1,Calculation_Splits!$CT$2:$DV$2,0))</f>
        <v>0.85882637902512049</v>
      </c>
      <c r="H46" s="49">
        <f>INDEX(Calculation_Splits!$CT:$DV,MATCH($A46,Calculation_Splits!$E:$E,0),MATCH(H$1,Calculation_Splits!$CT$2:$DV$2,0))</f>
        <v>0.85125416228013895</v>
      </c>
      <c r="I46" s="49">
        <f>INDEX(Calculation_Splits!$CT:$DV,MATCH($A46,Calculation_Splits!$E:$E,0),MATCH(I$1,Calculation_Splits!$CT$2:$DV$2,0))</f>
        <v>0.84492457293264644</v>
      </c>
      <c r="J46" s="49">
        <f>INDEX(Calculation_Splits!$CT:$DV,MATCH($A46,Calculation_Splits!$E:$E,0),MATCH(J$1,Calculation_Splits!$CT$2:$DV$2,0))</f>
        <v>0.83</v>
      </c>
      <c r="K46" s="49">
        <f>INDEX(Calculation_Splits!$CT:$DV,MATCH($A46,Calculation_Splits!$E:$E,0),MATCH(K$1,Calculation_Splits!$CT$2:$DV$2,0))</f>
        <v>0.87280352232726377</v>
      </c>
      <c r="L46" s="49">
        <f>INDEX(Calculation_Splits!$CT:$DV,MATCH($A46,Calculation_Splits!$E:$E,0),MATCH(L$1,Calculation_Splits!$CT$2:$DV$2,0))</f>
        <v>0.80553807609547123</v>
      </c>
      <c r="M46" s="49">
        <f>INDEX(Calculation_Splits!$CT:$DV,MATCH($A46,Calculation_Splits!$E:$E,0),MATCH(M$1,Calculation_Splits!$CT$2:$DV$2,0))</f>
        <v>0.75108364939365158</v>
      </c>
      <c r="N46" s="49">
        <f>INDEX(Calculation_Splits!$CT:$DV,MATCH($A46,Calculation_Splits!$E:$E,0),MATCH(N$1,Calculation_Splits!$CT$2:$DV$2,0))</f>
        <v>0.84326857548810097</v>
      </c>
      <c r="O46" s="49">
        <f>INDEX(Calculation_Splits!$CT:$DV,MATCH($A46,Calculation_Splits!$E:$E,0),MATCH(O$1,Calculation_Splits!$CT$2:$DV$2,0))</f>
        <v>0.83068306110930556</v>
      </c>
      <c r="P46" s="49">
        <f>INDEX(Calculation_Splits!$CT:$DV,MATCH($A46,Calculation_Splits!$E:$E,0),MATCH(P$1,Calculation_Splits!$CT$2:$DV$2,0))</f>
        <v>0.85929810281253782</v>
      </c>
      <c r="Q46" s="49">
        <f>INDEX(Calculation_Splits!$CT:$DV,MATCH($A46,Calculation_Splits!$E:$E,0),MATCH(Q$1,Calculation_Splits!$CT$2:$DV$2,0))</f>
        <v>0.83</v>
      </c>
      <c r="R46" s="49">
        <f>INDEX(Calculation_Splits!$CT:$DV,MATCH($A46,Calculation_Splits!$E:$E,0),MATCH(R$1,Calculation_Splits!$CT$2:$DV$2,0))</f>
        <v>0.81579452683058729</v>
      </c>
      <c r="S46" s="49">
        <f>INDEX(Calculation_Splits!$CT:$DV,MATCH($A46,Calculation_Splits!$E:$E,0),MATCH(S$1,Calculation_Splits!$CT$2:$DV$2,0))</f>
        <v>0.82733410428354115</v>
      </c>
      <c r="T46" s="49">
        <f>INDEX(Calculation_Splits!$CT:$DV,MATCH($A46,Calculation_Splits!$E:$E,0),MATCH(T$1,Calculation_Splits!$CT$2:$DV$2,0))</f>
        <v>0.83</v>
      </c>
      <c r="U46" s="49">
        <f>INDEX(Calculation_Splits!$CT:$DV,MATCH($A46,Calculation_Splits!$E:$E,0),MATCH(U$1,Calculation_Splits!$CT$2:$DV$2,0))</f>
        <v>0.83192207843051746</v>
      </c>
      <c r="V46" s="49">
        <f>INDEX(Calculation_Splits!$CT:$DV,MATCH($A46,Calculation_Splits!$E:$E,0),MATCH(V$1,Calculation_Splits!$CT$2:$DV$2,0))</f>
        <v>0.79289375140717477</v>
      </c>
      <c r="W46" s="49">
        <f>INDEX(Calculation_Splits!$CT:$DV,MATCH($A46,Calculation_Splits!$E:$E,0),MATCH(W$1,Calculation_Splits!$CT$2:$DV$2,0))</f>
        <v>0.84591045088283412</v>
      </c>
      <c r="X46" s="49">
        <f>INDEX(Calculation_Splits!$CT:$DV,MATCH($A46,Calculation_Splits!$E:$E,0),MATCH(X$1,Calculation_Splits!$CT$2:$DV$2,0))</f>
        <v>0.55357057509987573</v>
      </c>
      <c r="Y46" s="49">
        <f>INDEX(Calculation_Splits!$CT:$DV,MATCH($A46,Calculation_Splits!$E:$E,0),MATCH(Y$1,Calculation_Splits!$CT$2:$DV$2,0))</f>
        <v>0.837816425453772</v>
      </c>
      <c r="Z46" s="49">
        <f>INDEX(Calculation_Splits!$CT:$DV,MATCH($A46,Calculation_Splits!$E:$E,0),MATCH(Z$1,Calculation_Splits!$CT$2:$DV$2,0))</f>
        <v>0.87733994567710216</v>
      </c>
      <c r="AA46" s="49">
        <f>INDEX(Calculation_Splits!$CT:$DV,MATCH($A46,Calculation_Splits!$E:$E,0),MATCH(AA$1,Calculation_Splits!$CT$2:$DV$2,0))</f>
        <v>0.78109494205904395</v>
      </c>
      <c r="AB46" s="49">
        <f>INDEX(Calculation_Splits!$CT:$DV,MATCH($A46,Calculation_Splits!$E:$E,0),MATCH(AB$1,Calculation_Splits!$CT$2:$DV$2,0))</f>
        <v>0.79896856619957091</v>
      </c>
      <c r="AC46" s="49">
        <f>INDEX(Calculation_Splits!$CT:$DV,MATCH($A46,Calculation_Splits!$E:$E,0),MATCH(AC$1,Calculation_Splits!$CT$2:$DV$2,0))</f>
        <v>0.83</v>
      </c>
      <c r="AD46" s="49">
        <f>INDEX(Calculation_Splits!$CT:$DV,MATCH($A46,Calculation_Splits!$E:$E,0),MATCH(AD$1,Calculation_Splits!$CT$2:$DV$2,0))</f>
        <v>0.84887939444267457</v>
      </c>
      <c r="AE46" s="71" t="str">
        <f>INDEX(Calculation_Splits!$DW:$EY,MATCH($A46,Calculation_Splits!$E:$E,0),MATCH(AE$1,Calculation_Splits!$DW$2:$EY$2,0))</f>
        <v>Derived from the annual POTEnCIA reports on country energy consumption; author: Joint Research Center (JRC); year: 2019</v>
      </c>
      <c r="AF46" s="71" t="str">
        <f>INDEX(Calculation_Splits!$DW:$EY,MATCH($A46,Calculation_Splits!$E:$E,0),MATCH(AF$1,Calculation_Splits!$DW$2:$EY$2,0))</f>
        <v>Derived from the annual POTEnCIA reports on country energy consumption; author: Joint Research Center (JRC); year: 2019</v>
      </c>
      <c r="AG46" s="71" t="str">
        <f>INDEX(Calculation_Splits!$DW:$EY,MATCH($A46,Calculation_Splits!$E:$E,0),MATCH(AG$1,Calculation_Splits!$DW$2:$EY$2,0))</f>
        <v>Derived from the annual POTEnCIA reports on country energy consumption; author: Joint Research Center (JRC); year: 2019</v>
      </c>
      <c r="AH46" s="71" t="str">
        <f>INDEX(Calculation_Splits!$DW:$EY,MATCH($A46,Calculation_Splits!$E:$E,0),MATCH(AH$1,Calculation_Splits!$DW$2:$EY$2,0))</f>
        <v>No known district heating technologies for space heating in households based on the annual POTEnCIA reports on country energy consumption, dummy data based on the NL dataset was used to fill in the split; author: Joint Research Center (JRC); year: 2020</v>
      </c>
      <c r="AI46" s="71" t="str">
        <f>INDEX(Calculation_Splits!$DW:$EY,MATCH($A46,Calculation_Splits!$E:$E,0),MATCH(AI$1,Calculation_Splits!$DW$2:$EY$2,0))</f>
        <v>Derived from the annual POTEnCIA reports on country energy consumption; author: Joint Research Center (JRC); year: 2019</v>
      </c>
      <c r="AJ46" s="71" t="str">
        <f>INDEX(Calculation_Splits!$DW:$EY,MATCH($A46,Calculation_Splits!$E:$E,0),MATCH(AJ$1,Calculation_Splits!$DW$2:$EY$2,0))</f>
        <v>Derived from the annual POTEnCIA reports on country energy consumption; author: Joint Research Center (JRC); year: 2019</v>
      </c>
      <c r="AK46" s="71" t="str">
        <f>INDEX(Calculation_Splits!$DW:$EY,MATCH($A46,Calculation_Splits!$E:$E,0),MATCH(AK$1,Calculation_Splits!$DW$2:$EY$2,0))</f>
        <v>Derived from the annual POTEnCIA reports on country energy consumption; author: Joint Research Center (JRC); year: 2019</v>
      </c>
      <c r="AL46" s="71" t="str">
        <f>INDEX(Calculation_Splits!$DW:$EY,MATCH($A46,Calculation_Splits!$E:$E,0),MATCH(AL$1,Calculation_Splits!$DW$2:$EY$2,0))</f>
        <v>Derived from the annual POTEnCIA reports on country energy consumption; author: Joint Research Center (JRC); year: 2019</v>
      </c>
      <c r="AM46" s="71" t="str">
        <f>INDEX(Calculation_Splits!$DW:$EY,MATCH($A46,Calculation_Splits!$E:$E,0),MATCH(AM$1,Calculation_Splits!$DW$2:$EY$2,0))</f>
        <v>No known district heating technologies for space heating in households based on the annual POTEnCIA reports on country energy consumption, dummy data based on the NL dataset was used to fill in the split; author: Joint Research Center (JRC); year: 2020</v>
      </c>
      <c r="AN46" s="71" t="str">
        <f>INDEX(Calculation_Splits!$DW:$EY,MATCH($A46,Calculation_Splits!$E:$E,0),MATCH(AN$1,Calculation_Splits!$DW$2:$EY$2,0))</f>
        <v>Derived from the annual POTEnCIA reports on country energy consumption; author: Joint Research Center (JRC); year: 2019</v>
      </c>
      <c r="AO46" s="71" t="str">
        <f>INDEX(Calculation_Splits!$DW:$EY,MATCH($A46,Calculation_Splits!$E:$E,0),MATCH(AO$1,Calculation_Splits!$DW$2:$EY$2,0))</f>
        <v>Derived from the annual POTEnCIA reports on country energy consumption; author: Joint Research Center (JRC); year: 2019</v>
      </c>
      <c r="AP46" s="71" t="str">
        <f>INDEX(Calculation_Splits!$DW:$EY,MATCH($A46,Calculation_Splits!$E:$E,0),MATCH(AP$1,Calculation_Splits!$DW$2:$EY$2,0))</f>
        <v>Derived from the annual POTEnCIA reports on country energy consumption; author: Joint Research Center (JRC); year: 2019</v>
      </c>
      <c r="AQ46" s="71" t="str">
        <f>INDEX(Calculation_Splits!$DW:$EY,MATCH($A46,Calculation_Splits!$E:$E,0),MATCH(AQ$1,Calculation_Splits!$DW$2:$EY$2,0))</f>
        <v>Derived from the annual POTEnCIA reports on country energy consumption; author: Joint Research Center (JRC); year: 2019</v>
      </c>
      <c r="AR46" s="71" t="str">
        <f>INDEX(Calculation_Splits!$DW:$EY,MATCH($A46,Calculation_Splits!$E:$E,0),MATCH(AR$1,Calculation_Splits!$DW$2:$EY$2,0))</f>
        <v>Derived from the annual POTEnCIA reports on country energy consumption; author: Joint Research Center (JRC); year: 2019</v>
      </c>
      <c r="AS46" s="71" t="str">
        <f>INDEX(Calculation_Splits!$DW:$EY,MATCH($A46,Calculation_Splits!$E:$E,0),MATCH(AS$1,Calculation_Splits!$DW$2:$EY$2,0))</f>
        <v>Derived from the annual POTEnCIA reports on country energy consumption; author: Joint Research Center (JRC); year: 2019</v>
      </c>
      <c r="AT46" s="71" t="str">
        <f>INDEX(Calculation_Splits!$DW:$EY,MATCH($A46,Calculation_Splits!$E:$E,0),MATCH(AT$1,Calculation_Splits!$DW$2:$EY$2,0))</f>
        <v>No known district heating technologies for space heating in households based on the annual POTEnCIA reports on country energy consumption, dummy data based on the NL dataset was used to fill in the split; author: Joint Research Center (JRC); year: 2020</v>
      </c>
      <c r="AU46" s="71" t="str">
        <f>INDEX(Calculation_Splits!$DW:$EY,MATCH($A46,Calculation_Splits!$E:$E,0),MATCH(AU$1,Calculation_Splits!$DW$2:$EY$2,0))</f>
        <v>Derived from the annual POTEnCIA reports on country energy consumption; author: Joint Research Center (JRC); year: 2019</v>
      </c>
      <c r="AV46" s="71" t="str">
        <f>INDEX(Calculation_Splits!$DW:$EY,MATCH($A46,Calculation_Splits!$E:$E,0),MATCH(AV$1,Calculation_Splits!$DW$2:$EY$2,0))</f>
        <v>Derived from the annual POTEnCIA reports on country energy consumption; author: Joint Research Center (JRC); year: 2019</v>
      </c>
      <c r="AW46" s="71" t="str">
        <f>INDEX(Calculation_Splits!$DW:$EY,MATCH($A46,Calculation_Splits!$E:$E,0),MATCH(AW$1,Calculation_Splits!$DW$2:$EY$2,0))</f>
        <v>No known district heating technologies for space heating in households based on the annual POTEnCIA reports on country energy consumption, dummy data based on the NL dataset was used to fill in the split; author: Joint Research Center (JRC); year: 2020</v>
      </c>
      <c r="AX46" s="71" t="str">
        <f>INDEX(Calculation_Splits!$DW:$EY,MATCH($A46,Calculation_Splits!$E:$E,0),MATCH(AX$1,Calculation_Splits!$DW$2:$EY$2,0))</f>
        <v>Derived from the annual POTEnCIA reports on country energy consumption; author: Joint Research Center (JRC); year: 2019</v>
      </c>
      <c r="AY46" s="71" t="str">
        <f>INDEX(Calculation_Splits!$DW:$EY,MATCH($A46,Calculation_Splits!$E:$E,0),MATCH(AY$1,Calculation_Splits!$DW$2:$EY$2,0))</f>
        <v>Derived from the annual POTEnCIA reports on country energy consumption; author: Joint Research Center (JRC); year: 2019</v>
      </c>
      <c r="AZ46" s="71" t="str">
        <f>INDEX(Calculation_Splits!$DW:$EY,MATCH($A46,Calculation_Splits!$E:$E,0),MATCH(AZ$1,Calculation_Splits!$DW$2:$EY$2,0))</f>
        <v>Derived from the annual POTEnCIA reports on country energy consumption; author: Joint Research Center (JRC); year: 2019</v>
      </c>
      <c r="BA46" s="71" t="str">
        <f>INDEX(Calculation_Splits!$DW:$EY,MATCH($A46,Calculation_Splits!$E:$E,0),MATCH(BA$1,Calculation_Splits!$DW$2:$EY$2,0))</f>
        <v>Derived from the annual POTEnCIA reports on country energy consumption; author: Joint Research Center (JRC); year: 2019</v>
      </c>
      <c r="BB46" s="71" t="str">
        <f>INDEX(Calculation_Splits!$DW:$EY,MATCH($A46,Calculation_Splits!$E:$E,0),MATCH(BB$1,Calculation_Splits!$DW$2:$EY$2,0))</f>
        <v>Derived from the annual POTEnCIA reports on country energy consumption; author: Joint Research Center (JRC); year: 2019</v>
      </c>
      <c r="BC46" s="71" t="str">
        <f>INDEX(Calculation_Splits!$DW:$EY,MATCH($A46,Calculation_Splits!$E:$E,0),MATCH(BC$1,Calculation_Splits!$DW$2:$EY$2,0))</f>
        <v>Derived from the annual POTEnCIA reports on country energy consumption; author: Joint Research Center (JRC); year: 2019</v>
      </c>
      <c r="BD46" s="71" t="str">
        <f>INDEX(Calculation_Splits!$DW:$EY,MATCH($A46,Calculation_Splits!$E:$E,0),MATCH(BD$1,Calculation_Splits!$DW$2:$EY$2,0))</f>
        <v>Derived from the annual POTEnCIA reports on country energy consumption; author: Joint Research Center (JRC); year: 2019</v>
      </c>
      <c r="BE46" s="71" t="str">
        <f>INDEX(Calculation_Splits!$DW:$EY,MATCH($A46,Calculation_Splits!$E:$E,0),MATCH(BE$1,Calculation_Splits!$DW$2:$EY$2,0))</f>
        <v>Derived from the annual POTEnCIA reports on country energy consumption; author: Joint Research Center (JRC); year: 2019</v>
      </c>
      <c r="BF46" s="71" t="str">
        <f>INDEX(Calculation_Splits!$DW:$EY,MATCH($A46,Calculation_Splits!$E:$E,0),MATCH(BF$1,Calculation_Splits!$DW$2:$EY$2,0))</f>
        <v>No known district heating technologies for space heating in households based on the annual POTEnCIA reports on country energy consumption, dummy data based on the NL dataset was used to fill in the split; author: Joint Research Center (JRC); year: 2020</v>
      </c>
      <c r="BG46" s="71" t="str">
        <f>INDEX(Calculation_Splits!$DW:$EY,MATCH($A46,Calculation_Splits!$E:$E,0),MATCH(BG$1,Calculation_Splits!$DW$2:$EY$2,0))</f>
        <v>Derived from the annual POTEnCIA reports on country energy consumption; author: Joint Research Center (JRC); year: 2019</v>
      </c>
    </row>
    <row r="47" spans="1:59" x14ac:dyDescent="0.2">
      <c r="A47" t="s">
        <v>180</v>
      </c>
      <c r="B47" s="49">
        <f>INDEX(Calculation_Splits!$CT:$DV,MATCH($A47,Calculation_Splits!$E:$E,0),MATCH(B$1,Calculation_Splits!$CT$2:$DV$2,0))</f>
        <v>2.7520333496847026E-2</v>
      </c>
      <c r="C47" s="49">
        <f>INDEX(Calculation_Splits!$CT:$DV,MATCH($A47,Calculation_Splits!$E:$E,0),MATCH(C$1,Calculation_Splits!$CT$2:$DV$2,0))</f>
        <v>3.6571040807596114E-2</v>
      </c>
      <c r="D47" s="49">
        <f>INDEX(Calculation_Splits!$CT:$DV,MATCH($A47,Calculation_Splits!$E:$E,0),MATCH(D$1,Calculation_Splits!$CT$2:$DV$2,0))</f>
        <v>2.7269395016286009E-2</v>
      </c>
      <c r="E47" s="49">
        <f>INDEX(Calculation_Splits!$CT:$DV,MATCH($A47,Calculation_Splits!$E:$E,0),MATCH(E$1,Calculation_Splits!$CT$2:$DV$2,0))</f>
        <v>2.3782652716585362E-2</v>
      </c>
      <c r="F47" s="49">
        <f>INDEX(Calculation_Splits!$CT:$DV,MATCH($A47,Calculation_Splits!$E:$E,0),MATCH(F$1,Calculation_Splits!$CT$2:$DV$2,0))</f>
        <v>2.8272790476800768E-2</v>
      </c>
      <c r="G47" s="49">
        <f>INDEX(Calculation_Splits!$CT:$DV,MATCH($A47,Calculation_Splits!$E:$E,0),MATCH(G$1,Calculation_Splits!$CT$2:$DV$2,0))</f>
        <v>3.3013669172724872E-2</v>
      </c>
      <c r="H47" s="49">
        <f>INDEX(Calculation_Splits!$CT:$DV,MATCH($A47,Calculation_Splits!$E:$E,0),MATCH(H$1,Calculation_Splits!$CT$2:$DV$2,0))</f>
        <v>3.4959538507172691E-2</v>
      </c>
      <c r="I47" s="49">
        <f>INDEX(Calculation_Splits!$CT:$DV,MATCH($A47,Calculation_Splits!$E:$E,0),MATCH(I$1,Calculation_Splits!$CT$2:$DV$2,0))</f>
        <v>2.7993206684531226E-2</v>
      </c>
      <c r="J47" s="49">
        <f>INDEX(Calculation_Splits!$CT:$DV,MATCH($A47,Calculation_Splits!$E:$E,0),MATCH(J$1,Calculation_Splits!$CT$2:$DV$2,0))</f>
        <v>3.1185964322060986E-2</v>
      </c>
      <c r="K47" s="49">
        <f>INDEX(Calculation_Splits!$CT:$DV,MATCH($A47,Calculation_Splits!$E:$E,0),MATCH(K$1,Calculation_Splits!$CT$2:$DV$2,0))</f>
        <v>1.6739908082464998E-2</v>
      </c>
      <c r="L47" s="49">
        <f>INDEX(Calculation_Splits!$CT:$DV,MATCH($A47,Calculation_Splits!$E:$E,0),MATCH(L$1,Calculation_Splits!$CT$2:$DV$2,0))</f>
        <v>2.4625337452967029E-2</v>
      </c>
      <c r="M47" s="49">
        <f>INDEX(Calculation_Splits!$CT:$DV,MATCH($A47,Calculation_Splits!$E:$E,0),MATCH(M$1,Calculation_Splits!$CT$2:$DV$2,0))</f>
        <v>3.0861545560783171E-2</v>
      </c>
      <c r="N47" s="49">
        <f>INDEX(Calculation_Splits!$CT:$DV,MATCH($A47,Calculation_Splits!$E:$E,0),MATCH(N$1,Calculation_Splits!$CT$2:$DV$2,0))</f>
        <v>2.2978512711274442E-2</v>
      </c>
      <c r="O47" s="49">
        <f>INDEX(Calculation_Splits!$CT:$DV,MATCH($A47,Calculation_Splits!$E:$E,0),MATCH(O$1,Calculation_Splits!$CT$2:$DV$2,0))</f>
        <v>2.2764855836314005E-2</v>
      </c>
      <c r="P47" s="49">
        <f>INDEX(Calculation_Splits!$CT:$DV,MATCH($A47,Calculation_Splits!$E:$E,0),MATCH(P$1,Calculation_Splits!$CT$2:$DV$2,0))</f>
        <v>2.9411018823897107E-2</v>
      </c>
      <c r="Q47" s="49">
        <f>INDEX(Calculation_Splits!$CT:$DV,MATCH($A47,Calculation_Splits!$E:$E,0),MATCH(Q$1,Calculation_Splits!$CT$2:$DV$2,0))</f>
        <v>2.4048388308956354E-2</v>
      </c>
      <c r="R47" s="49">
        <f>INDEX(Calculation_Splits!$CT:$DV,MATCH($A47,Calculation_Splits!$E:$E,0),MATCH(R$1,Calculation_Splits!$CT$2:$DV$2,0))</f>
        <v>3.7352183236845152E-2</v>
      </c>
      <c r="S47" s="49">
        <f>INDEX(Calculation_Splits!$CT:$DV,MATCH($A47,Calculation_Splits!$E:$E,0),MATCH(S$1,Calculation_Splits!$CT$2:$DV$2,0))</f>
        <v>3.3337316549305891E-2</v>
      </c>
      <c r="T47" s="49">
        <f>INDEX(Calculation_Splits!$CT:$DV,MATCH($A47,Calculation_Splits!$E:$E,0),MATCH(T$1,Calculation_Splits!$CT$2:$DV$2,0))</f>
        <v>4.4285612105023457E-2</v>
      </c>
      <c r="U47" s="49">
        <f>INDEX(Calculation_Splits!$CT:$DV,MATCH($A47,Calculation_Splits!$E:$E,0),MATCH(U$1,Calculation_Splits!$CT$2:$DV$2,0))</f>
        <v>3.0445202691692968E-2</v>
      </c>
      <c r="V47" s="49">
        <f>INDEX(Calculation_Splits!$CT:$DV,MATCH($A47,Calculation_Splits!$E:$E,0),MATCH(V$1,Calculation_Splits!$CT$2:$DV$2,0))</f>
        <v>4.1488062656096177E-2</v>
      </c>
      <c r="W47" s="49">
        <f>INDEX(Calculation_Splits!$CT:$DV,MATCH($A47,Calculation_Splits!$E:$E,0),MATCH(W$1,Calculation_Splits!$CT$2:$DV$2,0))</f>
        <v>3.5626734282991797E-2</v>
      </c>
      <c r="X47" s="49">
        <f>INDEX(Calculation_Splits!$CT:$DV,MATCH($A47,Calculation_Splits!$E:$E,0),MATCH(X$1,Calculation_Splits!$CT$2:$DV$2,0))</f>
        <v>3.8397534541771916E-2</v>
      </c>
      <c r="Y47" s="49">
        <f>INDEX(Calculation_Splits!$CT:$DV,MATCH($A47,Calculation_Splits!$E:$E,0),MATCH(Y$1,Calculation_Splits!$CT$2:$DV$2,0))</f>
        <v>3.0907242067618423E-2</v>
      </c>
      <c r="Z47" s="49">
        <f>INDEX(Calculation_Splits!$CT:$DV,MATCH($A47,Calculation_Splits!$E:$E,0),MATCH(Z$1,Calculation_Splits!$CT$2:$DV$2,0))</f>
        <v>1.3747703071803093E-2</v>
      </c>
      <c r="AA47" s="49">
        <f>INDEX(Calculation_Splits!$CT:$DV,MATCH($A47,Calculation_Splits!$E:$E,0),MATCH(AA$1,Calculation_Splits!$CT$2:$DV$2,0))</f>
        <v>2.6244601393914976E-2</v>
      </c>
      <c r="AB47" s="49">
        <f>INDEX(Calculation_Splits!$CT:$DV,MATCH($A47,Calculation_Splits!$E:$E,0),MATCH(AB$1,Calculation_Splits!$CT$2:$DV$2,0))</f>
        <v>3.7807080794116051E-2</v>
      </c>
      <c r="AC47" s="49">
        <f>INDEX(Calculation_Splits!$CT:$DV,MATCH($A47,Calculation_Splits!$E:$E,0),MATCH(AC$1,Calculation_Splits!$CT$2:$DV$2,0))</f>
        <v>2.4668716595427652E-2</v>
      </c>
      <c r="AD47" s="49">
        <f>INDEX(Calculation_Splits!$CT:$DV,MATCH($A47,Calculation_Splits!$E:$E,0),MATCH(AD$1,Calculation_Splits!$CT$2:$DV$2,0))</f>
        <v>2.9721748460562414E-2</v>
      </c>
      <c r="AE47" s="71" t="str">
        <f>INDEX(Calculation_Splits!$DW:$EY,MATCH($A47,Calculation_Splits!$E:$E,0),MATCH(AE$1,Calculation_Splits!$DW$2:$EY$2,0))</f>
        <v>Derived from the annual POTEnCIA reports on country energy consumption; author: Joint Research Center (JRC); year: 2019</v>
      </c>
      <c r="AF47" s="71" t="str">
        <f>INDEX(Calculation_Splits!$DW:$EY,MATCH($A47,Calculation_Splits!$E:$E,0),MATCH(AF$1,Calculation_Splits!$DW$2:$EY$2,0))</f>
        <v>Derived from the annual POTEnCIA reports on country energy consumption; author: Joint Research Center (JRC); year: 2019</v>
      </c>
      <c r="AG47" s="71" t="str">
        <f>INDEX(Calculation_Splits!$DW:$EY,MATCH($A47,Calculation_Splits!$E:$E,0),MATCH(AG$1,Calculation_Splits!$DW$2:$EY$2,0))</f>
        <v>Derived from the annual POTEnCIA reports on country energy consumption; author: Joint Research Center (JRC); year: 2019</v>
      </c>
      <c r="AH47" s="71" t="str">
        <f>INDEX(Calculation_Splits!$DW:$EY,MATCH($A47,Calculation_Splits!$E:$E,0),MATCH(AH$1,Calculation_Splits!$DW$2:$EY$2,0))</f>
        <v>Derived from the annual POTEnCIA reports on country energy consumption; author: Joint Research Center (JRC); year: 2019</v>
      </c>
      <c r="AI47" s="71" t="str">
        <f>INDEX(Calculation_Splits!$DW:$EY,MATCH($A47,Calculation_Splits!$E:$E,0),MATCH(AI$1,Calculation_Splits!$DW$2:$EY$2,0))</f>
        <v>Derived from the annual POTEnCIA reports on country energy consumption; author: Joint Research Center (JRC); year: 2019</v>
      </c>
      <c r="AJ47" s="71" t="str">
        <f>INDEX(Calculation_Splits!$DW:$EY,MATCH($A47,Calculation_Splits!$E:$E,0),MATCH(AJ$1,Calculation_Splits!$DW$2:$EY$2,0))</f>
        <v>Derived from the annual POTEnCIA reports on country energy consumption; author: Joint Research Center (JRC); year: 2019</v>
      </c>
      <c r="AK47" s="71" t="str">
        <f>INDEX(Calculation_Splits!$DW:$EY,MATCH($A47,Calculation_Splits!$E:$E,0),MATCH(AK$1,Calculation_Splits!$DW$2:$EY$2,0))</f>
        <v>Derived from the annual POTEnCIA reports on country energy consumption; author: Joint Research Center (JRC); year: 2019</v>
      </c>
      <c r="AL47" s="71" t="str">
        <f>INDEX(Calculation_Splits!$DW:$EY,MATCH($A47,Calculation_Splits!$E:$E,0),MATCH(AL$1,Calculation_Splits!$DW$2:$EY$2,0))</f>
        <v>Derived from the annual POTEnCIA reports on country energy consumption; author: Joint Research Center (JRC); year: 2019</v>
      </c>
      <c r="AM47" s="71" t="str">
        <f>INDEX(Calculation_Splits!$DW:$EY,MATCH($A47,Calculation_Splits!$E:$E,0),MATCH(AM$1,Calculation_Splits!$DW$2:$EY$2,0))</f>
        <v>Derived from the annual POTEnCIA reports on country energy consumption; author: Joint Research Center (JRC); year: 2019</v>
      </c>
      <c r="AN47" s="71" t="str">
        <f>INDEX(Calculation_Splits!$DW:$EY,MATCH($A47,Calculation_Splits!$E:$E,0),MATCH(AN$1,Calculation_Splits!$DW$2:$EY$2,0))</f>
        <v>Derived from the annual POTEnCIA reports on country energy consumption; author: Joint Research Center (JRC); year: 2019</v>
      </c>
      <c r="AO47" s="71" t="str">
        <f>INDEX(Calculation_Splits!$DW:$EY,MATCH($A47,Calculation_Splits!$E:$E,0),MATCH(AO$1,Calculation_Splits!$DW$2:$EY$2,0))</f>
        <v>Derived from the annual POTEnCIA reports on country energy consumption; author: Joint Research Center (JRC); year: 2019</v>
      </c>
      <c r="AP47" s="71" t="str">
        <f>INDEX(Calculation_Splits!$DW:$EY,MATCH($A47,Calculation_Splits!$E:$E,0),MATCH(AP$1,Calculation_Splits!$DW$2:$EY$2,0))</f>
        <v>Derived from the annual POTEnCIA reports on country energy consumption; author: Joint Research Center (JRC); year: 2019</v>
      </c>
      <c r="AQ47" s="71" t="str">
        <f>INDEX(Calculation_Splits!$DW:$EY,MATCH($A47,Calculation_Splits!$E:$E,0),MATCH(AQ$1,Calculation_Splits!$DW$2:$EY$2,0))</f>
        <v>Derived from the annual POTEnCIA reports on country energy consumption; author: Joint Research Center (JRC); year: 2019</v>
      </c>
      <c r="AR47" s="71" t="str">
        <f>INDEX(Calculation_Splits!$DW:$EY,MATCH($A47,Calculation_Splits!$E:$E,0),MATCH(AR$1,Calculation_Splits!$DW$2:$EY$2,0))</f>
        <v>Derived from the annual POTEnCIA reports on country energy consumption; author: Joint Research Center (JRC); year: 2019</v>
      </c>
      <c r="AS47" s="71" t="str">
        <f>INDEX(Calculation_Splits!$DW:$EY,MATCH($A47,Calculation_Splits!$E:$E,0),MATCH(AS$1,Calculation_Splits!$DW$2:$EY$2,0))</f>
        <v>Derived from the annual POTEnCIA reports on country energy consumption; author: Joint Research Center (JRC); year: 2019</v>
      </c>
      <c r="AT47" s="71" t="str">
        <f>INDEX(Calculation_Splits!$DW:$EY,MATCH($A47,Calculation_Splits!$E:$E,0),MATCH(AT$1,Calculation_Splits!$DW$2:$EY$2,0))</f>
        <v>Derived from the annual POTEnCIA reports on country energy consumption; author: Joint Research Center (JRC); year: 2019</v>
      </c>
      <c r="AU47" s="71" t="str">
        <f>INDEX(Calculation_Splits!$DW:$EY,MATCH($A47,Calculation_Splits!$E:$E,0),MATCH(AU$1,Calculation_Splits!$DW$2:$EY$2,0))</f>
        <v>Derived from the annual POTEnCIA reports on country energy consumption; author: Joint Research Center (JRC); year: 2019</v>
      </c>
      <c r="AV47" s="71" t="str">
        <f>INDEX(Calculation_Splits!$DW:$EY,MATCH($A47,Calculation_Splits!$E:$E,0),MATCH(AV$1,Calculation_Splits!$DW$2:$EY$2,0))</f>
        <v>Derived from the annual POTEnCIA reports on country energy consumption; author: Joint Research Center (JRC); year: 2019</v>
      </c>
      <c r="AW47" s="71" t="str">
        <f>INDEX(Calculation_Splits!$DW:$EY,MATCH($A47,Calculation_Splits!$E:$E,0),MATCH(AW$1,Calculation_Splits!$DW$2:$EY$2,0))</f>
        <v>Derived from the annual POTEnCIA reports on country energy consumption; author: Joint Research Center (JRC); year: 2019</v>
      </c>
      <c r="AX47" s="71" t="str">
        <f>INDEX(Calculation_Splits!$DW:$EY,MATCH($A47,Calculation_Splits!$E:$E,0),MATCH(AX$1,Calculation_Splits!$DW$2:$EY$2,0))</f>
        <v>Derived from the annual POTEnCIA reports on country energy consumption; author: Joint Research Center (JRC); year: 2019</v>
      </c>
      <c r="AY47" s="71" t="str">
        <f>INDEX(Calculation_Splits!$DW:$EY,MATCH($A47,Calculation_Splits!$E:$E,0),MATCH(AY$1,Calculation_Splits!$DW$2:$EY$2,0))</f>
        <v>Derived from the annual POTEnCIA reports on country energy consumption; author: Joint Research Center (JRC); year: 2019</v>
      </c>
      <c r="AZ47" s="71" t="str">
        <f>INDEX(Calculation_Splits!$DW:$EY,MATCH($A47,Calculation_Splits!$E:$E,0),MATCH(AZ$1,Calculation_Splits!$DW$2:$EY$2,0))</f>
        <v>Derived from the annual POTEnCIA reports on country energy consumption; author: Joint Research Center (JRC); year: 2019</v>
      </c>
      <c r="BA47" s="71" t="str">
        <f>INDEX(Calculation_Splits!$DW:$EY,MATCH($A47,Calculation_Splits!$E:$E,0),MATCH(BA$1,Calculation_Splits!$DW$2:$EY$2,0))</f>
        <v>Derived from the annual POTEnCIA reports on country energy consumption; author: Joint Research Center (JRC); year: 2019</v>
      </c>
      <c r="BB47" s="71" t="str">
        <f>INDEX(Calculation_Splits!$DW:$EY,MATCH($A47,Calculation_Splits!$E:$E,0),MATCH(BB$1,Calculation_Splits!$DW$2:$EY$2,0))</f>
        <v>Derived from the annual POTEnCIA reports on country energy consumption; author: Joint Research Center (JRC); year: 2019</v>
      </c>
      <c r="BC47" s="71" t="str">
        <f>INDEX(Calculation_Splits!$DW:$EY,MATCH($A47,Calculation_Splits!$E:$E,0),MATCH(BC$1,Calculation_Splits!$DW$2:$EY$2,0))</f>
        <v>Derived from the annual POTEnCIA reports on country energy consumption; author: Joint Research Center (JRC); year: 2019</v>
      </c>
      <c r="BD47" s="71" t="str">
        <f>INDEX(Calculation_Splits!$DW:$EY,MATCH($A47,Calculation_Splits!$E:$E,0),MATCH(BD$1,Calculation_Splits!$DW$2:$EY$2,0))</f>
        <v>Derived from the annual POTEnCIA reports on country energy consumption; author: Joint Research Center (JRC); year: 2019</v>
      </c>
      <c r="BE47" s="71" t="str">
        <f>INDEX(Calculation_Splits!$DW:$EY,MATCH($A47,Calculation_Splits!$E:$E,0),MATCH(BE$1,Calculation_Splits!$DW$2:$EY$2,0))</f>
        <v>Derived from the annual POTEnCIA reports on country energy consumption; author: Joint Research Center (JRC); year: 2019</v>
      </c>
      <c r="BF47" s="71" t="str">
        <f>INDEX(Calculation_Splits!$DW:$EY,MATCH($A47,Calculation_Splits!$E:$E,0),MATCH(BF$1,Calculation_Splits!$DW$2:$EY$2,0))</f>
        <v>Derived from the annual POTEnCIA reports on country energy consumption; author: Joint Research Center (JRC); year: 2019</v>
      </c>
      <c r="BG47" s="71" t="str">
        <f>INDEX(Calculation_Splits!$DW:$EY,MATCH($A47,Calculation_Splits!$E:$E,0),MATCH(BG$1,Calculation_Splits!$DW$2:$EY$2,0))</f>
        <v>Derived from the annual POTEnCIA reports on country energy consumption; author: Joint Research Center (JRC); year: 2019</v>
      </c>
    </row>
    <row r="48" spans="1:59" x14ac:dyDescent="0.2">
      <c r="A48" t="s">
        <v>181</v>
      </c>
      <c r="B48" s="49">
        <f>INDEX(Calculation_Splits!$CT:$DV,MATCH($A48,Calculation_Splits!$E:$E,0),MATCH(B$1,Calculation_Splits!$CT$2:$DV$2,0))</f>
        <v>0.91355983181342137</v>
      </c>
      <c r="C48" s="49">
        <f>INDEX(Calculation_Splits!$CT:$DV,MATCH($A48,Calculation_Splits!$E:$E,0),MATCH(C$1,Calculation_Splits!$CT$2:$DV$2,0))</f>
        <v>0.87322315534900241</v>
      </c>
      <c r="D48" s="49">
        <f>INDEX(Calculation_Splits!$CT:$DV,MATCH($A48,Calculation_Splits!$E:$E,0),MATCH(D$1,Calculation_Splits!$CT$2:$DV$2,0))</f>
        <v>0.86369710434922464</v>
      </c>
      <c r="E48" s="49">
        <f>INDEX(Calculation_Splits!$CT:$DV,MATCH($A48,Calculation_Splits!$E:$E,0),MATCH(E$1,Calculation_Splits!$CT$2:$DV$2,0))</f>
        <v>0.92348520202023021</v>
      </c>
      <c r="F48" s="49">
        <f>INDEX(Calculation_Splits!$CT:$DV,MATCH($A48,Calculation_Splits!$E:$E,0),MATCH(F$1,Calculation_Splits!$CT$2:$DV$2,0))</f>
        <v>0.94134807002636178</v>
      </c>
      <c r="G48" s="49">
        <f>INDEX(Calculation_Splits!$CT:$DV,MATCH($A48,Calculation_Splits!$E:$E,0),MATCH(G$1,Calculation_Splits!$CT$2:$DV$2,0))</f>
        <v>0.88383324414964526</v>
      </c>
      <c r="H48" s="49">
        <f>INDEX(Calculation_Splits!$CT:$DV,MATCH($A48,Calculation_Splits!$E:$E,0),MATCH(H$1,Calculation_Splits!$CT$2:$DV$2,0))</f>
        <v>0.84055532578991277</v>
      </c>
      <c r="I48" s="49">
        <f>INDEX(Calculation_Splits!$CT:$DV,MATCH($A48,Calculation_Splits!$E:$E,0),MATCH(I$1,Calculation_Splits!$CT$2:$DV$2,0))</f>
        <v>0.8220677643662393</v>
      </c>
      <c r="J48" s="49">
        <f>INDEX(Calculation_Splits!$CT:$DV,MATCH($A48,Calculation_Splits!$E:$E,0),MATCH(J$1,Calculation_Splits!$CT$2:$DV$2,0))</f>
        <v>0.77850919926391038</v>
      </c>
      <c r="K48" s="49">
        <f>INDEX(Calculation_Splits!$CT:$DV,MATCH($A48,Calculation_Splits!$E:$E,0),MATCH(K$1,Calculation_Splits!$CT$2:$DV$2,0))</f>
        <v>0.85847184513325869</v>
      </c>
      <c r="L48" s="49">
        <f>INDEX(Calculation_Splits!$CT:$DV,MATCH($A48,Calculation_Splits!$E:$E,0),MATCH(L$1,Calculation_Splits!$CT$2:$DV$2,0))</f>
        <v>0.89427018505585998</v>
      </c>
      <c r="M48" s="49">
        <f>INDEX(Calculation_Splits!$CT:$DV,MATCH($A48,Calculation_Splits!$E:$E,0),MATCH(M$1,Calculation_Splits!$CT$2:$DV$2,0))</f>
        <v>0.86770433261790425</v>
      </c>
      <c r="N48" s="49">
        <f>INDEX(Calculation_Splits!$CT:$DV,MATCH($A48,Calculation_Splits!$E:$E,0),MATCH(N$1,Calculation_Splits!$CT$2:$DV$2,0))</f>
        <v>0.91012853478343447</v>
      </c>
      <c r="O48" s="49">
        <f>INDEX(Calculation_Splits!$CT:$DV,MATCH($A48,Calculation_Splits!$E:$E,0),MATCH(O$1,Calculation_Splits!$CT$2:$DV$2,0))</f>
        <v>0.86435943413242045</v>
      </c>
      <c r="P48" s="49">
        <f>INDEX(Calculation_Splits!$CT:$DV,MATCH($A48,Calculation_Splits!$E:$E,0),MATCH(P$1,Calculation_Splits!$CT$2:$DV$2,0))</f>
        <v>0.91281009213692632</v>
      </c>
      <c r="Q48" s="49">
        <f>INDEX(Calculation_Splits!$CT:$DV,MATCH($A48,Calculation_Splits!$E:$E,0),MATCH(Q$1,Calculation_Splits!$CT$2:$DV$2,0))</f>
        <v>0.80938019752955026</v>
      </c>
      <c r="R48" s="49">
        <f>INDEX(Calculation_Splits!$CT:$DV,MATCH($A48,Calculation_Splits!$E:$E,0),MATCH(R$1,Calculation_Splits!$CT$2:$DV$2,0))</f>
        <v>0.82678770016977965</v>
      </c>
      <c r="S48" s="49">
        <f>INDEX(Calculation_Splits!$CT:$DV,MATCH($A48,Calculation_Splits!$E:$E,0),MATCH(S$1,Calculation_Splits!$CT$2:$DV$2,0))</f>
        <v>0.81425726446165125</v>
      </c>
      <c r="T48" s="49">
        <f>INDEX(Calculation_Splits!$CT:$DV,MATCH($A48,Calculation_Splits!$E:$E,0),MATCH(T$1,Calculation_Splits!$CT$2:$DV$2,0))</f>
        <v>0.89116692501495232</v>
      </c>
      <c r="U48" s="49">
        <f>INDEX(Calculation_Splits!$CT:$DV,MATCH($A48,Calculation_Splits!$E:$E,0),MATCH(U$1,Calculation_Splits!$CT$2:$DV$2,0))</f>
        <v>0.80026131019389157</v>
      </c>
      <c r="V48" s="49">
        <f>INDEX(Calculation_Splits!$CT:$DV,MATCH($A48,Calculation_Splits!$E:$E,0),MATCH(V$1,Calculation_Splits!$CT$2:$DV$2,0))</f>
        <v>0.79712662707238391</v>
      </c>
      <c r="W48" s="49">
        <f>INDEX(Calculation_Splits!$CT:$DV,MATCH($A48,Calculation_Splits!$E:$E,0),MATCH(W$1,Calculation_Splits!$CT$2:$DV$2,0))</f>
        <v>0.84000413374017402</v>
      </c>
      <c r="X48" s="49">
        <f>INDEX(Calculation_Splits!$CT:$DV,MATCH($A48,Calculation_Splits!$E:$E,0),MATCH(X$1,Calculation_Splits!$CT$2:$DV$2,0))</f>
        <v>0.57027039614301689</v>
      </c>
      <c r="Y48" s="49">
        <f>INDEX(Calculation_Splits!$CT:$DV,MATCH($A48,Calculation_Splits!$E:$E,0),MATCH(Y$1,Calculation_Splits!$CT$2:$DV$2,0))</f>
        <v>0.77533306894005005</v>
      </c>
      <c r="Z48" s="49">
        <f>INDEX(Calculation_Splits!$CT:$DV,MATCH($A48,Calculation_Splits!$E:$E,0),MATCH(Z$1,Calculation_Splits!$CT$2:$DV$2,0))</f>
        <v>0.84136822304201986</v>
      </c>
      <c r="AA48" s="49">
        <f>INDEX(Calculation_Splits!$CT:$DV,MATCH($A48,Calculation_Splits!$E:$E,0),MATCH(AA$1,Calculation_Splits!$CT$2:$DV$2,0))</f>
        <v>0.77673251703329305</v>
      </c>
      <c r="AB48" s="49">
        <f>INDEX(Calculation_Splits!$CT:$DV,MATCH($A48,Calculation_Splits!$E:$E,0),MATCH(AB$1,Calculation_Splits!$CT$2:$DV$2,0))</f>
        <v>0.79905280286654501</v>
      </c>
      <c r="AC48" s="49">
        <f>INDEX(Calculation_Splits!$CT:$DV,MATCH($A48,Calculation_Splits!$E:$E,0),MATCH(AC$1,Calculation_Splits!$CT$2:$DV$2,0))</f>
        <v>0.94308292214396439</v>
      </c>
      <c r="AD48" s="49">
        <f>INDEX(Calculation_Splits!$CT:$DV,MATCH($A48,Calculation_Splits!$E:$E,0),MATCH(AD$1,Calculation_Splits!$CT$2:$DV$2,0))</f>
        <v>0.85249513948389521</v>
      </c>
      <c r="AE48" s="71" t="str">
        <f>INDEX(Calculation_Splits!$DW:$EY,MATCH($A48,Calculation_Splits!$E:$E,0),MATCH(AE$1,Calculation_Splits!$DW$2:$EY$2,0))</f>
        <v>Derived from the annual POTEnCIA reports on country energy consumption; author: Joint Research Center (JRC); year: 2019</v>
      </c>
      <c r="AF48" s="71" t="str">
        <f>INDEX(Calculation_Splits!$DW:$EY,MATCH($A48,Calculation_Splits!$E:$E,0),MATCH(AF$1,Calculation_Splits!$DW$2:$EY$2,0))</f>
        <v>Derived from the annual POTEnCIA reports on country energy consumption; author: Joint Research Center (JRC); year: 2019</v>
      </c>
      <c r="AG48" s="71" t="str">
        <f>INDEX(Calculation_Splits!$DW:$EY,MATCH($A48,Calculation_Splits!$E:$E,0),MATCH(AG$1,Calculation_Splits!$DW$2:$EY$2,0))</f>
        <v>Derived from the annual POTEnCIA reports on country energy consumption; author: Joint Research Center (JRC); year: 2019</v>
      </c>
      <c r="AH48" s="71" t="str">
        <f>INDEX(Calculation_Splits!$DW:$EY,MATCH($A48,Calculation_Splits!$E:$E,0),MATCH(AH$1,Calculation_Splits!$DW$2:$EY$2,0))</f>
        <v>Derived from the annual POTEnCIA reports on country energy consumption; author: Joint Research Center (JRC); year: 2019</v>
      </c>
      <c r="AI48" s="71" t="str">
        <f>INDEX(Calculation_Splits!$DW:$EY,MATCH($A48,Calculation_Splits!$E:$E,0),MATCH(AI$1,Calculation_Splits!$DW$2:$EY$2,0))</f>
        <v>Derived from the annual POTEnCIA reports on country energy consumption; author: Joint Research Center (JRC); year: 2019</v>
      </c>
      <c r="AJ48" s="71" t="str">
        <f>INDEX(Calculation_Splits!$DW:$EY,MATCH($A48,Calculation_Splits!$E:$E,0),MATCH(AJ$1,Calculation_Splits!$DW$2:$EY$2,0))</f>
        <v>Derived from the annual POTEnCIA reports on country energy consumption; author: Joint Research Center (JRC); year: 2019</v>
      </c>
      <c r="AK48" s="71" t="str">
        <f>INDEX(Calculation_Splits!$DW:$EY,MATCH($A48,Calculation_Splits!$E:$E,0),MATCH(AK$1,Calculation_Splits!$DW$2:$EY$2,0))</f>
        <v>Derived from the annual POTEnCIA reports on country energy consumption; author: Joint Research Center (JRC); year: 2019</v>
      </c>
      <c r="AL48" s="71" t="str">
        <f>INDEX(Calculation_Splits!$DW:$EY,MATCH($A48,Calculation_Splits!$E:$E,0),MATCH(AL$1,Calculation_Splits!$DW$2:$EY$2,0))</f>
        <v>Derived from the annual POTEnCIA reports on country energy consumption; author: Joint Research Center (JRC); year: 2019</v>
      </c>
      <c r="AM48" s="71" t="str">
        <f>INDEX(Calculation_Splits!$DW:$EY,MATCH($A48,Calculation_Splits!$E:$E,0),MATCH(AM$1,Calculation_Splits!$DW$2:$EY$2,0))</f>
        <v>Derived from the annual POTEnCIA reports on country energy consumption; author: Joint Research Center (JRC); year: 2019</v>
      </c>
      <c r="AN48" s="71" t="str">
        <f>INDEX(Calculation_Splits!$DW:$EY,MATCH($A48,Calculation_Splits!$E:$E,0),MATCH(AN$1,Calculation_Splits!$DW$2:$EY$2,0))</f>
        <v>Derived from the annual POTEnCIA reports on country energy consumption; author: Joint Research Center (JRC); year: 2019</v>
      </c>
      <c r="AO48" s="71" t="str">
        <f>INDEX(Calculation_Splits!$DW:$EY,MATCH($A48,Calculation_Splits!$E:$E,0),MATCH(AO$1,Calculation_Splits!$DW$2:$EY$2,0))</f>
        <v>Derived from the annual POTEnCIA reports on country energy consumption; author: Joint Research Center (JRC); year: 2019</v>
      </c>
      <c r="AP48" s="71" t="str">
        <f>INDEX(Calculation_Splits!$DW:$EY,MATCH($A48,Calculation_Splits!$E:$E,0),MATCH(AP$1,Calculation_Splits!$DW$2:$EY$2,0))</f>
        <v>Derived from the annual POTEnCIA reports on country energy consumption; author: Joint Research Center (JRC); year: 2019</v>
      </c>
      <c r="AQ48" s="71" t="str">
        <f>INDEX(Calculation_Splits!$DW:$EY,MATCH($A48,Calculation_Splits!$E:$E,0),MATCH(AQ$1,Calculation_Splits!$DW$2:$EY$2,0))</f>
        <v>Derived from the annual POTEnCIA reports on country energy consumption; author: Joint Research Center (JRC); year: 2019</v>
      </c>
      <c r="AR48" s="71" t="str">
        <f>INDEX(Calculation_Splits!$DW:$EY,MATCH($A48,Calculation_Splits!$E:$E,0),MATCH(AR$1,Calculation_Splits!$DW$2:$EY$2,0))</f>
        <v>Derived from the annual POTEnCIA reports on country energy consumption; author: Joint Research Center (JRC); year: 2019</v>
      </c>
      <c r="AS48" s="71" t="str">
        <f>INDEX(Calculation_Splits!$DW:$EY,MATCH($A48,Calculation_Splits!$E:$E,0),MATCH(AS$1,Calculation_Splits!$DW$2:$EY$2,0))</f>
        <v>Derived from the annual POTEnCIA reports on country energy consumption; author: Joint Research Center (JRC); year: 2019</v>
      </c>
      <c r="AT48" s="71" t="str">
        <f>INDEX(Calculation_Splits!$DW:$EY,MATCH($A48,Calculation_Splits!$E:$E,0),MATCH(AT$1,Calculation_Splits!$DW$2:$EY$2,0))</f>
        <v>Derived from the annual POTEnCIA reports on country energy consumption; author: Joint Research Center (JRC); year: 2019</v>
      </c>
      <c r="AU48" s="71" t="str">
        <f>INDEX(Calculation_Splits!$DW:$EY,MATCH($A48,Calculation_Splits!$E:$E,0),MATCH(AU$1,Calculation_Splits!$DW$2:$EY$2,0))</f>
        <v>Derived from the annual POTEnCIA reports on country energy consumption; author: Joint Research Center (JRC); year: 2019</v>
      </c>
      <c r="AV48" s="71" t="str">
        <f>INDEX(Calculation_Splits!$DW:$EY,MATCH($A48,Calculation_Splits!$E:$E,0),MATCH(AV$1,Calculation_Splits!$DW$2:$EY$2,0))</f>
        <v>Derived from the annual POTEnCIA reports on country energy consumption; author: Joint Research Center (JRC); year: 2019</v>
      </c>
      <c r="AW48" s="71" t="str">
        <f>INDEX(Calculation_Splits!$DW:$EY,MATCH($A48,Calculation_Splits!$E:$E,0),MATCH(AW$1,Calculation_Splits!$DW$2:$EY$2,0))</f>
        <v>Derived from the annual POTEnCIA reports on country energy consumption; author: Joint Research Center (JRC); year: 2019</v>
      </c>
      <c r="AX48" s="71" t="str">
        <f>INDEX(Calculation_Splits!$DW:$EY,MATCH($A48,Calculation_Splits!$E:$E,0),MATCH(AX$1,Calculation_Splits!$DW$2:$EY$2,0))</f>
        <v>Derived from the annual POTEnCIA reports on country energy consumption; author: Joint Research Center (JRC); year: 2019</v>
      </c>
      <c r="AY48" s="71" t="str">
        <f>INDEX(Calculation_Splits!$DW:$EY,MATCH($A48,Calculation_Splits!$E:$E,0),MATCH(AY$1,Calculation_Splits!$DW$2:$EY$2,0))</f>
        <v>Derived from the annual POTEnCIA reports on country energy consumption; author: Joint Research Center (JRC); year: 2019</v>
      </c>
      <c r="AZ48" s="71" t="str">
        <f>INDEX(Calculation_Splits!$DW:$EY,MATCH($A48,Calculation_Splits!$E:$E,0),MATCH(AZ$1,Calculation_Splits!$DW$2:$EY$2,0))</f>
        <v>Derived from the annual POTEnCIA reports on country energy consumption; author: Joint Research Center (JRC); year: 2019</v>
      </c>
      <c r="BA48" s="71" t="str">
        <f>INDEX(Calculation_Splits!$DW:$EY,MATCH($A48,Calculation_Splits!$E:$E,0),MATCH(BA$1,Calculation_Splits!$DW$2:$EY$2,0))</f>
        <v>Derived from the annual POTEnCIA reports on country energy consumption; author: Joint Research Center (JRC); year: 2019</v>
      </c>
      <c r="BB48" s="71" t="str">
        <f>INDEX(Calculation_Splits!$DW:$EY,MATCH($A48,Calculation_Splits!$E:$E,0),MATCH(BB$1,Calculation_Splits!$DW$2:$EY$2,0))</f>
        <v>Derived from the annual POTEnCIA reports on country energy consumption; author: Joint Research Center (JRC); year: 2019</v>
      </c>
      <c r="BC48" s="71" t="str">
        <f>INDEX(Calculation_Splits!$DW:$EY,MATCH($A48,Calculation_Splits!$E:$E,0),MATCH(BC$1,Calculation_Splits!$DW$2:$EY$2,0))</f>
        <v>Derived from the annual POTEnCIA reports on country energy consumption; author: Joint Research Center (JRC); year: 2019</v>
      </c>
      <c r="BD48" s="71" t="str">
        <f>INDEX(Calculation_Splits!$DW:$EY,MATCH($A48,Calculation_Splits!$E:$E,0),MATCH(BD$1,Calculation_Splits!$DW$2:$EY$2,0))</f>
        <v>Derived from the annual POTEnCIA reports on country energy consumption; author: Joint Research Center (JRC); year: 2019</v>
      </c>
      <c r="BE48" s="71" t="str">
        <f>INDEX(Calculation_Splits!$DW:$EY,MATCH($A48,Calculation_Splits!$E:$E,0),MATCH(BE$1,Calculation_Splits!$DW$2:$EY$2,0))</f>
        <v>Derived from the annual POTEnCIA reports on country energy consumption; author: Joint Research Center (JRC); year: 2019</v>
      </c>
      <c r="BF48" s="71" t="str">
        <f>INDEX(Calculation_Splits!$DW:$EY,MATCH($A48,Calculation_Splits!$E:$E,0),MATCH(BF$1,Calculation_Splits!$DW$2:$EY$2,0))</f>
        <v>Derived from the annual POTEnCIA reports on country energy consumption; author: Joint Research Center (JRC); year: 2019</v>
      </c>
      <c r="BG48" s="71" t="str">
        <f>INDEX(Calculation_Splits!$DW:$EY,MATCH($A48,Calculation_Splits!$E:$E,0),MATCH(BG$1,Calculation_Splits!$DW$2:$EY$2,0))</f>
        <v>Derived from the annual POTEnCIA reports on country energy consumption; author: Joint Research Center (JRC); year: 2019</v>
      </c>
    </row>
    <row r="49" spans="1:59" x14ac:dyDescent="0.2">
      <c r="A49" t="s">
        <v>182</v>
      </c>
      <c r="B49" s="49">
        <f>INDEX(Calculation_Splits!$CT:$DV,MATCH($A49,Calculation_Splits!$E:$E,0),MATCH(B$1,Calculation_Splits!$CT$2:$DV$2,0))</f>
        <v>8.5705538586389393E-2</v>
      </c>
      <c r="C49" s="49">
        <f>INDEX(Calculation_Splits!$CT:$DV,MATCH($A49,Calculation_Splits!$E:$E,0),MATCH(C$1,Calculation_Splits!$CT$2:$DV$2,0))</f>
        <v>8.5719491083076776E-2</v>
      </c>
      <c r="D49" s="49">
        <f>INDEX(Calculation_Splits!$CT:$DV,MATCH($A49,Calculation_Splits!$E:$E,0),MATCH(D$1,Calculation_Splits!$CT$2:$DV$2,0))</f>
        <v>0.38849011383066562</v>
      </c>
      <c r="E49" s="49">
        <f>INDEX(Calculation_Splits!$CT:$DV,MATCH($A49,Calculation_Splits!$E:$E,0),MATCH(E$1,Calculation_Splits!$CT$2:$DV$2,0))</f>
        <v>0.60036407388215751</v>
      </c>
      <c r="F49" s="49">
        <f>INDEX(Calculation_Splits!$CT:$DV,MATCH($A49,Calculation_Splits!$E:$E,0),MATCH(F$1,Calculation_Splits!$CT$2:$DV$2,0))</f>
        <v>0.11312968287684959</v>
      </c>
      <c r="G49" s="49">
        <f>INDEX(Calculation_Splits!$CT:$DV,MATCH($A49,Calculation_Splits!$E:$E,0),MATCH(G$1,Calculation_Splits!$CT$2:$DV$2,0))</f>
        <v>0.10539110843964153</v>
      </c>
      <c r="H49" s="49">
        <f>INDEX(Calculation_Splits!$CT:$DV,MATCH($A49,Calculation_Splits!$E:$E,0),MATCH(H$1,Calculation_Splits!$CT$2:$DV$2,0))</f>
        <v>8.5567128117224375E-2</v>
      </c>
      <c r="I49" s="49">
        <f>INDEX(Calculation_Splits!$CT:$DV,MATCH($A49,Calculation_Splits!$E:$E,0),MATCH(I$1,Calculation_Splits!$CT$2:$DV$2,0))</f>
        <v>0.14721766802223998</v>
      </c>
      <c r="J49" s="49">
        <f>INDEX(Calculation_Splits!$CT:$DV,MATCH($A49,Calculation_Splits!$E:$E,0),MATCH(J$1,Calculation_Splits!$CT$2:$DV$2,0))</f>
        <v>0.20582201132737876</v>
      </c>
      <c r="K49" s="49">
        <f>INDEX(Calculation_Splits!$CT:$DV,MATCH($A49,Calculation_Splits!$E:$E,0),MATCH(K$1,Calculation_Splits!$CT$2:$DV$2,0))</f>
        <v>9.2834219667765214E-2</v>
      </c>
      <c r="L49" s="49">
        <f>INDEX(Calculation_Splits!$CT:$DV,MATCH($A49,Calculation_Splits!$E:$E,0),MATCH(L$1,Calculation_Splits!$CT$2:$DV$2,0))</f>
        <v>0.15674571056275258</v>
      </c>
      <c r="M49" s="49">
        <f>INDEX(Calculation_Splits!$CT:$DV,MATCH($A49,Calculation_Splits!$E:$E,0),MATCH(M$1,Calculation_Splits!$CT$2:$DV$2,0))</f>
        <v>6.8929885554390488E-2</v>
      </c>
      <c r="N49" s="49">
        <f>INDEX(Calculation_Splits!$CT:$DV,MATCH($A49,Calculation_Splits!$E:$E,0),MATCH(N$1,Calculation_Splits!$CT$2:$DV$2,0))</f>
        <v>0.23681325743567264</v>
      </c>
      <c r="O49" s="49">
        <f>INDEX(Calculation_Splits!$CT:$DV,MATCH($A49,Calculation_Splits!$E:$E,0),MATCH(O$1,Calculation_Splits!$CT$2:$DV$2,0))</f>
        <v>0.19119686913282122</v>
      </c>
      <c r="P49" s="49">
        <f>INDEX(Calculation_Splits!$CT:$DV,MATCH($A49,Calculation_Splits!$E:$E,0),MATCH(P$1,Calculation_Splits!$CT$2:$DV$2,0))</f>
        <v>0.13839915429605212</v>
      </c>
      <c r="Q49" s="49">
        <f>INDEX(Calculation_Splits!$CT:$DV,MATCH($A49,Calculation_Splits!$E:$E,0),MATCH(Q$1,Calculation_Splits!$CT$2:$DV$2,0))</f>
        <v>0.11528340910875394</v>
      </c>
      <c r="R49" s="49">
        <f>INDEX(Calculation_Splits!$CT:$DV,MATCH($A49,Calculation_Splits!$E:$E,0),MATCH(R$1,Calculation_Splits!$CT$2:$DV$2,0))</f>
        <v>0.14058701488850442</v>
      </c>
      <c r="S49" s="49">
        <f>INDEX(Calculation_Splits!$CT:$DV,MATCH($A49,Calculation_Splits!$E:$E,0),MATCH(S$1,Calculation_Splits!$CT$2:$DV$2,0))</f>
        <v>0.24113732300519175</v>
      </c>
      <c r="T49" s="49">
        <f>INDEX(Calculation_Splits!$CT:$DV,MATCH($A49,Calculation_Splits!$E:$E,0),MATCH(T$1,Calculation_Splits!$CT$2:$DV$2,0))</f>
        <v>5.4591552617594741E-2</v>
      </c>
      <c r="U49" s="49">
        <f>INDEX(Calculation_Splits!$CT:$DV,MATCH($A49,Calculation_Splits!$E:$E,0),MATCH(U$1,Calculation_Splits!$CT$2:$DV$2,0))</f>
        <v>0.20267645577320589</v>
      </c>
      <c r="V49" s="49">
        <f>INDEX(Calculation_Splits!$CT:$DV,MATCH($A49,Calculation_Splits!$E:$E,0),MATCH(V$1,Calculation_Splits!$CT$2:$DV$2,0))</f>
        <v>9.3943878269313649E-2</v>
      </c>
      <c r="W49" s="49">
        <f>INDEX(Calculation_Splits!$CT:$DV,MATCH($A49,Calculation_Splits!$E:$E,0),MATCH(W$1,Calculation_Splits!$CT$2:$DV$2,0))</f>
        <v>0.16503627432079093</v>
      </c>
      <c r="X49" s="49">
        <f>INDEX(Calculation_Splits!$CT:$DV,MATCH($A49,Calculation_Splits!$E:$E,0),MATCH(X$1,Calculation_Splits!$CT$2:$DV$2,0))</f>
        <v>0.68648078224522768</v>
      </c>
      <c r="Y49" s="49">
        <f>INDEX(Calculation_Splits!$CT:$DV,MATCH($A49,Calculation_Splits!$E:$E,0),MATCH(Y$1,Calculation_Splits!$CT$2:$DV$2,0))</f>
        <v>0.20794873453042198</v>
      </c>
      <c r="Z49" s="49">
        <f>INDEX(Calculation_Splits!$CT:$DV,MATCH($A49,Calculation_Splits!$E:$E,0),MATCH(Z$1,Calculation_Splits!$CT$2:$DV$2,0))</f>
        <v>0.20431949174121339</v>
      </c>
      <c r="AA49" s="49">
        <f>INDEX(Calculation_Splits!$CT:$DV,MATCH($A49,Calculation_Splits!$E:$E,0),MATCH(AA$1,Calculation_Splits!$CT$2:$DV$2,0))</f>
        <v>0.21389741330827236</v>
      </c>
      <c r="AB49" s="49">
        <f>INDEX(Calculation_Splits!$CT:$DV,MATCH($A49,Calculation_Splits!$E:$E,0),MATCH(AB$1,Calculation_Splits!$CT$2:$DV$2,0))</f>
        <v>9.6787495692087638E-2</v>
      </c>
      <c r="AC49" s="49">
        <f>INDEX(Calculation_Splits!$CT:$DV,MATCH($A49,Calculation_Splits!$E:$E,0),MATCH(AC$1,Calculation_Splits!$CT$2:$DV$2,0))</f>
        <v>0.10583722563044914</v>
      </c>
      <c r="AD49" s="49">
        <f>INDEX(Calculation_Splits!$CT:$DV,MATCH($A49,Calculation_Splits!$E:$E,0),MATCH(AD$1,Calculation_Splits!$CT$2:$DV$2,0))</f>
        <v>0.12257423309480332</v>
      </c>
      <c r="AE49" s="71" t="str">
        <f>INDEX(Calculation_Splits!$DW:$EY,MATCH($A49,Calculation_Splits!$E:$E,0),MATCH(AE$1,Calculation_Splits!$DW$2:$EY$2,0))</f>
        <v>Derived from the annual POTEnCIA reports on country energy consumption; author: Joint Research Center (JRC); year: 2019</v>
      </c>
      <c r="AF49" s="71" t="str">
        <f>INDEX(Calculation_Splits!$DW:$EY,MATCH($A49,Calculation_Splits!$E:$E,0),MATCH(AF$1,Calculation_Splits!$DW$2:$EY$2,0))</f>
        <v>Derived from the annual POTEnCIA reports on country energy consumption; author: Joint Research Center (JRC); year: 2019</v>
      </c>
      <c r="AG49" s="71" t="str">
        <f>INDEX(Calculation_Splits!$DW:$EY,MATCH($A49,Calculation_Splits!$E:$E,0),MATCH(AG$1,Calculation_Splits!$DW$2:$EY$2,0))</f>
        <v>Derived from the annual POTEnCIA reports on country energy consumption; author: Joint Research Center (JRC); year: 2019</v>
      </c>
      <c r="AH49" s="71" t="str">
        <f>INDEX(Calculation_Splits!$DW:$EY,MATCH($A49,Calculation_Splits!$E:$E,0),MATCH(AH$1,Calculation_Splits!$DW$2:$EY$2,0))</f>
        <v>Derived from the annual POTEnCIA reports on country energy consumption; author: Joint Research Center (JRC); year: 2019</v>
      </c>
      <c r="AI49" s="71" t="str">
        <f>INDEX(Calculation_Splits!$DW:$EY,MATCH($A49,Calculation_Splits!$E:$E,0),MATCH(AI$1,Calculation_Splits!$DW$2:$EY$2,0))</f>
        <v>Derived from the annual POTEnCIA reports on country energy consumption; author: Joint Research Center (JRC); year: 2019</v>
      </c>
      <c r="AJ49" s="71" t="str">
        <f>INDEX(Calculation_Splits!$DW:$EY,MATCH($A49,Calculation_Splits!$E:$E,0),MATCH(AJ$1,Calculation_Splits!$DW$2:$EY$2,0))</f>
        <v>Derived from the annual POTEnCIA reports on country energy consumption; author: Joint Research Center (JRC); year: 2019</v>
      </c>
      <c r="AK49" s="71" t="str">
        <f>INDEX(Calculation_Splits!$DW:$EY,MATCH($A49,Calculation_Splits!$E:$E,0),MATCH(AK$1,Calculation_Splits!$DW$2:$EY$2,0))</f>
        <v>Derived from the annual POTEnCIA reports on country energy consumption; author: Joint Research Center (JRC); year: 2019</v>
      </c>
      <c r="AL49" s="71" t="str">
        <f>INDEX(Calculation_Splits!$DW:$EY,MATCH($A49,Calculation_Splits!$E:$E,0),MATCH(AL$1,Calculation_Splits!$DW$2:$EY$2,0))</f>
        <v>Derived from the annual POTEnCIA reports on country energy consumption; author: Joint Research Center (JRC); year: 2019</v>
      </c>
      <c r="AM49" s="71" t="str">
        <f>INDEX(Calculation_Splits!$DW:$EY,MATCH($A49,Calculation_Splits!$E:$E,0),MATCH(AM$1,Calculation_Splits!$DW$2:$EY$2,0))</f>
        <v>Derived from the annual POTEnCIA reports on country energy consumption; author: Joint Research Center (JRC); year: 2019</v>
      </c>
      <c r="AN49" s="71" t="str">
        <f>INDEX(Calculation_Splits!$DW:$EY,MATCH($A49,Calculation_Splits!$E:$E,0),MATCH(AN$1,Calculation_Splits!$DW$2:$EY$2,0))</f>
        <v>Derived from the annual POTEnCIA reports on country energy consumption; author: Joint Research Center (JRC); year: 2019</v>
      </c>
      <c r="AO49" s="71" t="str">
        <f>INDEX(Calculation_Splits!$DW:$EY,MATCH($A49,Calculation_Splits!$E:$E,0),MATCH(AO$1,Calculation_Splits!$DW$2:$EY$2,0))</f>
        <v>Derived from the annual POTEnCIA reports on country energy consumption; author: Joint Research Center (JRC); year: 2019</v>
      </c>
      <c r="AP49" s="71" t="str">
        <f>INDEX(Calculation_Splits!$DW:$EY,MATCH($A49,Calculation_Splits!$E:$E,0),MATCH(AP$1,Calculation_Splits!$DW$2:$EY$2,0))</f>
        <v>Derived from the annual POTEnCIA reports on country energy consumption; author: Joint Research Center (JRC); year: 2019</v>
      </c>
      <c r="AQ49" s="71" t="str">
        <f>INDEX(Calculation_Splits!$DW:$EY,MATCH($A49,Calculation_Splits!$E:$E,0),MATCH(AQ$1,Calculation_Splits!$DW$2:$EY$2,0))</f>
        <v>Derived from the annual POTEnCIA reports on country energy consumption; author: Joint Research Center (JRC); year: 2019</v>
      </c>
      <c r="AR49" s="71" t="str">
        <f>INDEX(Calculation_Splits!$DW:$EY,MATCH($A49,Calculation_Splits!$E:$E,0),MATCH(AR$1,Calculation_Splits!$DW$2:$EY$2,0))</f>
        <v>Derived from the annual POTEnCIA reports on country energy consumption; author: Joint Research Center (JRC); year: 2019</v>
      </c>
      <c r="AS49" s="71" t="str">
        <f>INDEX(Calculation_Splits!$DW:$EY,MATCH($A49,Calculation_Splits!$E:$E,0),MATCH(AS$1,Calculation_Splits!$DW$2:$EY$2,0))</f>
        <v>Derived from the annual POTEnCIA reports on country energy consumption; author: Joint Research Center (JRC); year: 2019</v>
      </c>
      <c r="AT49" s="71" t="str">
        <f>INDEX(Calculation_Splits!$DW:$EY,MATCH($A49,Calculation_Splits!$E:$E,0),MATCH(AT$1,Calculation_Splits!$DW$2:$EY$2,0))</f>
        <v>Derived from the annual POTEnCIA reports on country energy consumption; author: Joint Research Center (JRC); year: 2019</v>
      </c>
      <c r="AU49" s="71" t="str">
        <f>INDEX(Calculation_Splits!$DW:$EY,MATCH($A49,Calculation_Splits!$E:$E,0),MATCH(AU$1,Calculation_Splits!$DW$2:$EY$2,0))</f>
        <v>Derived from the annual POTEnCIA reports on country energy consumption; author: Joint Research Center (JRC); year: 2019</v>
      </c>
      <c r="AV49" s="71" t="str">
        <f>INDEX(Calculation_Splits!$DW:$EY,MATCH($A49,Calculation_Splits!$E:$E,0),MATCH(AV$1,Calculation_Splits!$DW$2:$EY$2,0))</f>
        <v>Derived from the annual POTEnCIA reports on country energy consumption; author: Joint Research Center (JRC); year: 2019</v>
      </c>
      <c r="AW49" s="71" t="str">
        <f>INDEX(Calculation_Splits!$DW:$EY,MATCH($A49,Calculation_Splits!$E:$E,0),MATCH(AW$1,Calculation_Splits!$DW$2:$EY$2,0))</f>
        <v>Derived from the annual POTEnCIA reports on country energy consumption; author: Joint Research Center (JRC); year: 2019</v>
      </c>
      <c r="AX49" s="71" t="str">
        <f>INDEX(Calculation_Splits!$DW:$EY,MATCH($A49,Calculation_Splits!$E:$E,0),MATCH(AX$1,Calculation_Splits!$DW$2:$EY$2,0))</f>
        <v>Derived from the annual POTEnCIA reports on country energy consumption; author: Joint Research Center (JRC); year: 2019</v>
      </c>
      <c r="AY49" s="71" t="str">
        <f>INDEX(Calculation_Splits!$DW:$EY,MATCH($A49,Calculation_Splits!$E:$E,0),MATCH(AY$1,Calculation_Splits!$DW$2:$EY$2,0))</f>
        <v>Derived from the annual POTEnCIA reports on country energy consumption; author: Joint Research Center (JRC); year: 2019</v>
      </c>
      <c r="AZ49" s="71" t="str">
        <f>INDEX(Calculation_Splits!$DW:$EY,MATCH($A49,Calculation_Splits!$E:$E,0),MATCH(AZ$1,Calculation_Splits!$DW$2:$EY$2,0))</f>
        <v>Derived from the annual POTEnCIA reports on country energy consumption; author: Joint Research Center (JRC); year: 2019</v>
      </c>
      <c r="BA49" s="71" t="str">
        <f>INDEX(Calculation_Splits!$DW:$EY,MATCH($A49,Calculation_Splits!$E:$E,0),MATCH(BA$1,Calculation_Splits!$DW$2:$EY$2,0))</f>
        <v>Derived from the annual POTEnCIA reports on country energy consumption; author: Joint Research Center (JRC); year: 2019</v>
      </c>
      <c r="BB49" s="71" t="str">
        <f>INDEX(Calculation_Splits!$DW:$EY,MATCH($A49,Calculation_Splits!$E:$E,0),MATCH(BB$1,Calculation_Splits!$DW$2:$EY$2,0))</f>
        <v>Derived from the annual POTEnCIA reports on country energy consumption; author: Joint Research Center (JRC); year: 2019</v>
      </c>
      <c r="BC49" s="71" t="str">
        <f>INDEX(Calculation_Splits!$DW:$EY,MATCH($A49,Calculation_Splits!$E:$E,0),MATCH(BC$1,Calculation_Splits!$DW$2:$EY$2,0))</f>
        <v>Derived from the annual POTEnCIA reports on country energy consumption; author: Joint Research Center (JRC); year: 2019</v>
      </c>
      <c r="BD49" s="71" t="str">
        <f>INDEX(Calculation_Splits!$DW:$EY,MATCH($A49,Calculation_Splits!$E:$E,0),MATCH(BD$1,Calculation_Splits!$DW$2:$EY$2,0))</f>
        <v>Derived from the annual POTEnCIA reports on country energy consumption; author: Joint Research Center (JRC); year: 2019</v>
      </c>
      <c r="BE49" s="71" t="str">
        <f>INDEX(Calculation_Splits!$DW:$EY,MATCH($A49,Calculation_Splits!$E:$E,0),MATCH(BE$1,Calculation_Splits!$DW$2:$EY$2,0))</f>
        <v>Derived from the annual POTEnCIA reports on country energy consumption; author: Joint Research Center (JRC); year: 2019</v>
      </c>
      <c r="BF49" s="71" t="str">
        <f>INDEX(Calculation_Splits!$DW:$EY,MATCH($A49,Calculation_Splits!$E:$E,0),MATCH(BF$1,Calculation_Splits!$DW$2:$EY$2,0))</f>
        <v>Derived from the annual POTEnCIA reports on country energy consumption; author: Joint Research Center (JRC); year: 2019</v>
      </c>
      <c r="BG49" s="71" t="str">
        <f>INDEX(Calculation_Splits!$DW:$EY,MATCH($A49,Calculation_Splits!$E:$E,0),MATCH(BG$1,Calculation_Splits!$DW$2:$EY$2,0))</f>
        <v>Derived from the annual POTEnCIA reports on country energy consumption; author: Joint Research Center (JRC); year: 2019</v>
      </c>
    </row>
    <row r="50" spans="1:59" x14ac:dyDescent="0.2">
      <c r="A50" t="s">
        <v>183</v>
      </c>
      <c r="B50" s="49">
        <f>INDEX(Calculation_Splits!$CT:$DV,MATCH($A50,Calculation_Splits!$E:$E,0),MATCH(B$1,Calculation_Splits!$CT$2:$DV$2,0))</f>
        <v>0</v>
      </c>
      <c r="C50" s="49">
        <f>INDEX(Calculation_Splits!$CT:$DV,MATCH($A50,Calculation_Splits!$E:$E,0),MATCH(C$1,Calculation_Splits!$CT$2:$DV$2,0))</f>
        <v>3.1906158094725676E-4</v>
      </c>
      <c r="D50" s="49">
        <f>INDEX(Calculation_Splits!$CT:$DV,MATCH($A50,Calculation_Splits!$E:$E,0),MATCH(D$1,Calculation_Splits!$CT$2:$DV$2,0))</f>
        <v>1.9377163695972605E-2</v>
      </c>
      <c r="E50" s="49">
        <f>INDEX(Calculation_Splits!$CT:$DV,MATCH($A50,Calculation_Splits!$E:$E,0),MATCH(E$1,Calculation_Splits!$CT$2:$DV$2,0))</f>
        <v>7.0824145402578489E-2</v>
      </c>
      <c r="F50" s="49">
        <f>INDEX(Calculation_Splits!$CT:$DV,MATCH($A50,Calculation_Splits!$E:$E,0),MATCH(F$1,Calculation_Splits!$CT$2:$DV$2,0))</f>
        <v>2.2815947280698835E-3</v>
      </c>
      <c r="G50" s="49">
        <f>INDEX(Calculation_Splits!$CT:$DV,MATCH($A50,Calculation_Splits!$E:$E,0),MATCH(G$1,Calculation_Splits!$CT$2:$DV$2,0))</f>
        <v>2.3706729630379556E-4</v>
      </c>
      <c r="H50" s="49">
        <f>INDEX(Calculation_Splits!$CT:$DV,MATCH($A50,Calculation_Splits!$E:$E,0),MATCH(H$1,Calculation_Splits!$CT$2:$DV$2,0))</f>
        <v>9.6435468091695589E-3</v>
      </c>
      <c r="I50" s="49">
        <f>INDEX(Calculation_Splits!$CT:$DV,MATCH($A50,Calculation_Splits!$E:$E,0),MATCH(I$1,Calculation_Splits!$CT$2:$DV$2,0))</f>
        <v>9.3707520119672219E-2</v>
      </c>
      <c r="J50" s="49">
        <f>INDEX(Calculation_Splits!$CT:$DV,MATCH($A50,Calculation_Splits!$E:$E,0),MATCH(J$1,Calculation_Splits!$CT$2:$DV$2,0))</f>
        <v>2.058475517256784E-3</v>
      </c>
      <c r="K50" s="49">
        <f>INDEX(Calculation_Splits!$CT:$DV,MATCH($A50,Calculation_Splits!$E:$E,0),MATCH(K$1,Calculation_Splits!$CT$2:$DV$2,0))</f>
        <v>0.12586842403284326</v>
      </c>
      <c r="L50" s="49">
        <f>INDEX(Calculation_Splits!$CT:$DV,MATCH($A50,Calculation_Splits!$E:$E,0),MATCH(L$1,Calculation_Splits!$CT$2:$DV$2,0))</f>
        <v>9.6679353424031266E-4</v>
      </c>
      <c r="M50" s="49">
        <f>INDEX(Calculation_Splits!$CT:$DV,MATCH($A50,Calculation_Splits!$E:$E,0),MATCH(M$1,Calculation_Splits!$CT$2:$DV$2,0))</f>
        <v>5.0395059240278815E-4</v>
      </c>
      <c r="N50" s="49">
        <f>INDEX(Calculation_Splits!$CT:$DV,MATCH($A50,Calculation_Splits!$E:$E,0),MATCH(N$1,Calculation_Splits!$CT$2:$DV$2,0))</f>
        <v>2.4533773160336756E-2</v>
      </c>
      <c r="O50" s="49">
        <f>INDEX(Calculation_Splits!$CT:$DV,MATCH($A50,Calculation_Splits!$E:$E,0),MATCH(O$1,Calculation_Splits!$CT$2:$DV$2,0))</f>
        <v>2.8378612320202532E-2</v>
      </c>
      <c r="P50" s="49">
        <f>INDEX(Calculation_Splits!$CT:$DV,MATCH($A50,Calculation_Splits!$E:$E,0),MATCH(P$1,Calculation_Splits!$CT$2:$DV$2,0))</f>
        <v>6.1702724863142641E-3</v>
      </c>
      <c r="Q50" s="49">
        <f>INDEX(Calculation_Splits!$CT:$DV,MATCH($A50,Calculation_Splits!$E:$E,0),MATCH(Q$1,Calculation_Splits!$CT$2:$DV$2,0))</f>
        <v>2.4902701837421288E-2</v>
      </c>
      <c r="R50" s="49">
        <f>INDEX(Calculation_Splits!$CT:$DV,MATCH($A50,Calculation_Splits!$E:$E,0),MATCH(R$1,Calculation_Splits!$CT$2:$DV$2,0))</f>
        <v>9.8610813213651839E-4</v>
      </c>
      <c r="S50" s="49">
        <f>INDEX(Calculation_Splits!$CT:$DV,MATCH($A50,Calculation_Splits!$E:$E,0),MATCH(S$1,Calculation_Splits!$CT$2:$DV$2,0))</f>
        <v>9.7434495271149307E-2</v>
      </c>
      <c r="T50" s="49">
        <f>INDEX(Calculation_Splits!$CT:$DV,MATCH($A50,Calculation_Splits!$E:$E,0),MATCH(T$1,Calculation_Splits!$CT$2:$DV$2,0))</f>
        <v>8.6486550836008702E-2</v>
      </c>
      <c r="U50" s="49">
        <f>INDEX(Calculation_Splits!$CT:$DV,MATCH($A50,Calculation_Splits!$E:$E,0),MATCH(U$1,Calculation_Splits!$CT$2:$DV$2,0))</f>
        <v>0.1411247952739538</v>
      </c>
      <c r="V50" s="49">
        <f>INDEX(Calculation_Splits!$CT:$DV,MATCH($A50,Calculation_Splits!$E:$E,0),MATCH(V$1,Calculation_Splits!$CT$2:$DV$2,0))</f>
        <v>2.8993955344753619E-3</v>
      </c>
      <c r="W50" s="49">
        <f>INDEX(Calculation_Splits!$CT:$DV,MATCH($A50,Calculation_Splits!$E:$E,0),MATCH(W$1,Calculation_Splits!$CT$2:$DV$2,0))</f>
        <v>5.0617886970823903E-3</v>
      </c>
      <c r="X50" s="49">
        <f>INDEX(Calculation_Splits!$CT:$DV,MATCH($A50,Calculation_Splits!$E:$E,0),MATCH(X$1,Calculation_Splits!$CT$2:$DV$2,0))</f>
        <v>3.322300560890535E-2</v>
      </c>
      <c r="Y50" s="49">
        <f>INDEX(Calculation_Splits!$CT:$DV,MATCH($A50,Calculation_Splits!$E:$E,0),MATCH(Y$1,Calculation_Splits!$CT$2:$DV$2,0))</f>
        <v>1.0544828445370148E-2</v>
      </c>
      <c r="Z50" s="49">
        <f>INDEX(Calculation_Splits!$CT:$DV,MATCH($A50,Calculation_Splits!$E:$E,0),MATCH(Z$1,Calculation_Splits!$CT$2:$DV$2,0))</f>
        <v>0.12341440203468265</v>
      </c>
      <c r="AA50" s="49">
        <f>INDEX(Calculation_Splits!$CT:$DV,MATCH($A50,Calculation_Splits!$E:$E,0),MATCH(AA$1,Calculation_Splits!$CT$2:$DV$2,0))</f>
        <v>0.15582030325666035</v>
      </c>
      <c r="AB50" s="49">
        <f>INDEX(Calculation_Splits!$CT:$DV,MATCH($A50,Calculation_Splits!$E:$E,0),MATCH(AB$1,Calculation_Splits!$CT$2:$DV$2,0))</f>
        <v>2.0724340292910922E-2</v>
      </c>
      <c r="AC50" s="49">
        <f>INDEX(Calculation_Splits!$CT:$DV,MATCH($A50,Calculation_Splits!$E:$E,0),MATCH(AC$1,Calculation_Splits!$CT$2:$DV$2,0))</f>
        <v>0.64452057432399801</v>
      </c>
      <c r="AD50" s="49">
        <f>INDEX(Calculation_Splits!$CT:$DV,MATCH($A50,Calculation_Splits!$E:$E,0),MATCH(AD$1,Calculation_Splits!$CT$2:$DV$2,0))</f>
        <v>2.8036318218255544E-4</v>
      </c>
      <c r="AE50" s="71" t="str">
        <f>INDEX(Calculation_Splits!$DW:$EY,MATCH($A50,Calculation_Splits!$E:$E,0),MATCH(AE$1,Calculation_Splits!$DW$2:$EY$2,0))</f>
        <v>Derived from the annual POTEnCIA reports on country energy consumption; author: Joint Research Center (JRC); year: 2019</v>
      </c>
      <c r="AF50" s="71" t="str">
        <f>INDEX(Calculation_Splits!$DW:$EY,MATCH($A50,Calculation_Splits!$E:$E,0),MATCH(AF$1,Calculation_Splits!$DW$2:$EY$2,0))</f>
        <v>Derived from the annual POTEnCIA reports on country energy consumption; author: Joint Research Center (JRC); year: 2019</v>
      </c>
      <c r="AG50" s="71" t="str">
        <f>INDEX(Calculation_Splits!$DW:$EY,MATCH($A50,Calculation_Splits!$E:$E,0),MATCH(AG$1,Calculation_Splits!$DW$2:$EY$2,0))</f>
        <v>Derived from the annual POTEnCIA reports on country energy consumption; author: Joint Research Center (JRC); year: 2019</v>
      </c>
      <c r="AH50" s="71" t="str">
        <f>INDEX(Calculation_Splits!$DW:$EY,MATCH($A50,Calculation_Splits!$E:$E,0),MATCH(AH$1,Calculation_Splits!$DW$2:$EY$2,0))</f>
        <v>Derived from the annual POTEnCIA reports on country energy consumption; author: Joint Research Center (JRC); year: 2019</v>
      </c>
      <c r="AI50" s="71" t="str">
        <f>INDEX(Calculation_Splits!$DW:$EY,MATCH($A50,Calculation_Splits!$E:$E,0),MATCH(AI$1,Calculation_Splits!$DW$2:$EY$2,0))</f>
        <v>Derived from the annual POTEnCIA reports on country energy consumption; author: Joint Research Center (JRC); year: 2019</v>
      </c>
      <c r="AJ50" s="71" t="str">
        <f>INDEX(Calculation_Splits!$DW:$EY,MATCH($A50,Calculation_Splits!$E:$E,0),MATCH(AJ$1,Calculation_Splits!$DW$2:$EY$2,0))</f>
        <v>Derived from the annual POTEnCIA reports on country energy consumption; author: Joint Research Center (JRC); year: 2019</v>
      </c>
      <c r="AK50" s="71" t="str">
        <f>INDEX(Calculation_Splits!$DW:$EY,MATCH($A50,Calculation_Splits!$E:$E,0),MATCH(AK$1,Calculation_Splits!$DW$2:$EY$2,0))</f>
        <v>Derived from the annual POTEnCIA reports on country energy consumption; author: Joint Research Center (JRC); year: 2019</v>
      </c>
      <c r="AL50" s="71" t="str">
        <f>INDEX(Calculation_Splits!$DW:$EY,MATCH($A50,Calculation_Splits!$E:$E,0),MATCH(AL$1,Calculation_Splits!$DW$2:$EY$2,0))</f>
        <v>Derived from the annual POTEnCIA reports on country energy consumption; author: Joint Research Center (JRC); year: 2019</v>
      </c>
      <c r="AM50" s="71" t="str">
        <f>INDEX(Calculation_Splits!$DW:$EY,MATCH($A50,Calculation_Splits!$E:$E,0),MATCH(AM$1,Calculation_Splits!$DW$2:$EY$2,0))</f>
        <v>Derived from the annual POTEnCIA reports on country energy consumption; author: Joint Research Center (JRC); year: 2019</v>
      </c>
      <c r="AN50" s="71" t="str">
        <f>INDEX(Calculation_Splits!$DW:$EY,MATCH($A50,Calculation_Splits!$E:$E,0),MATCH(AN$1,Calculation_Splits!$DW$2:$EY$2,0))</f>
        <v>Derived from the annual POTEnCIA reports on country energy consumption; author: Joint Research Center (JRC); year: 2019</v>
      </c>
      <c r="AO50" s="71" t="str">
        <f>INDEX(Calculation_Splits!$DW:$EY,MATCH($A50,Calculation_Splits!$E:$E,0),MATCH(AO$1,Calculation_Splits!$DW$2:$EY$2,0))</f>
        <v>Derived from the annual POTEnCIA reports on country energy consumption; author: Joint Research Center (JRC); year: 2019</v>
      </c>
      <c r="AP50" s="71" t="str">
        <f>INDEX(Calculation_Splits!$DW:$EY,MATCH($A50,Calculation_Splits!$E:$E,0),MATCH(AP$1,Calculation_Splits!$DW$2:$EY$2,0))</f>
        <v>Derived from the annual POTEnCIA reports on country energy consumption; author: Joint Research Center (JRC); year: 2019</v>
      </c>
      <c r="AQ50" s="71" t="str">
        <f>INDEX(Calculation_Splits!$DW:$EY,MATCH($A50,Calculation_Splits!$E:$E,0),MATCH(AQ$1,Calculation_Splits!$DW$2:$EY$2,0))</f>
        <v>Derived from the annual POTEnCIA reports on country energy consumption; author: Joint Research Center (JRC); year: 2019</v>
      </c>
      <c r="AR50" s="71" t="str">
        <f>INDEX(Calculation_Splits!$DW:$EY,MATCH($A50,Calculation_Splits!$E:$E,0),MATCH(AR$1,Calculation_Splits!$DW$2:$EY$2,0))</f>
        <v>Derived from the annual POTEnCIA reports on country energy consumption; author: Joint Research Center (JRC); year: 2019</v>
      </c>
      <c r="AS50" s="71" t="str">
        <f>INDEX(Calculation_Splits!$DW:$EY,MATCH($A50,Calculation_Splits!$E:$E,0),MATCH(AS$1,Calculation_Splits!$DW$2:$EY$2,0))</f>
        <v>Derived from the annual POTEnCIA reports on country energy consumption; author: Joint Research Center (JRC); year: 2019</v>
      </c>
      <c r="AT50" s="71" t="str">
        <f>INDEX(Calculation_Splits!$DW:$EY,MATCH($A50,Calculation_Splits!$E:$E,0),MATCH(AT$1,Calculation_Splits!$DW$2:$EY$2,0))</f>
        <v>Derived from the annual POTEnCIA reports on country energy consumption; author: Joint Research Center (JRC); year: 2019</v>
      </c>
      <c r="AU50" s="71" t="str">
        <f>INDEX(Calculation_Splits!$DW:$EY,MATCH($A50,Calculation_Splits!$E:$E,0),MATCH(AU$1,Calculation_Splits!$DW$2:$EY$2,0))</f>
        <v>Derived from the annual POTEnCIA reports on country energy consumption; author: Joint Research Center (JRC); year: 2019</v>
      </c>
      <c r="AV50" s="71" t="str">
        <f>INDEX(Calculation_Splits!$DW:$EY,MATCH($A50,Calculation_Splits!$E:$E,0),MATCH(AV$1,Calculation_Splits!$DW$2:$EY$2,0))</f>
        <v>Derived from the annual POTEnCIA reports on country energy consumption; author: Joint Research Center (JRC); year: 2019</v>
      </c>
      <c r="AW50" s="71" t="str">
        <f>INDEX(Calculation_Splits!$DW:$EY,MATCH($A50,Calculation_Splits!$E:$E,0),MATCH(AW$1,Calculation_Splits!$DW$2:$EY$2,0))</f>
        <v>Derived from the annual POTEnCIA reports on country energy consumption; author: Joint Research Center (JRC); year: 2019</v>
      </c>
      <c r="AX50" s="71" t="str">
        <f>INDEX(Calculation_Splits!$DW:$EY,MATCH($A50,Calculation_Splits!$E:$E,0),MATCH(AX$1,Calculation_Splits!$DW$2:$EY$2,0))</f>
        <v>Derived from the annual POTEnCIA reports on country energy consumption; author: Joint Research Center (JRC); year: 2019</v>
      </c>
      <c r="AY50" s="71" t="str">
        <f>INDEX(Calculation_Splits!$DW:$EY,MATCH($A50,Calculation_Splits!$E:$E,0),MATCH(AY$1,Calculation_Splits!$DW$2:$EY$2,0))</f>
        <v>Derived from the annual POTEnCIA reports on country energy consumption; author: Joint Research Center (JRC); year: 2019</v>
      </c>
      <c r="AZ50" s="71" t="str">
        <f>INDEX(Calculation_Splits!$DW:$EY,MATCH($A50,Calculation_Splits!$E:$E,0),MATCH(AZ$1,Calculation_Splits!$DW$2:$EY$2,0))</f>
        <v>Derived from the annual POTEnCIA reports on country energy consumption; author: Joint Research Center (JRC); year: 2019</v>
      </c>
      <c r="BA50" s="71" t="str">
        <f>INDEX(Calculation_Splits!$DW:$EY,MATCH($A50,Calculation_Splits!$E:$E,0),MATCH(BA$1,Calculation_Splits!$DW$2:$EY$2,0))</f>
        <v>Derived from the annual POTEnCIA reports on country energy consumption; author: Joint Research Center (JRC); year: 2019</v>
      </c>
      <c r="BB50" s="71" t="str">
        <f>INDEX(Calculation_Splits!$DW:$EY,MATCH($A50,Calculation_Splits!$E:$E,0),MATCH(BB$1,Calculation_Splits!$DW$2:$EY$2,0))</f>
        <v>Derived from the annual POTEnCIA reports on country energy consumption; author: Joint Research Center (JRC); year: 2019</v>
      </c>
      <c r="BC50" s="71" t="str">
        <f>INDEX(Calculation_Splits!$DW:$EY,MATCH($A50,Calculation_Splits!$E:$E,0),MATCH(BC$1,Calculation_Splits!$DW$2:$EY$2,0))</f>
        <v>Derived from the annual POTEnCIA reports on country energy consumption; author: Joint Research Center (JRC); year: 2019</v>
      </c>
      <c r="BD50" s="71" t="str">
        <f>INDEX(Calculation_Splits!$DW:$EY,MATCH($A50,Calculation_Splits!$E:$E,0),MATCH(BD$1,Calculation_Splits!$DW$2:$EY$2,0))</f>
        <v>Derived from the annual POTEnCIA reports on country energy consumption; author: Joint Research Center (JRC); year: 2019</v>
      </c>
      <c r="BE50" s="71" t="str">
        <f>INDEX(Calculation_Splits!$DW:$EY,MATCH($A50,Calculation_Splits!$E:$E,0),MATCH(BE$1,Calculation_Splits!$DW$2:$EY$2,0))</f>
        <v>Derived from the annual POTEnCIA reports on country energy consumption; author: Joint Research Center (JRC); year: 2019</v>
      </c>
      <c r="BF50" s="71" t="str">
        <f>INDEX(Calculation_Splits!$DW:$EY,MATCH($A50,Calculation_Splits!$E:$E,0),MATCH(BF$1,Calculation_Splits!$DW$2:$EY$2,0))</f>
        <v>Derived from the annual POTEnCIA reports on country energy consumption; author: Joint Research Center (JRC); year: 2019</v>
      </c>
      <c r="BG50" s="71" t="str">
        <f>INDEX(Calculation_Splits!$DW:$EY,MATCH($A50,Calculation_Splits!$E:$E,0),MATCH(BG$1,Calculation_Splits!$DW$2:$EY$2,0))</f>
        <v>Derived from the annual POTEnCIA reports on country energy consumption; author: Joint Research Center (JRC); year: 2019</v>
      </c>
    </row>
    <row r="51" spans="1:59" x14ac:dyDescent="0.2">
      <c r="A51" t="s">
        <v>184</v>
      </c>
      <c r="B51" s="49">
        <f>INDEX(Calculation_Splits!$CT:$DV,MATCH($A51,Calculation_Splits!$E:$E,0),MATCH(B$1,Calculation_Splits!$CT$2:$DV$2,0))</f>
        <v>8.4930235220772615E-2</v>
      </c>
      <c r="C51" s="49">
        <f>INDEX(Calculation_Splits!$CT:$DV,MATCH($A51,Calculation_Splits!$E:$E,0),MATCH(C$1,Calculation_Splits!$CT$2:$DV$2,0))</f>
        <v>1.5576468871413073E-2</v>
      </c>
      <c r="D51" s="49">
        <f>INDEX(Calculation_Splits!$CT:$DV,MATCH($A51,Calculation_Splits!$E:$E,0),MATCH(D$1,Calculation_Splits!$CT$2:$DV$2,0))</f>
        <v>9.8952641620676005E-2</v>
      </c>
      <c r="E51" s="49">
        <f>INDEX(Calculation_Splits!$CT:$DV,MATCH($A51,Calculation_Splits!$E:$E,0),MATCH(E$1,Calculation_Splits!$CT$2:$DV$2,0))</f>
        <v>0</v>
      </c>
      <c r="F51" s="49">
        <f>INDEX(Calculation_Splits!$CT:$DV,MATCH($A51,Calculation_Splits!$E:$E,0),MATCH(F$1,Calculation_Splits!$CT$2:$DV$2,0))</f>
        <v>7.6099967085723697E-2</v>
      </c>
      <c r="G51" s="49">
        <f>INDEX(Calculation_Splits!$CT:$DV,MATCH($A51,Calculation_Splits!$E:$E,0),MATCH(G$1,Calculation_Splits!$CT$2:$DV$2,0))</f>
        <v>0.15419126178915837</v>
      </c>
      <c r="H51" s="49">
        <f>INDEX(Calculation_Splits!$CT:$DV,MATCH($A51,Calculation_Splits!$E:$E,0),MATCH(H$1,Calculation_Splits!$CT$2:$DV$2,0))</f>
        <v>0</v>
      </c>
      <c r="I51" s="49">
        <f>INDEX(Calculation_Splits!$CT:$DV,MATCH($A51,Calculation_Splits!$E:$E,0),MATCH(I$1,Calculation_Splits!$CT$2:$DV$2,0))</f>
        <v>0.16854392673615781</v>
      </c>
      <c r="J51" s="49">
        <f>INDEX(Calculation_Splits!$CT:$DV,MATCH($A51,Calculation_Splits!$E:$E,0),MATCH(J$1,Calculation_Splits!$CT$2:$DV$2,0))</f>
        <v>0.25035312171704771</v>
      </c>
      <c r="K51" s="49">
        <f>INDEX(Calculation_Splits!$CT:$DV,MATCH($A51,Calculation_Splits!$E:$E,0),MATCH(K$1,Calculation_Splits!$CT$2:$DV$2,0))</f>
        <v>1.4829136454816802E-2</v>
      </c>
      <c r="L51" s="49">
        <f>INDEX(Calculation_Splits!$CT:$DV,MATCH($A51,Calculation_Splits!$E:$E,0),MATCH(L$1,Calculation_Splits!$CT$2:$DV$2,0))</f>
        <v>0.16815813171786101</v>
      </c>
      <c r="M51" s="49">
        <f>INDEX(Calculation_Splits!$CT:$DV,MATCH($A51,Calculation_Splits!$E:$E,0),MATCH(M$1,Calculation_Splits!$CT$2:$DV$2,0))</f>
        <v>0.12044612492024767</v>
      </c>
      <c r="N51" s="49">
        <f>INDEX(Calculation_Splits!$CT:$DV,MATCH($A51,Calculation_Splits!$E:$E,0),MATCH(N$1,Calculation_Splits!$CT$2:$DV$2,0))</f>
        <v>0</v>
      </c>
      <c r="O51" s="49">
        <f>INDEX(Calculation_Splits!$CT:$DV,MATCH($A51,Calculation_Splits!$E:$E,0),MATCH(O$1,Calculation_Splits!$CT$2:$DV$2,0))</f>
        <v>1.6971848943149594E-2</v>
      </c>
      <c r="P51" s="49">
        <f>INDEX(Calculation_Splits!$CT:$DV,MATCH($A51,Calculation_Splits!$E:$E,0),MATCH(P$1,Calculation_Splits!$CT$2:$DV$2,0))</f>
        <v>0.10934752532149393</v>
      </c>
      <c r="Q51" s="49">
        <f>INDEX(Calculation_Splits!$CT:$DV,MATCH($A51,Calculation_Splits!$E:$E,0),MATCH(Q$1,Calculation_Splits!$CT$2:$DV$2,0))</f>
        <v>0.21005748741949404</v>
      </c>
      <c r="R51" s="49">
        <f>INDEX(Calculation_Splits!$CT:$DV,MATCH($A51,Calculation_Splits!$E:$E,0),MATCH(R$1,Calculation_Splits!$CT$2:$DV$2,0))</f>
        <v>0</v>
      </c>
      <c r="S51" s="49">
        <f>INDEX(Calculation_Splits!$CT:$DV,MATCH($A51,Calculation_Splits!$E:$E,0),MATCH(S$1,Calculation_Splits!$CT$2:$DV$2,0))</f>
        <v>0.16791065307322472</v>
      </c>
      <c r="T51" s="49">
        <f>INDEX(Calculation_Splits!$CT:$DV,MATCH($A51,Calculation_Splits!$E:$E,0),MATCH(T$1,Calculation_Splits!$CT$2:$DV$2,0))</f>
        <v>4.0817846908786622E-3</v>
      </c>
      <c r="U51" s="49">
        <f>INDEX(Calculation_Splits!$CT:$DV,MATCH($A51,Calculation_Splits!$E:$E,0),MATCH(U$1,Calculation_Splits!$CT$2:$DV$2,0))</f>
        <v>0.18522893302521393</v>
      </c>
      <c r="V51" s="49">
        <f>INDEX(Calculation_Splits!$CT:$DV,MATCH($A51,Calculation_Splits!$E:$E,0),MATCH(V$1,Calculation_Splits!$CT$2:$DV$2,0))</f>
        <v>2.3618142931771696E-2</v>
      </c>
      <c r="W51" s="49">
        <f>INDEX(Calculation_Splits!$CT:$DV,MATCH($A51,Calculation_Splits!$E:$E,0),MATCH(W$1,Calculation_Splits!$CT$2:$DV$2,0))</f>
        <v>0.15110994493280874</v>
      </c>
      <c r="X51" s="49">
        <f>INDEX(Calculation_Splits!$CT:$DV,MATCH($A51,Calculation_Splits!$E:$E,0),MATCH(X$1,Calculation_Splits!$CT$2:$DV$2,0))</f>
        <v>0</v>
      </c>
      <c r="Y51" s="49">
        <f>INDEX(Calculation_Splits!$CT:$DV,MATCH($A51,Calculation_Splits!$E:$E,0),MATCH(Y$1,Calculation_Splits!$CT$2:$DV$2,0))</f>
        <v>1.2654327397267328E-2</v>
      </c>
      <c r="Z51" s="49">
        <f>INDEX(Calculation_Splits!$CT:$DV,MATCH($A51,Calculation_Splits!$E:$E,0),MATCH(Z$1,Calculation_Splits!$CT$2:$DV$2,0))</f>
        <v>0</v>
      </c>
      <c r="AA51" s="49">
        <f>INDEX(Calculation_Splits!$CT:$DV,MATCH($A51,Calculation_Splits!$E:$E,0),MATCH(AA$1,Calculation_Splits!$CT$2:$DV$2,0))</f>
        <v>0</v>
      </c>
      <c r="AB51" s="49">
        <f>INDEX(Calculation_Splits!$CT:$DV,MATCH($A51,Calculation_Splits!$E:$E,0),MATCH(AB$1,Calculation_Splits!$CT$2:$DV$2,0))</f>
        <v>2.5187979622022454E-2</v>
      </c>
      <c r="AC51" s="49">
        <f>INDEX(Calculation_Splits!$CT:$DV,MATCH($A51,Calculation_Splits!$E:$E,0),MATCH(AC$1,Calculation_Splits!$CT$2:$DV$2,0))</f>
        <v>0</v>
      </c>
      <c r="AD51" s="49">
        <f>INDEX(Calculation_Splits!$CT:$DV,MATCH($A51,Calculation_Splits!$E:$E,0),MATCH(AD$1,Calculation_Splits!$CT$2:$DV$2,0))</f>
        <v>0.14118834603157382</v>
      </c>
      <c r="AE51" s="71" t="str">
        <f>INDEX(Calculation_Splits!$DW:$EY,MATCH($A51,Calculation_Splits!$E:$E,0),MATCH(AE$1,Calculation_Splits!$DW$2:$EY$2,0))</f>
        <v>Derived from the annual POTEnCIA reports on country energy consumption; author: Joint Research Center (JRC); year: 2019</v>
      </c>
      <c r="AF51" s="71" t="str">
        <f>INDEX(Calculation_Splits!$DW:$EY,MATCH($A51,Calculation_Splits!$E:$E,0),MATCH(AF$1,Calculation_Splits!$DW$2:$EY$2,0))</f>
        <v>Derived from the annual POTEnCIA reports on country energy consumption; author: Joint Research Center (JRC); year: 2019</v>
      </c>
      <c r="AG51" s="71" t="str">
        <f>INDEX(Calculation_Splits!$DW:$EY,MATCH($A51,Calculation_Splits!$E:$E,0),MATCH(AG$1,Calculation_Splits!$DW$2:$EY$2,0))</f>
        <v>Derived from the annual POTEnCIA reports on country energy consumption; author: Joint Research Center (JRC); year: 2019</v>
      </c>
      <c r="AH51" s="71" t="str">
        <f>INDEX(Calculation_Splits!$DW:$EY,MATCH($A51,Calculation_Splits!$E:$E,0),MATCH(AH$1,Calculation_Splits!$DW$2:$EY$2,0))</f>
        <v>No known coal consumption based on the annual POTEnCIA reports on country energy consumption, dummy data based on the NL dataset was used to fill in the split; author: Joint Research Center (JRC); year: 2019</v>
      </c>
      <c r="AI51" s="71" t="str">
        <f>INDEX(Calculation_Splits!$DW:$EY,MATCH($A51,Calculation_Splits!$E:$E,0),MATCH(AI$1,Calculation_Splits!$DW$2:$EY$2,0))</f>
        <v>Derived from the annual POTEnCIA reports on country energy consumption; author: Joint Research Center (JRC); year: 2019</v>
      </c>
      <c r="AJ51" s="71" t="str">
        <f>INDEX(Calculation_Splits!$DW:$EY,MATCH($A51,Calculation_Splits!$E:$E,0),MATCH(AJ$1,Calculation_Splits!$DW$2:$EY$2,0))</f>
        <v>Derived from the annual POTEnCIA reports on country energy consumption; author: Joint Research Center (JRC); year: 2019</v>
      </c>
      <c r="AK51" s="71" t="str">
        <f>INDEX(Calculation_Splits!$DW:$EY,MATCH($A51,Calculation_Splits!$E:$E,0),MATCH(AK$1,Calculation_Splits!$DW$2:$EY$2,0))</f>
        <v>No known coal consumption based on the annual POTEnCIA reports on country energy consumption, dummy data based on the NL dataset was used to fill in the split; author: Joint Research Center (JRC); year: 2019</v>
      </c>
      <c r="AL51" s="71" t="str">
        <f>INDEX(Calculation_Splits!$DW:$EY,MATCH($A51,Calculation_Splits!$E:$E,0),MATCH(AL$1,Calculation_Splits!$DW$2:$EY$2,0))</f>
        <v>Derived from the annual POTEnCIA reports on country energy consumption; author: Joint Research Center (JRC); year: 2019</v>
      </c>
      <c r="AM51" s="71" t="str">
        <f>INDEX(Calculation_Splits!$DW:$EY,MATCH($A51,Calculation_Splits!$E:$E,0),MATCH(AM$1,Calculation_Splits!$DW$2:$EY$2,0))</f>
        <v>Derived from the annual POTEnCIA reports on country energy consumption; author: Joint Research Center (JRC); year: 2019</v>
      </c>
      <c r="AN51" s="71" t="str">
        <f>INDEX(Calculation_Splits!$DW:$EY,MATCH($A51,Calculation_Splits!$E:$E,0),MATCH(AN$1,Calculation_Splits!$DW$2:$EY$2,0))</f>
        <v>Derived from the annual POTEnCIA reports on country energy consumption; author: Joint Research Center (JRC); year: 2019</v>
      </c>
      <c r="AO51" s="71" t="str">
        <f>INDEX(Calculation_Splits!$DW:$EY,MATCH($A51,Calculation_Splits!$E:$E,0),MATCH(AO$1,Calculation_Splits!$DW$2:$EY$2,0))</f>
        <v>Derived from the annual POTEnCIA reports on country energy consumption; author: Joint Research Center (JRC); year: 2019</v>
      </c>
      <c r="AP51" s="71" t="str">
        <f>INDEX(Calculation_Splits!$DW:$EY,MATCH($A51,Calculation_Splits!$E:$E,0),MATCH(AP$1,Calculation_Splits!$DW$2:$EY$2,0))</f>
        <v>Derived from the annual POTEnCIA reports on country energy consumption; author: Joint Research Center (JRC); year: 2019</v>
      </c>
      <c r="AQ51" s="71" t="str">
        <f>INDEX(Calculation_Splits!$DW:$EY,MATCH($A51,Calculation_Splits!$E:$E,0),MATCH(AQ$1,Calculation_Splits!$DW$2:$EY$2,0))</f>
        <v>No known coal consumption based on the annual POTEnCIA reports on country energy consumption, dummy data based on the NL dataset was used to fill in the split; author: Joint Research Center (JRC); year: 2019</v>
      </c>
      <c r="AR51" s="71" t="str">
        <f>INDEX(Calculation_Splits!$DW:$EY,MATCH($A51,Calculation_Splits!$E:$E,0),MATCH(AR$1,Calculation_Splits!$DW$2:$EY$2,0))</f>
        <v>Derived from the annual POTEnCIA reports on country energy consumption; author: Joint Research Center (JRC); year: 2019</v>
      </c>
      <c r="AS51" s="71" t="str">
        <f>INDEX(Calculation_Splits!$DW:$EY,MATCH($A51,Calculation_Splits!$E:$E,0),MATCH(AS$1,Calculation_Splits!$DW$2:$EY$2,0))</f>
        <v>Derived from the annual POTEnCIA reports on country energy consumption; author: Joint Research Center (JRC); year: 2019</v>
      </c>
      <c r="AT51" s="71" t="str">
        <f>INDEX(Calculation_Splits!$DW:$EY,MATCH($A51,Calculation_Splits!$E:$E,0),MATCH(AT$1,Calculation_Splits!$DW$2:$EY$2,0))</f>
        <v>Derived from the annual POTEnCIA reports on country energy consumption; author: Joint Research Center (JRC); year: 2019</v>
      </c>
      <c r="AU51" s="71" t="str">
        <f>INDEX(Calculation_Splits!$DW:$EY,MATCH($A51,Calculation_Splits!$E:$E,0),MATCH(AU$1,Calculation_Splits!$DW$2:$EY$2,0))</f>
        <v>No known coal consumption based on the annual POTEnCIA reports on country energy consumption, dummy data based on the NL dataset was used to fill in the split; author: Joint Research Center (JRC); year: 2019</v>
      </c>
      <c r="AV51" s="71" t="str">
        <f>INDEX(Calculation_Splits!$DW:$EY,MATCH($A51,Calculation_Splits!$E:$E,0),MATCH(AV$1,Calculation_Splits!$DW$2:$EY$2,0))</f>
        <v>Derived from the annual POTEnCIA reports on country energy consumption; author: Joint Research Center (JRC); year: 2019</v>
      </c>
      <c r="AW51" s="71" t="str">
        <f>INDEX(Calculation_Splits!$DW:$EY,MATCH($A51,Calculation_Splits!$E:$E,0),MATCH(AW$1,Calculation_Splits!$DW$2:$EY$2,0))</f>
        <v>Derived from the annual POTEnCIA reports on country energy consumption; author: Joint Research Center (JRC); year: 2019</v>
      </c>
      <c r="AX51" s="71" t="str">
        <f>INDEX(Calculation_Splits!$DW:$EY,MATCH($A51,Calculation_Splits!$E:$E,0),MATCH(AX$1,Calculation_Splits!$DW$2:$EY$2,0))</f>
        <v>Derived from the annual POTEnCIA reports on country energy consumption; author: Joint Research Center (JRC); year: 2019</v>
      </c>
      <c r="AY51" s="71" t="str">
        <f>INDEX(Calculation_Splits!$DW:$EY,MATCH($A51,Calculation_Splits!$E:$E,0),MATCH(AY$1,Calculation_Splits!$DW$2:$EY$2,0))</f>
        <v>Derived from the annual POTEnCIA reports on country energy consumption; author: Joint Research Center (JRC); year: 2019</v>
      </c>
      <c r="AZ51" s="71" t="str">
        <f>INDEX(Calculation_Splits!$DW:$EY,MATCH($A51,Calculation_Splits!$E:$E,0),MATCH(AZ$1,Calculation_Splits!$DW$2:$EY$2,0))</f>
        <v>Derived from the annual POTEnCIA reports on country energy consumption; author: Joint Research Center (JRC); year: 2019</v>
      </c>
      <c r="BA51" s="71" t="str">
        <f>INDEX(Calculation_Splits!$DW:$EY,MATCH($A51,Calculation_Splits!$E:$E,0),MATCH(BA$1,Calculation_Splits!$DW$2:$EY$2,0))</f>
        <v>No known coal consumption based on the annual POTEnCIA reports on country energy consumption, dummy data based on the NL dataset was used to fill in the split; author: Joint Research Center (JRC); year: 2019</v>
      </c>
      <c r="BB51" s="71" t="str">
        <f>INDEX(Calculation_Splits!$DW:$EY,MATCH($A51,Calculation_Splits!$E:$E,0),MATCH(BB$1,Calculation_Splits!$DW$2:$EY$2,0))</f>
        <v>Derived from the annual POTEnCIA reports on country energy consumption; author: Joint Research Center (JRC); year: 2019</v>
      </c>
      <c r="BC51" s="71" t="str">
        <f>INDEX(Calculation_Splits!$DW:$EY,MATCH($A51,Calculation_Splits!$E:$E,0),MATCH(BC$1,Calculation_Splits!$DW$2:$EY$2,0))</f>
        <v>No known coal consumption based on the annual POTEnCIA reports on country energy consumption, dummy data based on the NL dataset was used to fill in the split; author: Joint Research Center (JRC); year: 2019</v>
      </c>
      <c r="BD51" s="71" t="str">
        <f>INDEX(Calculation_Splits!$DW:$EY,MATCH($A51,Calculation_Splits!$E:$E,0),MATCH(BD$1,Calculation_Splits!$DW$2:$EY$2,0))</f>
        <v>No known coal consumption based on the annual POTEnCIA reports on country energy consumption, dummy data based on the NL dataset was used to fill in the split; author: Joint Research Center (JRC); year: 2019</v>
      </c>
      <c r="BE51" s="71" t="str">
        <f>INDEX(Calculation_Splits!$DW:$EY,MATCH($A51,Calculation_Splits!$E:$E,0),MATCH(BE$1,Calculation_Splits!$DW$2:$EY$2,0))</f>
        <v>Derived from the annual POTEnCIA reports on country energy consumption; author: Joint Research Center (JRC); year: 2019</v>
      </c>
      <c r="BF51" s="71" t="str">
        <f>INDEX(Calculation_Splits!$DW:$EY,MATCH($A51,Calculation_Splits!$E:$E,0),MATCH(BF$1,Calculation_Splits!$DW$2:$EY$2,0))</f>
        <v>No known coal consumption based on the annual POTEnCIA reports on country energy consumption, dummy data based on the NL dataset was used to fill in the split; author: Joint Research Center (JRC); year: 2019</v>
      </c>
      <c r="BG51" s="71" t="str">
        <f>INDEX(Calculation_Splits!$DW:$EY,MATCH($A51,Calculation_Splits!$E:$E,0),MATCH(BG$1,Calculation_Splits!$DW$2:$EY$2,0))</f>
        <v>Derived from the annual POTEnCIA reports on country energy consumption; author: Joint Research Center (JRC); year: 2019</v>
      </c>
    </row>
    <row r="52" spans="1:59" x14ac:dyDescent="0.2">
      <c r="A52" t="s">
        <v>185</v>
      </c>
      <c r="B52" s="49">
        <f>INDEX(Calculation_Splits!$CT:$DV,MATCH($A52,Calculation_Splits!$E:$E,0),MATCH(B$1,Calculation_Splits!$CT$2:$DV$2,0))</f>
        <v>0.13349181534859306</v>
      </c>
      <c r="C52" s="49">
        <f>INDEX(Calculation_Splits!$CT:$DV,MATCH($A52,Calculation_Splits!$E:$E,0),MATCH(C$1,Calculation_Splits!$CT$2:$DV$2,0))</f>
        <v>0.174062183833879</v>
      </c>
      <c r="D52" s="49">
        <f>INDEX(Calculation_Splits!$CT:$DV,MATCH($A52,Calculation_Splits!$E:$E,0),MATCH(D$1,Calculation_Splits!$CT$2:$DV$2,0))</f>
        <v>0.55358245852161747</v>
      </c>
      <c r="E52" s="49">
        <f>INDEX(Calculation_Splits!$CT:$DV,MATCH($A52,Calculation_Splits!$E:$E,0),MATCH(E$1,Calculation_Splits!$CT$2:$DV$2,0))</f>
        <v>5.6443224853072266E-2</v>
      </c>
      <c r="F52" s="49">
        <f>INDEX(Calculation_Splits!$CT:$DV,MATCH($A52,Calculation_Splits!$E:$E,0),MATCH(F$1,Calculation_Splits!$CT$2:$DV$2,0))</f>
        <v>1</v>
      </c>
      <c r="G52" s="49">
        <f>INDEX(Calculation_Splits!$CT:$DV,MATCH($A52,Calculation_Splits!$E:$E,0),MATCH(G$1,Calculation_Splits!$CT$2:$DV$2,0))</f>
        <v>0.15364333406376279</v>
      </c>
      <c r="H52" s="49">
        <f>INDEX(Calculation_Splits!$CT:$DV,MATCH($A52,Calculation_Splits!$E:$E,0),MATCH(H$1,Calculation_Splits!$CT$2:$DV$2,0))</f>
        <v>0.18804302932211053</v>
      </c>
      <c r="I52" s="49">
        <f>INDEX(Calculation_Splits!$CT:$DV,MATCH($A52,Calculation_Splits!$E:$E,0),MATCH(I$1,Calculation_Splits!$CT$2:$DV$2,0))</f>
        <v>0.4406586585691728</v>
      </c>
      <c r="J52" s="49">
        <f>INDEX(Calculation_Splits!$CT:$DV,MATCH($A52,Calculation_Splits!$E:$E,0),MATCH(J$1,Calculation_Splits!$CT$2:$DV$2,0))</f>
        <v>0.35332031172616679</v>
      </c>
      <c r="K52" s="49">
        <f>INDEX(Calculation_Splits!$CT:$DV,MATCH($A52,Calculation_Splits!$E:$E,0),MATCH(K$1,Calculation_Splits!$CT$2:$DV$2,0))</f>
        <v>0.19870069945246274</v>
      </c>
      <c r="L52" s="49">
        <f>INDEX(Calculation_Splits!$CT:$DV,MATCH($A52,Calculation_Splits!$E:$E,0),MATCH(L$1,Calculation_Splits!$CT$2:$DV$2,0))</f>
        <v>0.21280323736870185</v>
      </c>
      <c r="M52" s="49">
        <f>INDEX(Calculation_Splits!$CT:$DV,MATCH($A52,Calculation_Splits!$E:$E,0),MATCH(M$1,Calculation_Splits!$CT$2:$DV$2,0))</f>
        <v>0.24688944971485766</v>
      </c>
      <c r="N52" s="49">
        <f>INDEX(Calculation_Splits!$CT:$DV,MATCH($A52,Calculation_Splits!$E:$E,0),MATCH(N$1,Calculation_Splits!$CT$2:$DV$2,0))</f>
        <v>0.10477897200240413</v>
      </c>
      <c r="O52" s="49">
        <f>INDEX(Calculation_Splits!$CT:$DV,MATCH($A52,Calculation_Splits!$E:$E,0),MATCH(O$1,Calculation_Splits!$CT$2:$DV$2,0))</f>
        <v>0.22826189232056068</v>
      </c>
      <c r="P52" s="49">
        <f>INDEX(Calculation_Splits!$CT:$DV,MATCH($A52,Calculation_Splits!$E:$E,0),MATCH(P$1,Calculation_Splits!$CT$2:$DV$2,0))</f>
        <v>0.13797036027139326</v>
      </c>
      <c r="Q52" s="49">
        <f>INDEX(Calculation_Splits!$CT:$DV,MATCH($A52,Calculation_Splits!$E:$E,0),MATCH(Q$1,Calculation_Splits!$CT$2:$DV$2,0))</f>
        <v>0.2185456313321503</v>
      </c>
      <c r="R52" s="49">
        <f>INDEX(Calculation_Splits!$CT:$DV,MATCH($A52,Calculation_Splits!$E:$E,0),MATCH(R$1,Calculation_Splits!$CT$2:$DV$2,0))</f>
        <v>0.2592063483888547</v>
      </c>
      <c r="S52" s="49">
        <f>INDEX(Calculation_Splits!$CT:$DV,MATCH($A52,Calculation_Splits!$E:$E,0),MATCH(S$1,Calculation_Splits!$CT$2:$DV$2,0))</f>
        <v>0.44302245209541524</v>
      </c>
      <c r="T52" s="49">
        <f>INDEX(Calculation_Splits!$CT:$DV,MATCH($A52,Calculation_Splits!$E:$E,0),MATCH(T$1,Calculation_Splits!$CT$2:$DV$2,0))</f>
        <v>0.10873514489137349</v>
      </c>
      <c r="U52" s="49">
        <f>INDEX(Calculation_Splits!$CT:$DV,MATCH($A52,Calculation_Splits!$E:$E,0),MATCH(U$1,Calculation_Splits!$CT$2:$DV$2,0))</f>
        <v>0.22509924128168765</v>
      </c>
      <c r="V52" s="49">
        <f>INDEX(Calculation_Splits!$CT:$DV,MATCH($A52,Calculation_Splits!$E:$E,0),MATCH(V$1,Calculation_Splits!$CT$2:$DV$2,0))</f>
        <v>0.56249989879583173</v>
      </c>
      <c r="W52" s="49">
        <f>INDEX(Calculation_Splits!$CT:$DV,MATCH($A52,Calculation_Splits!$E:$E,0),MATCH(W$1,Calculation_Splits!$CT$2:$DV$2,0))</f>
        <v>0.85886450245388679</v>
      </c>
      <c r="X52" s="49">
        <f>INDEX(Calculation_Splits!$CT:$DV,MATCH($A52,Calculation_Splits!$E:$E,0),MATCH(X$1,Calculation_Splits!$CT$2:$DV$2,0))</f>
        <v>0.4893449768084841</v>
      </c>
      <c r="Y52" s="49">
        <f>INDEX(Calculation_Splits!$CT:$DV,MATCH($A52,Calculation_Splits!$E:$E,0),MATCH(Y$1,Calculation_Splits!$CT$2:$DV$2,0))</f>
        <v>0.40622314044780511</v>
      </c>
      <c r="Z52" s="49">
        <f>INDEX(Calculation_Splits!$CT:$DV,MATCH($A52,Calculation_Splits!$E:$E,0),MATCH(Z$1,Calculation_Splits!$CT$2:$DV$2,0))</f>
        <v>0.57833672804762892</v>
      </c>
      <c r="AA52" s="49">
        <f>INDEX(Calculation_Splits!$CT:$DV,MATCH($A52,Calculation_Splits!$E:$E,0),MATCH(AA$1,Calculation_Splits!$CT$2:$DV$2,0))</f>
        <v>0.29022190917024532</v>
      </c>
      <c r="AB52" s="49">
        <f>INDEX(Calculation_Splits!$CT:$DV,MATCH($A52,Calculation_Splits!$E:$E,0),MATCH(AB$1,Calculation_Splits!$CT$2:$DV$2,0))</f>
        <v>1</v>
      </c>
      <c r="AC52" s="49">
        <f>INDEX(Calculation_Splits!$CT:$DV,MATCH($A52,Calculation_Splits!$E:$E,0),MATCH(AC$1,Calculation_Splits!$CT$2:$DV$2,0))</f>
        <v>9.10240745177405E-2</v>
      </c>
      <c r="AD52" s="49">
        <f>INDEX(Calculation_Splits!$CT:$DV,MATCH($A52,Calculation_Splits!$E:$E,0),MATCH(AD$1,Calculation_Splits!$CT$2:$DV$2,0))</f>
        <v>0.20589738474315647</v>
      </c>
      <c r="AE52" s="71" t="str">
        <f>INDEX(Calculation_Splits!$DW:$EY,MATCH($A52,Calculation_Splits!$E:$E,0),MATCH(AE$1,Calculation_Splits!$DW$2:$EY$2,0))</f>
        <v>Derived from the annual POTEnCIA reports on country energy consumption; author: Joint Research Center (JRC); year: 2019</v>
      </c>
      <c r="AF52" s="71" t="str">
        <f>INDEX(Calculation_Splits!$DW:$EY,MATCH($A52,Calculation_Splits!$E:$E,0),MATCH(AF$1,Calculation_Splits!$DW$2:$EY$2,0))</f>
        <v>Derived from the annual POTEnCIA reports on country energy consumption; author: Joint Research Center (JRC); year: 2019</v>
      </c>
      <c r="AG52" s="71" t="str">
        <f>INDEX(Calculation_Splits!$DW:$EY,MATCH($A52,Calculation_Splits!$E:$E,0),MATCH(AG$1,Calculation_Splits!$DW$2:$EY$2,0))</f>
        <v>Derived from the annual POTEnCIA reports on country energy consumption; author: Joint Research Center (JRC); year: 2019</v>
      </c>
      <c r="AH52" s="71" t="str">
        <f>INDEX(Calculation_Splits!$DW:$EY,MATCH($A52,Calculation_Splits!$E:$E,0),MATCH(AH$1,Calculation_Splits!$DW$2:$EY$2,0))</f>
        <v>Derived from the annual POTEnCIA reports on country energy consumption; author: Joint Research Center (JRC); year: 2019</v>
      </c>
      <c r="AI52" s="71" t="str">
        <f>INDEX(Calculation_Splits!$DW:$EY,MATCH($A52,Calculation_Splits!$E:$E,0),MATCH(AI$1,Calculation_Splits!$DW$2:$EY$2,0))</f>
        <v>Derived from the annual POTEnCIA reports on country energy consumption; author: Joint Research Center (JRC); year: 2019</v>
      </c>
      <c r="AJ52" s="71" t="str">
        <f>INDEX(Calculation_Splits!$DW:$EY,MATCH($A52,Calculation_Splits!$E:$E,0),MATCH(AJ$1,Calculation_Splits!$DW$2:$EY$2,0))</f>
        <v>Derived from the annual POTEnCIA reports on country energy consumption; author: Joint Research Center (JRC); year: 2019</v>
      </c>
      <c r="AK52" s="71" t="str">
        <f>INDEX(Calculation_Splits!$DW:$EY,MATCH($A52,Calculation_Splits!$E:$E,0),MATCH(AK$1,Calculation_Splits!$DW$2:$EY$2,0))</f>
        <v>Derived from the annual POTEnCIA reports on country energy consumption; author: Joint Research Center (JRC); year: 2019</v>
      </c>
      <c r="AL52" s="71" t="str">
        <f>INDEX(Calculation_Splits!$DW:$EY,MATCH($A52,Calculation_Splits!$E:$E,0),MATCH(AL$1,Calculation_Splits!$DW$2:$EY$2,0))</f>
        <v>Derived from the annual POTEnCIA reports on country energy consumption; author: Joint Research Center (JRC); year: 2019</v>
      </c>
      <c r="AM52" s="71" t="str">
        <f>INDEX(Calculation_Splits!$DW:$EY,MATCH($A52,Calculation_Splits!$E:$E,0),MATCH(AM$1,Calculation_Splits!$DW$2:$EY$2,0))</f>
        <v>Derived from the annual POTEnCIA reports on country energy consumption; author: Joint Research Center (JRC); year: 2019</v>
      </c>
      <c r="AN52" s="71" t="str">
        <f>INDEX(Calculation_Splits!$DW:$EY,MATCH($A52,Calculation_Splits!$E:$E,0),MATCH(AN$1,Calculation_Splits!$DW$2:$EY$2,0))</f>
        <v>Derived from the annual POTEnCIA reports on country energy consumption; author: Joint Research Center (JRC); year: 2019</v>
      </c>
      <c r="AO52" s="71" t="str">
        <f>INDEX(Calculation_Splits!$DW:$EY,MATCH($A52,Calculation_Splits!$E:$E,0),MATCH(AO$1,Calculation_Splits!$DW$2:$EY$2,0))</f>
        <v>Derived from the annual POTEnCIA reports on country energy consumption; author: Joint Research Center (JRC); year: 2019</v>
      </c>
      <c r="AP52" s="71" t="str">
        <f>INDEX(Calculation_Splits!$DW:$EY,MATCH($A52,Calculation_Splits!$E:$E,0),MATCH(AP$1,Calculation_Splits!$DW$2:$EY$2,0))</f>
        <v>Derived from the annual POTEnCIA reports on country energy consumption; author: Joint Research Center (JRC); year: 2019</v>
      </c>
      <c r="AQ52" s="71" t="str">
        <f>INDEX(Calculation_Splits!$DW:$EY,MATCH($A52,Calculation_Splits!$E:$E,0),MATCH(AQ$1,Calculation_Splits!$DW$2:$EY$2,0))</f>
        <v>Derived from the annual POTEnCIA reports on country energy consumption; author: Joint Research Center (JRC); year: 2019</v>
      </c>
      <c r="AR52" s="71" t="str">
        <f>INDEX(Calculation_Splits!$DW:$EY,MATCH($A52,Calculation_Splits!$E:$E,0),MATCH(AR$1,Calculation_Splits!$DW$2:$EY$2,0))</f>
        <v>Derived from the annual POTEnCIA reports on country energy consumption; author: Joint Research Center (JRC); year: 2019</v>
      </c>
      <c r="AS52" s="71" t="str">
        <f>INDEX(Calculation_Splits!$DW:$EY,MATCH($A52,Calculation_Splits!$E:$E,0),MATCH(AS$1,Calculation_Splits!$DW$2:$EY$2,0))</f>
        <v>Derived from the annual POTEnCIA reports on country energy consumption; author: Joint Research Center (JRC); year: 2019</v>
      </c>
      <c r="AT52" s="71" t="str">
        <f>INDEX(Calculation_Splits!$DW:$EY,MATCH($A52,Calculation_Splits!$E:$E,0),MATCH(AT$1,Calculation_Splits!$DW$2:$EY$2,0))</f>
        <v>Derived from the annual POTEnCIA reports on country energy consumption; author: Joint Research Center (JRC); year: 2019</v>
      </c>
      <c r="AU52" s="71" t="str">
        <f>INDEX(Calculation_Splits!$DW:$EY,MATCH($A52,Calculation_Splits!$E:$E,0),MATCH(AU$1,Calculation_Splits!$DW$2:$EY$2,0))</f>
        <v>Derived from the annual POTEnCIA reports on country energy consumption; author: Joint Research Center (JRC); year: 2019</v>
      </c>
      <c r="AV52" s="71" t="str">
        <f>INDEX(Calculation_Splits!$DW:$EY,MATCH($A52,Calculation_Splits!$E:$E,0),MATCH(AV$1,Calculation_Splits!$DW$2:$EY$2,0))</f>
        <v>Derived from the annual POTEnCIA reports on country energy consumption; author: Joint Research Center (JRC); year: 2019</v>
      </c>
      <c r="AW52" s="71" t="str">
        <f>INDEX(Calculation_Splits!$DW:$EY,MATCH($A52,Calculation_Splits!$E:$E,0),MATCH(AW$1,Calculation_Splits!$DW$2:$EY$2,0))</f>
        <v>Derived from the annual POTEnCIA reports on country energy consumption; author: Joint Research Center (JRC); year: 2019</v>
      </c>
      <c r="AX52" s="71" t="str">
        <f>INDEX(Calculation_Splits!$DW:$EY,MATCH($A52,Calculation_Splits!$E:$E,0),MATCH(AX$1,Calculation_Splits!$DW$2:$EY$2,0))</f>
        <v>Derived from the annual POTEnCIA reports on country energy consumption; author: Joint Research Center (JRC); year: 2019</v>
      </c>
      <c r="AY52" s="71" t="str">
        <f>INDEX(Calculation_Splits!$DW:$EY,MATCH($A52,Calculation_Splits!$E:$E,0),MATCH(AY$1,Calculation_Splits!$DW$2:$EY$2,0))</f>
        <v>Derived from the annual POTEnCIA reports on country energy consumption; author: Joint Research Center (JRC); year: 2019</v>
      </c>
      <c r="AZ52" s="71" t="str">
        <f>INDEX(Calculation_Splits!$DW:$EY,MATCH($A52,Calculation_Splits!$E:$E,0),MATCH(AZ$1,Calculation_Splits!$DW$2:$EY$2,0))</f>
        <v>Derived from the annual POTEnCIA reports on country energy consumption; author: Joint Research Center (JRC); year: 2019</v>
      </c>
      <c r="BA52" s="71" t="str">
        <f>INDEX(Calculation_Splits!$DW:$EY,MATCH($A52,Calculation_Splits!$E:$E,0),MATCH(BA$1,Calculation_Splits!$DW$2:$EY$2,0))</f>
        <v>Derived from the annual POTEnCIA reports on country energy consumption; author: Joint Research Center (JRC); year: 2019</v>
      </c>
      <c r="BB52" s="71" t="str">
        <f>INDEX(Calculation_Splits!$DW:$EY,MATCH($A52,Calculation_Splits!$E:$E,0),MATCH(BB$1,Calculation_Splits!$DW$2:$EY$2,0))</f>
        <v>Derived from the annual POTEnCIA reports on country energy consumption; author: Joint Research Center (JRC); year: 2019</v>
      </c>
      <c r="BC52" s="71" t="str">
        <f>INDEX(Calculation_Splits!$DW:$EY,MATCH($A52,Calculation_Splits!$E:$E,0),MATCH(BC$1,Calculation_Splits!$DW$2:$EY$2,0))</f>
        <v>Derived from the annual POTEnCIA reports on country energy consumption; author: Joint Research Center (JRC); year: 2019</v>
      </c>
      <c r="BD52" s="71" t="str">
        <f>INDEX(Calculation_Splits!$DW:$EY,MATCH($A52,Calculation_Splits!$E:$E,0),MATCH(BD$1,Calculation_Splits!$DW$2:$EY$2,0))</f>
        <v>Derived from the annual POTEnCIA reports on country energy consumption; author: Joint Research Center (JRC); year: 2019</v>
      </c>
      <c r="BE52" s="71" t="str">
        <f>INDEX(Calculation_Splits!$DW:$EY,MATCH($A52,Calculation_Splits!$E:$E,0),MATCH(BE$1,Calculation_Splits!$DW$2:$EY$2,0))</f>
        <v>Derived from the annual POTEnCIA reports on country energy consumption; author: Joint Research Center (JRC); year: 2019</v>
      </c>
      <c r="BF52" s="71" t="str">
        <f>INDEX(Calculation_Splits!$DW:$EY,MATCH($A52,Calculation_Splits!$E:$E,0),MATCH(BF$1,Calculation_Splits!$DW$2:$EY$2,0))</f>
        <v>Derived from the annual POTEnCIA reports on country energy consumption; author: Joint Research Center (JRC); year: 2019</v>
      </c>
      <c r="BG52" s="71" t="str">
        <f>INDEX(Calculation_Splits!$DW:$EY,MATCH($A52,Calculation_Splits!$E:$E,0),MATCH(BG$1,Calculation_Splits!$DW$2:$EY$2,0))</f>
        <v>Derived from the annual POTEnCIA reports on country energy consumption; author: Joint Research Center (JRC); year: 2019</v>
      </c>
    </row>
    <row r="53" spans="1:59" x14ac:dyDescent="0.2">
      <c r="A53" t="s">
        <v>186</v>
      </c>
      <c r="B53" s="49">
        <f>INDEX(Calculation_Splits!$CT:$DV,MATCH($A53,Calculation_Splits!$E:$E,0),MATCH(B$1,Calculation_Splits!$CT$2:$DV$2,0))</f>
        <v>0.12473399198580278</v>
      </c>
      <c r="C53" s="49">
        <f>INDEX(Calculation_Splits!$CT:$DV,MATCH($A53,Calculation_Splits!$E:$E,0),MATCH(C$1,Calculation_Splits!$CT$2:$DV$2,0))</f>
        <v>0.12161962007410493</v>
      </c>
      <c r="D53" s="49">
        <f>INDEX(Calculation_Splits!$CT:$DV,MATCH($A53,Calculation_Splits!$E:$E,0),MATCH(D$1,Calculation_Splits!$CT$2:$DV$2,0))</f>
        <v>0.2529315987297836</v>
      </c>
      <c r="E53" s="49">
        <f>INDEX(Calculation_Splits!$CT:$DV,MATCH($A53,Calculation_Splits!$E:$E,0),MATCH(E$1,Calculation_Splits!$CT$2:$DV$2,0))</f>
        <v>9.3082034139189501E-2</v>
      </c>
      <c r="F53" s="49">
        <f>INDEX(Calculation_Splits!$CT:$DV,MATCH($A53,Calculation_Splits!$E:$E,0),MATCH(F$1,Calculation_Splits!$CT$2:$DV$2,0))</f>
        <v>0.23394595047976594</v>
      </c>
      <c r="G53" s="49">
        <f>INDEX(Calculation_Splits!$CT:$DV,MATCH($A53,Calculation_Splits!$E:$E,0),MATCH(G$1,Calculation_Splits!$CT$2:$DV$2,0))</f>
        <v>7.2569172153668621E-2</v>
      </c>
      <c r="H53" s="49">
        <f>INDEX(Calculation_Splits!$CT:$DV,MATCH($A53,Calculation_Splits!$E:$E,0),MATCH(H$1,Calculation_Splits!$CT$2:$DV$2,0))</f>
        <v>0.10377092677027355</v>
      </c>
      <c r="I53" s="49">
        <f>INDEX(Calculation_Splits!$CT:$DV,MATCH($A53,Calculation_Splits!$E:$E,0),MATCH(I$1,Calculation_Splits!$CT$2:$DV$2,0))</f>
        <v>3.3778036328771598E-2</v>
      </c>
      <c r="J53" s="49">
        <f>INDEX(Calculation_Splits!$CT:$DV,MATCH($A53,Calculation_Splits!$E:$E,0),MATCH(J$1,Calculation_Splits!$CT$2:$DV$2,0))</f>
        <v>0.11756629547186719</v>
      </c>
      <c r="K53" s="49">
        <f>INDEX(Calculation_Splits!$CT:$DV,MATCH($A53,Calculation_Splits!$E:$E,0),MATCH(K$1,Calculation_Splits!$CT$2:$DV$2,0))</f>
        <v>0.19211310406498619</v>
      </c>
      <c r="L53" s="49">
        <f>INDEX(Calculation_Splits!$CT:$DV,MATCH($A53,Calculation_Splits!$E:$E,0),MATCH(L$1,Calculation_Splits!$CT$2:$DV$2,0))</f>
        <v>0.15765515264894042</v>
      </c>
      <c r="M53" s="49">
        <f>INDEX(Calculation_Splits!$CT:$DV,MATCH($A53,Calculation_Splits!$E:$E,0),MATCH(M$1,Calculation_Splits!$CT$2:$DV$2,0))</f>
        <v>0.12723314218121703</v>
      </c>
      <c r="N53" s="49">
        <f>INDEX(Calculation_Splits!$CT:$DV,MATCH($A53,Calculation_Splits!$E:$E,0),MATCH(N$1,Calculation_Splits!$CT$2:$DV$2,0))</f>
        <v>0.19815767359144329</v>
      </c>
      <c r="O53" s="49">
        <f>INDEX(Calculation_Splits!$CT:$DV,MATCH($A53,Calculation_Splits!$E:$E,0),MATCH(O$1,Calculation_Splits!$CT$2:$DV$2,0))</f>
        <v>0.16454977116874023</v>
      </c>
      <c r="P53" s="49">
        <f>INDEX(Calculation_Splits!$CT:$DV,MATCH($A53,Calculation_Splits!$E:$E,0),MATCH(P$1,Calculation_Splits!$CT$2:$DV$2,0))</f>
        <v>0.22364015640137175</v>
      </c>
      <c r="Q53" s="49">
        <f>INDEX(Calculation_Splits!$CT:$DV,MATCH($A53,Calculation_Splits!$E:$E,0),MATCH(Q$1,Calculation_Splits!$CT$2:$DV$2,0))</f>
        <v>0.13232449775507693</v>
      </c>
      <c r="R53" s="49">
        <f>INDEX(Calculation_Splits!$CT:$DV,MATCH($A53,Calculation_Splits!$E:$E,0),MATCH(R$1,Calculation_Splits!$CT$2:$DV$2,0))</f>
        <v>7.6932907196537462E-2</v>
      </c>
      <c r="S53" s="49">
        <f>INDEX(Calculation_Splits!$CT:$DV,MATCH($A53,Calculation_Splits!$E:$E,0),MATCH(S$1,Calculation_Splits!$CT$2:$DV$2,0))</f>
        <v>5.2753318550607546E-2</v>
      </c>
      <c r="T53" s="49">
        <f>INDEX(Calculation_Splits!$CT:$DV,MATCH($A53,Calculation_Splits!$E:$E,0),MATCH(T$1,Calculation_Splits!$CT$2:$DV$2,0))</f>
        <v>4.8079529932915727E-2</v>
      </c>
      <c r="U53" s="49">
        <f>INDEX(Calculation_Splits!$CT:$DV,MATCH($A53,Calculation_Splits!$E:$E,0),MATCH(U$1,Calculation_Splits!$CT$2:$DV$2,0))</f>
        <v>3.4954154451105515E-2</v>
      </c>
      <c r="V53" s="49">
        <f>INDEX(Calculation_Splits!$CT:$DV,MATCH($A53,Calculation_Splits!$E:$E,0),MATCH(V$1,Calculation_Splits!$CT$2:$DV$2,0))</f>
        <v>0.14127867128433771</v>
      </c>
      <c r="W53" s="49">
        <f>INDEX(Calculation_Splits!$CT:$DV,MATCH($A53,Calculation_Splits!$E:$E,0),MATCH(W$1,Calculation_Splits!$CT$2:$DV$2,0))</f>
        <v>0.10431647189496566</v>
      </c>
      <c r="X53" s="49">
        <f>INDEX(Calculation_Splits!$CT:$DV,MATCH($A53,Calculation_Splits!$E:$E,0),MATCH(X$1,Calculation_Splits!$CT$2:$DV$2,0))</f>
        <v>8.816516761102125E-2</v>
      </c>
      <c r="Y53" s="49">
        <f>INDEX(Calculation_Splits!$CT:$DV,MATCH($A53,Calculation_Splits!$E:$E,0),MATCH(Y$1,Calculation_Splits!$CT$2:$DV$2,0))</f>
        <v>0.12585101299703788</v>
      </c>
      <c r="Z53" s="49">
        <f>INDEX(Calculation_Splits!$CT:$DV,MATCH($A53,Calculation_Splits!$E:$E,0),MATCH(Z$1,Calculation_Splits!$CT$2:$DV$2,0))</f>
        <v>0.22196153854046605</v>
      </c>
      <c r="AA53" s="49">
        <f>INDEX(Calculation_Splits!$CT:$DV,MATCH($A53,Calculation_Splits!$E:$E,0),MATCH(AA$1,Calculation_Splits!$CT$2:$DV$2,0))</f>
        <v>0.1671590282168455</v>
      </c>
      <c r="AB53" s="49">
        <f>INDEX(Calculation_Splits!$CT:$DV,MATCH($A53,Calculation_Splits!$E:$E,0),MATCH(AB$1,Calculation_Splits!$CT$2:$DV$2,0))</f>
        <v>0.11297942772708504</v>
      </c>
      <c r="AC53" s="49">
        <f>INDEX(Calculation_Splits!$CT:$DV,MATCH($A53,Calculation_Splits!$E:$E,0),MATCH(AC$1,Calculation_Splits!$CT$2:$DV$2,0))</f>
        <v>0.23225054544345378</v>
      </c>
      <c r="AD53" s="49">
        <f>INDEX(Calculation_Splits!$CT:$DV,MATCH($A53,Calculation_Splits!$E:$E,0),MATCH(AD$1,Calculation_Splits!$CT$2:$DV$2,0))</f>
        <v>0.1301884038775997</v>
      </c>
      <c r="AE53" s="71" t="str">
        <f>INDEX(Calculation_Splits!$DW:$EY,MATCH($A53,Calculation_Splits!$E:$E,0),MATCH(AE$1,Calculation_Splits!$DW$2:$EY$2,0))</f>
        <v>Derived from the annual POTEnCIA reports on country energy consumption; author: Joint Research Center (JRC); year: 2019</v>
      </c>
      <c r="AF53" s="71" t="str">
        <f>INDEX(Calculation_Splits!$DW:$EY,MATCH($A53,Calculation_Splits!$E:$E,0),MATCH(AF$1,Calculation_Splits!$DW$2:$EY$2,0))</f>
        <v>Derived from the annual POTEnCIA reports on country energy consumption; author: Joint Research Center (JRC); year: 2019</v>
      </c>
      <c r="AG53" s="71" t="str">
        <f>INDEX(Calculation_Splits!$DW:$EY,MATCH($A53,Calculation_Splits!$E:$E,0),MATCH(AG$1,Calculation_Splits!$DW$2:$EY$2,0))</f>
        <v>Derived from the annual POTEnCIA reports on country energy consumption; author: Joint Research Center (JRC); year: 2019</v>
      </c>
      <c r="AH53" s="71" t="str">
        <f>INDEX(Calculation_Splits!$DW:$EY,MATCH($A53,Calculation_Splits!$E:$E,0),MATCH(AH$1,Calculation_Splits!$DW$2:$EY$2,0))</f>
        <v>Derived from the annual POTEnCIA reports on country energy consumption; author: Joint Research Center (JRC); year: 2019</v>
      </c>
      <c r="AI53" s="71" t="str">
        <f>INDEX(Calculation_Splits!$DW:$EY,MATCH($A53,Calculation_Splits!$E:$E,0),MATCH(AI$1,Calculation_Splits!$DW$2:$EY$2,0))</f>
        <v>Derived from the annual POTEnCIA reports on country energy consumption; author: Joint Research Center (JRC); year: 2019</v>
      </c>
      <c r="AJ53" s="71" t="str">
        <f>INDEX(Calculation_Splits!$DW:$EY,MATCH($A53,Calculation_Splits!$E:$E,0),MATCH(AJ$1,Calculation_Splits!$DW$2:$EY$2,0))</f>
        <v>Derived from the annual POTEnCIA reports on country energy consumption; author: Joint Research Center (JRC); year: 2019</v>
      </c>
      <c r="AK53" s="71" t="str">
        <f>INDEX(Calculation_Splits!$DW:$EY,MATCH($A53,Calculation_Splits!$E:$E,0),MATCH(AK$1,Calculation_Splits!$DW$2:$EY$2,0))</f>
        <v>Derived from the annual POTEnCIA reports on country energy consumption; author: Joint Research Center (JRC); year: 2019</v>
      </c>
      <c r="AL53" s="71" t="str">
        <f>INDEX(Calculation_Splits!$DW:$EY,MATCH($A53,Calculation_Splits!$E:$E,0),MATCH(AL$1,Calculation_Splits!$DW$2:$EY$2,0))</f>
        <v>Derived from the annual POTEnCIA reports on country energy consumption; author: Joint Research Center (JRC); year: 2019</v>
      </c>
      <c r="AM53" s="71" t="str">
        <f>INDEX(Calculation_Splits!$DW:$EY,MATCH($A53,Calculation_Splits!$E:$E,0),MATCH(AM$1,Calculation_Splits!$DW$2:$EY$2,0))</f>
        <v>Derived from the annual POTEnCIA reports on country energy consumption; author: Joint Research Center (JRC); year: 2019</v>
      </c>
      <c r="AN53" s="71" t="str">
        <f>INDEX(Calculation_Splits!$DW:$EY,MATCH($A53,Calculation_Splits!$E:$E,0),MATCH(AN$1,Calculation_Splits!$DW$2:$EY$2,0))</f>
        <v>Derived from the annual POTEnCIA reports on country energy consumption; author: Joint Research Center (JRC); year: 2019</v>
      </c>
      <c r="AO53" s="71" t="str">
        <f>INDEX(Calculation_Splits!$DW:$EY,MATCH($A53,Calculation_Splits!$E:$E,0),MATCH(AO$1,Calculation_Splits!$DW$2:$EY$2,0))</f>
        <v>Derived from the annual POTEnCIA reports on country energy consumption; author: Joint Research Center (JRC); year: 2019</v>
      </c>
      <c r="AP53" s="71" t="str">
        <f>INDEX(Calculation_Splits!$DW:$EY,MATCH($A53,Calculation_Splits!$E:$E,0),MATCH(AP$1,Calculation_Splits!$DW$2:$EY$2,0))</f>
        <v>Derived from the annual POTEnCIA reports on country energy consumption; author: Joint Research Center (JRC); year: 2019</v>
      </c>
      <c r="AQ53" s="71" t="str">
        <f>INDEX(Calculation_Splits!$DW:$EY,MATCH($A53,Calculation_Splits!$E:$E,0),MATCH(AQ$1,Calculation_Splits!$DW$2:$EY$2,0))</f>
        <v>Derived from the annual POTEnCIA reports on country energy consumption; author: Joint Research Center (JRC); year: 2019</v>
      </c>
      <c r="AR53" s="71" t="str">
        <f>INDEX(Calculation_Splits!$DW:$EY,MATCH($A53,Calculation_Splits!$E:$E,0),MATCH(AR$1,Calculation_Splits!$DW$2:$EY$2,0))</f>
        <v>Derived from the annual POTEnCIA reports on country energy consumption; author: Joint Research Center (JRC); year: 2019</v>
      </c>
      <c r="AS53" s="71" t="str">
        <f>INDEX(Calculation_Splits!$DW:$EY,MATCH($A53,Calculation_Splits!$E:$E,0),MATCH(AS$1,Calculation_Splits!$DW$2:$EY$2,0))</f>
        <v>Derived from the annual POTEnCIA reports on country energy consumption; author: Joint Research Center (JRC); year: 2019</v>
      </c>
      <c r="AT53" s="71" t="str">
        <f>INDEX(Calculation_Splits!$DW:$EY,MATCH($A53,Calculation_Splits!$E:$E,0),MATCH(AT$1,Calculation_Splits!$DW$2:$EY$2,0))</f>
        <v>Derived from the annual POTEnCIA reports on country energy consumption; author: Joint Research Center (JRC); year: 2019</v>
      </c>
      <c r="AU53" s="71" t="str">
        <f>INDEX(Calculation_Splits!$DW:$EY,MATCH($A53,Calculation_Splits!$E:$E,0),MATCH(AU$1,Calculation_Splits!$DW$2:$EY$2,0))</f>
        <v>Derived from the annual POTEnCIA reports on country energy consumption; author: Joint Research Center (JRC); year: 2019</v>
      </c>
      <c r="AV53" s="71" t="str">
        <f>INDEX(Calculation_Splits!$DW:$EY,MATCH($A53,Calculation_Splits!$E:$E,0),MATCH(AV$1,Calculation_Splits!$DW$2:$EY$2,0))</f>
        <v>Derived from the annual POTEnCIA reports on country energy consumption; author: Joint Research Center (JRC); year: 2019</v>
      </c>
      <c r="AW53" s="71" t="str">
        <f>INDEX(Calculation_Splits!$DW:$EY,MATCH($A53,Calculation_Splits!$E:$E,0),MATCH(AW$1,Calculation_Splits!$DW$2:$EY$2,0))</f>
        <v>Derived from the annual POTEnCIA reports on country energy consumption; author: Joint Research Center (JRC); year: 2019</v>
      </c>
      <c r="AX53" s="71" t="str">
        <f>INDEX(Calculation_Splits!$DW:$EY,MATCH($A53,Calculation_Splits!$E:$E,0),MATCH(AX$1,Calculation_Splits!$DW$2:$EY$2,0))</f>
        <v>Derived from the annual POTEnCIA reports on country energy consumption; author: Joint Research Center (JRC); year: 2019</v>
      </c>
      <c r="AY53" s="71" t="str">
        <f>INDEX(Calculation_Splits!$DW:$EY,MATCH($A53,Calculation_Splits!$E:$E,0),MATCH(AY$1,Calculation_Splits!$DW$2:$EY$2,0))</f>
        <v>Derived from the annual POTEnCIA reports on country energy consumption; author: Joint Research Center (JRC); year: 2019</v>
      </c>
      <c r="AZ53" s="71" t="str">
        <f>INDEX(Calculation_Splits!$DW:$EY,MATCH($A53,Calculation_Splits!$E:$E,0),MATCH(AZ$1,Calculation_Splits!$DW$2:$EY$2,0))</f>
        <v>Derived from the annual POTEnCIA reports on country energy consumption; author: Joint Research Center (JRC); year: 2019</v>
      </c>
      <c r="BA53" s="71" t="str">
        <f>INDEX(Calculation_Splits!$DW:$EY,MATCH($A53,Calculation_Splits!$E:$E,0),MATCH(BA$1,Calculation_Splits!$DW$2:$EY$2,0))</f>
        <v>Derived from the annual POTEnCIA reports on country energy consumption; author: Joint Research Center (JRC); year: 2019</v>
      </c>
      <c r="BB53" s="71" t="str">
        <f>INDEX(Calculation_Splits!$DW:$EY,MATCH($A53,Calculation_Splits!$E:$E,0),MATCH(BB$1,Calculation_Splits!$DW$2:$EY$2,0))</f>
        <v>Derived from the annual POTEnCIA reports on country energy consumption; author: Joint Research Center (JRC); year: 2019</v>
      </c>
      <c r="BC53" s="71" t="str">
        <f>INDEX(Calculation_Splits!$DW:$EY,MATCH($A53,Calculation_Splits!$E:$E,0),MATCH(BC$1,Calculation_Splits!$DW$2:$EY$2,0))</f>
        <v>Derived from the annual POTEnCIA reports on country energy consumption; author: Joint Research Center (JRC); year: 2019</v>
      </c>
      <c r="BD53" s="71" t="str">
        <f>INDEX(Calculation_Splits!$DW:$EY,MATCH($A53,Calculation_Splits!$E:$E,0),MATCH(BD$1,Calculation_Splits!$DW$2:$EY$2,0))</f>
        <v>Derived from the annual POTEnCIA reports on country energy consumption; author: Joint Research Center (JRC); year: 2019</v>
      </c>
      <c r="BE53" s="71" t="str">
        <f>INDEX(Calculation_Splits!$DW:$EY,MATCH($A53,Calculation_Splits!$E:$E,0),MATCH(BE$1,Calculation_Splits!$DW$2:$EY$2,0))</f>
        <v>Derived from the annual POTEnCIA reports on country energy consumption; author: Joint Research Center (JRC); year: 2019</v>
      </c>
      <c r="BF53" s="71" t="str">
        <f>INDEX(Calculation_Splits!$DW:$EY,MATCH($A53,Calculation_Splits!$E:$E,0),MATCH(BF$1,Calculation_Splits!$DW$2:$EY$2,0))</f>
        <v>Derived from the annual POTEnCIA reports on country energy consumption; author: Joint Research Center (JRC); year: 2019</v>
      </c>
      <c r="BG53" s="71" t="str">
        <f>INDEX(Calculation_Splits!$DW:$EY,MATCH($A53,Calculation_Splits!$E:$E,0),MATCH(BG$1,Calculation_Splits!$DW$2:$EY$2,0))</f>
        <v>Derived from the annual POTEnCIA reports on country energy consumption; author: Joint Research Center (JRC); year: 2019</v>
      </c>
    </row>
    <row r="54" spans="1:59" x14ac:dyDescent="0.2">
      <c r="A54" t="s">
        <v>187</v>
      </c>
      <c r="B54" s="49">
        <f>INDEX(Calculation_Splits!$CT:$DV,MATCH($A54,Calculation_Splits!$E:$E,0),MATCH(B$1,Calculation_Splits!$CT$2:$DV$2,0))</f>
        <v>0.13742670335922777</v>
      </c>
      <c r="C54" s="49">
        <f>INDEX(Calculation_Splits!$CT:$DV,MATCH($A54,Calculation_Splits!$E:$E,0),MATCH(C$1,Calculation_Splits!$CT$2:$DV$2,0))</f>
        <v>0.16553759268547683</v>
      </c>
      <c r="D54" s="49">
        <f>INDEX(Calculation_Splits!$CT:$DV,MATCH($A54,Calculation_Splits!$E:$E,0),MATCH(D$1,Calculation_Splits!$CT$2:$DV$2,0))</f>
        <v>0.20622774358949855</v>
      </c>
      <c r="E54" s="49">
        <f>INDEX(Calculation_Splits!$CT:$DV,MATCH($A54,Calculation_Splits!$E:$E,0),MATCH(E$1,Calculation_Splits!$CT$2:$DV$2,0))</f>
        <v>2.9872913041462383E-2</v>
      </c>
      <c r="F54" s="49">
        <f>INDEX(Calculation_Splits!$CT:$DV,MATCH($A54,Calculation_Splits!$E:$E,0),MATCH(F$1,Calculation_Splits!$CT$2:$DV$2,0))</f>
        <v>0.14437820033092244</v>
      </c>
      <c r="G54" s="49">
        <f>INDEX(Calculation_Splits!$CT:$DV,MATCH($A54,Calculation_Splits!$E:$E,0),MATCH(G$1,Calculation_Splits!$CT$2:$DV$2,0))</f>
        <v>0.13971410984123572</v>
      </c>
      <c r="H54" s="49">
        <f>INDEX(Calculation_Splits!$CT:$DV,MATCH($A54,Calculation_Splits!$E:$E,0),MATCH(H$1,Calculation_Splits!$CT$2:$DV$2,0))</f>
        <v>0.15451673717290448</v>
      </c>
      <c r="I54" s="49">
        <f>INDEX(Calculation_Splits!$CT:$DV,MATCH($A54,Calculation_Splits!$E:$E,0),MATCH(I$1,Calculation_Splits!$CT$2:$DV$2,0))</f>
        <v>0.16667391267648549</v>
      </c>
      <c r="J54" s="49">
        <f>INDEX(Calculation_Splits!$CT:$DV,MATCH($A54,Calculation_Splits!$E:$E,0),MATCH(J$1,Calculation_Splits!$CT$2:$DV$2,0))</f>
        <v>0.29024587116950873</v>
      </c>
      <c r="K54" s="49">
        <f>INDEX(Calculation_Splits!$CT:$DV,MATCH($A54,Calculation_Splits!$E:$E,0),MATCH(K$1,Calculation_Splits!$CT$2:$DV$2,0))</f>
        <v>0.41186415003109828</v>
      </c>
      <c r="L54" s="49">
        <f>INDEX(Calculation_Splits!$CT:$DV,MATCH($A54,Calculation_Splits!$E:$E,0),MATCH(L$1,Calculation_Splits!$CT$2:$DV$2,0))</f>
        <v>0.19485100319993137</v>
      </c>
      <c r="M54" s="49">
        <f>INDEX(Calculation_Splits!$CT:$DV,MATCH($A54,Calculation_Splits!$E:$E,0),MATCH(M$1,Calculation_Splits!$CT$2:$DV$2,0))</f>
        <v>0.20764135918715301</v>
      </c>
      <c r="N54" s="49">
        <f>INDEX(Calculation_Splits!$CT:$DV,MATCH($A54,Calculation_Splits!$E:$E,0),MATCH(N$1,Calculation_Splits!$CT$2:$DV$2,0))</f>
        <v>0.19176324911370729</v>
      </c>
      <c r="O54" s="49">
        <f>INDEX(Calculation_Splits!$CT:$DV,MATCH($A54,Calculation_Splits!$E:$E,0),MATCH(O$1,Calculation_Splits!$CT$2:$DV$2,0))</f>
        <v>0.16427482925827619</v>
      </c>
      <c r="P54" s="49">
        <f>INDEX(Calculation_Splits!$CT:$DV,MATCH($A54,Calculation_Splits!$E:$E,0),MATCH(P$1,Calculation_Splits!$CT$2:$DV$2,0))</f>
        <v>0.13012263871673174</v>
      </c>
      <c r="Q54" s="49">
        <f>INDEX(Calculation_Splits!$CT:$DV,MATCH($A54,Calculation_Splits!$E:$E,0),MATCH(Q$1,Calculation_Splits!$CT$2:$DV$2,0))</f>
        <v>0.19840017467041074</v>
      </c>
      <c r="R54" s="49">
        <f>INDEX(Calculation_Splits!$CT:$DV,MATCH($A54,Calculation_Splits!$E:$E,0),MATCH(R$1,Calculation_Splits!$CT$2:$DV$2,0))</f>
        <v>0.19113451700868664</v>
      </c>
      <c r="S54" s="49">
        <f>INDEX(Calculation_Splits!$CT:$DV,MATCH($A54,Calculation_Splits!$E:$E,0),MATCH(S$1,Calculation_Splits!$CT$2:$DV$2,0))</f>
        <v>0.15663413656665887</v>
      </c>
      <c r="T54" s="49">
        <f>INDEX(Calculation_Splits!$CT:$DV,MATCH($A54,Calculation_Splits!$E:$E,0),MATCH(T$1,Calculation_Splits!$CT$2:$DV$2,0))</f>
        <v>9.3397540407293256E-2</v>
      </c>
      <c r="U54" s="49">
        <f>INDEX(Calculation_Splits!$CT:$DV,MATCH($A54,Calculation_Splits!$E:$E,0),MATCH(U$1,Calculation_Splits!$CT$2:$DV$2,0))</f>
        <v>0.13733911733212556</v>
      </c>
      <c r="V54" s="49">
        <f>INDEX(Calculation_Splits!$CT:$DV,MATCH($A54,Calculation_Splits!$E:$E,0),MATCH(V$1,Calculation_Splits!$CT$2:$DV$2,0))</f>
        <v>0.20731204328689959</v>
      </c>
      <c r="W54" s="49">
        <f>INDEX(Calculation_Splits!$CT:$DV,MATCH($A54,Calculation_Splits!$E:$E,0),MATCH(W$1,Calculation_Splits!$CT$2:$DV$2,0))</f>
        <v>0.17521725460009444</v>
      </c>
      <c r="X54" s="49">
        <f>INDEX(Calculation_Splits!$CT:$DV,MATCH($A54,Calculation_Splits!$E:$E,0),MATCH(X$1,Calculation_Splits!$CT$2:$DV$2,0))</f>
        <v>0.13536464204485121</v>
      </c>
      <c r="Y54" s="49">
        <f>INDEX(Calculation_Splits!$CT:$DV,MATCH($A54,Calculation_Splits!$E:$E,0),MATCH(Y$1,Calculation_Splits!$CT$2:$DV$2,0))</f>
        <v>0.13696512950352888</v>
      </c>
      <c r="Z54" s="49">
        <f>INDEX(Calculation_Splits!$CT:$DV,MATCH($A54,Calculation_Splits!$E:$E,0),MATCH(Z$1,Calculation_Splits!$CT$2:$DV$2,0))</f>
        <v>0.27255531740765465</v>
      </c>
      <c r="AA54" s="49">
        <f>INDEX(Calculation_Splits!$CT:$DV,MATCH($A54,Calculation_Splits!$E:$E,0),MATCH(AA$1,Calculation_Splits!$CT$2:$DV$2,0))</f>
        <v>0.16542020231064716</v>
      </c>
      <c r="AB54" s="49">
        <f>INDEX(Calculation_Splits!$CT:$DV,MATCH($A54,Calculation_Splits!$E:$E,0),MATCH(AB$1,Calculation_Splits!$CT$2:$DV$2,0))</f>
        <v>0.21317393446611607</v>
      </c>
      <c r="AC54" s="49">
        <f>INDEX(Calculation_Splits!$CT:$DV,MATCH($A54,Calculation_Splits!$E:$E,0),MATCH(AC$1,Calculation_Splits!$CT$2:$DV$2,0))</f>
        <v>2.5063792022189953E-2</v>
      </c>
      <c r="AD54" s="49">
        <f>INDEX(Calculation_Splits!$CT:$DV,MATCH($A54,Calculation_Splits!$E:$E,0),MATCH(AD$1,Calculation_Splits!$CT$2:$DV$2,0))</f>
        <v>0.18383002715945049</v>
      </c>
      <c r="AE54" s="71" t="str">
        <f>INDEX(Calculation_Splits!$DW:$EY,MATCH($A54,Calculation_Splits!$E:$E,0),MATCH(AE$1,Calculation_Splits!$DW$2:$EY$2,0))</f>
        <v>Derived from the annual POTEnCIA reports on country energy consumption; author: Joint Research Center (JRC); year: 2019</v>
      </c>
      <c r="AF54" s="71" t="str">
        <f>INDEX(Calculation_Splits!$DW:$EY,MATCH($A54,Calculation_Splits!$E:$E,0),MATCH(AF$1,Calculation_Splits!$DW$2:$EY$2,0))</f>
        <v>Derived from the annual POTEnCIA reports on country energy consumption; author: Joint Research Center (JRC); year: 2019</v>
      </c>
      <c r="AG54" s="71" t="str">
        <f>INDEX(Calculation_Splits!$DW:$EY,MATCH($A54,Calculation_Splits!$E:$E,0),MATCH(AG$1,Calculation_Splits!$DW$2:$EY$2,0))</f>
        <v>Derived from the annual POTEnCIA reports on country energy consumption; author: Joint Research Center (JRC); year: 2019</v>
      </c>
      <c r="AH54" s="71" t="str">
        <f>INDEX(Calculation_Splits!$DW:$EY,MATCH($A54,Calculation_Splits!$E:$E,0),MATCH(AH$1,Calculation_Splits!$DW$2:$EY$2,0))</f>
        <v>Derived from the annual POTEnCIA reports on country energy consumption; author: Joint Research Center (JRC); year: 2019</v>
      </c>
      <c r="AI54" s="71" t="str">
        <f>INDEX(Calculation_Splits!$DW:$EY,MATCH($A54,Calculation_Splits!$E:$E,0),MATCH(AI$1,Calculation_Splits!$DW$2:$EY$2,0))</f>
        <v>Derived from the annual POTEnCIA reports on country energy consumption; author: Joint Research Center (JRC); year: 2019</v>
      </c>
      <c r="AJ54" s="71" t="str">
        <f>INDEX(Calculation_Splits!$DW:$EY,MATCH($A54,Calculation_Splits!$E:$E,0),MATCH(AJ$1,Calculation_Splits!$DW$2:$EY$2,0))</f>
        <v>Derived from the annual POTEnCIA reports on country energy consumption; author: Joint Research Center (JRC); year: 2019</v>
      </c>
      <c r="AK54" s="71" t="str">
        <f>INDEX(Calculation_Splits!$DW:$EY,MATCH($A54,Calculation_Splits!$E:$E,0),MATCH(AK$1,Calculation_Splits!$DW$2:$EY$2,0))</f>
        <v>Derived from the annual POTEnCIA reports on country energy consumption; author: Joint Research Center (JRC); year: 2019</v>
      </c>
      <c r="AL54" s="71" t="str">
        <f>INDEX(Calculation_Splits!$DW:$EY,MATCH($A54,Calculation_Splits!$E:$E,0),MATCH(AL$1,Calculation_Splits!$DW$2:$EY$2,0))</f>
        <v>Derived from the annual POTEnCIA reports on country energy consumption; author: Joint Research Center (JRC); year: 2019</v>
      </c>
      <c r="AM54" s="71" t="str">
        <f>INDEX(Calculation_Splits!$DW:$EY,MATCH($A54,Calculation_Splits!$E:$E,0),MATCH(AM$1,Calculation_Splits!$DW$2:$EY$2,0))</f>
        <v>Derived from the annual POTEnCIA reports on country energy consumption; author: Joint Research Center (JRC); year: 2019</v>
      </c>
      <c r="AN54" s="71" t="str">
        <f>INDEX(Calculation_Splits!$DW:$EY,MATCH($A54,Calculation_Splits!$E:$E,0),MATCH(AN$1,Calculation_Splits!$DW$2:$EY$2,0))</f>
        <v>Derived from the annual POTEnCIA reports on country energy consumption; author: Joint Research Center (JRC); year: 2019</v>
      </c>
      <c r="AO54" s="71" t="str">
        <f>INDEX(Calculation_Splits!$DW:$EY,MATCH($A54,Calculation_Splits!$E:$E,0),MATCH(AO$1,Calculation_Splits!$DW$2:$EY$2,0))</f>
        <v>Derived from the annual POTEnCIA reports on country energy consumption; author: Joint Research Center (JRC); year: 2019</v>
      </c>
      <c r="AP54" s="71" t="str">
        <f>INDEX(Calculation_Splits!$DW:$EY,MATCH($A54,Calculation_Splits!$E:$E,0),MATCH(AP$1,Calculation_Splits!$DW$2:$EY$2,0))</f>
        <v>Derived from the annual POTEnCIA reports on country energy consumption; author: Joint Research Center (JRC); year: 2019</v>
      </c>
      <c r="AQ54" s="71" t="str">
        <f>INDEX(Calculation_Splits!$DW:$EY,MATCH($A54,Calculation_Splits!$E:$E,0),MATCH(AQ$1,Calculation_Splits!$DW$2:$EY$2,0))</f>
        <v>Derived from the annual POTEnCIA reports on country energy consumption; author: Joint Research Center (JRC); year: 2019</v>
      </c>
      <c r="AR54" s="71" t="str">
        <f>INDEX(Calculation_Splits!$DW:$EY,MATCH($A54,Calculation_Splits!$E:$E,0),MATCH(AR$1,Calculation_Splits!$DW$2:$EY$2,0))</f>
        <v>Derived from the annual POTEnCIA reports on country energy consumption; author: Joint Research Center (JRC); year: 2019</v>
      </c>
      <c r="AS54" s="71" t="str">
        <f>INDEX(Calculation_Splits!$DW:$EY,MATCH($A54,Calculation_Splits!$E:$E,0),MATCH(AS$1,Calculation_Splits!$DW$2:$EY$2,0))</f>
        <v>Derived from the annual POTEnCIA reports on country energy consumption; author: Joint Research Center (JRC); year: 2019</v>
      </c>
      <c r="AT54" s="71" t="str">
        <f>INDEX(Calculation_Splits!$DW:$EY,MATCH($A54,Calculation_Splits!$E:$E,0),MATCH(AT$1,Calculation_Splits!$DW$2:$EY$2,0))</f>
        <v>Derived from the annual POTEnCIA reports on country energy consumption; author: Joint Research Center (JRC); year: 2019</v>
      </c>
      <c r="AU54" s="71" t="str">
        <f>INDEX(Calculation_Splits!$DW:$EY,MATCH($A54,Calculation_Splits!$E:$E,0),MATCH(AU$1,Calculation_Splits!$DW$2:$EY$2,0))</f>
        <v>Derived from the annual POTEnCIA reports on country energy consumption; author: Joint Research Center (JRC); year: 2019</v>
      </c>
      <c r="AV54" s="71" t="str">
        <f>INDEX(Calculation_Splits!$DW:$EY,MATCH($A54,Calculation_Splits!$E:$E,0),MATCH(AV$1,Calculation_Splits!$DW$2:$EY$2,0))</f>
        <v>Derived from the annual POTEnCIA reports on country energy consumption; author: Joint Research Center (JRC); year: 2019</v>
      </c>
      <c r="AW54" s="71" t="str">
        <f>INDEX(Calculation_Splits!$DW:$EY,MATCH($A54,Calculation_Splits!$E:$E,0),MATCH(AW$1,Calculation_Splits!$DW$2:$EY$2,0))</f>
        <v>Derived from the annual POTEnCIA reports on country energy consumption; author: Joint Research Center (JRC); year: 2019</v>
      </c>
      <c r="AX54" s="71" t="str">
        <f>INDEX(Calculation_Splits!$DW:$EY,MATCH($A54,Calculation_Splits!$E:$E,0),MATCH(AX$1,Calculation_Splits!$DW$2:$EY$2,0))</f>
        <v>Derived from the annual POTEnCIA reports on country energy consumption; author: Joint Research Center (JRC); year: 2019</v>
      </c>
      <c r="AY54" s="71" t="str">
        <f>INDEX(Calculation_Splits!$DW:$EY,MATCH($A54,Calculation_Splits!$E:$E,0),MATCH(AY$1,Calculation_Splits!$DW$2:$EY$2,0))</f>
        <v>Derived from the annual POTEnCIA reports on country energy consumption; author: Joint Research Center (JRC); year: 2019</v>
      </c>
      <c r="AZ54" s="71" t="str">
        <f>INDEX(Calculation_Splits!$DW:$EY,MATCH($A54,Calculation_Splits!$E:$E,0),MATCH(AZ$1,Calculation_Splits!$DW$2:$EY$2,0))</f>
        <v>Derived from the annual POTEnCIA reports on country energy consumption; author: Joint Research Center (JRC); year: 2019</v>
      </c>
      <c r="BA54" s="71" t="str">
        <f>INDEX(Calculation_Splits!$DW:$EY,MATCH($A54,Calculation_Splits!$E:$E,0),MATCH(BA$1,Calculation_Splits!$DW$2:$EY$2,0))</f>
        <v>Derived from the annual POTEnCIA reports on country energy consumption; author: Joint Research Center (JRC); year: 2019</v>
      </c>
      <c r="BB54" s="71" t="str">
        <f>INDEX(Calculation_Splits!$DW:$EY,MATCH($A54,Calculation_Splits!$E:$E,0),MATCH(BB$1,Calculation_Splits!$DW$2:$EY$2,0))</f>
        <v>Derived from the annual POTEnCIA reports on country energy consumption; author: Joint Research Center (JRC); year: 2019</v>
      </c>
      <c r="BC54" s="71" t="str">
        <f>INDEX(Calculation_Splits!$DW:$EY,MATCH($A54,Calculation_Splits!$E:$E,0),MATCH(BC$1,Calculation_Splits!$DW$2:$EY$2,0))</f>
        <v>Derived from the annual POTEnCIA reports on country energy consumption; author: Joint Research Center (JRC); year: 2019</v>
      </c>
      <c r="BD54" s="71" t="str">
        <f>INDEX(Calculation_Splits!$DW:$EY,MATCH($A54,Calculation_Splits!$E:$E,0),MATCH(BD$1,Calculation_Splits!$DW$2:$EY$2,0))</f>
        <v>Derived from the annual POTEnCIA reports on country energy consumption; author: Joint Research Center (JRC); year: 2019</v>
      </c>
      <c r="BE54" s="71" t="str">
        <f>INDEX(Calculation_Splits!$DW:$EY,MATCH($A54,Calculation_Splits!$E:$E,0),MATCH(BE$1,Calculation_Splits!$DW$2:$EY$2,0))</f>
        <v>Derived from the annual POTEnCIA reports on country energy consumption; author: Joint Research Center (JRC); year: 2019</v>
      </c>
      <c r="BF54" s="71" t="str">
        <f>INDEX(Calculation_Splits!$DW:$EY,MATCH($A54,Calculation_Splits!$E:$E,0),MATCH(BF$1,Calculation_Splits!$DW$2:$EY$2,0))</f>
        <v>Derived from the annual POTEnCIA reports on country energy consumption; author: Joint Research Center (JRC); year: 2019</v>
      </c>
      <c r="BG54" s="71" t="str">
        <f>INDEX(Calculation_Splits!$DW:$EY,MATCH($A54,Calculation_Splits!$E:$E,0),MATCH(BG$1,Calculation_Splits!$DW$2:$EY$2,0))</f>
        <v>Derived from the annual POTEnCIA reports on country energy consumption; author: Joint Research Center (JRC); year: 2019</v>
      </c>
    </row>
    <row r="55" spans="1:59" x14ac:dyDescent="0.2">
      <c r="A55" t="s">
        <v>188</v>
      </c>
      <c r="B55" s="49">
        <f>INDEX(Calculation_Splits!$CT:$DV,MATCH($A55,Calculation_Splits!$E:$E,0),MATCH(B$1,Calculation_Splits!$CT$2:$DV$2,0))</f>
        <v>4.0001462450006972E-3</v>
      </c>
      <c r="C55" s="49">
        <f>INDEX(Calculation_Splits!$CT:$DV,MATCH($A55,Calculation_Splits!$E:$E,0),MATCH(C$1,Calculation_Splits!$CT$2:$DV$2,0))</f>
        <v>5.8324345709032449E-3</v>
      </c>
      <c r="D55" s="49">
        <f>INDEX(Calculation_Splits!$CT:$DV,MATCH($A55,Calculation_Splits!$E:$E,0),MATCH(D$1,Calculation_Splits!$CT$2:$DV$2,0))</f>
        <v>2.3941183091089782E-3</v>
      </c>
      <c r="E55" s="49">
        <f>INDEX(Calculation_Splits!$CT:$DV,MATCH($A55,Calculation_Splits!$E:$E,0),MATCH(E$1,Calculation_Splits!$CT$2:$DV$2,0))</f>
        <v>4.5420203606463296E-2</v>
      </c>
      <c r="F55" s="49">
        <f>INDEX(Calculation_Splits!$CT:$DV,MATCH($A55,Calculation_Splits!$E:$E,0),MATCH(F$1,Calculation_Splits!$CT$2:$DV$2,0))</f>
        <v>1.1993460615395727E-3</v>
      </c>
      <c r="G55" s="49">
        <f>INDEX(Calculation_Splits!$CT:$DV,MATCH($A55,Calculation_Splits!$E:$E,0),MATCH(G$1,Calculation_Splits!$CT$2:$DV$2,0))</f>
        <v>1.2865123854775683E-3</v>
      </c>
      <c r="H55" s="49">
        <f>INDEX(Calculation_Splits!$CT:$DV,MATCH($A55,Calculation_Splits!$E:$E,0),MATCH(H$1,Calculation_Splits!$CT$2:$DV$2,0))</f>
        <v>1.1849790130528527E-3</v>
      </c>
      <c r="I55" s="49">
        <f>INDEX(Calculation_Splits!$CT:$DV,MATCH($A55,Calculation_Splits!$E:$E,0),MATCH(I$1,Calculation_Splits!$CT$2:$DV$2,0))</f>
        <v>1.2661134442285115E-3</v>
      </c>
      <c r="J55" s="49">
        <f>INDEX(Calculation_Splits!$CT:$DV,MATCH($A55,Calculation_Splits!$E:$E,0),MATCH(J$1,Calculation_Splits!$CT$2:$DV$2,0))</f>
        <v>6.2542213308842531E-3</v>
      </c>
      <c r="K55" s="49">
        <f>INDEX(Calculation_Splits!$CT:$DV,MATCH($A55,Calculation_Splits!$E:$E,0),MATCH(K$1,Calculation_Splits!$CT$2:$DV$2,0))</f>
        <v>9.711844076057464E-4</v>
      </c>
      <c r="L55" s="49">
        <f>INDEX(Calculation_Splits!$CT:$DV,MATCH($A55,Calculation_Splits!$E:$E,0),MATCH(L$1,Calculation_Splits!$CT$2:$DV$2,0))</f>
        <v>1.8625593647046035E-3</v>
      </c>
      <c r="M55" s="49">
        <f>INDEX(Calculation_Splits!$CT:$DV,MATCH($A55,Calculation_Splits!$E:$E,0),MATCH(M$1,Calculation_Splits!$CT$2:$DV$2,0))</f>
        <v>7.4834308625123126E-4</v>
      </c>
      <c r="N55" s="49">
        <f>INDEX(Calculation_Splits!$CT:$DV,MATCH($A55,Calculation_Splits!$E:$E,0),MATCH(N$1,Calculation_Splits!$CT$2:$DV$2,0))</f>
        <v>5.0551626141430966E-2</v>
      </c>
      <c r="O55" s="49">
        <f>INDEX(Calculation_Splits!$CT:$DV,MATCH($A55,Calculation_Splits!$E:$E,0),MATCH(O$1,Calculation_Splits!$CT$2:$DV$2,0))</f>
        <v>2.7485521037717404E-3</v>
      </c>
      <c r="P55" s="49">
        <f>INDEX(Calculation_Splits!$CT:$DV,MATCH($A55,Calculation_Splits!$E:$E,0),MATCH(P$1,Calculation_Splits!$CT$2:$DV$2,0))</f>
        <v>2.494394734013227E-3</v>
      </c>
      <c r="Q55" s="49">
        <f>INDEX(Calculation_Splits!$CT:$DV,MATCH($A55,Calculation_Splits!$E:$E,0),MATCH(Q$1,Calculation_Splits!$CT$2:$DV$2,0))</f>
        <v>1.0734505475714425E-3</v>
      </c>
      <c r="R55" s="49">
        <f>INDEX(Calculation_Splits!$CT:$DV,MATCH($A55,Calculation_Splits!$E:$E,0),MATCH(R$1,Calculation_Splits!$CT$2:$DV$2,0))</f>
        <v>4.4070376291386638E-3</v>
      </c>
      <c r="S55" s="49">
        <f>INDEX(Calculation_Splits!$CT:$DV,MATCH($A55,Calculation_Splits!$E:$E,0),MATCH(S$1,Calculation_Splits!$CT$2:$DV$2,0))</f>
        <v>1.362720810210193E-3</v>
      </c>
      <c r="T55" s="49">
        <f>INDEX(Calculation_Splits!$CT:$DV,MATCH($A55,Calculation_Splits!$E:$E,0),MATCH(T$1,Calculation_Splits!$CT$2:$DV$2,0))</f>
        <v>4.4876538990527626E-4</v>
      </c>
      <c r="U55" s="49">
        <f>INDEX(Calculation_Splits!$CT:$DV,MATCH($A55,Calculation_Splits!$E:$E,0),MATCH(U$1,Calculation_Splits!$CT$2:$DV$2,0))</f>
        <v>3.5529687341778696E-3</v>
      </c>
      <c r="V55" s="49">
        <f>INDEX(Calculation_Splits!$CT:$DV,MATCH($A55,Calculation_Splits!$E:$E,0),MATCH(V$1,Calculation_Splits!$CT$2:$DV$2,0))</f>
        <v>1.233875466523043E-2</v>
      </c>
      <c r="W55" s="49">
        <f>INDEX(Calculation_Splits!$CT:$DV,MATCH($A55,Calculation_Splits!$E:$E,0),MATCH(W$1,Calculation_Splits!$CT$2:$DV$2,0))</f>
        <v>1.8388373294077932E-3</v>
      </c>
      <c r="X55" s="49">
        <f>INDEX(Calculation_Splits!$CT:$DV,MATCH($A55,Calculation_Splits!$E:$E,0),MATCH(X$1,Calculation_Splits!$CT$2:$DV$2,0))</f>
        <v>1.0353752759465814E-2</v>
      </c>
      <c r="Y55" s="49">
        <f>INDEX(Calculation_Splits!$CT:$DV,MATCH($A55,Calculation_Splits!$E:$E,0),MATCH(Y$1,Calculation_Splits!$CT$2:$DV$2,0))</f>
        <v>7.0318675963209704E-2</v>
      </c>
      <c r="Z55" s="49">
        <f>INDEX(Calculation_Splits!$CT:$DV,MATCH($A55,Calculation_Splits!$E:$E,0),MATCH(Z$1,Calculation_Splits!$CT$2:$DV$2,0))</f>
        <v>2.767471681651448E-3</v>
      </c>
      <c r="AA55" s="49">
        <f>INDEX(Calculation_Splits!$CT:$DV,MATCH($A55,Calculation_Splits!$E:$E,0),MATCH(AA$1,Calculation_Splits!$CT$2:$DV$2,0))</f>
        <v>2.229868288916539E-3</v>
      </c>
      <c r="AB55" s="49">
        <f>INDEX(Calculation_Splits!$CT:$DV,MATCH($A55,Calculation_Splits!$E:$E,0),MATCH(AB$1,Calculation_Splits!$CT$2:$DV$2,0))</f>
        <v>2.0115077244017856E-3</v>
      </c>
      <c r="AC55" s="49">
        <f>INDEX(Calculation_Splits!$CT:$DV,MATCH($A55,Calculation_Splits!$E:$E,0),MATCH(AC$1,Calculation_Splits!$CT$2:$DV$2,0))</f>
        <v>1.7338591730445382E-2</v>
      </c>
      <c r="AD55" s="49">
        <f>INDEX(Calculation_Splits!$CT:$DV,MATCH($A55,Calculation_Splits!$E:$E,0),MATCH(AD$1,Calculation_Splits!$CT$2:$DV$2,0))</f>
        <v>8.5799430570154891E-3</v>
      </c>
      <c r="AE55" s="71" t="str">
        <f>INDEX(Calculation_Splits!$DW:$EY,MATCH($A55,Calculation_Splits!$E:$E,0),MATCH(AE$1,Calculation_Splits!$DW$2:$EY$2,0))</f>
        <v>Derived from the annual POTEnCIA reports on country energy consumption; author: Joint Research Center (JRC); year: 2019</v>
      </c>
      <c r="AF55" s="71" t="str">
        <f>INDEX(Calculation_Splits!$DW:$EY,MATCH($A55,Calculation_Splits!$E:$E,0),MATCH(AF$1,Calculation_Splits!$DW$2:$EY$2,0))</f>
        <v>Derived from the annual POTEnCIA reports on country energy consumption; author: Joint Research Center (JRC); year: 2019</v>
      </c>
      <c r="AG55" s="71" t="str">
        <f>INDEX(Calculation_Splits!$DW:$EY,MATCH($A55,Calculation_Splits!$E:$E,0),MATCH(AG$1,Calculation_Splits!$DW$2:$EY$2,0))</f>
        <v>Derived from the annual POTEnCIA reports on country energy consumption; author: Joint Research Center (JRC); year: 2019</v>
      </c>
      <c r="AH55" s="71" t="str">
        <f>INDEX(Calculation_Splits!$DW:$EY,MATCH($A55,Calculation_Splits!$E:$E,0),MATCH(AH$1,Calculation_Splits!$DW$2:$EY$2,0))</f>
        <v>Derived from the annual POTEnCIA reports on country energy consumption; author: Joint Research Center (JRC); year: 2019</v>
      </c>
      <c r="AI55" s="71" t="str">
        <f>INDEX(Calculation_Splits!$DW:$EY,MATCH($A55,Calculation_Splits!$E:$E,0),MATCH(AI$1,Calculation_Splits!$DW$2:$EY$2,0))</f>
        <v>Derived from the annual POTEnCIA reports on country energy consumption; author: Joint Research Center (JRC); year: 2019</v>
      </c>
      <c r="AJ55" s="71" t="str">
        <f>INDEX(Calculation_Splits!$DW:$EY,MATCH($A55,Calculation_Splits!$E:$E,0),MATCH(AJ$1,Calculation_Splits!$DW$2:$EY$2,0))</f>
        <v>Derived from the annual POTEnCIA reports on country energy consumption; author: Joint Research Center (JRC); year: 2019</v>
      </c>
      <c r="AK55" s="71" t="str">
        <f>INDEX(Calculation_Splits!$DW:$EY,MATCH($A55,Calculation_Splits!$E:$E,0),MATCH(AK$1,Calculation_Splits!$DW$2:$EY$2,0))</f>
        <v>Derived from the annual POTEnCIA reports on country energy consumption; author: Joint Research Center (JRC); year: 2019</v>
      </c>
      <c r="AL55" s="71" t="str">
        <f>INDEX(Calculation_Splits!$DW:$EY,MATCH($A55,Calculation_Splits!$E:$E,0),MATCH(AL$1,Calculation_Splits!$DW$2:$EY$2,0))</f>
        <v>Derived from the annual POTEnCIA reports on country energy consumption; author: Joint Research Center (JRC); year: 2019</v>
      </c>
      <c r="AM55" s="71" t="str">
        <f>INDEX(Calculation_Splits!$DW:$EY,MATCH($A55,Calculation_Splits!$E:$E,0),MATCH(AM$1,Calculation_Splits!$DW$2:$EY$2,0))</f>
        <v>Derived from the annual POTEnCIA reports on country energy consumption; author: Joint Research Center (JRC); year: 2019</v>
      </c>
      <c r="AN55" s="71" t="str">
        <f>INDEX(Calculation_Splits!$DW:$EY,MATCH($A55,Calculation_Splits!$E:$E,0),MATCH(AN$1,Calculation_Splits!$DW$2:$EY$2,0))</f>
        <v>Derived from the annual POTEnCIA reports on country energy consumption; author: Joint Research Center (JRC); year: 2019</v>
      </c>
      <c r="AO55" s="71" t="str">
        <f>INDEX(Calculation_Splits!$DW:$EY,MATCH($A55,Calculation_Splits!$E:$E,0),MATCH(AO$1,Calculation_Splits!$DW$2:$EY$2,0))</f>
        <v>Derived from the annual POTEnCIA reports on country energy consumption; author: Joint Research Center (JRC); year: 2019</v>
      </c>
      <c r="AP55" s="71" t="str">
        <f>INDEX(Calculation_Splits!$DW:$EY,MATCH($A55,Calculation_Splits!$E:$E,0),MATCH(AP$1,Calculation_Splits!$DW$2:$EY$2,0))</f>
        <v>Derived from the annual POTEnCIA reports on country energy consumption; author: Joint Research Center (JRC); year: 2019</v>
      </c>
      <c r="AQ55" s="71" t="str">
        <f>INDEX(Calculation_Splits!$DW:$EY,MATCH($A55,Calculation_Splits!$E:$E,0),MATCH(AQ$1,Calculation_Splits!$DW$2:$EY$2,0))</f>
        <v>Derived from the annual POTEnCIA reports on country energy consumption; author: Joint Research Center (JRC); year: 2019</v>
      </c>
      <c r="AR55" s="71" t="str">
        <f>INDEX(Calculation_Splits!$DW:$EY,MATCH($A55,Calculation_Splits!$E:$E,0),MATCH(AR$1,Calculation_Splits!$DW$2:$EY$2,0))</f>
        <v>Derived from the annual POTEnCIA reports on country energy consumption; author: Joint Research Center (JRC); year: 2019</v>
      </c>
      <c r="AS55" s="71" t="str">
        <f>INDEX(Calculation_Splits!$DW:$EY,MATCH($A55,Calculation_Splits!$E:$E,0),MATCH(AS$1,Calculation_Splits!$DW$2:$EY$2,0))</f>
        <v>Derived from the annual POTEnCIA reports on country energy consumption; author: Joint Research Center (JRC); year: 2019</v>
      </c>
      <c r="AT55" s="71" t="str">
        <f>INDEX(Calculation_Splits!$DW:$EY,MATCH($A55,Calculation_Splits!$E:$E,0),MATCH(AT$1,Calculation_Splits!$DW$2:$EY$2,0))</f>
        <v>Derived from the annual POTEnCIA reports on country energy consumption; author: Joint Research Center (JRC); year: 2019</v>
      </c>
      <c r="AU55" s="71" t="str">
        <f>INDEX(Calculation_Splits!$DW:$EY,MATCH($A55,Calculation_Splits!$E:$E,0),MATCH(AU$1,Calculation_Splits!$DW$2:$EY$2,0))</f>
        <v>Derived from the annual POTEnCIA reports on country energy consumption; author: Joint Research Center (JRC); year: 2019</v>
      </c>
      <c r="AV55" s="71" t="str">
        <f>INDEX(Calculation_Splits!$DW:$EY,MATCH($A55,Calculation_Splits!$E:$E,0),MATCH(AV$1,Calculation_Splits!$DW$2:$EY$2,0))</f>
        <v>Derived from the annual POTEnCIA reports on country energy consumption; author: Joint Research Center (JRC); year: 2019</v>
      </c>
      <c r="AW55" s="71" t="str">
        <f>INDEX(Calculation_Splits!$DW:$EY,MATCH($A55,Calculation_Splits!$E:$E,0),MATCH(AW$1,Calculation_Splits!$DW$2:$EY$2,0))</f>
        <v>Derived from the annual POTEnCIA reports on country energy consumption; author: Joint Research Center (JRC); year: 2019</v>
      </c>
      <c r="AX55" s="71" t="str">
        <f>INDEX(Calculation_Splits!$DW:$EY,MATCH($A55,Calculation_Splits!$E:$E,0),MATCH(AX$1,Calculation_Splits!$DW$2:$EY$2,0))</f>
        <v>Derived from the annual POTEnCIA reports on country energy consumption; author: Joint Research Center (JRC); year: 2019</v>
      </c>
      <c r="AY55" s="71" t="str">
        <f>INDEX(Calculation_Splits!$DW:$EY,MATCH($A55,Calculation_Splits!$E:$E,0),MATCH(AY$1,Calculation_Splits!$DW$2:$EY$2,0))</f>
        <v>Derived from the annual POTEnCIA reports on country energy consumption; author: Joint Research Center (JRC); year: 2019</v>
      </c>
      <c r="AZ55" s="71" t="str">
        <f>INDEX(Calculation_Splits!$DW:$EY,MATCH($A55,Calculation_Splits!$E:$E,0),MATCH(AZ$1,Calculation_Splits!$DW$2:$EY$2,0))</f>
        <v>Derived from the annual POTEnCIA reports on country energy consumption; author: Joint Research Center (JRC); year: 2019</v>
      </c>
      <c r="BA55" s="71" t="str">
        <f>INDEX(Calculation_Splits!$DW:$EY,MATCH($A55,Calculation_Splits!$E:$E,0),MATCH(BA$1,Calculation_Splits!$DW$2:$EY$2,0))</f>
        <v>Derived from the annual POTEnCIA reports on country energy consumption; author: Joint Research Center (JRC); year: 2019</v>
      </c>
      <c r="BB55" s="71" t="str">
        <f>INDEX(Calculation_Splits!$DW:$EY,MATCH($A55,Calculation_Splits!$E:$E,0),MATCH(BB$1,Calculation_Splits!$DW$2:$EY$2,0))</f>
        <v>Derived from the annual POTEnCIA reports on country energy consumption; author: Joint Research Center (JRC); year: 2019</v>
      </c>
      <c r="BC55" s="71" t="str">
        <f>INDEX(Calculation_Splits!$DW:$EY,MATCH($A55,Calculation_Splits!$E:$E,0),MATCH(BC$1,Calculation_Splits!$DW$2:$EY$2,0))</f>
        <v>Derived from the annual POTEnCIA reports on country energy consumption; author: Joint Research Center (JRC); year: 2019</v>
      </c>
      <c r="BD55" s="71" t="str">
        <f>INDEX(Calculation_Splits!$DW:$EY,MATCH($A55,Calculation_Splits!$E:$E,0),MATCH(BD$1,Calculation_Splits!$DW$2:$EY$2,0))</f>
        <v>Derived from the annual POTEnCIA reports on country energy consumption; author: Joint Research Center (JRC); year: 2019</v>
      </c>
      <c r="BE55" s="71" t="str">
        <f>INDEX(Calculation_Splits!$DW:$EY,MATCH($A55,Calculation_Splits!$E:$E,0),MATCH(BE$1,Calculation_Splits!$DW$2:$EY$2,0))</f>
        <v>Derived from the annual POTEnCIA reports on country energy consumption; author: Joint Research Center (JRC); year: 2019</v>
      </c>
      <c r="BF55" s="71" t="str">
        <f>INDEX(Calculation_Splits!$DW:$EY,MATCH($A55,Calculation_Splits!$E:$E,0),MATCH(BF$1,Calculation_Splits!$DW$2:$EY$2,0))</f>
        <v>Derived from the annual POTEnCIA reports on country energy consumption; author: Joint Research Center (JRC); year: 2019</v>
      </c>
      <c r="BG55" s="71" t="str">
        <f>INDEX(Calculation_Splits!$DW:$EY,MATCH($A55,Calculation_Splits!$E:$E,0),MATCH(BG$1,Calculation_Splits!$DW$2:$EY$2,0))</f>
        <v>Derived from the annual POTEnCIA reports on country energy consumption; author: Joint Research Center (JRC); year: 2019</v>
      </c>
    </row>
    <row r="56" spans="1:59" x14ac:dyDescent="0.2">
      <c r="A56" t="s">
        <v>189</v>
      </c>
      <c r="B56" s="49">
        <f>INDEX(Calculation_Splits!$CT:$DV,MATCH($A56,Calculation_Splits!$E:$E,0),MATCH(B$1,Calculation_Splits!$CT$2:$DV$2,0))</f>
        <v>0.11258316864363457</v>
      </c>
      <c r="C56" s="49">
        <f>INDEX(Calculation_Splits!$CT:$DV,MATCH($A56,Calculation_Splits!$E:$E,0),MATCH(C$1,Calculation_Splits!$CT$2:$DV$2,0))</f>
        <v>0.15216646009935608</v>
      </c>
      <c r="D56" s="49">
        <f>INDEX(Calculation_Splits!$CT:$DV,MATCH($A56,Calculation_Splits!$E:$E,0),MATCH(D$1,Calculation_Splits!$CT$2:$DV$2,0))</f>
        <v>0.26242556175218656</v>
      </c>
      <c r="E56" s="49">
        <f>INDEX(Calculation_Splits!$CT:$DV,MATCH($A56,Calculation_Splits!$E:$E,0),MATCH(E$1,Calculation_Splits!$CT$2:$DV$2,0))</f>
        <v>0.17</v>
      </c>
      <c r="F56" s="49">
        <f>INDEX(Calculation_Splits!$CT:$DV,MATCH($A56,Calculation_Splits!$E:$E,0),MATCH(F$1,Calculation_Splits!$CT$2:$DV$2,0))</f>
        <v>0.11912915237554214</v>
      </c>
      <c r="G56" s="49">
        <f>INDEX(Calculation_Splits!$CT:$DV,MATCH($A56,Calculation_Splits!$E:$E,0),MATCH(G$1,Calculation_Splits!$CT$2:$DV$2,0))</f>
        <v>0.14117362097487965</v>
      </c>
      <c r="H56" s="49">
        <f>INDEX(Calculation_Splits!$CT:$DV,MATCH($A56,Calculation_Splits!$E:$E,0),MATCH(H$1,Calculation_Splits!$CT$2:$DV$2,0))</f>
        <v>0.14874583771986105</v>
      </c>
      <c r="I56" s="49">
        <f>INDEX(Calculation_Splits!$CT:$DV,MATCH($A56,Calculation_Splits!$E:$E,0),MATCH(I$1,Calculation_Splits!$CT$2:$DV$2,0))</f>
        <v>0.15507542706735369</v>
      </c>
      <c r="J56" s="49">
        <f>INDEX(Calculation_Splits!$CT:$DV,MATCH($A56,Calculation_Splits!$E:$E,0),MATCH(J$1,Calculation_Splits!$CT$2:$DV$2,0))</f>
        <v>0.17</v>
      </c>
      <c r="K56" s="49">
        <f>INDEX(Calculation_Splits!$CT:$DV,MATCH($A56,Calculation_Splits!$E:$E,0),MATCH(K$1,Calculation_Splits!$CT$2:$DV$2,0))</f>
        <v>0.12719647767273612</v>
      </c>
      <c r="L56" s="49">
        <f>INDEX(Calculation_Splits!$CT:$DV,MATCH($A56,Calculation_Splits!$E:$E,0),MATCH(L$1,Calculation_Splits!$CT$2:$DV$2,0))</f>
        <v>0.19446192390452874</v>
      </c>
      <c r="M56" s="49">
        <f>INDEX(Calculation_Splits!$CT:$DV,MATCH($A56,Calculation_Splits!$E:$E,0),MATCH(M$1,Calculation_Splits!$CT$2:$DV$2,0))</f>
        <v>0.24891635060634842</v>
      </c>
      <c r="N56" s="49">
        <f>INDEX(Calculation_Splits!$CT:$DV,MATCH($A56,Calculation_Splits!$E:$E,0),MATCH(N$1,Calculation_Splits!$CT$2:$DV$2,0))</f>
        <v>0.156731424511899</v>
      </c>
      <c r="O56" s="49">
        <f>INDEX(Calculation_Splits!$CT:$DV,MATCH($A56,Calculation_Splits!$E:$E,0),MATCH(O$1,Calculation_Splits!$CT$2:$DV$2,0))</f>
        <v>0.16931693889069452</v>
      </c>
      <c r="P56" s="49">
        <f>INDEX(Calculation_Splits!$CT:$DV,MATCH($A56,Calculation_Splits!$E:$E,0),MATCH(P$1,Calculation_Splits!$CT$2:$DV$2,0))</f>
        <v>0.14070189718746212</v>
      </c>
      <c r="Q56" s="49">
        <f>INDEX(Calculation_Splits!$CT:$DV,MATCH($A56,Calculation_Splits!$E:$E,0),MATCH(Q$1,Calculation_Splits!$CT$2:$DV$2,0))</f>
        <v>0.17</v>
      </c>
      <c r="R56" s="49">
        <f>INDEX(Calculation_Splits!$CT:$DV,MATCH($A56,Calculation_Splits!$E:$E,0),MATCH(R$1,Calculation_Splits!$CT$2:$DV$2,0))</f>
        <v>0.18420547316941269</v>
      </c>
      <c r="S56" s="49">
        <f>INDEX(Calculation_Splits!$CT:$DV,MATCH($A56,Calculation_Splits!$E:$E,0),MATCH(S$1,Calculation_Splits!$CT$2:$DV$2,0))</f>
        <v>0.17266589571645891</v>
      </c>
      <c r="T56" s="49">
        <f>INDEX(Calculation_Splits!$CT:$DV,MATCH($A56,Calculation_Splits!$E:$E,0),MATCH(T$1,Calculation_Splits!$CT$2:$DV$2,0))</f>
        <v>0.17</v>
      </c>
      <c r="U56" s="49">
        <f>INDEX(Calculation_Splits!$CT:$DV,MATCH($A56,Calculation_Splits!$E:$E,0),MATCH(U$1,Calculation_Splits!$CT$2:$DV$2,0))</f>
        <v>0.16807792156948251</v>
      </c>
      <c r="V56" s="49">
        <f>INDEX(Calculation_Splits!$CT:$DV,MATCH($A56,Calculation_Splits!$E:$E,0),MATCH(V$1,Calculation_Splits!$CT$2:$DV$2,0))</f>
        <v>0.20710624859282523</v>
      </c>
      <c r="W56" s="49">
        <f>INDEX(Calculation_Splits!$CT:$DV,MATCH($A56,Calculation_Splits!$E:$E,0),MATCH(W$1,Calculation_Splits!$CT$2:$DV$2,0))</f>
        <v>0.15408954911716582</v>
      </c>
      <c r="X56" s="49">
        <f>INDEX(Calculation_Splits!$CT:$DV,MATCH($A56,Calculation_Splits!$E:$E,0),MATCH(X$1,Calculation_Splits!$CT$2:$DV$2,0))</f>
        <v>0.44642942490012444</v>
      </c>
      <c r="Y56" s="49">
        <f>INDEX(Calculation_Splits!$CT:$DV,MATCH($A56,Calculation_Splits!$E:$E,0),MATCH(Y$1,Calculation_Splits!$CT$2:$DV$2,0))</f>
        <v>0.162183574546228</v>
      </c>
      <c r="Z56" s="49">
        <f>INDEX(Calculation_Splits!$CT:$DV,MATCH($A56,Calculation_Splits!$E:$E,0),MATCH(Z$1,Calculation_Splits!$CT$2:$DV$2,0))</f>
        <v>0.12266005432289787</v>
      </c>
      <c r="AA56" s="49">
        <f>INDEX(Calculation_Splits!$CT:$DV,MATCH($A56,Calculation_Splits!$E:$E,0),MATCH(AA$1,Calculation_Splits!$CT$2:$DV$2,0))</f>
        <v>0.21890505794095608</v>
      </c>
      <c r="AB56" s="49">
        <f>INDEX(Calculation_Splits!$CT:$DV,MATCH($A56,Calculation_Splits!$E:$E,0),MATCH(AB$1,Calculation_Splits!$CT$2:$DV$2,0))</f>
        <v>0.20103143380042912</v>
      </c>
      <c r="AC56" s="49">
        <f>INDEX(Calculation_Splits!$CT:$DV,MATCH($A56,Calculation_Splits!$E:$E,0),MATCH(AC$1,Calculation_Splits!$CT$2:$DV$2,0))</f>
        <v>0.17</v>
      </c>
      <c r="AD56" s="49">
        <f>INDEX(Calculation_Splits!$CT:$DV,MATCH($A56,Calculation_Splits!$E:$E,0),MATCH(AD$1,Calculation_Splits!$CT$2:$DV$2,0))</f>
        <v>0.15112060555732551</v>
      </c>
      <c r="AE56" s="71" t="str">
        <f>INDEX(Calculation_Splits!$DW:$EY,MATCH($A56,Calculation_Splits!$E:$E,0),MATCH(AE$1,Calculation_Splits!$DW$2:$EY$2,0))</f>
        <v>Derived from the annual POTEnCIA reports on country energy consumption; author: Joint Research Center (JRC); year: 2019</v>
      </c>
      <c r="AF56" s="71" t="str">
        <f>INDEX(Calculation_Splits!$DW:$EY,MATCH($A56,Calculation_Splits!$E:$E,0),MATCH(AF$1,Calculation_Splits!$DW$2:$EY$2,0))</f>
        <v>Derived from the annual POTEnCIA reports on country energy consumption; author: Joint Research Center (JRC); year: 2019</v>
      </c>
      <c r="AG56" s="71" t="str">
        <f>INDEX(Calculation_Splits!$DW:$EY,MATCH($A56,Calculation_Splits!$E:$E,0),MATCH(AG$1,Calculation_Splits!$DW$2:$EY$2,0))</f>
        <v>Derived from the annual POTEnCIA reports on country energy consumption; author: Joint Research Center (JRC); year: 2019</v>
      </c>
      <c r="AH56" s="71" t="str">
        <f>INDEX(Calculation_Splits!$DW:$EY,MATCH($A56,Calculation_Splits!$E:$E,0),MATCH(AH$1,Calculation_Splits!$DW$2:$EY$2,0))</f>
        <v>No known district heating technologies for hot water in households based on the annual POTEnCIA reports on country energy consumption, dummy data based on the NL dataset was used to fill in the split; author: Joint Research Center (JRC); year: 2021</v>
      </c>
      <c r="AI56" s="71" t="str">
        <f>INDEX(Calculation_Splits!$DW:$EY,MATCH($A56,Calculation_Splits!$E:$E,0),MATCH(AI$1,Calculation_Splits!$DW$2:$EY$2,0))</f>
        <v>Derived from the annual POTEnCIA reports on country energy consumption; author: Joint Research Center (JRC); year: 2019</v>
      </c>
      <c r="AJ56" s="71" t="str">
        <f>INDEX(Calculation_Splits!$DW:$EY,MATCH($A56,Calculation_Splits!$E:$E,0),MATCH(AJ$1,Calculation_Splits!$DW$2:$EY$2,0))</f>
        <v>Derived from the annual POTEnCIA reports on country energy consumption; author: Joint Research Center (JRC); year: 2019</v>
      </c>
      <c r="AK56" s="71" t="str">
        <f>INDEX(Calculation_Splits!$DW:$EY,MATCH($A56,Calculation_Splits!$E:$E,0),MATCH(AK$1,Calculation_Splits!$DW$2:$EY$2,0))</f>
        <v>Derived from the annual POTEnCIA reports on country energy consumption; author: Joint Research Center (JRC); year: 2019</v>
      </c>
      <c r="AL56" s="71" t="str">
        <f>INDEX(Calculation_Splits!$DW:$EY,MATCH($A56,Calculation_Splits!$E:$E,0),MATCH(AL$1,Calculation_Splits!$DW$2:$EY$2,0))</f>
        <v>Derived from the annual POTEnCIA reports on country energy consumption; author: Joint Research Center (JRC); year: 2019</v>
      </c>
      <c r="AM56" s="71" t="str">
        <f>INDEX(Calculation_Splits!$DW:$EY,MATCH($A56,Calculation_Splits!$E:$E,0),MATCH(AM$1,Calculation_Splits!$DW$2:$EY$2,0))</f>
        <v>No known district heating technologies for hot water in households based on the annual POTEnCIA reports on country energy consumption, dummy data based on the NL dataset was used to fill in the split; author: Joint Research Center (JRC); year: 2021</v>
      </c>
      <c r="AN56" s="71" t="str">
        <f>INDEX(Calculation_Splits!$DW:$EY,MATCH($A56,Calculation_Splits!$E:$E,0),MATCH(AN$1,Calculation_Splits!$DW$2:$EY$2,0))</f>
        <v>Derived from the annual POTEnCIA reports on country energy consumption; author: Joint Research Center (JRC); year: 2019</v>
      </c>
      <c r="AO56" s="71" t="str">
        <f>INDEX(Calculation_Splits!$DW:$EY,MATCH($A56,Calculation_Splits!$E:$E,0),MATCH(AO$1,Calculation_Splits!$DW$2:$EY$2,0))</f>
        <v>Derived from the annual POTEnCIA reports on country energy consumption; author: Joint Research Center (JRC); year: 2019</v>
      </c>
      <c r="AP56" s="71" t="str">
        <f>INDEX(Calculation_Splits!$DW:$EY,MATCH($A56,Calculation_Splits!$E:$E,0),MATCH(AP$1,Calculation_Splits!$DW$2:$EY$2,0))</f>
        <v>Derived from the annual POTEnCIA reports on country energy consumption; author: Joint Research Center (JRC); year: 2019</v>
      </c>
      <c r="AQ56" s="71" t="str">
        <f>INDEX(Calculation_Splits!$DW:$EY,MATCH($A56,Calculation_Splits!$E:$E,0),MATCH(AQ$1,Calculation_Splits!$DW$2:$EY$2,0))</f>
        <v>Derived from the annual POTEnCIA reports on country energy consumption; author: Joint Research Center (JRC); year: 2019</v>
      </c>
      <c r="AR56" s="71" t="str">
        <f>INDEX(Calculation_Splits!$DW:$EY,MATCH($A56,Calculation_Splits!$E:$E,0),MATCH(AR$1,Calculation_Splits!$DW$2:$EY$2,0))</f>
        <v>Derived from the annual POTEnCIA reports on country energy consumption; author: Joint Research Center (JRC); year: 2019</v>
      </c>
      <c r="AS56" s="71" t="str">
        <f>INDEX(Calculation_Splits!$DW:$EY,MATCH($A56,Calculation_Splits!$E:$E,0),MATCH(AS$1,Calculation_Splits!$DW$2:$EY$2,0))</f>
        <v>Derived from the annual POTEnCIA reports on country energy consumption; author: Joint Research Center (JRC); year: 2019</v>
      </c>
      <c r="AT56" s="71" t="str">
        <f>INDEX(Calculation_Splits!$DW:$EY,MATCH($A56,Calculation_Splits!$E:$E,0),MATCH(AT$1,Calculation_Splits!$DW$2:$EY$2,0))</f>
        <v>No known district heating technologies for hot water in households based on the annual POTEnCIA reports on country energy consumption, dummy data based on the NL dataset was used to fill in the split; author: Joint Research Center (JRC); year: 2021</v>
      </c>
      <c r="AU56" s="71" t="str">
        <f>INDEX(Calculation_Splits!$DW:$EY,MATCH($A56,Calculation_Splits!$E:$E,0),MATCH(AU$1,Calculation_Splits!$DW$2:$EY$2,0))</f>
        <v>Derived from the annual POTEnCIA reports on country energy consumption; author: Joint Research Center (JRC); year: 2019</v>
      </c>
      <c r="AV56" s="71" t="str">
        <f>INDEX(Calculation_Splits!$DW:$EY,MATCH($A56,Calculation_Splits!$E:$E,0),MATCH(AV$1,Calculation_Splits!$DW$2:$EY$2,0))</f>
        <v>Derived from the annual POTEnCIA reports on country energy consumption; author: Joint Research Center (JRC); year: 2019</v>
      </c>
      <c r="AW56" s="71" t="str">
        <f>INDEX(Calculation_Splits!$DW:$EY,MATCH($A56,Calculation_Splits!$E:$E,0),MATCH(AW$1,Calculation_Splits!$DW$2:$EY$2,0))</f>
        <v>No known district heating technologies for hot water in households based on the annual POTEnCIA reports on country energy consumption, dummy data based on the NL dataset was used to fill in the split; author: Joint Research Center (JRC); year: 2021</v>
      </c>
      <c r="AX56" s="71" t="str">
        <f>INDEX(Calculation_Splits!$DW:$EY,MATCH($A56,Calculation_Splits!$E:$E,0),MATCH(AX$1,Calculation_Splits!$DW$2:$EY$2,0))</f>
        <v>Derived from the annual POTEnCIA reports on country energy consumption; author: Joint Research Center (JRC); year: 2019</v>
      </c>
      <c r="AY56" s="71" t="str">
        <f>INDEX(Calculation_Splits!$DW:$EY,MATCH($A56,Calculation_Splits!$E:$E,0),MATCH(AY$1,Calculation_Splits!$DW$2:$EY$2,0))</f>
        <v>Derived from the annual POTEnCIA reports on country energy consumption; author: Joint Research Center (JRC); year: 2019</v>
      </c>
      <c r="AZ56" s="71" t="str">
        <f>INDEX(Calculation_Splits!$DW:$EY,MATCH($A56,Calculation_Splits!$E:$E,0),MATCH(AZ$1,Calculation_Splits!$DW$2:$EY$2,0))</f>
        <v>Derived from the annual POTEnCIA reports on country energy consumption; author: Joint Research Center (JRC); year: 2019</v>
      </c>
      <c r="BA56" s="71" t="str">
        <f>INDEX(Calculation_Splits!$DW:$EY,MATCH($A56,Calculation_Splits!$E:$E,0),MATCH(BA$1,Calculation_Splits!$DW$2:$EY$2,0))</f>
        <v>Derived from the annual POTEnCIA reports on country energy consumption; author: Joint Research Center (JRC); year: 2019</v>
      </c>
      <c r="BB56" s="71" t="str">
        <f>INDEX(Calculation_Splits!$DW:$EY,MATCH($A56,Calculation_Splits!$E:$E,0),MATCH(BB$1,Calculation_Splits!$DW$2:$EY$2,0))</f>
        <v>Derived from the annual POTEnCIA reports on country energy consumption; author: Joint Research Center (JRC); year: 2019</v>
      </c>
      <c r="BC56" s="71" t="str">
        <f>INDEX(Calculation_Splits!$DW:$EY,MATCH($A56,Calculation_Splits!$E:$E,0),MATCH(BC$1,Calculation_Splits!$DW$2:$EY$2,0))</f>
        <v>Derived from the annual POTEnCIA reports on country energy consumption; author: Joint Research Center (JRC); year: 2019</v>
      </c>
      <c r="BD56" s="71" t="str">
        <f>INDEX(Calculation_Splits!$DW:$EY,MATCH($A56,Calculation_Splits!$E:$E,0),MATCH(BD$1,Calculation_Splits!$DW$2:$EY$2,0))</f>
        <v>Derived from the annual POTEnCIA reports on country energy consumption; author: Joint Research Center (JRC); year: 2019</v>
      </c>
      <c r="BE56" s="71" t="str">
        <f>INDEX(Calculation_Splits!$DW:$EY,MATCH($A56,Calculation_Splits!$E:$E,0),MATCH(BE$1,Calculation_Splits!$DW$2:$EY$2,0))</f>
        <v>Derived from the annual POTEnCIA reports on country energy consumption; author: Joint Research Center (JRC); year: 2019</v>
      </c>
      <c r="BF56" s="71" t="str">
        <f>INDEX(Calculation_Splits!$DW:$EY,MATCH($A56,Calculation_Splits!$E:$E,0),MATCH(BF$1,Calculation_Splits!$DW$2:$EY$2,0))</f>
        <v>No known district heating technologies for hot water in households based on the annual POTEnCIA reports on country energy consumption, dummy data based on the NL dataset was used to fill in the split; author: Joint Research Center (JRC); year: 2021</v>
      </c>
      <c r="BG56" s="71" t="str">
        <f>INDEX(Calculation_Splits!$DW:$EY,MATCH($A56,Calculation_Splits!$E:$E,0),MATCH(BG$1,Calculation_Splits!$DW$2:$EY$2,0))</f>
        <v>Derived from the annual POTEnCIA reports on country energy consumption; author: Joint Research Center (JRC); year: 2019</v>
      </c>
    </row>
    <row r="57" spans="1:59" x14ac:dyDescent="0.2">
      <c r="A57" t="s">
        <v>190</v>
      </c>
      <c r="B57" s="49">
        <f>INDEX(Calculation_Splits!$CT:$DV,MATCH($A57,Calculation_Splits!$E:$E,0),MATCH(B$1,Calculation_Splits!$CT$2:$DV$2,0))</f>
        <v>8.2440021941577887E-2</v>
      </c>
      <c r="C57" s="49">
        <f>INDEX(Calculation_Splits!$CT:$DV,MATCH($A57,Calculation_Splits!$E:$E,0),MATCH(C$1,Calculation_Splits!$CT$2:$DV$2,0))</f>
        <v>0.12094441008009431</v>
      </c>
      <c r="D57" s="49">
        <f>INDEX(Calculation_Splits!$CT:$DV,MATCH($A57,Calculation_Splits!$E:$E,0),MATCH(D$1,Calculation_Splits!$CT$2:$DV$2,0))</f>
        <v>0.13390877734166642</v>
      </c>
      <c r="E57" s="49">
        <f>INDEX(Calculation_Splits!$CT:$DV,MATCH($A57,Calculation_Splits!$E:$E,0),MATCH(E$1,Calculation_Splits!$CT$2:$DV$2,0))</f>
        <v>3.1094594373306545E-2</v>
      </c>
      <c r="F57" s="49">
        <f>INDEX(Calculation_Splits!$CT:$DV,MATCH($A57,Calculation_Splits!$E:$E,0),MATCH(F$1,Calculation_Splits!$CT$2:$DV$2,0))</f>
        <v>5.7452583912098718E-2</v>
      </c>
      <c r="G57" s="49">
        <f>INDEX(Calculation_Splits!$CT:$DV,MATCH($A57,Calculation_Splits!$E:$E,0),MATCH(G$1,Calculation_Splits!$CT$2:$DV$2,0))</f>
        <v>0.11488024346487723</v>
      </c>
      <c r="H57" s="49">
        <f>INDEX(Calculation_Splits!$CT:$DV,MATCH($A57,Calculation_Splits!$E:$E,0),MATCH(H$1,Calculation_Splits!$CT$2:$DV$2,0))</f>
        <v>0.15825969519703437</v>
      </c>
      <c r="I57" s="49">
        <f>INDEX(Calculation_Splits!$CT:$DV,MATCH($A57,Calculation_Splits!$E:$E,0),MATCH(I$1,Calculation_Splits!$CT$2:$DV$2,0))</f>
        <v>0.17666612218953215</v>
      </c>
      <c r="J57" s="49">
        <f>INDEX(Calculation_Splits!$CT:$DV,MATCH($A57,Calculation_Splits!$E:$E,0),MATCH(J$1,Calculation_Splits!$CT$2:$DV$2,0))</f>
        <v>0.21523657940520532</v>
      </c>
      <c r="K57" s="49">
        <f>INDEX(Calculation_Splits!$CT:$DV,MATCH($A57,Calculation_Splits!$E:$E,0),MATCH(K$1,Calculation_Splits!$CT$2:$DV$2,0))</f>
        <v>0.14055697045913548</v>
      </c>
      <c r="L57" s="49">
        <f>INDEX(Calculation_Splits!$CT:$DV,MATCH($A57,Calculation_Splits!$E:$E,0),MATCH(L$1,Calculation_Splits!$CT$2:$DV$2,0))</f>
        <v>0.10386725557943537</v>
      </c>
      <c r="M57" s="49">
        <f>INDEX(Calculation_Splits!$CT:$DV,MATCH($A57,Calculation_Splits!$E:$E,0),MATCH(M$1,Calculation_Splits!$CT$2:$DV$2,0))</f>
        <v>0.13154732429584448</v>
      </c>
      <c r="N57" s="49">
        <f>INDEX(Calculation_Splits!$CT:$DV,MATCH($A57,Calculation_Splits!$E:$E,0),MATCH(N$1,Calculation_Splits!$CT$2:$DV$2,0))</f>
        <v>3.9319839075134533E-2</v>
      </c>
      <c r="O57" s="49">
        <f>INDEX(Calculation_Splits!$CT:$DV,MATCH($A57,Calculation_Splits!$E:$E,0),MATCH(O$1,Calculation_Splits!$CT$2:$DV$2,0))</f>
        <v>0.13289201376380791</v>
      </c>
      <c r="P57" s="49">
        <f>INDEX(Calculation_Splits!$CT:$DV,MATCH($A57,Calculation_Splits!$E:$E,0),MATCH(P$1,Calculation_Splits!$CT$2:$DV$2,0))</f>
        <v>8.469551312906029E-2</v>
      </c>
      <c r="Q57" s="49">
        <f>INDEX(Calculation_Splits!$CT:$DV,MATCH($A57,Calculation_Splits!$E:$E,0),MATCH(Q$1,Calculation_Splits!$CT$2:$DV$2,0))</f>
        <v>0.18954635192287833</v>
      </c>
      <c r="R57" s="49">
        <f>INDEX(Calculation_Splits!$CT:$DV,MATCH($A57,Calculation_Splits!$E:$E,0),MATCH(R$1,Calculation_Splits!$CT$2:$DV$2,0))</f>
        <v>0.16880526220108166</v>
      </c>
      <c r="S57" s="49">
        <f>INDEX(Calculation_Splits!$CT:$DV,MATCH($A57,Calculation_Splits!$E:$E,0),MATCH(S$1,Calculation_Splits!$CT$2:$DV$2,0))</f>
        <v>0.18438001472813853</v>
      </c>
      <c r="T57" s="49">
        <f>INDEX(Calculation_Splits!$CT:$DV,MATCH($A57,Calculation_Splits!$E:$E,0),MATCH(T$1,Calculation_Splits!$CT$2:$DV$2,0))</f>
        <v>0.10838430959514238</v>
      </c>
      <c r="U57" s="49">
        <f>INDEX(Calculation_Splits!$CT:$DV,MATCH($A57,Calculation_Splits!$E:$E,0),MATCH(U$1,Calculation_Splits!$CT$2:$DV$2,0))</f>
        <v>0.19618572107193058</v>
      </c>
      <c r="V57" s="49">
        <f>INDEX(Calculation_Splits!$CT:$DV,MATCH($A57,Calculation_Splits!$E:$E,0),MATCH(V$1,Calculation_Splits!$CT$2:$DV$2,0))</f>
        <v>0.19053461826238571</v>
      </c>
      <c r="W57" s="49">
        <f>INDEX(Calculation_Splits!$CT:$DV,MATCH($A57,Calculation_Splits!$E:$E,0),MATCH(W$1,Calculation_Splits!$CT$2:$DV$2,0))</f>
        <v>0.15815702893041825</v>
      </c>
      <c r="X57" s="49">
        <f>INDEX(Calculation_Splits!$CT:$DV,MATCH($A57,Calculation_Splits!$E:$E,0),MATCH(X$1,Calculation_Splits!$CT$2:$DV$2,0))</f>
        <v>0.41937585109751713</v>
      </c>
      <c r="Y57" s="49">
        <f>INDEX(Calculation_Splits!$CT:$DV,MATCH($A57,Calculation_Splits!$E:$E,0),MATCH(Y$1,Calculation_Splits!$CT$2:$DV$2,0))</f>
        <v>0.15434825509674024</v>
      </c>
      <c r="Z57" s="49">
        <f>INDEX(Calculation_Splits!$CT:$DV,MATCH($A57,Calculation_Splits!$E:$E,0),MATCH(Z$1,Calculation_Splits!$CT$2:$DV$2,0))</f>
        <v>0.15586430527632852</v>
      </c>
      <c r="AA57" s="49">
        <f>INDEX(Calculation_Splits!$CT:$DV,MATCH($A57,Calculation_Splits!$E:$E,0),MATCH(AA$1,Calculation_Splits!$CT$2:$DV$2,0))</f>
        <v>0.22103761467779043</v>
      </c>
      <c r="AB57" s="49">
        <f>INDEX(Calculation_Splits!$CT:$DV,MATCH($A57,Calculation_Splits!$E:$E,0),MATCH(AB$1,Calculation_Splits!$CT$2:$DV$2,0))</f>
        <v>0.19893568940905318</v>
      </c>
      <c r="AC57" s="49">
        <f>INDEX(Calculation_Splits!$CT:$DV,MATCH($A57,Calculation_Splits!$E:$E,0),MATCH(AC$1,Calculation_Splits!$CT$2:$DV$2,0))</f>
        <v>3.9578486125590173E-2</v>
      </c>
      <c r="AD57" s="49">
        <f>INDEX(Calculation_Splits!$CT:$DV,MATCH($A57,Calculation_Splits!$E:$E,0),MATCH(AD$1,Calculation_Splits!$CT$2:$DV$2,0))</f>
        <v>0.13892491745908928</v>
      </c>
      <c r="AE57" s="71" t="str">
        <f>INDEX(Calculation_Splits!$DW:$EY,MATCH($A57,Calculation_Splits!$E:$E,0),MATCH(AE$1,Calculation_Splits!$DW$2:$EY$2,0))</f>
        <v>Derived from the annual POTEnCIA reports on country energy consumption; author: Joint Research Center (JRC); year: 2019</v>
      </c>
      <c r="AF57" s="71" t="str">
        <f>INDEX(Calculation_Splits!$DW:$EY,MATCH($A57,Calculation_Splits!$E:$E,0),MATCH(AF$1,Calculation_Splits!$DW$2:$EY$2,0))</f>
        <v>Derived from the annual POTEnCIA reports on country energy consumption; author: Joint Research Center (JRC); year: 2019</v>
      </c>
      <c r="AG57" s="71" t="str">
        <f>INDEX(Calculation_Splits!$DW:$EY,MATCH($A57,Calculation_Splits!$E:$E,0),MATCH(AG$1,Calculation_Splits!$DW$2:$EY$2,0))</f>
        <v>Derived from the annual POTEnCIA reports on country energy consumption; author: Joint Research Center (JRC); year: 2019</v>
      </c>
      <c r="AH57" s="71" t="str">
        <f>INDEX(Calculation_Splits!$DW:$EY,MATCH($A57,Calculation_Splits!$E:$E,0),MATCH(AH$1,Calculation_Splits!$DW$2:$EY$2,0))</f>
        <v>Derived from the annual POTEnCIA reports on country energy consumption; author: Joint Research Center (JRC); year: 2019</v>
      </c>
      <c r="AI57" s="71" t="str">
        <f>INDEX(Calculation_Splits!$DW:$EY,MATCH($A57,Calculation_Splits!$E:$E,0),MATCH(AI$1,Calculation_Splits!$DW$2:$EY$2,0))</f>
        <v>Derived from the annual POTEnCIA reports on country energy consumption; author: Joint Research Center (JRC); year: 2019</v>
      </c>
      <c r="AJ57" s="71" t="str">
        <f>INDEX(Calculation_Splits!$DW:$EY,MATCH($A57,Calculation_Splits!$E:$E,0),MATCH(AJ$1,Calculation_Splits!$DW$2:$EY$2,0))</f>
        <v>Derived from the annual POTEnCIA reports on country energy consumption; author: Joint Research Center (JRC); year: 2019</v>
      </c>
      <c r="AK57" s="71" t="str">
        <f>INDEX(Calculation_Splits!$DW:$EY,MATCH($A57,Calculation_Splits!$E:$E,0),MATCH(AK$1,Calculation_Splits!$DW$2:$EY$2,0))</f>
        <v>Derived from the annual POTEnCIA reports on country energy consumption; author: Joint Research Center (JRC); year: 2019</v>
      </c>
      <c r="AL57" s="71" t="str">
        <f>INDEX(Calculation_Splits!$DW:$EY,MATCH($A57,Calculation_Splits!$E:$E,0),MATCH(AL$1,Calculation_Splits!$DW$2:$EY$2,0))</f>
        <v>Derived from the annual POTEnCIA reports on country energy consumption; author: Joint Research Center (JRC); year: 2019</v>
      </c>
      <c r="AM57" s="71" t="str">
        <f>INDEX(Calculation_Splits!$DW:$EY,MATCH($A57,Calculation_Splits!$E:$E,0),MATCH(AM$1,Calculation_Splits!$DW$2:$EY$2,0))</f>
        <v>Derived from the annual POTEnCIA reports on country energy consumption; author: Joint Research Center (JRC); year: 2019</v>
      </c>
      <c r="AN57" s="71" t="str">
        <f>INDEX(Calculation_Splits!$DW:$EY,MATCH($A57,Calculation_Splits!$E:$E,0),MATCH(AN$1,Calculation_Splits!$DW$2:$EY$2,0))</f>
        <v>Derived from the annual POTEnCIA reports on country energy consumption; author: Joint Research Center (JRC); year: 2019</v>
      </c>
      <c r="AO57" s="71" t="str">
        <f>INDEX(Calculation_Splits!$DW:$EY,MATCH($A57,Calculation_Splits!$E:$E,0),MATCH(AO$1,Calculation_Splits!$DW$2:$EY$2,0))</f>
        <v>Derived from the annual POTEnCIA reports on country energy consumption; author: Joint Research Center (JRC); year: 2019</v>
      </c>
      <c r="AP57" s="71" t="str">
        <f>INDEX(Calculation_Splits!$DW:$EY,MATCH($A57,Calculation_Splits!$E:$E,0),MATCH(AP$1,Calculation_Splits!$DW$2:$EY$2,0))</f>
        <v>Derived from the annual POTEnCIA reports on country energy consumption; author: Joint Research Center (JRC); year: 2019</v>
      </c>
      <c r="AQ57" s="71" t="str">
        <f>INDEX(Calculation_Splits!$DW:$EY,MATCH($A57,Calculation_Splits!$E:$E,0),MATCH(AQ$1,Calculation_Splits!$DW$2:$EY$2,0))</f>
        <v>Derived from the annual POTEnCIA reports on country energy consumption; author: Joint Research Center (JRC); year: 2019</v>
      </c>
      <c r="AR57" s="71" t="str">
        <f>INDEX(Calculation_Splits!$DW:$EY,MATCH($A57,Calculation_Splits!$E:$E,0),MATCH(AR$1,Calculation_Splits!$DW$2:$EY$2,0))</f>
        <v>Derived from the annual POTEnCIA reports on country energy consumption; author: Joint Research Center (JRC); year: 2019</v>
      </c>
      <c r="AS57" s="71" t="str">
        <f>INDEX(Calculation_Splits!$DW:$EY,MATCH($A57,Calculation_Splits!$E:$E,0),MATCH(AS$1,Calculation_Splits!$DW$2:$EY$2,0))</f>
        <v>Derived from the annual POTEnCIA reports on country energy consumption; author: Joint Research Center (JRC); year: 2019</v>
      </c>
      <c r="AT57" s="71" t="str">
        <f>INDEX(Calculation_Splits!$DW:$EY,MATCH($A57,Calculation_Splits!$E:$E,0),MATCH(AT$1,Calculation_Splits!$DW$2:$EY$2,0))</f>
        <v>Derived from the annual POTEnCIA reports on country energy consumption; author: Joint Research Center (JRC); year: 2019</v>
      </c>
      <c r="AU57" s="71" t="str">
        <f>INDEX(Calculation_Splits!$DW:$EY,MATCH($A57,Calculation_Splits!$E:$E,0),MATCH(AU$1,Calculation_Splits!$DW$2:$EY$2,0))</f>
        <v>Derived from the annual POTEnCIA reports on country energy consumption; author: Joint Research Center (JRC); year: 2019</v>
      </c>
      <c r="AV57" s="71" t="str">
        <f>INDEX(Calculation_Splits!$DW:$EY,MATCH($A57,Calculation_Splits!$E:$E,0),MATCH(AV$1,Calculation_Splits!$DW$2:$EY$2,0))</f>
        <v>Derived from the annual POTEnCIA reports on country energy consumption; author: Joint Research Center (JRC); year: 2019</v>
      </c>
      <c r="AW57" s="71" t="str">
        <f>INDEX(Calculation_Splits!$DW:$EY,MATCH($A57,Calculation_Splits!$E:$E,0),MATCH(AW$1,Calculation_Splits!$DW$2:$EY$2,0))</f>
        <v>Derived from the annual POTEnCIA reports on country energy consumption; author: Joint Research Center (JRC); year: 2019</v>
      </c>
      <c r="AX57" s="71" t="str">
        <f>INDEX(Calculation_Splits!$DW:$EY,MATCH($A57,Calculation_Splits!$E:$E,0),MATCH(AX$1,Calculation_Splits!$DW$2:$EY$2,0))</f>
        <v>Derived from the annual POTEnCIA reports on country energy consumption; author: Joint Research Center (JRC); year: 2019</v>
      </c>
      <c r="AY57" s="71" t="str">
        <f>INDEX(Calculation_Splits!$DW:$EY,MATCH($A57,Calculation_Splits!$E:$E,0),MATCH(AY$1,Calculation_Splits!$DW$2:$EY$2,0))</f>
        <v>Derived from the annual POTEnCIA reports on country energy consumption; author: Joint Research Center (JRC); year: 2019</v>
      </c>
      <c r="AZ57" s="71" t="str">
        <f>INDEX(Calculation_Splits!$DW:$EY,MATCH($A57,Calculation_Splits!$E:$E,0),MATCH(AZ$1,Calculation_Splits!$DW$2:$EY$2,0))</f>
        <v>Derived from the annual POTEnCIA reports on country energy consumption; author: Joint Research Center (JRC); year: 2019</v>
      </c>
      <c r="BA57" s="71" t="str">
        <f>INDEX(Calculation_Splits!$DW:$EY,MATCH($A57,Calculation_Splits!$E:$E,0),MATCH(BA$1,Calculation_Splits!$DW$2:$EY$2,0))</f>
        <v>Derived from the annual POTEnCIA reports on country energy consumption; author: Joint Research Center (JRC); year: 2019</v>
      </c>
      <c r="BB57" s="71" t="str">
        <f>INDEX(Calculation_Splits!$DW:$EY,MATCH($A57,Calculation_Splits!$E:$E,0),MATCH(BB$1,Calculation_Splits!$DW$2:$EY$2,0))</f>
        <v>Derived from the annual POTEnCIA reports on country energy consumption; author: Joint Research Center (JRC); year: 2019</v>
      </c>
      <c r="BC57" s="71" t="str">
        <f>INDEX(Calculation_Splits!$DW:$EY,MATCH($A57,Calculation_Splits!$E:$E,0),MATCH(BC$1,Calculation_Splits!$DW$2:$EY$2,0))</f>
        <v>Derived from the annual POTEnCIA reports on country energy consumption; author: Joint Research Center (JRC); year: 2019</v>
      </c>
      <c r="BD57" s="71" t="str">
        <f>INDEX(Calculation_Splits!$DW:$EY,MATCH($A57,Calculation_Splits!$E:$E,0),MATCH(BD$1,Calculation_Splits!$DW$2:$EY$2,0))</f>
        <v>Derived from the annual POTEnCIA reports on country energy consumption; author: Joint Research Center (JRC); year: 2019</v>
      </c>
      <c r="BE57" s="71" t="str">
        <f>INDEX(Calculation_Splits!$DW:$EY,MATCH($A57,Calculation_Splits!$E:$E,0),MATCH(BE$1,Calculation_Splits!$DW$2:$EY$2,0))</f>
        <v>Derived from the annual POTEnCIA reports on country energy consumption; author: Joint Research Center (JRC); year: 2019</v>
      </c>
      <c r="BF57" s="71" t="str">
        <f>INDEX(Calculation_Splits!$DW:$EY,MATCH($A57,Calculation_Splits!$E:$E,0),MATCH(BF$1,Calculation_Splits!$DW$2:$EY$2,0))</f>
        <v>Derived from the annual POTEnCIA reports on country energy consumption; author: Joint Research Center (JRC); year: 2019</v>
      </c>
      <c r="BG57" s="71" t="str">
        <f>INDEX(Calculation_Splits!$DW:$EY,MATCH($A57,Calculation_Splits!$E:$E,0),MATCH(BG$1,Calculation_Splits!$DW$2:$EY$2,0))</f>
        <v>Derived from the annual POTEnCIA reports on country energy consumption; author: Joint Research Center (JRC); year: 2019</v>
      </c>
    </row>
    <row r="58" spans="1:59" x14ac:dyDescent="0.2">
      <c r="A58" t="s">
        <v>191</v>
      </c>
      <c r="B58" s="49">
        <f>INDEX(Calculation_Splits!$CT:$DV,MATCH($A58,Calculation_Splits!$E:$E,0),MATCH(B$1,Calculation_Splits!$CT$2:$DV$2,0))</f>
        <v>0.99</v>
      </c>
      <c r="C58" s="49">
        <f>INDEX(Calculation_Splits!$CT:$DV,MATCH($A58,Calculation_Splits!$E:$E,0),MATCH(C$1,Calculation_Splits!$CT$2:$DV$2,0))</f>
        <v>0.99</v>
      </c>
      <c r="D58" s="49">
        <f>INDEX(Calculation_Splits!$CT:$DV,MATCH($A58,Calculation_Splits!$E:$E,0),MATCH(D$1,Calculation_Splits!$CT$2:$DV$2,0))</f>
        <v>0.99</v>
      </c>
      <c r="E58" s="49">
        <f>INDEX(Calculation_Splits!$CT:$DV,MATCH($A58,Calculation_Splits!$E:$E,0),MATCH(E$1,Calculation_Splits!$CT$2:$DV$2,0))</f>
        <v>0.99</v>
      </c>
      <c r="F58" s="49">
        <f>INDEX(Calculation_Splits!$CT:$DV,MATCH($A58,Calculation_Splits!$E:$E,0),MATCH(F$1,Calculation_Splits!$CT$2:$DV$2,0))</f>
        <v>0.99</v>
      </c>
      <c r="G58" s="49">
        <f>INDEX(Calculation_Splits!$CT:$DV,MATCH($A58,Calculation_Splits!$E:$E,0),MATCH(G$1,Calculation_Splits!$CT$2:$DV$2,0))</f>
        <v>0.99</v>
      </c>
      <c r="H58" s="49">
        <f>INDEX(Calculation_Splits!$CT:$DV,MATCH($A58,Calculation_Splits!$E:$E,0),MATCH(H$1,Calculation_Splits!$CT$2:$DV$2,0))</f>
        <v>0.99</v>
      </c>
      <c r="I58" s="49">
        <f>INDEX(Calculation_Splits!$CT:$DV,MATCH($A58,Calculation_Splits!$E:$E,0),MATCH(I$1,Calculation_Splits!$CT$2:$DV$2,0))</f>
        <v>0.99</v>
      </c>
      <c r="J58" s="49">
        <f>INDEX(Calculation_Splits!$CT:$DV,MATCH($A58,Calculation_Splits!$E:$E,0),MATCH(J$1,Calculation_Splits!$CT$2:$DV$2,0))</f>
        <v>0.99</v>
      </c>
      <c r="K58" s="49">
        <f>INDEX(Calculation_Splits!$CT:$DV,MATCH($A58,Calculation_Splits!$E:$E,0),MATCH(K$1,Calculation_Splits!$CT$2:$DV$2,0))</f>
        <v>0.99</v>
      </c>
      <c r="L58" s="49">
        <f>INDEX(Calculation_Splits!$CT:$DV,MATCH($A58,Calculation_Splits!$E:$E,0),MATCH(L$1,Calculation_Splits!$CT$2:$DV$2,0))</f>
        <v>0.99</v>
      </c>
      <c r="M58" s="49">
        <f>INDEX(Calculation_Splits!$CT:$DV,MATCH($A58,Calculation_Splits!$E:$E,0),MATCH(M$1,Calculation_Splits!$CT$2:$DV$2,0))</f>
        <v>0.99</v>
      </c>
      <c r="N58" s="49">
        <f>INDEX(Calculation_Splits!$CT:$DV,MATCH($A58,Calculation_Splits!$E:$E,0),MATCH(N$1,Calculation_Splits!$CT$2:$DV$2,0))</f>
        <v>0.99</v>
      </c>
      <c r="O58" s="49">
        <f>INDEX(Calculation_Splits!$CT:$DV,MATCH($A58,Calculation_Splits!$E:$E,0),MATCH(O$1,Calculation_Splits!$CT$2:$DV$2,0))</f>
        <v>0.99</v>
      </c>
      <c r="P58" s="49">
        <f>INDEX(Calculation_Splits!$CT:$DV,MATCH($A58,Calculation_Splits!$E:$E,0),MATCH(P$1,Calculation_Splits!$CT$2:$DV$2,0))</f>
        <v>0.99</v>
      </c>
      <c r="Q58" s="49">
        <f>INDEX(Calculation_Splits!$CT:$DV,MATCH($A58,Calculation_Splits!$E:$E,0),MATCH(Q$1,Calculation_Splits!$CT$2:$DV$2,0))</f>
        <v>0.99</v>
      </c>
      <c r="R58" s="49">
        <f>INDEX(Calculation_Splits!$CT:$DV,MATCH($A58,Calculation_Splits!$E:$E,0),MATCH(R$1,Calculation_Splits!$CT$2:$DV$2,0))</f>
        <v>0.99</v>
      </c>
      <c r="S58" s="49">
        <f>INDEX(Calculation_Splits!$CT:$DV,MATCH($A58,Calculation_Splits!$E:$E,0),MATCH(S$1,Calculation_Splits!$CT$2:$DV$2,0))</f>
        <v>0.99</v>
      </c>
      <c r="T58" s="49">
        <f>INDEX(Calculation_Splits!$CT:$DV,MATCH($A58,Calculation_Splits!$E:$E,0),MATCH(T$1,Calculation_Splits!$CT$2:$DV$2,0))</f>
        <v>0.99</v>
      </c>
      <c r="U58" s="49">
        <f>INDEX(Calculation_Splits!$CT:$DV,MATCH($A58,Calculation_Splits!$E:$E,0),MATCH(U$1,Calculation_Splits!$CT$2:$DV$2,0))</f>
        <v>0.99</v>
      </c>
      <c r="V58" s="49">
        <f>INDEX(Calculation_Splits!$CT:$DV,MATCH($A58,Calculation_Splits!$E:$E,0),MATCH(V$1,Calculation_Splits!$CT$2:$DV$2,0))</f>
        <v>0.99</v>
      </c>
      <c r="W58" s="49">
        <f>INDEX(Calculation_Splits!$CT:$DV,MATCH($A58,Calculation_Splits!$E:$E,0),MATCH(W$1,Calculation_Splits!$CT$2:$DV$2,0))</f>
        <v>0.99</v>
      </c>
      <c r="X58" s="49">
        <f>INDEX(Calculation_Splits!$CT:$DV,MATCH($A58,Calculation_Splits!$E:$E,0),MATCH(X$1,Calculation_Splits!$CT$2:$DV$2,0))</f>
        <v>0.99</v>
      </c>
      <c r="Y58" s="49">
        <f>INDEX(Calculation_Splits!$CT:$DV,MATCH($A58,Calculation_Splits!$E:$E,0),MATCH(Y$1,Calculation_Splits!$CT$2:$DV$2,0))</f>
        <v>0.99</v>
      </c>
      <c r="Z58" s="49">
        <f>INDEX(Calculation_Splits!$CT:$DV,MATCH($A58,Calculation_Splits!$E:$E,0),MATCH(Z$1,Calculation_Splits!$CT$2:$DV$2,0))</f>
        <v>0.99</v>
      </c>
      <c r="AA58" s="49">
        <f>INDEX(Calculation_Splits!$CT:$DV,MATCH($A58,Calculation_Splits!$E:$E,0),MATCH(AA$1,Calculation_Splits!$CT$2:$DV$2,0))</f>
        <v>0.99</v>
      </c>
      <c r="AB58" s="49">
        <f>INDEX(Calculation_Splits!$CT:$DV,MATCH($A58,Calculation_Splits!$E:$E,0),MATCH(AB$1,Calculation_Splits!$CT$2:$DV$2,0))</f>
        <v>0.99</v>
      </c>
      <c r="AC58" s="49">
        <f>INDEX(Calculation_Splits!$CT:$DV,MATCH($A58,Calculation_Splits!$E:$E,0),MATCH(AC$1,Calculation_Splits!$CT$2:$DV$2,0))</f>
        <v>0.99</v>
      </c>
      <c r="AD58" s="49">
        <f>INDEX(Calculation_Splits!$CT:$DV,MATCH($A58,Calculation_Splits!$E:$E,0),MATCH(AD$1,Calculation_Splits!$CT$2:$DV$2,0))</f>
        <v>0.99</v>
      </c>
      <c r="AE58" s="71" t="str">
        <f>INDEX(Calculation_Splits!$DW:$EY,MATCH($A58,Calculation_Splits!$E:$E,0),MATCH(AE$1,Calculation_Splits!$DW$2:$EY$2,0))</f>
        <v>Data on type of electric cooling is not available in the annual POTEnCIA reports on country energy consumption, dummy data based on the NL dataset was used to fill in the split; author: Joint Research Center (JRC); year: 2019</v>
      </c>
      <c r="AF58" s="71" t="str">
        <f>INDEX(Calculation_Splits!$DW:$EY,MATCH($A58,Calculation_Splits!$E:$E,0),MATCH(AF$1,Calculation_Splits!$DW$2:$EY$2,0))</f>
        <v>Data on type of electric cooling is not available in the annual POTEnCIA reports on country energy consumption, dummy data based on the NL dataset was used to fill in the split; author: Joint Research Center (JRC); year: 2019</v>
      </c>
      <c r="AG58" s="71" t="str">
        <f>INDEX(Calculation_Splits!$DW:$EY,MATCH($A58,Calculation_Splits!$E:$E,0),MATCH(AG$1,Calculation_Splits!$DW$2:$EY$2,0))</f>
        <v>Data on type of electric cooling is not available in the annual POTEnCIA reports on country energy consumption, dummy data based on the NL dataset was used to fill in the split; author: Joint Research Center (JRC); year: 2019</v>
      </c>
      <c r="AH58" s="71" t="str">
        <f>INDEX(Calculation_Splits!$DW:$EY,MATCH($A58,Calculation_Splits!$E:$E,0),MATCH(AH$1,Calculation_Splits!$DW$2:$EY$2,0))</f>
        <v>Data on type of electric cooling is not available in the annual POTEnCIA reports on country energy consumption, dummy data based on the NL dataset was used to fill in the split; author: Joint Research Center (JRC); year: 2019</v>
      </c>
      <c r="AI58" s="71" t="str">
        <f>INDEX(Calculation_Splits!$DW:$EY,MATCH($A58,Calculation_Splits!$E:$E,0),MATCH(AI$1,Calculation_Splits!$DW$2:$EY$2,0))</f>
        <v>Data on type of electric cooling is not available in the annual POTEnCIA reports on country energy consumption, dummy data based on the NL dataset was used to fill in the split; author: Joint Research Center (JRC); year: 2019</v>
      </c>
      <c r="AJ58" s="71" t="str">
        <f>INDEX(Calculation_Splits!$DW:$EY,MATCH($A58,Calculation_Splits!$E:$E,0),MATCH(AJ$1,Calculation_Splits!$DW$2:$EY$2,0))</f>
        <v>Data on type of electric cooling is not available in the annual POTEnCIA reports on country energy consumption, dummy data based on the NL dataset was used to fill in the split; author: Joint Research Center (JRC); year: 2019</v>
      </c>
      <c r="AK58" s="71" t="str">
        <f>INDEX(Calculation_Splits!$DW:$EY,MATCH($A58,Calculation_Splits!$E:$E,0),MATCH(AK$1,Calculation_Splits!$DW$2:$EY$2,0))</f>
        <v>Data on type of electric cooling is not available in the annual POTEnCIA reports on country energy consumption, dummy data based on the NL dataset was used to fill in the split; author: Joint Research Center (JRC); year: 2019</v>
      </c>
      <c r="AL58" s="71" t="str">
        <f>INDEX(Calculation_Splits!$DW:$EY,MATCH($A58,Calculation_Splits!$E:$E,0),MATCH(AL$1,Calculation_Splits!$DW$2:$EY$2,0))</f>
        <v>Data on type of electric cooling is not available in the annual POTEnCIA reports on country energy consumption, dummy data based on the NL dataset was used to fill in the split; author: Joint Research Center (JRC); year: 2019</v>
      </c>
      <c r="AM58" s="71" t="str">
        <f>INDEX(Calculation_Splits!$DW:$EY,MATCH($A58,Calculation_Splits!$E:$E,0),MATCH(AM$1,Calculation_Splits!$DW$2:$EY$2,0))</f>
        <v>Data on type of electric cooling is not available in the annual POTEnCIA reports on country energy consumption, dummy data based on the NL dataset was used to fill in the split; author: Joint Research Center (JRC); year: 2019</v>
      </c>
      <c r="AN58" s="71" t="str">
        <f>INDEX(Calculation_Splits!$DW:$EY,MATCH($A58,Calculation_Splits!$E:$E,0),MATCH(AN$1,Calculation_Splits!$DW$2:$EY$2,0))</f>
        <v>Data on type of electric cooling is not available in the annual POTEnCIA reports on country energy consumption, dummy data based on the NL dataset was used to fill in the split; author: Joint Research Center (JRC); year: 2019</v>
      </c>
      <c r="AO58" s="71" t="str">
        <f>INDEX(Calculation_Splits!$DW:$EY,MATCH($A58,Calculation_Splits!$E:$E,0),MATCH(AO$1,Calculation_Splits!$DW$2:$EY$2,0))</f>
        <v>Data on type of electric cooling is not available in the annual POTEnCIA reports on country energy consumption, dummy data based on the NL dataset was used to fill in the split; author: Joint Research Center (JRC); year: 2019</v>
      </c>
      <c r="AP58" s="71" t="str">
        <f>INDEX(Calculation_Splits!$DW:$EY,MATCH($A58,Calculation_Splits!$E:$E,0),MATCH(AP$1,Calculation_Splits!$DW$2:$EY$2,0))</f>
        <v>Data on type of electric cooling is not available in the annual POTEnCIA reports on country energy consumption, dummy data based on the NL dataset was used to fill in the split; author: Joint Research Center (JRC); year: 2019</v>
      </c>
      <c r="AQ58" s="71" t="str">
        <f>INDEX(Calculation_Splits!$DW:$EY,MATCH($A58,Calculation_Splits!$E:$E,0),MATCH(AQ$1,Calculation_Splits!$DW$2:$EY$2,0))</f>
        <v>Data on type of electric cooling is not available in the annual POTEnCIA reports on country energy consumption, dummy data based on the NL dataset was used to fill in the split; author: Joint Research Center (JRC); year: 2019</v>
      </c>
      <c r="AR58" s="71" t="str">
        <f>INDEX(Calculation_Splits!$DW:$EY,MATCH($A58,Calculation_Splits!$E:$E,0),MATCH(AR$1,Calculation_Splits!$DW$2:$EY$2,0))</f>
        <v>Data on type of electric cooling is not available in the annual POTEnCIA reports on country energy consumption, dummy data based on the NL dataset was used to fill in the split; author: Joint Research Center (JRC); year: 2019</v>
      </c>
      <c r="AS58" s="71" t="str">
        <f>INDEX(Calculation_Splits!$DW:$EY,MATCH($A58,Calculation_Splits!$E:$E,0),MATCH(AS$1,Calculation_Splits!$DW$2:$EY$2,0))</f>
        <v>Data on type of electric cooling is not available in the annual POTEnCIA reports on country energy consumption, dummy data based on the NL dataset was used to fill in the split; author: Joint Research Center (JRC); year: 2019</v>
      </c>
      <c r="AT58" s="71" t="str">
        <f>INDEX(Calculation_Splits!$DW:$EY,MATCH($A58,Calculation_Splits!$E:$E,0),MATCH(AT$1,Calculation_Splits!$DW$2:$EY$2,0))</f>
        <v>Data on type of electric cooling is not available in the annual POTEnCIA reports on country energy consumption, dummy data based on the NL dataset was used to fill in the split; author: Joint Research Center (JRC); year: 2019</v>
      </c>
      <c r="AU58" s="71" t="str">
        <f>INDEX(Calculation_Splits!$DW:$EY,MATCH($A58,Calculation_Splits!$E:$E,0),MATCH(AU$1,Calculation_Splits!$DW$2:$EY$2,0))</f>
        <v>Data on type of electric cooling is not available in the annual POTEnCIA reports on country energy consumption, dummy data based on the NL dataset was used to fill in the split; author: Joint Research Center (JRC); year: 2019</v>
      </c>
      <c r="AV58" s="71" t="str">
        <f>INDEX(Calculation_Splits!$DW:$EY,MATCH($A58,Calculation_Splits!$E:$E,0),MATCH(AV$1,Calculation_Splits!$DW$2:$EY$2,0))</f>
        <v>Data on type of electric cooling is not available in the annual POTEnCIA reports on country energy consumption, dummy data based on the NL dataset was used to fill in the split; author: Joint Research Center (JRC); year: 2019</v>
      </c>
      <c r="AW58" s="71" t="str">
        <f>INDEX(Calculation_Splits!$DW:$EY,MATCH($A58,Calculation_Splits!$E:$E,0),MATCH(AW$1,Calculation_Splits!$DW$2:$EY$2,0))</f>
        <v>Data on type of electric cooling is not available in the annual POTEnCIA reports on country energy consumption, dummy data based on the NL dataset was used to fill in the split; author: Joint Research Center (JRC); year: 2019</v>
      </c>
      <c r="AX58" s="71" t="str">
        <f>INDEX(Calculation_Splits!$DW:$EY,MATCH($A58,Calculation_Splits!$E:$E,0),MATCH(AX$1,Calculation_Splits!$DW$2:$EY$2,0))</f>
        <v>Data on type of electric cooling is not available in the annual POTEnCIA reports on country energy consumption, dummy data based on the NL dataset was used to fill in the split; author: Joint Research Center (JRC); year: 2019</v>
      </c>
      <c r="AY58" s="71" t="str">
        <f>INDEX(Calculation_Splits!$DW:$EY,MATCH($A58,Calculation_Splits!$E:$E,0),MATCH(AY$1,Calculation_Splits!$DW$2:$EY$2,0))</f>
        <v>Data on type of electric cooling is not available in the annual POTEnCIA reports on country energy consumption, dummy data based on the NL dataset was used to fill in the split; author: Joint Research Center (JRC); year: 2019</v>
      </c>
      <c r="AZ58" s="71" t="str">
        <f>INDEX(Calculation_Splits!$DW:$EY,MATCH($A58,Calculation_Splits!$E:$E,0),MATCH(AZ$1,Calculation_Splits!$DW$2:$EY$2,0))</f>
        <v>Data on type of electric cooling is not available in the annual POTEnCIA reports on country energy consumption, dummy data based on the NL dataset was used to fill in the split; author: Joint Research Center (JRC); year: 2019</v>
      </c>
      <c r="BA58" s="71" t="str">
        <f>INDEX(Calculation_Splits!$DW:$EY,MATCH($A58,Calculation_Splits!$E:$E,0),MATCH(BA$1,Calculation_Splits!$DW$2:$EY$2,0))</f>
        <v>Data on type of electric cooling is not available in the annual POTEnCIA reports on country energy consumption, dummy data based on the NL dataset was used to fill in the split; author: Joint Research Center (JRC); year: 2019</v>
      </c>
      <c r="BB58" s="71" t="str">
        <f>INDEX(Calculation_Splits!$DW:$EY,MATCH($A58,Calculation_Splits!$E:$E,0),MATCH(BB$1,Calculation_Splits!$DW$2:$EY$2,0))</f>
        <v>Data on type of electric cooling is not available in the annual POTEnCIA reports on country energy consumption, dummy data based on the NL dataset was used to fill in the split; author: Joint Research Center (JRC); year: 2019</v>
      </c>
      <c r="BC58" s="71" t="str">
        <f>INDEX(Calculation_Splits!$DW:$EY,MATCH($A58,Calculation_Splits!$E:$E,0),MATCH(BC$1,Calculation_Splits!$DW$2:$EY$2,0))</f>
        <v>Data on type of electric cooling is not available in the annual POTEnCIA reports on country energy consumption, dummy data based on the NL dataset was used to fill in the split; author: Joint Research Center (JRC); year: 2019</v>
      </c>
      <c r="BD58" s="71" t="str">
        <f>INDEX(Calculation_Splits!$DW:$EY,MATCH($A58,Calculation_Splits!$E:$E,0),MATCH(BD$1,Calculation_Splits!$DW$2:$EY$2,0))</f>
        <v>Data on type of electric cooling is not available in the annual POTEnCIA reports on country energy consumption, dummy data based on the NL dataset was used to fill in the split; author: Joint Research Center (JRC); year: 2019</v>
      </c>
      <c r="BE58" s="71" t="str">
        <f>INDEX(Calculation_Splits!$DW:$EY,MATCH($A58,Calculation_Splits!$E:$E,0),MATCH(BE$1,Calculation_Splits!$DW$2:$EY$2,0))</f>
        <v>Data on type of electric cooling is not available in the annual POTEnCIA reports on country energy consumption, dummy data based on the NL dataset was used to fill in the split; author: Joint Research Center (JRC); year: 2019</v>
      </c>
      <c r="BF58" s="71" t="str">
        <f>INDEX(Calculation_Splits!$DW:$EY,MATCH($A58,Calculation_Splits!$E:$E,0),MATCH(BF$1,Calculation_Splits!$DW$2:$EY$2,0))</f>
        <v>Data on type of electric cooling is not available in the annual POTEnCIA reports on country energy consumption, dummy data based on the NL dataset was used to fill in the split; author: Joint Research Center (JRC); year: 2019</v>
      </c>
      <c r="BG58" s="71" t="str">
        <f>INDEX(Calculation_Splits!$DW:$EY,MATCH($A58,Calculation_Splits!$E:$E,0),MATCH(BG$1,Calculation_Splits!$DW$2:$EY$2,0))</f>
        <v>Data on type of electric cooling is not available in the annual POTEnCIA reports on country energy consumption, dummy data based on the NL dataset was used to fill in the split; author: Joint Research Center (JRC); year: 2019</v>
      </c>
    </row>
    <row r="59" spans="1:59" x14ac:dyDescent="0.2">
      <c r="A59" t="s">
        <v>192</v>
      </c>
      <c r="B59" s="49">
        <f>INDEX(Calculation_Splits!$CT:$DV,MATCH($A59,Calculation_Splits!$E:$E,0),MATCH(B$1,Calculation_Splits!$CT$2:$DV$2,0))</f>
        <v>0.01</v>
      </c>
      <c r="C59" s="49">
        <f>INDEX(Calculation_Splits!$CT:$DV,MATCH($A59,Calculation_Splits!$E:$E,0),MATCH(C$1,Calculation_Splits!$CT$2:$DV$2,0))</f>
        <v>0.01</v>
      </c>
      <c r="D59" s="49">
        <f>INDEX(Calculation_Splits!$CT:$DV,MATCH($A59,Calculation_Splits!$E:$E,0),MATCH(D$1,Calculation_Splits!$CT$2:$DV$2,0))</f>
        <v>0.01</v>
      </c>
      <c r="E59" s="49">
        <f>INDEX(Calculation_Splits!$CT:$DV,MATCH($A59,Calculation_Splits!$E:$E,0),MATCH(E$1,Calculation_Splits!$CT$2:$DV$2,0))</f>
        <v>0.01</v>
      </c>
      <c r="F59" s="49">
        <f>INDEX(Calculation_Splits!$CT:$DV,MATCH($A59,Calculation_Splits!$E:$E,0),MATCH(F$1,Calculation_Splits!$CT$2:$DV$2,0))</f>
        <v>0.01</v>
      </c>
      <c r="G59" s="49">
        <f>INDEX(Calculation_Splits!$CT:$DV,MATCH($A59,Calculation_Splits!$E:$E,0),MATCH(G$1,Calculation_Splits!$CT$2:$DV$2,0))</f>
        <v>0.01</v>
      </c>
      <c r="H59" s="49">
        <f>INDEX(Calculation_Splits!$CT:$DV,MATCH($A59,Calculation_Splits!$E:$E,0),MATCH(H$1,Calculation_Splits!$CT$2:$DV$2,0))</f>
        <v>0.01</v>
      </c>
      <c r="I59" s="49">
        <f>INDEX(Calculation_Splits!$CT:$DV,MATCH($A59,Calculation_Splits!$E:$E,0),MATCH(I$1,Calculation_Splits!$CT$2:$DV$2,0))</f>
        <v>0.01</v>
      </c>
      <c r="J59" s="49">
        <f>INDEX(Calculation_Splits!$CT:$DV,MATCH($A59,Calculation_Splits!$E:$E,0),MATCH(J$1,Calculation_Splits!$CT$2:$DV$2,0))</f>
        <v>0.01</v>
      </c>
      <c r="K59" s="49">
        <f>INDEX(Calculation_Splits!$CT:$DV,MATCH($A59,Calculation_Splits!$E:$E,0),MATCH(K$1,Calculation_Splits!$CT$2:$DV$2,0))</f>
        <v>0.01</v>
      </c>
      <c r="L59" s="49">
        <f>INDEX(Calculation_Splits!$CT:$DV,MATCH($A59,Calculation_Splits!$E:$E,0),MATCH(L$1,Calculation_Splits!$CT$2:$DV$2,0))</f>
        <v>0.01</v>
      </c>
      <c r="M59" s="49">
        <f>INDEX(Calculation_Splits!$CT:$DV,MATCH($A59,Calculation_Splits!$E:$E,0),MATCH(M$1,Calculation_Splits!$CT$2:$DV$2,0))</f>
        <v>0.01</v>
      </c>
      <c r="N59" s="49">
        <f>INDEX(Calculation_Splits!$CT:$DV,MATCH($A59,Calculation_Splits!$E:$E,0),MATCH(N$1,Calculation_Splits!$CT$2:$DV$2,0))</f>
        <v>0.01</v>
      </c>
      <c r="O59" s="49">
        <f>INDEX(Calculation_Splits!$CT:$DV,MATCH($A59,Calculation_Splits!$E:$E,0),MATCH(O$1,Calculation_Splits!$CT$2:$DV$2,0))</f>
        <v>0.01</v>
      </c>
      <c r="P59" s="49">
        <f>INDEX(Calculation_Splits!$CT:$DV,MATCH($A59,Calculation_Splits!$E:$E,0),MATCH(P$1,Calculation_Splits!$CT$2:$DV$2,0))</f>
        <v>0.01</v>
      </c>
      <c r="Q59" s="49">
        <f>INDEX(Calculation_Splits!$CT:$DV,MATCH($A59,Calculation_Splits!$E:$E,0),MATCH(Q$1,Calculation_Splits!$CT$2:$DV$2,0))</f>
        <v>0.01</v>
      </c>
      <c r="R59" s="49">
        <f>INDEX(Calculation_Splits!$CT:$DV,MATCH($A59,Calculation_Splits!$E:$E,0),MATCH(R$1,Calculation_Splits!$CT$2:$DV$2,0))</f>
        <v>0.01</v>
      </c>
      <c r="S59" s="49">
        <f>INDEX(Calculation_Splits!$CT:$DV,MATCH($A59,Calculation_Splits!$E:$E,0),MATCH(S$1,Calculation_Splits!$CT$2:$DV$2,0))</f>
        <v>0.01</v>
      </c>
      <c r="T59" s="49">
        <f>INDEX(Calculation_Splits!$CT:$DV,MATCH($A59,Calculation_Splits!$E:$E,0),MATCH(T$1,Calculation_Splits!$CT$2:$DV$2,0))</f>
        <v>0.01</v>
      </c>
      <c r="U59" s="49">
        <f>INDEX(Calculation_Splits!$CT:$DV,MATCH($A59,Calculation_Splits!$E:$E,0),MATCH(U$1,Calculation_Splits!$CT$2:$DV$2,0))</f>
        <v>0.01</v>
      </c>
      <c r="V59" s="49">
        <f>INDEX(Calculation_Splits!$CT:$DV,MATCH($A59,Calculation_Splits!$E:$E,0),MATCH(V$1,Calculation_Splits!$CT$2:$DV$2,0))</f>
        <v>0.01</v>
      </c>
      <c r="W59" s="49">
        <f>INDEX(Calculation_Splits!$CT:$DV,MATCH($A59,Calculation_Splits!$E:$E,0),MATCH(W$1,Calculation_Splits!$CT$2:$DV$2,0))</f>
        <v>0.01</v>
      </c>
      <c r="X59" s="49">
        <f>INDEX(Calculation_Splits!$CT:$DV,MATCH($A59,Calculation_Splits!$E:$E,0),MATCH(X$1,Calculation_Splits!$CT$2:$DV$2,0))</f>
        <v>0.01</v>
      </c>
      <c r="Y59" s="49">
        <f>INDEX(Calculation_Splits!$CT:$DV,MATCH($A59,Calculation_Splits!$E:$E,0),MATCH(Y$1,Calculation_Splits!$CT$2:$DV$2,0))</f>
        <v>0.01</v>
      </c>
      <c r="Z59" s="49">
        <f>INDEX(Calculation_Splits!$CT:$DV,MATCH($A59,Calculation_Splits!$E:$E,0),MATCH(Z$1,Calculation_Splits!$CT$2:$DV$2,0))</f>
        <v>0.01</v>
      </c>
      <c r="AA59" s="49">
        <f>INDEX(Calculation_Splits!$CT:$DV,MATCH($A59,Calculation_Splits!$E:$E,0),MATCH(AA$1,Calculation_Splits!$CT$2:$DV$2,0))</f>
        <v>0.01</v>
      </c>
      <c r="AB59" s="49">
        <f>INDEX(Calculation_Splits!$CT:$DV,MATCH($A59,Calculation_Splits!$E:$E,0),MATCH(AB$1,Calculation_Splits!$CT$2:$DV$2,0))</f>
        <v>0.01</v>
      </c>
      <c r="AC59" s="49">
        <f>INDEX(Calculation_Splits!$CT:$DV,MATCH($A59,Calculation_Splits!$E:$E,0),MATCH(AC$1,Calculation_Splits!$CT$2:$DV$2,0))</f>
        <v>0.01</v>
      </c>
      <c r="AD59" s="49">
        <f>INDEX(Calculation_Splits!$CT:$DV,MATCH($A59,Calculation_Splits!$E:$E,0),MATCH(AD$1,Calculation_Splits!$CT$2:$DV$2,0))</f>
        <v>0.01</v>
      </c>
      <c r="AE59" s="71" t="str">
        <f>INDEX(Calculation_Splits!$DW:$EY,MATCH($A59,Calculation_Splits!$E:$E,0),MATCH(AE$1,Calculation_Splits!$DW$2:$EY$2,0))</f>
        <v>Data on type of electric cooling is not available in the annual POTEnCIA reports on country energy consumption, dummy data based on the NL dataset was used to fill in the split; author: Joint Research Center (JRC); year: 2019</v>
      </c>
      <c r="AF59" s="71" t="str">
        <f>INDEX(Calculation_Splits!$DW:$EY,MATCH($A59,Calculation_Splits!$E:$E,0),MATCH(AF$1,Calculation_Splits!$DW$2:$EY$2,0))</f>
        <v>Data on type of electric cooling is not available in the annual POTEnCIA reports on country energy consumption, dummy data based on the NL dataset was used to fill in the split; author: Joint Research Center (JRC); year: 2019</v>
      </c>
      <c r="AG59" s="71" t="str">
        <f>INDEX(Calculation_Splits!$DW:$EY,MATCH($A59,Calculation_Splits!$E:$E,0),MATCH(AG$1,Calculation_Splits!$DW$2:$EY$2,0))</f>
        <v>Data on type of electric cooling is not available in the annual POTEnCIA reports on country energy consumption, dummy data based on the NL dataset was used to fill in the split; author: Joint Research Center (JRC); year: 2019</v>
      </c>
      <c r="AH59" s="71" t="str">
        <f>INDEX(Calculation_Splits!$DW:$EY,MATCH($A59,Calculation_Splits!$E:$E,0),MATCH(AH$1,Calculation_Splits!$DW$2:$EY$2,0))</f>
        <v>Data on type of electric cooling is not available in the annual POTEnCIA reports on country energy consumption, dummy data based on the NL dataset was used to fill in the split; author: Joint Research Center (JRC); year: 2019</v>
      </c>
      <c r="AI59" s="71" t="str">
        <f>INDEX(Calculation_Splits!$DW:$EY,MATCH($A59,Calculation_Splits!$E:$E,0),MATCH(AI$1,Calculation_Splits!$DW$2:$EY$2,0))</f>
        <v>Data on type of electric cooling is not available in the annual POTEnCIA reports on country energy consumption, dummy data based on the NL dataset was used to fill in the split; author: Joint Research Center (JRC); year: 2019</v>
      </c>
      <c r="AJ59" s="71" t="str">
        <f>INDEX(Calculation_Splits!$DW:$EY,MATCH($A59,Calculation_Splits!$E:$E,0),MATCH(AJ$1,Calculation_Splits!$DW$2:$EY$2,0))</f>
        <v>Data on type of electric cooling is not available in the annual POTEnCIA reports on country energy consumption, dummy data based on the NL dataset was used to fill in the split; author: Joint Research Center (JRC); year: 2019</v>
      </c>
      <c r="AK59" s="71" t="str">
        <f>INDEX(Calculation_Splits!$DW:$EY,MATCH($A59,Calculation_Splits!$E:$E,0),MATCH(AK$1,Calculation_Splits!$DW$2:$EY$2,0))</f>
        <v>Data on type of electric cooling is not available in the annual POTEnCIA reports on country energy consumption, dummy data based on the NL dataset was used to fill in the split; author: Joint Research Center (JRC); year: 2019</v>
      </c>
      <c r="AL59" s="71" t="str">
        <f>INDEX(Calculation_Splits!$DW:$EY,MATCH($A59,Calculation_Splits!$E:$E,0),MATCH(AL$1,Calculation_Splits!$DW$2:$EY$2,0))</f>
        <v>Data on type of electric cooling is not available in the annual POTEnCIA reports on country energy consumption, dummy data based on the NL dataset was used to fill in the split; author: Joint Research Center (JRC); year: 2019</v>
      </c>
      <c r="AM59" s="71" t="str">
        <f>INDEX(Calculation_Splits!$DW:$EY,MATCH($A59,Calculation_Splits!$E:$E,0),MATCH(AM$1,Calculation_Splits!$DW$2:$EY$2,0))</f>
        <v>Data on type of electric cooling is not available in the annual POTEnCIA reports on country energy consumption, dummy data based on the NL dataset was used to fill in the split; author: Joint Research Center (JRC); year: 2019</v>
      </c>
      <c r="AN59" s="71" t="str">
        <f>INDEX(Calculation_Splits!$DW:$EY,MATCH($A59,Calculation_Splits!$E:$E,0),MATCH(AN$1,Calculation_Splits!$DW$2:$EY$2,0))</f>
        <v>Data on type of electric cooling is not available in the annual POTEnCIA reports on country energy consumption, dummy data based on the NL dataset was used to fill in the split; author: Joint Research Center (JRC); year: 2019</v>
      </c>
      <c r="AO59" s="71" t="str">
        <f>INDEX(Calculation_Splits!$DW:$EY,MATCH($A59,Calculation_Splits!$E:$E,0),MATCH(AO$1,Calculation_Splits!$DW$2:$EY$2,0))</f>
        <v>Data on type of electric cooling is not available in the annual POTEnCIA reports on country energy consumption, dummy data based on the NL dataset was used to fill in the split; author: Joint Research Center (JRC); year: 2019</v>
      </c>
      <c r="AP59" s="71" t="str">
        <f>INDEX(Calculation_Splits!$DW:$EY,MATCH($A59,Calculation_Splits!$E:$E,0),MATCH(AP$1,Calculation_Splits!$DW$2:$EY$2,0))</f>
        <v>Data on type of electric cooling is not available in the annual POTEnCIA reports on country energy consumption, dummy data based on the NL dataset was used to fill in the split; author: Joint Research Center (JRC); year: 2019</v>
      </c>
      <c r="AQ59" s="71" t="str">
        <f>INDEX(Calculation_Splits!$DW:$EY,MATCH($A59,Calculation_Splits!$E:$E,0),MATCH(AQ$1,Calculation_Splits!$DW$2:$EY$2,0))</f>
        <v>Data on type of electric cooling is not available in the annual POTEnCIA reports on country energy consumption, dummy data based on the NL dataset was used to fill in the split; author: Joint Research Center (JRC); year: 2019</v>
      </c>
      <c r="AR59" s="71" t="str">
        <f>INDEX(Calculation_Splits!$DW:$EY,MATCH($A59,Calculation_Splits!$E:$E,0),MATCH(AR$1,Calculation_Splits!$DW$2:$EY$2,0))</f>
        <v>Data on type of electric cooling is not available in the annual POTEnCIA reports on country energy consumption, dummy data based on the NL dataset was used to fill in the split; author: Joint Research Center (JRC); year: 2019</v>
      </c>
      <c r="AS59" s="71" t="str">
        <f>INDEX(Calculation_Splits!$DW:$EY,MATCH($A59,Calculation_Splits!$E:$E,0),MATCH(AS$1,Calculation_Splits!$DW$2:$EY$2,0))</f>
        <v>Data on type of electric cooling is not available in the annual POTEnCIA reports on country energy consumption, dummy data based on the NL dataset was used to fill in the split; author: Joint Research Center (JRC); year: 2019</v>
      </c>
      <c r="AT59" s="71" t="str">
        <f>INDEX(Calculation_Splits!$DW:$EY,MATCH($A59,Calculation_Splits!$E:$E,0),MATCH(AT$1,Calculation_Splits!$DW$2:$EY$2,0))</f>
        <v>Data on type of electric cooling is not available in the annual POTEnCIA reports on country energy consumption, dummy data based on the NL dataset was used to fill in the split; author: Joint Research Center (JRC); year: 2019</v>
      </c>
      <c r="AU59" s="71" t="str">
        <f>INDEX(Calculation_Splits!$DW:$EY,MATCH($A59,Calculation_Splits!$E:$E,0),MATCH(AU$1,Calculation_Splits!$DW$2:$EY$2,0))</f>
        <v>Data on type of electric cooling is not available in the annual POTEnCIA reports on country energy consumption, dummy data based on the NL dataset was used to fill in the split; author: Joint Research Center (JRC); year: 2019</v>
      </c>
      <c r="AV59" s="71" t="str">
        <f>INDEX(Calculation_Splits!$DW:$EY,MATCH($A59,Calculation_Splits!$E:$E,0),MATCH(AV$1,Calculation_Splits!$DW$2:$EY$2,0))</f>
        <v>Data on type of electric cooling is not available in the annual POTEnCIA reports on country energy consumption, dummy data based on the NL dataset was used to fill in the split; author: Joint Research Center (JRC); year: 2019</v>
      </c>
      <c r="AW59" s="71" t="str">
        <f>INDEX(Calculation_Splits!$DW:$EY,MATCH($A59,Calculation_Splits!$E:$E,0),MATCH(AW$1,Calculation_Splits!$DW$2:$EY$2,0))</f>
        <v>Data on type of electric cooling is not available in the annual POTEnCIA reports on country energy consumption, dummy data based on the NL dataset was used to fill in the split; author: Joint Research Center (JRC); year: 2019</v>
      </c>
      <c r="AX59" s="71" t="str">
        <f>INDEX(Calculation_Splits!$DW:$EY,MATCH($A59,Calculation_Splits!$E:$E,0),MATCH(AX$1,Calculation_Splits!$DW$2:$EY$2,0))</f>
        <v>Data on type of electric cooling is not available in the annual POTEnCIA reports on country energy consumption, dummy data based on the NL dataset was used to fill in the split; author: Joint Research Center (JRC); year: 2019</v>
      </c>
      <c r="AY59" s="71" t="str">
        <f>INDEX(Calculation_Splits!$DW:$EY,MATCH($A59,Calculation_Splits!$E:$E,0),MATCH(AY$1,Calculation_Splits!$DW$2:$EY$2,0))</f>
        <v>Data on type of electric cooling is not available in the annual POTEnCIA reports on country energy consumption, dummy data based on the NL dataset was used to fill in the split; author: Joint Research Center (JRC); year: 2019</v>
      </c>
      <c r="AZ59" s="71" t="str">
        <f>INDEX(Calculation_Splits!$DW:$EY,MATCH($A59,Calculation_Splits!$E:$E,0),MATCH(AZ$1,Calculation_Splits!$DW$2:$EY$2,0))</f>
        <v>Data on type of electric cooling is not available in the annual POTEnCIA reports on country energy consumption, dummy data based on the NL dataset was used to fill in the split; author: Joint Research Center (JRC); year: 2019</v>
      </c>
      <c r="BA59" s="71" t="str">
        <f>INDEX(Calculation_Splits!$DW:$EY,MATCH($A59,Calculation_Splits!$E:$E,0),MATCH(BA$1,Calculation_Splits!$DW$2:$EY$2,0))</f>
        <v>Data on type of electric cooling is not available in the annual POTEnCIA reports on country energy consumption, dummy data based on the NL dataset was used to fill in the split; author: Joint Research Center (JRC); year: 2019</v>
      </c>
      <c r="BB59" s="71" t="str">
        <f>INDEX(Calculation_Splits!$DW:$EY,MATCH($A59,Calculation_Splits!$E:$E,0),MATCH(BB$1,Calculation_Splits!$DW$2:$EY$2,0))</f>
        <v>Data on type of electric cooling is not available in the annual POTEnCIA reports on country energy consumption, dummy data based on the NL dataset was used to fill in the split; author: Joint Research Center (JRC); year: 2019</v>
      </c>
      <c r="BC59" s="71" t="str">
        <f>INDEX(Calculation_Splits!$DW:$EY,MATCH($A59,Calculation_Splits!$E:$E,0),MATCH(BC$1,Calculation_Splits!$DW$2:$EY$2,0))</f>
        <v>Data on type of electric cooling is not available in the annual POTEnCIA reports on country energy consumption, dummy data based on the NL dataset was used to fill in the split; author: Joint Research Center (JRC); year: 2019</v>
      </c>
      <c r="BD59" s="71" t="str">
        <f>INDEX(Calculation_Splits!$DW:$EY,MATCH($A59,Calculation_Splits!$E:$E,0),MATCH(BD$1,Calculation_Splits!$DW$2:$EY$2,0))</f>
        <v>Data on type of electric cooling is not available in the annual POTEnCIA reports on country energy consumption, dummy data based on the NL dataset was used to fill in the split; author: Joint Research Center (JRC); year: 2019</v>
      </c>
      <c r="BE59" s="71" t="str">
        <f>INDEX(Calculation_Splits!$DW:$EY,MATCH($A59,Calculation_Splits!$E:$E,0),MATCH(BE$1,Calculation_Splits!$DW$2:$EY$2,0))</f>
        <v>Data on type of electric cooling is not available in the annual POTEnCIA reports on country energy consumption, dummy data based on the NL dataset was used to fill in the split; author: Joint Research Center (JRC); year: 2019</v>
      </c>
      <c r="BF59" s="71" t="str">
        <f>INDEX(Calculation_Splits!$DW:$EY,MATCH($A59,Calculation_Splits!$E:$E,0),MATCH(BF$1,Calculation_Splits!$DW$2:$EY$2,0))</f>
        <v>Data on type of electric cooling is not available in the annual POTEnCIA reports on country energy consumption, dummy data based on the NL dataset was used to fill in the split; author: Joint Research Center (JRC); year: 2019</v>
      </c>
      <c r="BG59" s="71" t="str">
        <f>INDEX(Calculation_Splits!$DW:$EY,MATCH($A59,Calculation_Splits!$E:$E,0),MATCH(BG$1,Calculation_Splits!$DW$2:$EY$2,0))</f>
        <v>Data on type of electric cooling is not available in the annual POTEnCIA reports on country energy consumption, dummy data based on the NL dataset was used to fill in the split; author: Joint Research Center (JRC); year: 2019</v>
      </c>
    </row>
    <row r="60" spans="1:59" x14ac:dyDescent="0.2">
      <c r="A60" s="44" t="s">
        <v>193</v>
      </c>
      <c r="B60" s="49">
        <f>INDEX(Calculation_Splits!$CT:$DV,MATCH($A60,Calculation_Splits!$E:$E,0),MATCH(B$1,Calculation_Splits!$CT$2:$DV$2,0))</f>
        <v>0</v>
      </c>
      <c r="C60" s="49">
        <f>INDEX(Calculation_Splits!$CT:$DV,MATCH($A60,Calculation_Splits!$E:$E,0),MATCH(C$1,Calculation_Splits!$CT$2:$DV$2,0))</f>
        <v>0</v>
      </c>
      <c r="D60" s="49">
        <f>INDEX(Calculation_Splits!$CT:$DV,MATCH($A60,Calculation_Splits!$E:$E,0),MATCH(D$1,Calculation_Splits!$CT$2:$DV$2,0))</f>
        <v>0</v>
      </c>
      <c r="E60" s="49">
        <f>INDEX(Calculation_Splits!$CT:$DV,MATCH($A60,Calculation_Splits!$E:$E,0),MATCH(E$1,Calculation_Splits!$CT$2:$DV$2,0))</f>
        <v>0</v>
      </c>
      <c r="F60" s="49">
        <f>INDEX(Calculation_Splits!$CT:$DV,MATCH($A60,Calculation_Splits!$E:$E,0),MATCH(F$1,Calculation_Splits!$CT$2:$DV$2,0))</f>
        <v>0</v>
      </c>
      <c r="G60" s="49">
        <f>INDEX(Calculation_Splits!$CT:$DV,MATCH($A60,Calculation_Splits!$E:$E,0),MATCH(G$1,Calculation_Splits!$CT$2:$DV$2,0))</f>
        <v>0</v>
      </c>
      <c r="H60" s="49">
        <f>INDEX(Calculation_Splits!$CT:$DV,MATCH($A60,Calculation_Splits!$E:$E,0),MATCH(H$1,Calculation_Splits!$CT$2:$DV$2,0))</f>
        <v>0</v>
      </c>
      <c r="I60" s="49">
        <f>INDEX(Calculation_Splits!$CT:$DV,MATCH($A60,Calculation_Splits!$E:$E,0),MATCH(I$1,Calculation_Splits!$CT$2:$DV$2,0))</f>
        <v>0</v>
      </c>
      <c r="J60" s="49">
        <f>INDEX(Calculation_Splits!$CT:$DV,MATCH($A60,Calculation_Splits!$E:$E,0),MATCH(J$1,Calculation_Splits!$CT$2:$DV$2,0))</f>
        <v>0</v>
      </c>
      <c r="K60" s="49">
        <f>INDEX(Calculation_Splits!$CT:$DV,MATCH($A60,Calculation_Splits!$E:$E,0),MATCH(K$1,Calculation_Splits!$CT$2:$DV$2,0))</f>
        <v>0</v>
      </c>
      <c r="L60" s="49">
        <f>INDEX(Calculation_Splits!$CT:$DV,MATCH($A60,Calculation_Splits!$E:$E,0),MATCH(L$1,Calculation_Splits!$CT$2:$DV$2,0))</f>
        <v>0</v>
      </c>
      <c r="M60" s="49">
        <f>INDEX(Calculation_Splits!$CT:$DV,MATCH($A60,Calculation_Splits!$E:$E,0),MATCH(M$1,Calculation_Splits!$CT$2:$DV$2,0))</f>
        <v>0</v>
      </c>
      <c r="N60" s="49">
        <f>INDEX(Calculation_Splits!$CT:$DV,MATCH($A60,Calculation_Splits!$E:$E,0),MATCH(N$1,Calculation_Splits!$CT$2:$DV$2,0))</f>
        <v>0</v>
      </c>
      <c r="O60" s="49">
        <f>INDEX(Calculation_Splits!$CT:$DV,MATCH($A60,Calculation_Splits!$E:$E,0),MATCH(O$1,Calculation_Splits!$CT$2:$DV$2,0))</f>
        <v>0</v>
      </c>
      <c r="P60" s="49">
        <f>INDEX(Calculation_Splits!$CT:$DV,MATCH($A60,Calculation_Splits!$E:$E,0),MATCH(P$1,Calculation_Splits!$CT$2:$DV$2,0))</f>
        <v>0</v>
      </c>
      <c r="Q60" s="49">
        <f>INDEX(Calculation_Splits!$CT:$DV,MATCH($A60,Calculation_Splits!$E:$E,0),MATCH(Q$1,Calculation_Splits!$CT$2:$DV$2,0))</f>
        <v>0</v>
      </c>
      <c r="R60" s="49">
        <f>INDEX(Calculation_Splits!$CT:$DV,MATCH($A60,Calculation_Splits!$E:$E,0),MATCH(R$1,Calculation_Splits!$CT$2:$DV$2,0))</f>
        <v>0</v>
      </c>
      <c r="S60" s="49">
        <f>INDEX(Calculation_Splits!$CT:$DV,MATCH($A60,Calculation_Splits!$E:$E,0),MATCH(S$1,Calculation_Splits!$CT$2:$DV$2,0))</f>
        <v>0</v>
      </c>
      <c r="T60" s="49">
        <f>INDEX(Calculation_Splits!$CT:$DV,MATCH($A60,Calculation_Splits!$E:$E,0),MATCH(T$1,Calculation_Splits!$CT$2:$DV$2,0))</f>
        <v>0</v>
      </c>
      <c r="U60" s="49">
        <f>INDEX(Calculation_Splits!$CT:$DV,MATCH($A60,Calculation_Splits!$E:$E,0),MATCH(U$1,Calculation_Splits!$CT$2:$DV$2,0))</f>
        <v>0</v>
      </c>
      <c r="V60" s="49">
        <f>INDEX(Calculation_Splits!$CT:$DV,MATCH($A60,Calculation_Splits!$E:$E,0),MATCH(V$1,Calculation_Splits!$CT$2:$DV$2,0))</f>
        <v>0</v>
      </c>
      <c r="W60" s="49">
        <f>INDEX(Calculation_Splits!$CT:$DV,MATCH($A60,Calculation_Splits!$E:$E,0),MATCH(W$1,Calculation_Splits!$CT$2:$DV$2,0))</f>
        <v>0</v>
      </c>
      <c r="X60" s="49">
        <f>INDEX(Calculation_Splits!$CT:$DV,MATCH($A60,Calculation_Splits!$E:$E,0),MATCH(X$1,Calculation_Splits!$CT$2:$DV$2,0))</f>
        <v>0</v>
      </c>
      <c r="Y60" s="49">
        <f>INDEX(Calculation_Splits!$CT:$DV,MATCH($A60,Calculation_Splits!$E:$E,0),MATCH(Y$1,Calculation_Splits!$CT$2:$DV$2,0))</f>
        <v>0</v>
      </c>
      <c r="Z60" s="49">
        <f>INDEX(Calculation_Splits!$CT:$DV,MATCH($A60,Calculation_Splits!$E:$E,0),MATCH(Z$1,Calculation_Splits!$CT$2:$DV$2,0))</f>
        <v>0</v>
      </c>
      <c r="AA60" s="49">
        <f>INDEX(Calculation_Splits!$CT:$DV,MATCH($A60,Calculation_Splits!$E:$E,0),MATCH(AA$1,Calculation_Splits!$CT$2:$DV$2,0))</f>
        <v>0</v>
      </c>
      <c r="AB60" s="49">
        <f>INDEX(Calculation_Splits!$CT:$DV,MATCH($A60,Calculation_Splits!$E:$E,0),MATCH(AB$1,Calculation_Splits!$CT$2:$DV$2,0))</f>
        <v>0</v>
      </c>
      <c r="AC60" s="49">
        <f>INDEX(Calculation_Splits!$CT:$DV,MATCH($A60,Calculation_Splits!$E:$E,0),MATCH(AC$1,Calculation_Splits!$CT$2:$DV$2,0))</f>
        <v>0</v>
      </c>
      <c r="AD60" s="49">
        <f>INDEX(Calculation_Splits!$CT:$DV,MATCH($A60,Calculation_Splits!$E:$E,0),MATCH(AD$1,Calculation_Splits!$CT$2:$DV$2,0))</f>
        <v>0</v>
      </c>
      <c r="AE60" s="71" t="str">
        <f>INDEX(Calculation_Splits!$DW:$EY,MATCH($A60,Calculation_Splits!$E:$E,0),MATCH(AE$1,Calculation_Splits!$DW$2:$EY$2,0))</f>
        <v>Data on type of electric cooling is not available in the annual POTEnCIA reports on country energy consumption, dummy data based on the NL dataset was used to fill in the split; author: Joint Research Center (JRC); year: 2019</v>
      </c>
      <c r="AF60" s="71" t="str">
        <f>INDEX(Calculation_Splits!$DW:$EY,MATCH($A60,Calculation_Splits!$E:$E,0),MATCH(AF$1,Calculation_Splits!$DW$2:$EY$2,0))</f>
        <v>Data on type of electric cooling is not available in the annual POTEnCIA reports on country energy consumption, dummy data based on the NL dataset was used to fill in the split; author: Joint Research Center (JRC); year: 2019</v>
      </c>
      <c r="AG60" s="71" t="str">
        <f>INDEX(Calculation_Splits!$DW:$EY,MATCH($A60,Calculation_Splits!$E:$E,0),MATCH(AG$1,Calculation_Splits!$DW$2:$EY$2,0))</f>
        <v>Data on type of electric cooling is not available in the annual POTEnCIA reports on country energy consumption, dummy data based on the NL dataset was used to fill in the split; author: Joint Research Center (JRC); year: 2019</v>
      </c>
      <c r="AH60" s="71" t="str">
        <f>INDEX(Calculation_Splits!$DW:$EY,MATCH($A60,Calculation_Splits!$E:$E,0),MATCH(AH$1,Calculation_Splits!$DW$2:$EY$2,0))</f>
        <v>Data on type of electric cooling is not available in the annual POTEnCIA reports on country energy consumption, dummy data based on the NL dataset was used to fill in the split; author: Joint Research Center (JRC); year: 2019</v>
      </c>
      <c r="AI60" s="71" t="str">
        <f>INDEX(Calculation_Splits!$DW:$EY,MATCH($A60,Calculation_Splits!$E:$E,0),MATCH(AI$1,Calculation_Splits!$DW$2:$EY$2,0))</f>
        <v>Data on type of electric cooling is not available in the annual POTEnCIA reports on country energy consumption, dummy data based on the NL dataset was used to fill in the split; author: Joint Research Center (JRC); year: 2019</v>
      </c>
      <c r="AJ60" s="71" t="str">
        <f>INDEX(Calculation_Splits!$DW:$EY,MATCH($A60,Calculation_Splits!$E:$E,0),MATCH(AJ$1,Calculation_Splits!$DW$2:$EY$2,0))</f>
        <v>Data on type of electric cooling is not available in the annual POTEnCIA reports on country energy consumption, dummy data based on the NL dataset was used to fill in the split; author: Joint Research Center (JRC); year: 2019</v>
      </c>
      <c r="AK60" s="71" t="str">
        <f>INDEX(Calculation_Splits!$DW:$EY,MATCH($A60,Calculation_Splits!$E:$E,0),MATCH(AK$1,Calculation_Splits!$DW$2:$EY$2,0))</f>
        <v>Data on type of electric cooling is not available in the annual POTEnCIA reports on country energy consumption, dummy data based on the NL dataset was used to fill in the split; author: Joint Research Center (JRC); year: 2019</v>
      </c>
      <c r="AL60" s="71" t="str">
        <f>INDEX(Calculation_Splits!$DW:$EY,MATCH($A60,Calculation_Splits!$E:$E,0),MATCH(AL$1,Calculation_Splits!$DW$2:$EY$2,0))</f>
        <v>Data on type of electric cooling is not available in the annual POTEnCIA reports on country energy consumption, dummy data based on the NL dataset was used to fill in the split; author: Joint Research Center (JRC); year: 2019</v>
      </c>
      <c r="AM60" s="71" t="str">
        <f>INDEX(Calculation_Splits!$DW:$EY,MATCH($A60,Calculation_Splits!$E:$E,0),MATCH(AM$1,Calculation_Splits!$DW$2:$EY$2,0))</f>
        <v>Data on type of electric cooling is not available in the annual POTEnCIA reports on country energy consumption, dummy data based on the NL dataset was used to fill in the split; author: Joint Research Center (JRC); year: 2019</v>
      </c>
      <c r="AN60" s="71" t="str">
        <f>INDEX(Calculation_Splits!$DW:$EY,MATCH($A60,Calculation_Splits!$E:$E,0),MATCH(AN$1,Calculation_Splits!$DW$2:$EY$2,0))</f>
        <v>Data on type of electric cooling is not available in the annual POTEnCIA reports on country energy consumption, dummy data based on the NL dataset was used to fill in the split; author: Joint Research Center (JRC); year: 2019</v>
      </c>
      <c r="AO60" s="71" t="str">
        <f>INDEX(Calculation_Splits!$DW:$EY,MATCH($A60,Calculation_Splits!$E:$E,0),MATCH(AO$1,Calculation_Splits!$DW$2:$EY$2,0))</f>
        <v>Data on type of electric cooling is not available in the annual POTEnCIA reports on country energy consumption, dummy data based on the NL dataset was used to fill in the split; author: Joint Research Center (JRC); year: 2019</v>
      </c>
      <c r="AP60" s="71" t="str">
        <f>INDEX(Calculation_Splits!$DW:$EY,MATCH($A60,Calculation_Splits!$E:$E,0),MATCH(AP$1,Calculation_Splits!$DW$2:$EY$2,0))</f>
        <v>Data on type of electric cooling is not available in the annual POTEnCIA reports on country energy consumption, dummy data based on the NL dataset was used to fill in the split; author: Joint Research Center (JRC); year: 2019</v>
      </c>
      <c r="AQ60" s="71" t="str">
        <f>INDEX(Calculation_Splits!$DW:$EY,MATCH($A60,Calculation_Splits!$E:$E,0),MATCH(AQ$1,Calculation_Splits!$DW$2:$EY$2,0))</f>
        <v>Data on type of electric cooling is not available in the annual POTEnCIA reports on country energy consumption, dummy data based on the NL dataset was used to fill in the split; author: Joint Research Center (JRC); year: 2019</v>
      </c>
      <c r="AR60" s="71" t="str">
        <f>INDEX(Calculation_Splits!$DW:$EY,MATCH($A60,Calculation_Splits!$E:$E,0),MATCH(AR$1,Calculation_Splits!$DW$2:$EY$2,0))</f>
        <v>Data on type of electric cooling is not available in the annual POTEnCIA reports on country energy consumption, dummy data based on the NL dataset was used to fill in the split; author: Joint Research Center (JRC); year: 2019</v>
      </c>
      <c r="AS60" s="71" t="str">
        <f>INDEX(Calculation_Splits!$DW:$EY,MATCH($A60,Calculation_Splits!$E:$E,0),MATCH(AS$1,Calculation_Splits!$DW$2:$EY$2,0))</f>
        <v>Data on type of electric cooling is not available in the annual POTEnCIA reports on country energy consumption, dummy data based on the NL dataset was used to fill in the split; author: Joint Research Center (JRC); year: 2019</v>
      </c>
      <c r="AT60" s="71" t="str">
        <f>INDEX(Calculation_Splits!$DW:$EY,MATCH($A60,Calculation_Splits!$E:$E,0),MATCH(AT$1,Calculation_Splits!$DW$2:$EY$2,0))</f>
        <v>Data on type of electric cooling is not available in the annual POTEnCIA reports on country energy consumption, dummy data based on the NL dataset was used to fill in the split; author: Joint Research Center (JRC); year: 2019</v>
      </c>
      <c r="AU60" s="71" t="str">
        <f>INDEX(Calculation_Splits!$DW:$EY,MATCH($A60,Calculation_Splits!$E:$E,0),MATCH(AU$1,Calculation_Splits!$DW$2:$EY$2,0))</f>
        <v>Data on type of electric cooling is not available in the annual POTEnCIA reports on country energy consumption, dummy data based on the NL dataset was used to fill in the split; author: Joint Research Center (JRC); year: 2019</v>
      </c>
      <c r="AV60" s="71" t="str">
        <f>INDEX(Calculation_Splits!$DW:$EY,MATCH($A60,Calculation_Splits!$E:$E,0),MATCH(AV$1,Calculation_Splits!$DW$2:$EY$2,0))</f>
        <v>Data on type of electric cooling is not available in the annual POTEnCIA reports on country energy consumption, dummy data based on the NL dataset was used to fill in the split; author: Joint Research Center (JRC); year: 2019</v>
      </c>
      <c r="AW60" s="71" t="str">
        <f>INDEX(Calculation_Splits!$DW:$EY,MATCH($A60,Calculation_Splits!$E:$E,0),MATCH(AW$1,Calculation_Splits!$DW$2:$EY$2,0))</f>
        <v>Data on type of electric cooling is not available in the annual POTEnCIA reports on country energy consumption, dummy data based on the NL dataset was used to fill in the split; author: Joint Research Center (JRC); year: 2019</v>
      </c>
      <c r="AX60" s="71" t="str">
        <f>INDEX(Calculation_Splits!$DW:$EY,MATCH($A60,Calculation_Splits!$E:$E,0),MATCH(AX$1,Calculation_Splits!$DW$2:$EY$2,0))</f>
        <v>Data on type of electric cooling is not available in the annual POTEnCIA reports on country energy consumption, dummy data based on the NL dataset was used to fill in the split; author: Joint Research Center (JRC); year: 2019</v>
      </c>
      <c r="AY60" s="71" t="str">
        <f>INDEX(Calculation_Splits!$DW:$EY,MATCH($A60,Calculation_Splits!$E:$E,0),MATCH(AY$1,Calculation_Splits!$DW$2:$EY$2,0))</f>
        <v>Data on type of electric cooling is not available in the annual POTEnCIA reports on country energy consumption, dummy data based on the NL dataset was used to fill in the split; author: Joint Research Center (JRC); year: 2019</v>
      </c>
      <c r="AZ60" s="71" t="str">
        <f>INDEX(Calculation_Splits!$DW:$EY,MATCH($A60,Calculation_Splits!$E:$E,0),MATCH(AZ$1,Calculation_Splits!$DW$2:$EY$2,0))</f>
        <v>Data on type of electric cooling is not available in the annual POTEnCIA reports on country energy consumption, dummy data based on the NL dataset was used to fill in the split; author: Joint Research Center (JRC); year: 2019</v>
      </c>
      <c r="BA60" s="71" t="str">
        <f>INDEX(Calculation_Splits!$DW:$EY,MATCH($A60,Calculation_Splits!$E:$E,0),MATCH(BA$1,Calculation_Splits!$DW$2:$EY$2,0))</f>
        <v>Data on type of electric cooling is not available in the annual POTEnCIA reports on country energy consumption, dummy data based on the NL dataset was used to fill in the split; author: Joint Research Center (JRC); year: 2019</v>
      </c>
      <c r="BB60" s="71" t="str">
        <f>INDEX(Calculation_Splits!$DW:$EY,MATCH($A60,Calculation_Splits!$E:$E,0),MATCH(BB$1,Calculation_Splits!$DW$2:$EY$2,0))</f>
        <v>Data on type of electric cooling is not available in the annual POTEnCIA reports on country energy consumption, dummy data based on the NL dataset was used to fill in the split; author: Joint Research Center (JRC); year: 2019</v>
      </c>
      <c r="BC60" s="71" t="str">
        <f>INDEX(Calculation_Splits!$DW:$EY,MATCH($A60,Calculation_Splits!$E:$E,0),MATCH(BC$1,Calculation_Splits!$DW$2:$EY$2,0))</f>
        <v>Data on type of electric cooling is not available in the annual POTEnCIA reports on country energy consumption, dummy data based on the NL dataset was used to fill in the split; author: Joint Research Center (JRC); year: 2019</v>
      </c>
      <c r="BD60" s="71" t="str">
        <f>INDEX(Calculation_Splits!$DW:$EY,MATCH($A60,Calculation_Splits!$E:$E,0),MATCH(BD$1,Calculation_Splits!$DW$2:$EY$2,0))</f>
        <v>Data on type of electric cooling is not available in the annual POTEnCIA reports on country energy consumption, dummy data based on the NL dataset was used to fill in the split; author: Joint Research Center (JRC); year: 2019</v>
      </c>
      <c r="BE60" s="71" t="str">
        <f>INDEX(Calculation_Splits!$DW:$EY,MATCH($A60,Calculation_Splits!$E:$E,0),MATCH(BE$1,Calculation_Splits!$DW$2:$EY$2,0))</f>
        <v>Data on type of electric cooling is not available in the annual POTEnCIA reports on country energy consumption, dummy data based on the NL dataset was used to fill in the split; author: Joint Research Center (JRC); year: 2019</v>
      </c>
      <c r="BF60" s="71" t="str">
        <f>INDEX(Calculation_Splits!$DW:$EY,MATCH($A60,Calculation_Splits!$E:$E,0),MATCH(BF$1,Calculation_Splits!$DW$2:$EY$2,0))</f>
        <v>Data on type of electric cooling is not available in the annual POTEnCIA reports on country energy consumption, dummy data based on the NL dataset was used to fill in the split; author: Joint Research Center (JRC); year: 2019</v>
      </c>
      <c r="BG60" s="71" t="str">
        <f>INDEX(Calculation_Splits!$DW:$EY,MATCH($A60,Calculation_Splits!$E:$E,0),MATCH(BG$1,Calculation_Splits!$DW$2:$EY$2,0))</f>
        <v>Data on type of electric cooling is not available in the annual POTEnCIA reports on country energy consumption, dummy data based on the NL dataset was used to fill in the split; author: Joint Research Center (JRC); year: 2019</v>
      </c>
    </row>
    <row r="61" spans="1:59" x14ac:dyDescent="0.2">
      <c r="A61" t="s">
        <v>194</v>
      </c>
      <c r="B61" s="49">
        <f>INDEX(Calculation_Splits!$CT:$DV,MATCH($A61,Calculation_Splits!$E:$E,0),MATCH(B$1,Calculation_Splits!$CT$2:$DV$2,0))</f>
        <v>0.05</v>
      </c>
      <c r="C61" s="49">
        <f>INDEX(Calculation_Splits!$CT:$DV,MATCH($A61,Calculation_Splits!$E:$E,0),MATCH(C$1,Calculation_Splits!$CT$2:$DV$2,0))</f>
        <v>0.05</v>
      </c>
      <c r="D61" s="49">
        <f>INDEX(Calculation_Splits!$CT:$DV,MATCH($A61,Calculation_Splits!$E:$E,0),MATCH(D$1,Calculation_Splits!$CT$2:$DV$2,0))</f>
        <v>0.05</v>
      </c>
      <c r="E61" s="49">
        <f>INDEX(Calculation_Splits!$CT:$DV,MATCH($A61,Calculation_Splits!$E:$E,0),MATCH(E$1,Calculation_Splits!$CT$2:$DV$2,0))</f>
        <v>0.05</v>
      </c>
      <c r="F61" s="49">
        <f>INDEX(Calculation_Splits!$CT:$DV,MATCH($A61,Calculation_Splits!$E:$E,0),MATCH(F$1,Calculation_Splits!$CT$2:$DV$2,0))</f>
        <v>0.05</v>
      </c>
      <c r="G61" s="49">
        <f>INDEX(Calculation_Splits!$CT:$DV,MATCH($A61,Calculation_Splits!$E:$E,0),MATCH(G$1,Calculation_Splits!$CT$2:$DV$2,0))</f>
        <v>0.05</v>
      </c>
      <c r="H61" s="49">
        <f>INDEX(Calculation_Splits!$CT:$DV,MATCH($A61,Calculation_Splits!$E:$E,0),MATCH(H$1,Calculation_Splits!$CT$2:$DV$2,0))</f>
        <v>0.05</v>
      </c>
      <c r="I61" s="49">
        <f>INDEX(Calculation_Splits!$CT:$DV,MATCH($A61,Calculation_Splits!$E:$E,0),MATCH(I$1,Calculation_Splits!$CT$2:$DV$2,0))</f>
        <v>0.05</v>
      </c>
      <c r="J61" s="49">
        <f>INDEX(Calculation_Splits!$CT:$DV,MATCH($A61,Calculation_Splits!$E:$E,0),MATCH(J$1,Calculation_Splits!$CT$2:$DV$2,0))</f>
        <v>0.05</v>
      </c>
      <c r="K61" s="49">
        <f>INDEX(Calculation_Splits!$CT:$DV,MATCH($A61,Calculation_Splits!$E:$E,0),MATCH(K$1,Calculation_Splits!$CT$2:$DV$2,0))</f>
        <v>0.05</v>
      </c>
      <c r="L61" s="49">
        <f>INDEX(Calculation_Splits!$CT:$DV,MATCH($A61,Calculation_Splits!$E:$E,0),MATCH(L$1,Calculation_Splits!$CT$2:$DV$2,0))</f>
        <v>0.05</v>
      </c>
      <c r="M61" s="49">
        <f>INDEX(Calculation_Splits!$CT:$DV,MATCH($A61,Calculation_Splits!$E:$E,0),MATCH(M$1,Calculation_Splits!$CT$2:$DV$2,0))</f>
        <v>0.05</v>
      </c>
      <c r="N61" s="49">
        <f>INDEX(Calculation_Splits!$CT:$DV,MATCH($A61,Calculation_Splits!$E:$E,0),MATCH(N$1,Calculation_Splits!$CT$2:$DV$2,0))</f>
        <v>0.05</v>
      </c>
      <c r="O61" s="49">
        <f>INDEX(Calculation_Splits!$CT:$DV,MATCH($A61,Calculation_Splits!$E:$E,0),MATCH(O$1,Calculation_Splits!$CT$2:$DV$2,0))</f>
        <v>0.05</v>
      </c>
      <c r="P61" s="49">
        <f>INDEX(Calculation_Splits!$CT:$DV,MATCH($A61,Calculation_Splits!$E:$E,0),MATCH(P$1,Calculation_Splits!$CT$2:$DV$2,0))</f>
        <v>0.05</v>
      </c>
      <c r="Q61" s="49">
        <f>INDEX(Calculation_Splits!$CT:$DV,MATCH($A61,Calculation_Splits!$E:$E,0),MATCH(Q$1,Calculation_Splits!$CT$2:$DV$2,0))</f>
        <v>0.05</v>
      </c>
      <c r="R61" s="49">
        <f>INDEX(Calculation_Splits!$CT:$DV,MATCH($A61,Calculation_Splits!$E:$E,0),MATCH(R$1,Calculation_Splits!$CT$2:$DV$2,0))</f>
        <v>0.05</v>
      </c>
      <c r="S61" s="49">
        <f>INDEX(Calculation_Splits!$CT:$DV,MATCH($A61,Calculation_Splits!$E:$E,0),MATCH(S$1,Calculation_Splits!$CT$2:$DV$2,0))</f>
        <v>0.05</v>
      </c>
      <c r="T61" s="49">
        <f>INDEX(Calculation_Splits!$CT:$DV,MATCH($A61,Calculation_Splits!$E:$E,0),MATCH(T$1,Calculation_Splits!$CT$2:$DV$2,0))</f>
        <v>0.05</v>
      </c>
      <c r="U61" s="49">
        <f>INDEX(Calculation_Splits!$CT:$DV,MATCH($A61,Calculation_Splits!$E:$E,0),MATCH(U$1,Calculation_Splits!$CT$2:$DV$2,0))</f>
        <v>0.05</v>
      </c>
      <c r="V61" s="49">
        <f>INDEX(Calculation_Splits!$CT:$DV,MATCH($A61,Calculation_Splits!$E:$E,0),MATCH(V$1,Calculation_Splits!$CT$2:$DV$2,0))</f>
        <v>0.05</v>
      </c>
      <c r="W61" s="49">
        <f>INDEX(Calculation_Splits!$CT:$DV,MATCH($A61,Calculation_Splits!$E:$E,0),MATCH(W$1,Calculation_Splits!$CT$2:$DV$2,0))</f>
        <v>0.05</v>
      </c>
      <c r="X61" s="49">
        <f>INDEX(Calculation_Splits!$CT:$DV,MATCH($A61,Calculation_Splits!$E:$E,0),MATCH(X$1,Calculation_Splits!$CT$2:$DV$2,0))</f>
        <v>0.05</v>
      </c>
      <c r="Y61" s="49">
        <f>INDEX(Calculation_Splits!$CT:$DV,MATCH($A61,Calculation_Splits!$E:$E,0),MATCH(Y$1,Calculation_Splits!$CT$2:$DV$2,0))</f>
        <v>0.05</v>
      </c>
      <c r="Z61" s="49">
        <f>INDEX(Calculation_Splits!$CT:$DV,MATCH($A61,Calculation_Splits!$E:$E,0),MATCH(Z$1,Calculation_Splits!$CT$2:$DV$2,0))</f>
        <v>0.05</v>
      </c>
      <c r="AA61" s="49">
        <f>INDEX(Calculation_Splits!$CT:$DV,MATCH($A61,Calculation_Splits!$E:$E,0),MATCH(AA$1,Calculation_Splits!$CT$2:$DV$2,0))</f>
        <v>0.05</v>
      </c>
      <c r="AB61" s="49">
        <f>INDEX(Calculation_Splits!$CT:$DV,MATCH($A61,Calculation_Splits!$E:$E,0),MATCH(AB$1,Calculation_Splits!$CT$2:$DV$2,0))</f>
        <v>0.05</v>
      </c>
      <c r="AC61" s="49">
        <f>INDEX(Calculation_Splits!$CT:$DV,MATCH($A61,Calculation_Splits!$E:$E,0),MATCH(AC$1,Calculation_Splits!$CT$2:$DV$2,0))</f>
        <v>0.05</v>
      </c>
      <c r="AD61" s="49">
        <f>INDEX(Calculation_Splits!$CT:$DV,MATCH($A61,Calculation_Splits!$E:$E,0),MATCH(AD$1,Calculation_Splits!$CT$2:$DV$2,0))</f>
        <v>0.05</v>
      </c>
      <c r="AE61" s="71" t="str">
        <f>INDEX(Calculation_Splits!$DW:$EY,MATCH($A61,Calculation_Splits!$E:$E,0),MATCH(AE$1,Calculation_Splits!$DW$2:$EY$2,0))</f>
        <v>Data on type of lighting is not available in the annual POTEnCIA reports on country energy consumption, dummy data based on the NL dataset was used to fill in the split; author: Joint Research Center (JRC); year: 2019</v>
      </c>
      <c r="AF61" s="71" t="str">
        <f>INDEX(Calculation_Splits!$DW:$EY,MATCH($A61,Calculation_Splits!$E:$E,0),MATCH(AF$1,Calculation_Splits!$DW$2:$EY$2,0))</f>
        <v>Data on type of lighting is not available in the annual POTEnCIA reports on country energy consumption, dummy data based on the NL dataset was used to fill in the split; author: Joint Research Center (JRC); year: 2019</v>
      </c>
      <c r="AG61" s="71" t="str">
        <f>INDEX(Calculation_Splits!$DW:$EY,MATCH($A61,Calculation_Splits!$E:$E,0),MATCH(AG$1,Calculation_Splits!$DW$2:$EY$2,0))</f>
        <v>Data on type of lighting is not available in the annual POTEnCIA reports on country energy consumption, dummy data based on the NL dataset was used to fill in the split; author: Joint Research Center (JRC); year: 2019</v>
      </c>
      <c r="AH61" s="71" t="str">
        <f>INDEX(Calculation_Splits!$DW:$EY,MATCH($A61,Calculation_Splits!$E:$E,0),MATCH(AH$1,Calculation_Splits!$DW$2:$EY$2,0))</f>
        <v>Data on type of lighting is not available in the annual POTEnCIA reports on country energy consumption, dummy data based on the NL dataset was used to fill in the split; author: Joint Research Center (JRC); year: 2019</v>
      </c>
      <c r="AI61" s="71" t="str">
        <f>INDEX(Calculation_Splits!$DW:$EY,MATCH($A61,Calculation_Splits!$E:$E,0),MATCH(AI$1,Calculation_Splits!$DW$2:$EY$2,0))</f>
        <v>Data on type of lighting is not available in the annual POTEnCIA reports on country energy consumption, dummy data based on the NL dataset was used to fill in the split; author: Joint Research Center (JRC); year: 2019</v>
      </c>
      <c r="AJ61" s="71" t="str">
        <f>INDEX(Calculation_Splits!$DW:$EY,MATCH($A61,Calculation_Splits!$E:$E,0),MATCH(AJ$1,Calculation_Splits!$DW$2:$EY$2,0))</f>
        <v>Data on type of lighting is not available in the annual POTEnCIA reports on country energy consumption, dummy data based on the NL dataset was used to fill in the split; author: Joint Research Center (JRC); year: 2019</v>
      </c>
      <c r="AK61" s="71" t="str">
        <f>INDEX(Calculation_Splits!$DW:$EY,MATCH($A61,Calculation_Splits!$E:$E,0),MATCH(AK$1,Calculation_Splits!$DW$2:$EY$2,0))</f>
        <v>Data on type of lighting is not available in the annual POTEnCIA reports on country energy consumption, dummy data based on the NL dataset was used to fill in the split; author: Joint Research Center (JRC); year: 2019</v>
      </c>
      <c r="AL61" s="71" t="str">
        <f>INDEX(Calculation_Splits!$DW:$EY,MATCH($A61,Calculation_Splits!$E:$E,0),MATCH(AL$1,Calculation_Splits!$DW$2:$EY$2,0))</f>
        <v>Data on type of lighting is not available in the annual POTEnCIA reports on country energy consumption, dummy data based on the NL dataset was used to fill in the split; author: Joint Research Center (JRC); year: 2019</v>
      </c>
      <c r="AM61" s="71" t="str">
        <f>INDEX(Calculation_Splits!$DW:$EY,MATCH($A61,Calculation_Splits!$E:$E,0),MATCH(AM$1,Calculation_Splits!$DW$2:$EY$2,0))</f>
        <v>Data on type of lighting is not available in the annual POTEnCIA reports on country energy consumption, dummy data based on the NL dataset was used to fill in the split; author: Joint Research Center (JRC); year: 2019</v>
      </c>
      <c r="AN61" s="71" t="str">
        <f>INDEX(Calculation_Splits!$DW:$EY,MATCH($A61,Calculation_Splits!$E:$E,0),MATCH(AN$1,Calculation_Splits!$DW$2:$EY$2,0))</f>
        <v>Data on type of lighting is not available in the annual POTEnCIA reports on country energy consumption, dummy data based on the NL dataset was used to fill in the split; author: Joint Research Center (JRC); year: 2019</v>
      </c>
      <c r="AO61" s="71" t="str">
        <f>INDEX(Calculation_Splits!$DW:$EY,MATCH($A61,Calculation_Splits!$E:$E,0),MATCH(AO$1,Calculation_Splits!$DW$2:$EY$2,0))</f>
        <v>Data on type of lighting is not available in the annual POTEnCIA reports on country energy consumption, dummy data based on the NL dataset was used to fill in the split; author: Joint Research Center (JRC); year: 2019</v>
      </c>
      <c r="AP61" s="71" t="str">
        <f>INDEX(Calculation_Splits!$DW:$EY,MATCH($A61,Calculation_Splits!$E:$E,0),MATCH(AP$1,Calculation_Splits!$DW$2:$EY$2,0))</f>
        <v>Data on type of lighting is not available in the annual POTEnCIA reports on country energy consumption, dummy data based on the NL dataset was used to fill in the split; author: Joint Research Center (JRC); year: 2019</v>
      </c>
      <c r="AQ61" s="71" t="str">
        <f>INDEX(Calculation_Splits!$DW:$EY,MATCH($A61,Calculation_Splits!$E:$E,0),MATCH(AQ$1,Calculation_Splits!$DW$2:$EY$2,0))</f>
        <v>Data on type of lighting is not available in the annual POTEnCIA reports on country energy consumption, dummy data based on the NL dataset was used to fill in the split; author: Joint Research Center (JRC); year: 2019</v>
      </c>
      <c r="AR61" s="71" t="str">
        <f>INDEX(Calculation_Splits!$DW:$EY,MATCH($A61,Calculation_Splits!$E:$E,0),MATCH(AR$1,Calculation_Splits!$DW$2:$EY$2,0))</f>
        <v>Data on type of lighting is not available in the annual POTEnCIA reports on country energy consumption, dummy data based on the NL dataset was used to fill in the split; author: Joint Research Center (JRC); year: 2019</v>
      </c>
      <c r="AS61" s="71" t="str">
        <f>INDEX(Calculation_Splits!$DW:$EY,MATCH($A61,Calculation_Splits!$E:$E,0),MATCH(AS$1,Calculation_Splits!$DW$2:$EY$2,0))</f>
        <v>Data on type of lighting is not available in the annual POTEnCIA reports on country energy consumption, dummy data based on the NL dataset was used to fill in the split; author: Joint Research Center (JRC); year: 2019</v>
      </c>
      <c r="AT61" s="71" t="str">
        <f>INDEX(Calculation_Splits!$DW:$EY,MATCH($A61,Calculation_Splits!$E:$E,0),MATCH(AT$1,Calculation_Splits!$DW$2:$EY$2,0))</f>
        <v>Data on type of lighting is not available in the annual POTEnCIA reports on country energy consumption, dummy data based on the NL dataset was used to fill in the split; author: Joint Research Center (JRC); year: 2019</v>
      </c>
      <c r="AU61" s="71" t="str">
        <f>INDEX(Calculation_Splits!$DW:$EY,MATCH($A61,Calculation_Splits!$E:$E,0),MATCH(AU$1,Calculation_Splits!$DW$2:$EY$2,0))</f>
        <v>Data on type of lighting is not available in the annual POTEnCIA reports on country energy consumption, dummy data based on the NL dataset was used to fill in the split; author: Joint Research Center (JRC); year: 2019</v>
      </c>
      <c r="AV61" s="71" t="str">
        <f>INDEX(Calculation_Splits!$DW:$EY,MATCH($A61,Calculation_Splits!$E:$E,0),MATCH(AV$1,Calculation_Splits!$DW$2:$EY$2,0))</f>
        <v>Data on type of lighting is not available in the annual POTEnCIA reports on country energy consumption, dummy data based on the NL dataset was used to fill in the split; author: Joint Research Center (JRC); year: 2019</v>
      </c>
      <c r="AW61" s="71" t="str">
        <f>INDEX(Calculation_Splits!$DW:$EY,MATCH($A61,Calculation_Splits!$E:$E,0),MATCH(AW$1,Calculation_Splits!$DW$2:$EY$2,0))</f>
        <v>Data on type of lighting is not available in the annual POTEnCIA reports on country energy consumption, dummy data based on the NL dataset was used to fill in the split; author: Joint Research Center (JRC); year: 2019</v>
      </c>
      <c r="AX61" s="71" t="str">
        <f>INDEX(Calculation_Splits!$DW:$EY,MATCH($A61,Calculation_Splits!$E:$E,0),MATCH(AX$1,Calculation_Splits!$DW$2:$EY$2,0))</f>
        <v>Data on type of lighting is not available in the annual POTEnCIA reports on country energy consumption, dummy data based on the NL dataset was used to fill in the split; author: Joint Research Center (JRC); year: 2019</v>
      </c>
      <c r="AY61" s="71" t="str">
        <f>INDEX(Calculation_Splits!$DW:$EY,MATCH($A61,Calculation_Splits!$E:$E,0),MATCH(AY$1,Calculation_Splits!$DW$2:$EY$2,0))</f>
        <v>Data on type of lighting is not available in the annual POTEnCIA reports on country energy consumption, dummy data based on the NL dataset was used to fill in the split; author: Joint Research Center (JRC); year: 2019</v>
      </c>
      <c r="AZ61" s="71" t="str">
        <f>INDEX(Calculation_Splits!$DW:$EY,MATCH($A61,Calculation_Splits!$E:$E,0),MATCH(AZ$1,Calculation_Splits!$DW$2:$EY$2,0))</f>
        <v>Data on type of lighting is not available in the annual POTEnCIA reports on country energy consumption, dummy data based on the NL dataset was used to fill in the split; author: Joint Research Center (JRC); year: 2019</v>
      </c>
      <c r="BA61" s="71" t="str">
        <f>INDEX(Calculation_Splits!$DW:$EY,MATCH($A61,Calculation_Splits!$E:$E,0),MATCH(BA$1,Calculation_Splits!$DW$2:$EY$2,0))</f>
        <v>Data on type of lighting is not available in the annual POTEnCIA reports on country energy consumption, dummy data based on the NL dataset was used to fill in the split; author: Joint Research Center (JRC); year: 2019</v>
      </c>
      <c r="BB61" s="71" t="str">
        <f>INDEX(Calculation_Splits!$DW:$EY,MATCH($A61,Calculation_Splits!$E:$E,0),MATCH(BB$1,Calculation_Splits!$DW$2:$EY$2,0))</f>
        <v>Data on type of lighting is not available in the annual POTEnCIA reports on country energy consumption, dummy data based on the NL dataset was used to fill in the split; author: Joint Research Center (JRC); year: 2019</v>
      </c>
      <c r="BC61" s="71" t="str">
        <f>INDEX(Calculation_Splits!$DW:$EY,MATCH($A61,Calculation_Splits!$E:$E,0),MATCH(BC$1,Calculation_Splits!$DW$2:$EY$2,0))</f>
        <v>Data on type of lighting is not available in the annual POTEnCIA reports on country energy consumption, dummy data based on the NL dataset was used to fill in the split; author: Joint Research Center (JRC); year: 2019</v>
      </c>
      <c r="BD61" s="71" t="str">
        <f>INDEX(Calculation_Splits!$DW:$EY,MATCH($A61,Calculation_Splits!$E:$E,0),MATCH(BD$1,Calculation_Splits!$DW$2:$EY$2,0))</f>
        <v>Data on type of lighting is not available in the annual POTEnCIA reports on country energy consumption, dummy data based on the NL dataset was used to fill in the split; author: Joint Research Center (JRC); year: 2019</v>
      </c>
      <c r="BE61" s="71" t="str">
        <f>INDEX(Calculation_Splits!$DW:$EY,MATCH($A61,Calculation_Splits!$E:$E,0),MATCH(BE$1,Calculation_Splits!$DW$2:$EY$2,0))</f>
        <v>Data on type of lighting is not available in the annual POTEnCIA reports on country energy consumption, dummy data based on the NL dataset was used to fill in the split; author: Joint Research Center (JRC); year: 2019</v>
      </c>
      <c r="BF61" s="71" t="str">
        <f>INDEX(Calculation_Splits!$DW:$EY,MATCH($A61,Calculation_Splits!$E:$E,0),MATCH(BF$1,Calculation_Splits!$DW$2:$EY$2,0))</f>
        <v>Data on type of lighting is not available in the annual POTEnCIA reports on country energy consumption, dummy data based on the NL dataset was used to fill in the split; author: Joint Research Center (JRC); year: 2019</v>
      </c>
      <c r="BG61" s="71" t="str">
        <f>INDEX(Calculation_Splits!$DW:$EY,MATCH($A61,Calculation_Splits!$E:$E,0),MATCH(BG$1,Calculation_Splits!$DW$2:$EY$2,0))</f>
        <v>Data on type of lighting is not available in the annual POTEnCIA reports on country energy consumption, dummy data based on the NL dataset was used to fill in the split; author: Joint Research Center (JRC); year: 2019</v>
      </c>
    </row>
    <row r="62" spans="1:59" x14ac:dyDescent="0.2">
      <c r="A62" t="s">
        <v>195</v>
      </c>
      <c r="B62" s="49">
        <f>INDEX(Calculation_Splits!$CT:$DV,MATCH($A62,Calculation_Splits!$E:$E,0),MATCH(B$1,Calculation_Splits!$CT$2:$DV$2,0))</f>
        <v>0.01</v>
      </c>
      <c r="C62" s="49">
        <f>INDEX(Calculation_Splits!$CT:$DV,MATCH($A62,Calculation_Splits!$E:$E,0),MATCH(C$1,Calculation_Splits!$CT$2:$DV$2,0))</f>
        <v>0.01</v>
      </c>
      <c r="D62" s="49">
        <f>INDEX(Calculation_Splits!$CT:$DV,MATCH($A62,Calculation_Splits!$E:$E,0),MATCH(D$1,Calculation_Splits!$CT$2:$DV$2,0))</f>
        <v>0.01</v>
      </c>
      <c r="E62" s="49">
        <f>INDEX(Calculation_Splits!$CT:$DV,MATCH($A62,Calculation_Splits!$E:$E,0),MATCH(E$1,Calculation_Splits!$CT$2:$DV$2,0))</f>
        <v>0.01</v>
      </c>
      <c r="F62" s="49">
        <f>INDEX(Calculation_Splits!$CT:$DV,MATCH($A62,Calculation_Splits!$E:$E,0),MATCH(F$1,Calculation_Splits!$CT$2:$DV$2,0))</f>
        <v>0.01</v>
      </c>
      <c r="G62" s="49">
        <f>INDEX(Calculation_Splits!$CT:$DV,MATCH($A62,Calculation_Splits!$E:$E,0),MATCH(G$1,Calculation_Splits!$CT$2:$DV$2,0))</f>
        <v>0.01</v>
      </c>
      <c r="H62" s="49">
        <f>INDEX(Calculation_Splits!$CT:$DV,MATCH($A62,Calculation_Splits!$E:$E,0),MATCH(H$1,Calculation_Splits!$CT$2:$DV$2,0))</f>
        <v>0.01</v>
      </c>
      <c r="I62" s="49">
        <f>INDEX(Calculation_Splits!$CT:$DV,MATCH($A62,Calculation_Splits!$E:$E,0),MATCH(I$1,Calculation_Splits!$CT$2:$DV$2,0))</f>
        <v>0.01</v>
      </c>
      <c r="J62" s="49">
        <f>INDEX(Calculation_Splits!$CT:$DV,MATCH($A62,Calculation_Splits!$E:$E,0),MATCH(J$1,Calculation_Splits!$CT$2:$DV$2,0))</f>
        <v>0.01</v>
      </c>
      <c r="K62" s="49">
        <f>INDEX(Calculation_Splits!$CT:$DV,MATCH($A62,Calculation_Splits!$E:$E,0),MATCH(K$1,Calculation_Splits!$CT$2:$DV$2,0))</f>
        <v>0.01</v>
      </c>
      <c r="L62" s="49">
        <f>INDEX(Calculation_Splits!$CT:$DV,MATCH($A62,Calculation_Splits!$E:$E,0),MATCH(L$1,Calculation_Splits!$CT$2:$DV$2,0))</f>
        <v>0.01</v>
      </c>
      <c r="M62" s="49">
        <f>INDEX(Calculation_Splits!$CT:$DV,MATCH($A62,Calculation_Splits!$E:$E,0),MATCH(M$1,Calculation_Splits!$CT$2:$DV$2,0))</f>
        <v>0.01</v>
      </c>
      <c r="N62" s="49">
        <f>INDEX(Calculation_Splits!$CT:$DV,MATCH($A62,Calculation_Splits!$E:$E,0),MATCH(N$1,Calculation_Splits!$CT$2:$DV$2,0))</f>
        <v>0.01</v>
      </c>
      <c r="O62" s="49">
        <f>INDEX(Calculation_Splits!$CT:$DV,MATCH($A62,Calculation_Splits!$E:$E,0),MATCH(O$1,Calculation_Splits!$CT$2:$DV$2,0))</f>
        <v>0.01</v>
      </c>
      <c r="P62" s="49">
        <f>INDEX(Calculation_Splits!$CT:$DV,MATCH($A62,Calculation_Splits!$E:$E,0),MATCH(P$1,Calculation_Splits!$CT$2:$DV$2,0))</f>
        <v>0.01</v>
      </c>
      <c r="Q62" s="49">
        <f>INDEX(Calculation_Splits!$CT:$DV,MATCH($A62,Calculation_Splits!$E:$E,0),MATCH(Q$1,Calculation_Splits!$CT$2:$DV$2,0))</f>
        <v>0.01</v>
      </c>
      <c r="R62" s="49">
        <f>INDEX(Calculation_Splits!$CT:$DV,MATCH($A62,Calculation_Splits!$E:$E,0),MATCH(R$1,Calculation_Splits!$CT$2:$DV$2,0))</f>
        <v>0.01</v>
      </c>
      <c r="S62" s="49">
        <f>INDEX(Calculation_Splits!$CT:$DV,MATCH($A62,Calculation_Splits!$E:$E,0),MATCH(S$1,Calculation_Splits!$CT$2:$DV$2,0))</f>
        <v>0.01</v>
      </c>
      <c r="T62" s="49">
        <f>INDEX(Calculation_Splits!$CT:$DV,MATCH($A62,Calculation_Splits!$E:$E,0),MATCH(T$1,Calculation_Splits!$CT$2:$DV$2,0))</f>
        <v>0.01</v>
      </c>
      <c r="U62" s="49">
        <f>INDEX(Calculation_Splits!$CT:$DV,MATCH($A62,Calculation_Splits!$E:$E,0),MATCH(U$1,Calculation_Splits!$CT$2:$DV$2,0))</f>
        <v>0.01</v>
      </c>
      <c r="V62" s="49">
        <f>INDEX(Calculation_Splits!$CT:$DV,MATCH($A62,Calculation_Splits!$E:$E,0),MATCH(V$1,Calculation_Splits!$CT$2:$DV$2,0))</f>
        <v>0.01</v>
      </c>
      <c r="W62" s="49">
        <f>INDEX(Calculation_Splits!$CT:$DV,MATCH($A62,Calculation_Splits!$E:$E,0),MATCH(W$1,Calculation_Splits!$CT$2:$DV$2,0))</f>
        <v>0.01</v>
      </c>
      <c r="X62" s="49">
        <f>INDEX(Calculation_Splits!$CT:$DV,MATCH($A62,Calculation_Splits!$E:$E,0),MATCH(X$1,Calculation_Splits!$CT$2:$DV$2,0))</f>
        <v>0.01</v>
      </c>
      <c r="Y62" s="49">
        <f>INDEX(Calculation_Splits!$CT:$DV,MATCH($A62,Calculation_Splits!$E:$E,0),MATCH(Y$1,Calculation_Splits!$CT$2:$DV$2,0))</f>
        <v>0.01</v>
      </c>
      <c r="Z62" s="49">
        <f>INDEX(Calculation_Splits!$CT:$DV,MATCH($A62,Calculation_Splits!$E:$E,0),MATCH(Z$1,Calculation_Splits!$CT$2:$DV$2,0))</f>
        <v>0.01</v>
      </c>
      <c r="AA62" s="49">
        <f>INDEX(Calculation_Splits!$CT:$DV,MATCH($A62,Calculation_Splits!$E:$E,0),MATCH(AA$1,Calculation_Splits!$CT$2:$DV$2,0))</f>
        <v>0.01</v>
      </c>
      <c r="AB62" s="49">
        <f>INDEX(Calculation_Splits!$CT:$DV,MATCH($A62,Calculation_Splits!$E:$E,0),MATCH(AB$1,Calculation_Splits!$CT$2:$DV$2,0))</f>
        <v>0.01</v>
      </c>
      <c r="AC62" s="49">
        <f>INDEX(Calculation_Splits!$CT:$DV,MATCH($A62,Calculation_Splits!$E:$E,0),MATCH(AC$1,Calculation_Splits!$CT$2:$DV$2,0))</f>
        <v>0.01</v>
      </c>
      <c r="AD62" s="49">
        <f>INDEX(Calculation_Splits!$CT:$DV,MATCH($A62,Calculation_Splits!$E:$E,0),MATCH(AD$1,Calculation_Splits!$CT$2:$DV$2,0))</f>
        <v>0.01</v>
      </c>
      <c r="AE62" s="71" t="str">
        <f>INDEX(Calculation_Splits!$DW:$EY,MATCH($A62,Calculation_Splits!$E:$E,0),MATCH(AE$1,Calculation_Splits!$DW$2:$EY$2,0))</f>
        <v>Data on type of lighting is not available in the annual POTEnCIA reports on country energy consumption, dummy data based on the NL dataset was used to fill in the split; author: Joint Research Center (JRC); year: 2019</v>
      </c>
      <c r="AF62" s="71" t="str">
        <f>INDEX(Calculation_Splits!$DW:$EY,MATCH($A62,Calculation_Splits!$E:$E,0),MATCH(AF$1,Calculation_Splits!$DW$2:$EY$2,0))</f>
        <v>Data on type of lighting is not available in the annual POTEnCIA reports on country energy consumption, dummy data based on the NL dataset was used to fill in the split; author: Joint Research Center (JRC); year: 2019</v>
      </c>
      <c r="AG62" s="71" t="str">
        <f>INDEX(Calculation_Splits!$DW:$EY,MATCH($A62,Calculation_Splits!$E:$E,0),MATCH(AG$1,Calculation_Splits!$DW$2:$EY$2,0))</f>
        <v>Data on type of lighting is not available in the annual POTEnCIA reports on country energy consumption, dummy data based on the NL dataset was used to fill in the split; author: Joint Research Center (JRC); year: 2019</v>
      </c>
      <c r="AH62" s="71" t="str">
        <f>INDEX(Calculation_Splits!$DW:$EY,MATCH($A62,Calculation_Splits!$E:$E,0),MATCH(AH$1,Calculation_Splits!$DW$2:$EY$2,0))</f>
        <v>Data on type of lighting is not available in the annual POTEnCIA reports on country energy consumption, dummy data based on the NL dataset was used to fill in the split; author: Joint Research Center (JRC); year: 2019</v>
      </c>
      <c r="AI62" s="71" t="str">
        <f>INDEX(Calculation_Splits!$DW:$EY,MATCH($A62,Calculation_Splits!$E:$E,0),MATCH(AI$1,Calculation_Splits!$DW$2:$EY$2,0))</f>
        <v>Data on type of lighting is not available in the annual POTEnCIA reports on country energy consumption, dummy data based on the NL dataset was used to fill in the split; author: Joint Research Center (JRC); year: 2019</v>
      </c>
      <c r="AJ62" s="71" t="str">
        <f>INDEX(Calculation_Splits!$DW:$EY,MATCH($A62,Calculation_Splits!$E:$E,0),MATCH(AJ$1,Calculation_Splits!$DW$2:$EY$2,0))</f>
        <v>Data on type of lighting is not available in the annual POTEnCIA reports on country energy consumption, dummy data based on the NL dataset was used to fill in the split; author: Joint Research Center (JRC); year: 2019</v>
      </c>
      <c r="AK62" s="71" t="str">
        <f>INDEX(Calculation_Splits!$DW:$EY,MATCH($A62,Calculation_Splits!$E:$E,0),MATCH(AK$1,Calculation_Splits!$DW$2:$EY$2,0))</f>
        <v>Data on type of lighting is not available in the annual POTEnCIA reports on country energy consumption, dummy data based on the NL dataset was used to fill in the split; author: Joint Research Center (JRC); year: 2019</v>
      </c>
      <c r="AL62" s="71" t="str">
        <f>INDEX(Calculation_Splits!$DW:$EY,MATCH($A62,Calculation_Splits!$E:$E,0),MATCH(AL$1,Calculation_Splits!$DW$2:$EY$2,0))</f>
        <v>Data on type of lighting is not available in the annual POTEnCIA reports on country energy consumption, dummy data based on the NL dataset was used to fill in the split; author: Joint Research Center (JRC); year: 2019</v>
      </c>
      <c r="AM62" s="71" t="str">
        <f>INDEX(Calculation_Splits!$DW:$EY,MATCH($A62,Calculation_Splits!$E:$E,0),MATCH(AM$1,Calculation_Splits!$DW$2:$EY$2,0))</f>
        <v>Data on type of lighting is not available in the annual POTEnCIA reports on country energy consumption, dummy data based on the NL dataset was used to fill in the split; author: Joint Research Center (JRC); year: 2019</v>
      </c>
      <c r="AN62" s="71" t="str">
        <f>INDEX(Calculation_Splits!$DW:$EY,MATCH($A62,Calculation_Splits!$E:$E,0),MATCH(AN$1,Calculation_Splits!$DW$2:$EY$2,0))</f>
        <v>Data on type of lighting is not available in the annual POTEnCIA reports on country energy consumption, dummy data based on the NL dataset was used to fill in the split; author: Joint Research Center (JRC); year: 2019</v>
      </c>
      <c r="AO62" s="71" t="str">
        <f>INDEX(Calculation_Splits!$DW:$EY,MATCH($A62,Calculation_Splits!$E:$E,0),MATCH(AO$1,Calculation_Splits!$DW$2:$EY$2,0))</f>
        <v>Data on type of lighting is not available in the annual POTEnCIA reports on country energy consumption, dummy data based on the NL dataset was used to fill in the split; author: Joint Research Center (JRC); year: 2019</v>
      </c>
      <c r="AP62" s="71" t="str">
        <f>INDEX(Calculation_Splits!$DW:$EY,MATCH($A62,Calculation_Splits!$E:$E,0),MATCH(AP$1,Calculation_Splits!$DW$2:$EY$2,0))</f>
        <v>Data on type of lighting is not available in the annual POTEnCIA reports on country energy consumption, dummy data based on the NL dataset was used to fill in the split; author: Joint Research Center (JRC); year: 2019</v>
      </c>
      <c r="AQ62" s="71" t="str">
        <f>INDEX(Calculation_Splits!$DW:$EY,MATCH($A62,Calculation_Splits!$E:$E,0),MATCH(AQ$1,Calculation_Splits!$DW$2:$EY$2,0))</f>
        <v>Data on type of lighting is not available in the annual POTEnCIA reports on country energy consumption, dummy data based on the NL dataset was used to fill in the split; author: Joint Research Center (JRC); year: 2019</v>
      </c>
      <c r="AR62" s="71" t="str">
        <f>INDEX(Calculation_Splits!$DW:$EY,MATCH($A62,Calculation_Splits!$E:$E,0),MATCH(AR$1,Calculation_Splits!$DW$2:$EY$2,0))</f>
        <v>Data on type of lighting is not available in the annual POTEnCIA reports on country energy consumption, dummy data based on the NL dataset was used to fill in the split; author: Joint Research Center (JRC); year: 2019</v>
      </c>
      <c r="AS62" s="71" t="str">
        <f>INDEX(Calculation_Splits!$DW:$EY,MATCH($A62,Calculation_Splits!$E:$E,0),MATCH(AS$1,Calculation_Splits!$DW$2:$EY$2,0))</f>
        <v>Data on type of lighting is not available in the annual POTEnCIA reports on country energy consumption, dummy data based on the NL dataset was used to fill in the split; author: Joint Research Center (JRC); year: 2019</v>
      </c>
      <c r="AT62" s="71" t="str">
        <f>INDEX(Calculation_Splits!$DW:$EY,MATCH($A62,Calculation_Splits!$E:$E,0),MATCH(AT$1,Calculation_Splits!$DW$2:$EY$2,0))</f>
        <v>Data on type of lighting is not available in the annual POTEnCIA reports on country energy consumption, dummy data based on the NL dataset was used to fill in the split; author: Joint Research Center (JRC); year: 2019</v>
      </c>
      <c r="AU62" s="71" t="str">
        <f>INDEX(Calculation_Splits!$DW:$EY,MATCH($A62,Calculation_Splits!$E:$E,0),MATCH(AU$1,Calculation_Splits!$DW$2:$EY$2,0))</f>
        <v>Data on type of lighting is not available in the annual POTEnCIA reports on country energy consumption, dummy data based on the NL dataset was used to fill in the split; author: Joint Research Center (JRC); year: 2019</v>
      </c>
      <c r="AV62" s="71" t="str">
        <f>INDEX(Calculation_Splits!$DW:$EY,MATCH($A62,Calculation_Splits!$E:$E,0),MATCH(AV$1,Calculation_Splits!$DW$2:$EY$2,0))</f>
        <v>Data on type of lighting is not available in the annual POTEnCIA reports on country energy consumption, dummy data based on the NL dataset was used to fill in the split; author: Joint Research Center (JRC); year: 2019</v>
      </c>
      <c r="AW62" s="71" t="str">
        <f>INDEX(Calculation_Splits!$DW:$EY,MATCH($A62,Calculation_Splits!$E:$E,0),MATCH(AW$1,Calculation_Splits!$DW$2:$EY$2,0))</f>
        <v>Data on type of lighting is not available in the annual POTEnCIA reports on country energy consumption, dummy data based on the NL dataset was used to fill in the split; author: Joint Research Center (JRC); year: 2019</v>
      </c>
      <c r="AX62" s="71" t="str">
        <f>INDEX(Calculation_Splits!$DW:$EY,MATCH($A62,Calculation_Splits!$E:$E,0),MATCH(AX$1,Calculation_Splits!$DW$2:$EY$2,0))</f>
        <v>Data on type of lighting is not available in the annual POTEnCIA reports on country energy consumption, dummy data based on the NL dataset was used to fill in the split; author: Joint Research Center (JRC); year: 2019</v>
      </c>
      <c r="AY62" s="71" t="str">
        <f>INDEX(Calculation_Splits!$DW:$EY,MATCH($A62,Calculation_Splits!$E:$E,0),MATCH(AY$1,Calculation_Splits!$DW$2:$EY$2,0))</f>
        <v>Data on type of lighting is not available in the annual POTEnCIA reports on country energy consumption, dummy data based on the NL dataset was used to fill in the split; author: Joint Research Center (JRC); year: 2019</v>
      </c>
      <c r="AZ62" s="71" t="str">
        <f>INDEX(Calculation_Splits!$DW:$EY,MATCH($A62,Calculation_Splits!$E:$E,0),MATCH(AZ$1,Calculation_Splits!$DW$2:$EY$2,0))</f>
        <v>Data on type of lighting is not available in the annual POTEnCIA reports on country energy consumption, dummy data based on the NL dataset was used to fill in the split; author: Joint Research Center (JRC); year: 2019</v>
      </c>
      <c r="BA62" s="71" t="str">
        <f>INDEX(Calculation_Splits!$DW:$EY,MATCH($A62,Calculation_Splits!$E:$E,0),MATCH(BA$1,Calculation_Splits!$DW$2:$EY$2,0))</f>
        <v>Data on type of lighting is not available in the annual POTEnCIA reports on country energy consumption, dummy data based on the NL dataset was used to fill in the split; author: Joint Research Center (JRC); year: 2019</v>
      </c>
      <c r="BB62" s="71" t="str">
        <f>INDEX(Calculation_Splits!$DW:$EY,MATCH($A62,Calculation_Splits!$E:$E,0),MATCH(BB$1,Calculation_Splits!$DW$2:$EY$2,0))</f>
        <v>Data on type of lighting is not available in the annual POTEnCIA reports on country energy consumption, dummy data based on the NL dataset was used to fill in the split; author: Joint Research Center (JRC); year: 2019</v>
      </c>
      <c r="BC62" s="71" t="str">
        <f>INDEX(Calculation_Splits!$DW:$EY,MATCH($A62,Calculation_Splits!$E:$E,0),MATCH(BC$1,Calculation_Splits!$DW$2:$EY$2,0))</f>
        <v>Data on type of lighting is not available in the annual POTEnCIA reports on country energy consumption, dummy data based on the NL dataset was used to fill in the split; author: Joint Research Center (JRC); year: 2019</v>
      </c>
      <c r="BD62" s="71" t="str">
        <f>INDEX(Calculation_Splits!$DW:$EY,MATCH($A62,Calculation_Splits!$E:$E,0),MATCH(BD$1,Calculation_Splits!$DW$2:$EY$2,0))</f>
        <v>Data on type of lighting is not available in the annual POTEnCIA reports on country energy consumption, dummy data based on the NL dataset was used to fill in the split; author: Joint Research Center (JRC); year: 2019</v>
      </c>
      <c r="BE62" s="71" t="str">
        <f>INDEX(Calculation_Splits!$DW:$EY,MATCH($A62,Calculation_Splits!$E:$E,0),MATCH(BE$1,Calculation_Splits!$DW$2:$EY$2,0))</f>
        <v>Data on type of lighting is not available in the annual POTEnCIA reports on country energy consumption, dummy data based on the NL dataset was used to fill in the split; author: Joint Research Center (JRC); year: 2019</v>
      </c>
      <c r="BF62" s="71" t="str">
        <f>INDEX(Calculation_Splits!$DW:$EY,MATCH($A62,Calculation_Splits!$E:$E,0),MATCH(BF$1,Calculation_Splits!$DW$2:$EY$2,0))</f>
        <v>Data on type of lighting is not available in the annual POTEnCIA reports on country energy consumption, dummy data based on the NL dataset was used to fill in the split; author: Joint Research Center (JRC); year: 2019</v>
      </c>
      <c r="BG62" s="71" t="str">
        <f>INDEX(Calculation_Splits!$DW:$EY,MATCH($A62,Calculation_Splits!$E:$E,0),MATCH(BG$1,Calculation_Splits!$DW$2:$EY$2,0))</f>
        <v>Data on type of lighting is not available in the annual POTEnCIA reports on country energy consumption, dummy data based on the NL dataset was used to fill in the split; author: Joint Research Center (JRC); year: 2019</v>
      </c>
    </row>
    <row r="63" spans="1:59" x14ac:dyDescent="0.2">
      <c r="A63" t="s">
        <v>196</v>
      </c>
      <c r="B63" s="49">
        <f>INDEX(Calculation_Splits!$CT:$DV,MATCH($A63,Calculation_Splits!$E:$E,0),MATCH(B$1,Calculation_Splits!$CT$2:$DV$2,0))</f>
        <v>0.94</v>
      </c>
      <c r="C63" s="49">
        <f>INDEX(Calculation_Splits!$CT:$DV,MATCH($A63,Calculation_Splits!$E:$E,0),MATCH(C$1,Calculation_Splits!$CT$2:$DV$2,0))</f>
        <v>0.94</v>
      </c>
      <c r="D63" s="49">
        <f>INDEX(Calculation_Splits!$CT:$DV,MATCH($A63,Calculation_Splits!$E:$E,0),MATCH(D$1,Calculation_Splits!$CT$2:$DV$2,0))</f>
        <v>0.94</v>
      </c>
      <c r="E63" s="49">
        <f>INDEX(Calculation_Splits!$CT:$DV,MATCH($A63,Calculation_Splits!$E:$E,0),MATCH(E$1,Calculation_Splits!$CT$2:$DV$2,0))</f>
        <v>0.94</v>
      </c>
      <c r="F63" s="49">
        <f>INDEX(Calculation_Splits!$CT:$DV,MATCH($A63,Calculation_Splits!$E:$E,0),MATCH(F$1,Calculation_Splits!$CT$2:$DV$2,0))</f>
        <v>0.94</v>
      </c>
      <c r="G63" s="49">
        <f>INDEX(Calculation_Splits!$CT:$DV,MATCH($A63,Calculation_Splits!$E:$E,0),MATCH(G$1,Calculation_Splits!$CT$2:$DV$2,0))</f>
        <v>0.94</v>
      </c>
      <c r="H63" s="49">
        <f>INDEX(Calculation_Splits!$CT:$DV,MATCH($A63,Calculation_Splits!$E:$E,0),MATCH(H$1,Calculation_Splits!$CT$2:$DV$2,0))</f>
        <v>0.94</v>
      </c>
      <c r="I63" s="49">
        <f>INDEX(Calculation_Splits!$CT:$DV,MATCH($A63,Calculation_Splits!$E:$E,0),MATCH(I$1,Calculation_Splits!$CT$2:$DV$2,0))</f>
        <v>0.94</v>
      </c>
      <c r="J63" s="49">
        <f>INDEX(Calculation_Splits!$CT:$DV,MATCH($A63,Calculation_Splits!$E:$E,0),MATCH(J$1,Calculation_Splits!$CT$2:$DV$2,0))</f>
        <v>0.94</v>
      </c>
      <c r="K63" s="49">
        <f>INDEX(Calculation_Splits!$CT:$DV,MATCH($A63,Calculation_Splits!$E:$E,0),MATCH(K$1,Calculation_Splits!$CT$2:$DV$2,0))</f>
        <v>0.94</v>
      </c>
      <c r="L63" s="49">
        <f>INDEX(Calculation_Splits!$CT:$DV,MATCH($A63,Calculation_Splits!$E:$E,0),MATCH(L$1,Calculation_Splits!$CT$2:$DV$2,0))</f>
        <v>0.94</v>
      </c>
      <c r="M63" s="49">
        <f>INDEX(Calculation_Splits!$CT:$DV,MATCH($A63,Calculation_Splits!$E:$E,0),MATCH(M$1,Calculation_Splits!$CT$2:$DV$2,0))</f>
        <v>0.94</v>
      </c>
      <c r="N63" s="49">
        <f>INDEX(Calculation_Splits!$CT:$DV,MATCH($A63,Calculation_Splits!$E:$E,0),MATCH(N$1,Calculation_Splits!$CT$2:$DV$2,0))</f>
        <v>0.94</v>
      </c>
      <c r="O63" s="49">
        <f>INDEX(Calculation_Splits!$CT:$DV,MATCH($A63,Calculation_Splits!$E:$E,0),MATCH(O$1,Calculation_Splits!$CT$2:$DV$2,0))</f>
        <v>0.94</v>
      </c>
      <c r="P63" s="49">
        <f>INDEX(Calculation_Splits!$CT:$DV,MATCH($A63,Calculation_Splits!$E:$E,0),MATCH(P$1,Calculation_Splits!$CT$2:$DV$2,0))</f>
        <v>0.94</v>
      </c>
      <c r="Q63" s="49">
        <f>INDEX(Calculation_Splits!$CT:$DV,MATCH($A63,Calculation_Splits!$E:$E,0),MATCH(Q$1,Calculation_Splits!$CT$2:$DV$2,0))</f>
        <v>0.94</v>
      </c>
      <c r="R63" s="49">
        <f>INDEX(Calculation_Splits!$CT:$DV,MATCH($A63,Calculation_Splits!$E:$E,0),MATCH(R$1,Calculation_Splits!$CT$2:$DV$2,0))</f>
        <v>0.94</v>
      </c>
      <c r="S63" s="49">
        <f>INDEX(Calculation_Splits!$CT:$DV,MATCH($A63,Calculation_Splits!$E:$E,0),MATCH(S$1,Calculation_Splits!$CT$2:$DV$2,0))</f>
        <v>0.94</v>
      </c>
      <c r="T63" s="49">
        <f>INDEX(Calculation_Splits!$CT:$DV,MATCH($A63,Calculation_Splits!$E:$E,0),MATCH(T$1,Calculation_Splits!$CT$2:$DV$2,0))</f>
        <v>0.94</v>
      </c>
      <c r="U63" s="49">
        <f>INDEX(Calculation_Splits!$CT:$DV,MATCH($A63,Calculation_Splits!$E:$E,0),MATCH(U$1,Calculation_Splits!$CT$2:$DV$2,0))</f>
        <v>0.94</v>
      </c>
      <c r="V63" s="49">
        <f>INDEX(Calculation_Splits!$CT:$DV,MATCH($A63,Calculation_Splits!$E:$E,0),MATCH(V$1,Calculation_Splits!$CT$2:$DV$2,0))</f>
        <v>0.94</v>
      </c>
      <c r="W63" s="49">
        <f>INDEX(Calculation_Splits!$CT:$DV,MATCH($A63,Calculation_Splits!$E:$E,0),MATCH(W$1,Calculation_Splits!$CT$2:$DV$2,0))</f>
        <v>0.94</v>
      </c>
      <c r="X63" s="49">
        <f>INDEX(Calculation_Splits!$CT:$DV,MATCH($A63,Calculation_Splits!$E:$E,0),MATCH(X$1,Calculation_Splits!$CT$2:$DV$2,0))</f>
        <v>0.94</v>
      </c>
      <c r="Y63" s="49">
        <f>INDEX(Calculation_Splits!$CT:$DV,MATCH($A63,Calculation_Splits!$E:$E,0),MATCH(Y$1,Calculation_Splits!$CT$2:$DV$2,0))</f>
        <v>0.94</v>
      </c>
      <c r="Z63" s="49">
        <f>INDEX(Calculation_Splits!$CT:$DV,MATCH($A63,Calculation_Splits!$E:$E,0),MATCH(Z$1,Calculation_Splits!$CT$2:$DV$2,0))</f>
        <v>0.94</v>
      </c>
      <c r="AA63" s="49">
        <f>INDEX(Calculation_Splits!$CT:$DV,MATCH($A63,Calculation_Splits!$E:$E,0),MATCH(AA$1,Calculation_Splits!$CT$2:$DV$2,0))</f>
        <v>0.94</v>
      </c>
      <c r="AB63" s="49">
        <f>INDEX(Calculation_Splits!$CT:$DV,MATCH($A63,Calculation_Splits!$E:$E,0),MATCH(AB$1,Calculation_Splits!$CT$2:$DV$2,0))</f>
        <v>0.94</v>
      </c>
      <c r="AC63" s="49">
        <f>INDEX(Calculation_Splits!$CT:$DV,MATCH($A63,Calculation_Splits!$E:$E,0),MATCH(AC$1,Calculation_Splits!$CT$2:$DV$2,0))</f>
        <v>0.94</v>
      </c>
      <c r="AD63" s="49">
        <f>INDEX(Calculation_Splits!$CT:$DV,MATCH($A63,Calculation_Splits!$E:$E,0),MATCH(AD$1,Calculation_Splits!$CT$2:$DV$2,0))</f>
        <v>0.94</v>
      </c>
      <c r="AE63" s="71" t="str">
        <f>INDEX(Calculation_Splits!$DW:$EY,MATCH($A63,Calculation_Splits!$E:$E,0),MATCH(AE$1,Calculation_Splits!$DW$2:$EY$2,0))</f>
        <v>Data on type of lighting is not available in the annual POTEnCIA reports on country energy consumption, dummy data based on the NL dataset was used to fill in the split; author: Joint Research Center (JRC); year: 2019</v>
      </c>
      <c r="AF63" s="71" t="str">
        <f>INDEX(Calculation_Splits!$DW:$EY,MATCH($A63,Calculation_Splits!$E:$E,0),MATCH(AF$1,Calculation_Splits!$DW$2:$EY$2,0))</f>
        <v>Data on type of lighting is not available in the annual POTEnCIA reports on country energy consumption, dummy data based on the NL dataset was used to fill in the split; author: Joint Research Center (JRC); year: 2019</v>
      </c>
      <c r="AG63" s="71" t="str">
        <f>INDEX(Calculation_Splits!$DW:$EY,MATCH($A63,Calculation_Splits!$E:$E,0),MATCH(AG$1,Calculation_Splits!$DW$2:$EY$2,0))</f>
        <v>Data on type of lighting is not available in the annual POTEnCIA reports on country energy consumption, dummy data based on the NL dataset was used to fill in the split; author: Joint Research Center (JRC); year: 2019</v>
      </c>
      <c r="AH63" s="71" t="str">
        <f>INDEX(Calculation_Splits!$DW:$EY,MATCH($A63,Calculation_Splits!$E:$E,0),MATCH(AH$1,Calculation_Splits!$DW$2:$EY$2,0))</f>
        <v>Data on type of lighting is not available in the annual POTEnCIA reports on country energy consumption, dummy data based on the NL dataset was used to fill in the split; author: Joint Research Center (JRC); year: 2019</v>
      </c>
      <c r="AI63" s="71" t="str">
        <f>INDEX(Calculation_Splits!$DW:$EY,MATCH($A63,Calculation_Splits!$E:$E,0),MATCH(AI$1,Calculation_Splits!$DW$2:$EY$2,0))</f>
        <v>Data on type of lighting is not available in the annual POTEnCIA reports on country energy consumption, dummy data based on the NL dataset was used to fill in the split; author: Joint Research Center (JRC); year: 2019</v>
      </c>
      <c r="AJ63" s="71" t="str">
        <f>INDEX(Calculation_Splits!$DW:$EY,MATCH($A63,Calculation_Splits!$E:$E,0),MATCH(AJ$1,Calculation_Splits!$DW$2:$EY$2,0))</f>
        <v>Data on type of lighting is not available in the annual POTEnCIA reports on country energy consumption, dummy data based on the NL dataset was used to fill in the split; author: Joint Research Center (JRC); year: 2019</v>
      </c>
      <c r="AK63" s="71" t="str">
        <f>INDEX(Calculation_Splits!$DW:$EY,MATCH($A63,Calculation_Splits!$E:$E,0),MATCH(AK$1,Calculation_Splits!$DW$2:$EY$2,0))</f>
        <v>Data on type of lighting is not available in the annual POTEnCIA reports on country energy consumption, dummy data based on the NL dataset was used to fill in the split; author: Joint Research Center (JRC); year: 2019</v>
      </c>
      <c r="AL63" s="71" t="str">
        <f>INDEX(Calculation_Splits!$DW:$EY,MATCH($A63,Calculation_Splits!$E:$E,0),MATCH(AL$1,Calculation_Splits!$DW$2:$EY$2,0))</f>
        <v>Data on type of lighting is not available in the annual POTEnCIA reports on country energy consumption, dummy data based on the NL dataset was used to fill in the split; author: Joint Research Center (JRC); year: 2019</v>
      </c>
      <c r="AM63" s="71" t="str">
        <f>INDEX(Calculation_Splits!$DW:$EY,MATCH($A63,Calculation_Splits!$E:$E,0),MATCH(AM$1,Calculation_Splits!$DW$2:$EY$2,0))</f>
        <v>Data on type of lighting is not available in the annual POTEnCIA reports on country energy consumption, dummy data based on the NL dataset was used to fill in the split; author: Joint Research Center (JRC); year: 2019</v>
      </c>
      <c r="AN63" s="71" t="str">
        <f>INDEX(Calculation_Splits!$DW:$EY,MATCH($A63,Calculation_Splits!$E:$E,0),MATCH(AN$1,Calculation_Splits!$DW$2:$EY$2,0))</f>
        <v>Data on type of lighting is not available in the annual POTEnCIA reports on country energy consumption, dummy data based on the NL dataset was used to fill in the split; author: Joint Research Center (JRC); year: 2019</v>
      </c>
      <c r="AO63" s="71" t="str">
        <f>INDEX(Calculation_Splits!$DW:$EY,MATCH($A63,Calculation_Splits!$E:$E,0),MATCH(AO$1,Calculation_Splits!$DW$2:$EY$2,0))</f>
        <v>Data on type of lighting is not available in the annual POTEnCIA reports on country energy consumption, dummy data based on the NL dataset was used to fill in the split; author: Joint Research Center (JRC); year: 2019</v>
      </c>
      <c r="AP63" s="71" t="str">
        <f>INDEX(Calculation_Splits!$DW:$EY,MATCH($A63,Calculation_Splits!$E:$E,0),MATCH(AP$1,Calculation_Splits!$DW$2:$EY$2,0))</f>
        <v>Data on type of lighting is not available in the annual POTEnCIA reports on country energy consumption, dummy data based on the NL dataset was used to fill in the split; author: Joint Research Center (JRC); year: 2019</v>
      </c>
      <c r="AQ63" s="71" t="str">
        <f>INDEX(Calculation_Splits!$DW:$EY,MATCH($A63,Calculation_Splits!$E:$E,0),MATCH(AQ$1,Calculation_Splits!$DW$2:$EY$2,0))</f>
        <v>Data on type of lighting is not available in the annual POTEnCIA reports on country energy consumption, dummy data based on the NL dataset was used to fill in the split; author: Joint Research Center (JRC); year: 2019</v>
      </c>
      <c r="AR63" s="71" t="str">
        <f>INDEX(Calculation_Splits!$DW:$EY,MATCH($A63,Calculation_Splits!$E:$E,0),MATCH(AR$1,Calculation_Splits!$DW$2:$EY$2,0))</f>
        <v>Data on type of lighting is not available in the annual POTEnCIA reports on country energy consumption, dummy data based on the NL dataset was used to fill in the split; author: Joint Research Center (JRC); year: 2019</v>
      </c>
      <c r="AS63" s="71" t="str">
        <f>INDEX(Calculation_Splits!$DW:$EY,MATCH($A63,Calculation_Splits!$E:$E,0),MATCH(AS$1,Calculation_Splits!$DW$2:$EY$2,0))</f>
        <v>Data on type of lighting is not available in the annual POTEnCIA reports on country energy consumption, dummy data based on the NL dataset was used to fill in the split; author: Joint Research Center (JRC); year: 2019</v>
      </c>
      <c r="AT63" s="71" t="str">
        <f>INDEX(Calculation_Splits!$DW:$EY,MATCH($A63,Calculation_Splits!$E:$E,0),MATCH(AT$1,Calculation_Splits!$DW$2:$EY$2,0))</f>
        <v>Data on type of lighting is not available in the annual POTEnCIA reports on country energy consumption, dummy data based on the NL dataset was used to fill in the split; author: Joint Research Center (JRC); year: 2019</v>
      </c>
      <c r="AU63" s="71" t="str">
        <f>INDEX(Calculation_Splits!$DW:$EY,MATCH($A63,Calculation_Splits!$E:$E,0),MATCH(AU$1,Calculation_Splits!$DW$2:$EY$2,0))</f>
        <v>Data on type of lighting is not available in the annual POTEnCIA reports on country energy consumption, dummy data based on the NL dataset was used to fill in the split; author: Joint Research Center (JRC); year: 2019</v>
      </c>
      <c r="AV63" s="71" t="str">
        <f>INDEX(Calculation_Splits!$DW:$EY,MATCH($A63,Calculation_Splits!$E:$E,0),MATCH(AV$1,Calculation_Splits!$DW$2:$EY$2,0))</f>
        <v>Data on type of lighting is not available in the annual POTEnCIA reports on country energy consumption, dummy data based on the NL dataset was used to fill in the split; author: Joint Research Center (JRC); year: 2019</v>
      </c>
      <c r="AW63" s="71" t="str">
        <f>INDEX(Calculation_Splits!$DW:$EY,MATCH($A63,Calculation_Splits!$E:$E,0),MATCH(AW$1,Calculation_Splits!$DW$2:$EY$2,0))</f>
        <v>Data on type of lighting is not available in the annual POTEnCIA reports on country energy consumption, dummy data based on the NL dataset was used to fill in the split; author: Joint Research Center (JRC); year: 2019</v>
      </c>
      <c r="AX63" s="71" t="str">
        <f>INDEX(Calculation_Splits!$DW:$EY,MATCH($A63,Calculation_Splits!$E:$E,0),MATCH(AX$1,Calculation_Splits!$DW$2:$EY$2,0))</f>
        <v>Data on type of lighting is not available in the annual POTEnCIA reports on country energy consumption, dummy data based on the NL dataset was used to fill in the split; author: Joint Research Center (JRC); year: 2019</v>
      </c>
      <c r="AY63" s="71" t="str">
        <f>INDEX(Calculation_Splits!$DW:$EY,MATCH($A63,Calculation_Splits!$E:$E,0),MATCH(AY$1,Calculation_Splits!$DW$2:$EY$2,0))</f>
        <v>Data on type of lighting is not available in the annual POTEnCIA reports on country energy consumption, dummy data based on the NL dataset was used to fill in the split; author: Joint Research Center (JRC); year: 2019</v>
      </c>
      <c r="AZ63" s="71" t="str">
        <f>INDEX(Calculation_Splits!$DW:$EY,MATCH($A63,Calculation_Splits!$E:$E,0),MATCH(AZ$1,Calculation_Splits!$DW$2:$EY$2,0))</f>
        <v>Data on type of lighting is not available in the annual POTEnCIA reports on country energy consumption, dummy data based on the NL dataset was used to fill in the split; author: Joint Research Center (JRC); year: 2019</v>
      </c>
      <c r="BA63" s="71" t="str">
        <f>INDEX(Calculation_Splits!$DW:$EY,MATCH($A63,Calculation_Splits!$E:$E,0),MATCH(BA$1,Calculation_Splits!$DW$2:$EY$2,0))</f>
        <v>Data on type of lighting is not available in the annual POTEnCIA reports on country energy consumption, dummy data based on the NL dataset was used to fill in the split; author: Joint Research Center (JRC); year: 2019</v>
      </c>
      <c r="BB63" s="71" t="str">
        <f>INDEX(Calculation_Splits!$DW:$EY,MATCH($A63,Calculation_Splits!$E:$E,0),MATCH(BB$1,Calculation_Splits!$DW$2:$EY$2,0))</f>
        <v>Data on type of lighting is not available in the annual POTEnCIA reports on country energy consumption, dummy data based on the NL dataset was used to fill in the split; author: Joint Research Center (JRC); year: 2019</v>
      </c>
      <c r="BC63" s="71" t="str">
        <f>INDEX(Calculation_Splits!$DW:$EY,MATCH($A63,Calculation_Splits!$E:$E,0),MATCH(BC$1,Calculation_Splits!$DW$2:$EY$2,0))</f>
        <v>Data on type of lighting is not available in the annual POTEnCIA reports on country energy consumption, dummy data based on the NL dataset was used to fill in the split; author: Joint Research Center (JRC); year: 2019</v>
      </c>
      <c r="BD63" s="71" t="str">
        <f>INDEX(Calculation_Splits!$DW:$EY,MATCH($A63,Calculation_Splits!$E:$E,0),MATCH(BD$1,Calculation_Splits!$DW$2:$EY$2,0))</f>
        <v>Data on type of lighting is not available in the annual POTEnCIA reports on country energy consumption, dummy data based on the NL dataset was used to fill in the split; author: Joint Research Center (JRC); year: 2019</v>
      </c>
      <c r="BE63" s="71" t="str">
        <f>INDEX(Calculation_Splits!$DW:$EY,MATCH($A63,Calculation_Splits!$E:$E,0),MATCH(BE$1,Calculation_Splits!$DW$2:$EY$2,0))</f>
        <v>Data on type of lighting is not available in the annual POTEnCIA reports on country energy consumption, dummy data based on the NL dataset was used to fill in the split; author: Joint Research Center (JRC); year: 2019</v>
      </c>
      <c r="BF63" s="71" t="str">
        <f>INDEX(Calculation_Splits!$DW:$EY,MATCH($A63,Calculation_Splits!$E:$E,0),MATCH(BF$1,Calculation_Splits!$DW$2:$EY$2,0))</f>
        <v>Data on type of lighting is not available in the annual POTEnCIA reports on country energy consumption, dummy data based on the NL dataset was used to fill in the split; author: Joint Research Center (JRC); year: 2019</v>
      </c>
      <c r="BG63" s="71" t="str">
        <f>INDEX(Calculation_Splits!$DW:$EY,MATCH($A63,Calculation_Splits!$E:$E,0),MATCH(BG$1,Calculation_Splits!$DW$2:$EY$2,0))</f>
        <v>Data on type of lighting is not available in the annual POTEnCIA reports on country energy consumption, dummy data based on the NL dataset was used to fill in the split; author: Joint Research Center (JRC); year: 2019</v>
      </c>
    </row>
    <row r="64" spans="1:59" x14ac:dyDescent="0.2">
      <c r="A64" t="s">
        <v>197</v>
      </c>
      <c r="B64" s="49">
        <f>INDEX(Calculation_Splits!$CT:$DV,MATCH($A64,Calculation_Splits!$E:$E,0),MATCH(B$1,Calculation_Splits!$CT$2:$DV$2,0))</f>
        <v>0.26778056964286223</v>
      </c>
      <c r="C64" s="49">
        <f>INDEX(Calculation_Splits!$CT:$DV,MATCH($A64,Calculation_Splits!$E:$E,0),MATCH(C$1,Calculation_Splits!$CT$2:$DV$2,0))</f>
        <v>0.20977321280874955</v>
      </c>
      <c r="D64" s="49">
        <f>INDEX(Calculation_Splits!$CT:$DV,MATCH($A64,Calculation_Splits!$E:$E,0),MATCH(D$1,Calculation_Splits!$CT$2:$DV$2,0))</f>
        <v>5.1757973085605008E-2</v>
      </c>
      <c r="E64" s="49">
        <f>INDEX(Calculation_Splits!$CT:$DV,MATCH($A64,Calculation_Splits!$E:$E,0),MATCH(E$1,Calculation_Splits!$CT$2:$DV$2,0))</f>
        <v>0.16204098021263971</v>
      </c>
      <c r="F64" s="49">
        <f>INDEX(Calculation_Splits!$CT:$DV,MATCH($A64,Calculation_Splits!$E:$E,0),MATCH(F$1,Calculation_Splits!$CT$2:$DV$2,0))</f>
        <v>0.16013087312638616</v>
      </c>
      <c r="G64" s="49">
        <f>INDEX(Calculation_Splits!$CT:$DV,MATCH($A64,Calculation_Splits!$E:$E,0),MATCH(G$1,Calculation_Splits!$CT$2:$DV$2,0))</f>
        <v>0.14250240013153528</v>
      </c>
      <c r="H64" s="49">
        <f>INDEX(Calculation_Splits!$CT:$DV,MATCH($A64,Calculation_Splits!$E:$E,0),MATCH(H$1,Calculation_Splits!$CT$2:$DV$2,0))</f>
        <v>0.47415222490885628</v>
      </c>
      <c r="I64" s="49">
        <f>INDEX(Calculation_Splits!$CT:$DV,MATCH($A64,Calculation_Splits!$E:$E,0),MATCH(I$1,Calculation_Splits!$CT$2:$DV$2,0))</f>
        <v>3.6787145123734814E-2</v>
      </c>
      <c r="J64" s="49">
        <f>INDEX(Calculation_Splits!$CT:$DV,MATCH($A64,Calculation_Splits!$E:$E,0),MATCH(J$1,Calculation_Splits!$CT$2:$DV$2,0))</f>
        <v>0.20224194863937661</v>
      </c>
      <c r="K64" s="49">
        <f>INDEX(Calculation_Splits!$CT:$DV,MATCH($A64,Calculation_Splits!$E:$E,0),MATCH(K$1,Calculation_Splits!$CT$2:$DV$2,0))</f>
        <v>0.18885022365120771</v>
      </c>
      <c r="L64" s="49">
        <f>INDEX(Calculation_Splits!$CT:$DV,MATCH($A64,Calculation_Splits!$E:$E,0),MATCH(L$1,Calculation_Splits!$CT$2:$DV$2,0))</f>
        <v>0.11911385220249367</v>
      </c>
      <c r="M64" s="49">
        <f>INDEX(Calculation_Splits!$CT:$DV,MATCH($A64,Calculation_Splits!$E:$E,0),MATCH(M$1,Calculation_Splits!$CT$2:$DV$2,0))</f>
        <v>0.21135096109527696</v>
      </c>
      <c r="N64" s="49">
        <f>INDEX(Calculation_Splits!$CT:$DV,MATCH($A64,Calculation_Splits!$E:$E,0),MATCH(N$1,Calculation_Splits!$CT$2:$DV$2,0))</f>
        <v>0.24044872931461669</v>
      </c>
      <c r="O64" s="49">
        <f>INDEX(Calculation_Splits!$CT:$DV,MATCH($A64,Calculation_Splits!$E:$E,0),MATCH(O$1,Calculation_Splits!$CT$2:$DV$2,0))</f>
        <v>0.10222814520588262</v>
      </c>
      <c r="P64" s="49">
        <f>INDEX(Calculation_Splits!$CT:$DV,MATCH($A64,Calculation_Splits!$E:$E,0),MATCH(P$1,Calculation_Splits!$CT$2:$DV$2,0))</f>
        <v>5.941514752546647E-2</v>
      </c>
      <c r="Q64" s="49">
        <f>INDEX(Calculation_Splits!$CT:$DV,MATCH($A64,Calculation_Splits!$E:$E,0),MATCH(Q$1,Calculation_Splits!$CT$2:$DV$2,0))</f>
        <v>0.11650271588501292</v>
      </c>
      <c r="R64" s="49">
        <f>INDEX(Calculation_Splits!$CT:$DV,MATCH($A64,Calculation_Splits!$E:$E,0),MATCH(R$1,Calculation_Splits!$CT$2:$DV$2,0))</f>
        <v>0.1708772233593934</v>
      </c>
      <c r="S64" s="49">
        <f>INDEX(Calculation_Splits!$CT:$DV,MATCH($A64,Calculation_Splits!$E:$E,0),MATCH(S$1,Calculation_Splits!$CT$2:$DV$2,0))</f>
        <v>0.16235862084262637</v>
      </c>
      <c r="T64" s="49">
        <f>INDEX(Calculation_Splits!$CT:$DV,MATCH($A64,Calculation_Splits!$E:$E,0),MATCH(T$1,Calculation_Splits!$CT$2:$DV$2,0))</f>
        <v>0.17733728166280882</v>
      </c>
      <c r="U64" s="49">
        <f>INDEX(Calculation_Splits!$CT:$DV,MATCH($A64,Calculation_Splits!$E:$E,0),MATCH(U$1,Calculation_Splits!$CT$2:$DV$2,0))</f>
        <v>5.5933977428064344E-2</v>
      </c>
      <c r="V64" s="49">
        <f>INDEX(Calculation_Splits!$CT:$DV,MATCH($A64,Calculation_Splits!$E:$E,0),MATCH(V$1,Calculation_Splits!$CT$2:$DV$2,0))</f>
        <v>0.13141611177137702</v>
      </c>
      <c r="W64" s="49">
        <f>INDEX(Calculation_Splits!$CT:$DV,MATCH($A64,Calculation_Splits!$E:$E,0),MATCH(W$1,Calculation_Splits!$CT$2:$DV$2,0))</f>
        <v>0.11166343269864755</v>
      </c>
      <c r="X64" s="49">
        <f>INDEX(Calculation_Splits!$CT:$DV,MATCH($A64,Calculation_Splits!$E:$E,0),MATCH(X$1,Calculation_Splits!$CT$2:$DV$2,0))</f>
        <v>7.4020178581299056E-2</v>
      </c>
      <c r="Y64" s="49">
        <f>INDEX(Calculation_Splits!$CT:$DV,MATCH($A64,Calculation_Splits!$E:$E,0),MATCH(Y$1,Calculation_Splits!$CT$2:$DV$2,0))</f>
        <v>0.38747993905713873</v>
      </c>
      <c r="Z64" s="49">
        <f>INDEX(Calculation_Splits!$CT:$DV,MATCH($A64,Calculation_Splits!$E:$E,0),MATCH(Z$1,Calculation_Splits!$CT$2:$DV$2,0))</f>
        <v>0.19852842574561924</v>
      </c>
      <c r="AA64" s="49">
        <f>INDEX(Calculation_Splits!$CT:$DV,MATCH($A64,Calculation_Splits!$E:$E,0),MATCH(AA$1,Calculation_Splits!$CT$2:$DV$2,0))</f>
        <v>0.16468426022861879</v>
      </c>
      <c r="AB64" s="49">
        <f>INDEX(Calculation_Splits!$CT:$DV,MATCH($A64,Calculation_Splits!$E:$E,0),MATCH(AB$1,Calculation_Splits!$CT$2:$DV$2,0))</f>
        <v>0.13964561170766679</v>
      </c>
      <c r="AC64" s="49">
        <f>INDEX(Calculation_Splits!$CT:$DV,MATCH($A64,Calculation_Splits!$E:$E,0),MATCH(AC$1,Calculation_Splits!$CT$2:$DV$2,0))</f>
        <v>5.2289615770233895E-2</v>
      </c>
      <c r="AD64" s="49">
        <f>INDEX(Calculation_Splits!$CT:$DV,MATCH($A64,Calculation_Splits!$E:$E,0),MATCH(AD$1,Calculation_Splits!$CT$2:$DV$2,0))</f>
        <v>0.1576305052423696</v>
      </c>
      <c r="AE64" s="71" t="str">
        <f>INDEX(Calculation_Splits!$DW:$EY,MATCH($A64,Calculation_Splits!$E:$E,0),MATCH(AE$1,Calculation_Splits!$DW$2:$EY$2,0))</f>
        <v>Derived from the annual POTEnCIA reports on country energy consumption; author: Joint Research Center (JRC); year: 2019</v>
      </c>
      <c r="AF64" s="71" t="str">
        <f>INDEX(Calculation_Splits!$DW:$EY,MATCH($A64,Calculation_Splits!$E:$E,0),MATCH(AF$1,Calculation_Splits!$DW$2:$EY$2,0))</f>
        <v>Derived from the annual POTEnCIA reports on country energy consumption; author: Joint Research Center (JRC); year: 2019</v>
      </c>
      <c r="AG64" s="71" t="str">
        <f>INDEX(Calculation_Splits!$DW:$EY,MATCH($A64,Calculation_Splits!$E:$E,0),MATCH(AG$1,Calculation_Splits!$DW$2:$EY$2,0))</f>
        <v>Derived from the annual POTEnCIA reports on country energy consumption; author: Joint Research Center (JRC); year: 2019</v>
      </c>
      <c r="AH64" s="71" t="str">
        <f>INDEX(Calculation_Splits!$DW:$EY,MATCH($A64,Calculation_Splits!$E:$E,0),MATCH(AH$1,Calculation_Splits!$DW$2:$EY$2,0))</f>
        <v>Derived from the annual POTEnCIA reports on country energy consumption; author: Joint Research Center (JRC); year: 2019</v>
      </c>
      <c r="AI64" s="71" t="str">
        <f>INDEX(Calculation_Splits!$DW:$EY,MATCH($A64,Calculation_Splits!$E:$E,0),MATCH(AI$1,Calculation_Splits!$DW$2:$EY$2,0))</f>
        <v>Derived from the annual POTEnCIA reports on country energy consumption; author: Joint Research Center (JRC); year: 2019</v>
      </c>
      <c r="AJ64" s="71" t="str">
        <f>INDEX(Calculation_Splits!$DW:$EY,MATCH($A64,Calculation_Splits!$E:$E,0),MATCH(AJ$1,Calculation_Splits!$DW$2:$EY$2,0))</f>
        <v>Derived from the annual POTEnCIA reports on country energy consumption; author: Joint Research Center (JRC); year: 2019</v>
      </c>
      <c r="AK64" s="71" t="str">
        <f>INDEX(Calculation_Splits!$DW:$EY,MATCH($A64,Calculation_Splits!$E:$E,0),MATCH(AK$1,Calculation_Splits!$DW$2:$EY$2,0))</f>
        <v>Derived from the annual POTEnCIA reports on country energy consumption; author: Joint Research Center (JRC); year: 2019</v>
      </c>
      <c r="AL64" s="71" t="str">
        <f>INDEX(Calculation_Splits!$DW:$EY,MATCH($A64,Calculation_Splits!$E:$E,0),MATCH(AL$1,Calculation_Splits!$DW$2:$EY$2,0))</f>
        <v>Derived from the annual POTEnCIA reports on country energy consumption; author: Joint Research Center (JRC); year: 2019</v>
      </c>
      <c r="AM64" s="71" t="str">
        <f>INDEX(Calculation_Splits!$DW:$EY,MATCH($A64,Calculation_Splits!$E:$E,0),MATCH(AM$1,Calculation_Splits!$DW$2:$EY$2,0))</f>
        <v>Derived from the annual POTEnCIA reports on country energy consumption; author: Joint Research Center (JRC); year: 2019</v>
      </c>
      <c r="AN64" s="71" t="str">
        <f>INDEX(Calculation_Splits!$DW:$EY,MATCH($A64,Calculation_Splits!$E:$E,0),MATCH(AN$1,Calculation_Splits!$DW$2:$EY$2,0))</f>
        <v>Derived from the annual POTEnCIA reports on country energy consumption; author: Joint Research Center (JRC); year: 2019</v>
      </c>
      <c r="AO64" s="71" t="str">
        <f>INDEX(Calculation_Splits!$DW:$EY,MATCH($A64,Calculation_Splits!$E:$E,0),MATCH(AO$1,Calculation_Splits!$DW$2:$EY$2,0))</f>
        <v>Derived from the annual POTEnCIA reports on country energy consumption; author: Joint Research Center (JRC); year: 2019</v>
      </c>
      <c r="AP64" s="71" t="str">
        <f>INDEX(Calculation_Splits!$DW:$EY,MATCH($A64,Calculation_Splits!$E:$E,0),MATCH(AP$1,Calculation_Splits!$DW$2:$EY$2,0))</f>
        <v>Derived from the annual POTEnCIA reports on country energy consumption; author: Joint Research Center (JRC); year: 2019</v>
      </c>
      <c r="AQ64" s="71" t="str">
        <f>INDEX(Calculation_Splits!$DW:$EY,MATCH($A64,Calculation_Splits!$E:$E,0),MATCH(AQ$1,Calculation_Splits!$DW$2:$EY$2,0))</f>
        <v>Derived from the annual POTEnCIA reports on country energy consumption; author: Joint Research Center (JRC); year: 2019</v>
      </c>
      <c r="AR64" s="71" t="str">
        <f>INDEX(Calculation_Splits!$DW:$EY,MATCH($A64,Calculation_Splits!$E:$E,0),MATCH(AR$1,Calculation_Splits!$DW$2:$EY$2,0))</f>
        <v>Derived from the annual POTEnCIA reports on country energy consumption; author: Joint Research Center (JRC); year: 2019</v>
      </c>
      <c r="AS64" s="71" t="str">
        <f>INDEX(Calculation_Splits!$DW:$EY,MATCH($A64,Calculation_Splits!$E:$E,0),MATCH(AS$1,Calculation_Splits!$DW$2:$EY$2,0))</f>
        <v>Derived from the annual POTEnCIA reports on country energy consumption; author: Joint Research Center (JRC); year: 2019</v>
      </c>
      <c r="AT64" s="71" t="str">
        <f>INDEX(Calculation_Splits!$DW:$EY,MATCH($A64,Calculation_Splits!$E:$E,0),MATCH(AT$1,Calculation_Splits!$DW$2:$EY$2,0))</f>
        <v>Derived from the annual POTEnCIA reports on country energy consumption; author: Joint Research Center (JRC); year: 2019</v>
      </c>
      <c r="AU64" s="71" t="str">
        <f>INDEX(Calculation_Splits!$DW:$EY,MATCH($A64,Calculation_Splits!$E:$E,0),MATCH(AU$1,Calculation_Splits!$DW$2:$EY$2,0))</f>
        <v>Derived from the annual POTEnCIA reports on country energy consumption; author: Joint Research Center (JRC); year: 2019</v>
      </c>
      <c r="AV64" s="71" t="str">
        <f>INDEX(Calculation_Splits!$DW:$EY,MATCH($A64,Calculation_Splits!$E:$E,0),MATCH(AV$1,Calculation_Splits!$DW$2:$EY$2,0))</f>
        <v>Derived from the annual POTEnCIA reports on country energy consumption; author: Joint Research Center (JRC); year: 2019</v>
      </c>
      <c r="AW64" s="71" t="str">
        <f>INDEX(Calculation_Splits!$DW:$EY,MATCH($A64,Calculation_Splits!$E:$E,0),MATCH(AW$1,Calculation_Splits!$DW$2:$EY$2,0))</f>
        <v>Derived from the annual POTEnCIA reports on country energy consumption; author: Joint Research Center (JRC); year: 2019</v>
      </c>
      <c r="AX64" s="71" t="str">
        <f>INDEX(Calculation_Splits!$DW:$EY,MATCH($A64,Calculation_Splits!$E:$E,0),MATCH(AX$1,Calculation_Splits!$DW$2:$EY$2,0))</f>
        <v>Derived from the annual POTEnCIA reports on country energy consumption; author: Joint Research Center (JRC); year: 2019</v>
      </c>
      <c r="AY64" s="71" t="str">
        <f>INDEX(Calculation_Splits!$DW:$EY,MATCH($A64,Calculation_Splits!$E:$E,0),MATCH(AY$1,Calculation_Splits!$DW$2:$EY$2,0))</f>
        <v>Derived from the annual POTEnCIA reports on country energy consumption; author: Joint Research Center (JRC); year: 2019</v>
      </c>
      <c r="AZ64" s="71" t="str">
        <f>INDEX(Calculation_Splits!$DW:$EY,MATCH($A64,Calculation_Splits!$E:$E,0),MATCH(AZ$1,Calculation_Splits!$DW$2:$EY$2,0))</f>
        <v>Derived from the annual POTEnCIA reports on country energy consumption; author: Joint Research Center (JRC); year: 2019</v>
      </c>
      <c r="BA64" s="71" t="str">
        <f>INDEX(Calculation_Splits!$DW:$EY,MATCH($A64,Calculation_Splits!$E:$E,0),MATCH(BA$1,Calculation_Splits!$DW$2:$EY$2,0))</f>
        <v>Derived from the annual POTEnCIA reports on country energy consumption; author: Joint Research Center (JRC); year: 2019</v>
      </c>
      <c r="BB64" s="71" t="str">
        <f>INDEX(Calculation_Splits!$DW:$EY,MATCH($A64,Calculation_Splits!$E:$E,0),MATCH(BB$1,Calculation_Splits!$DW$2:$EY$2,0))</f>
        <v>Derived from the annual POTEnCIA reports on country energy consumption; author: Joint Research Center (JRC); year: 2019</v>
      </c>
      <c r="BC64" s="71" t="str">
        <f>INDEX(Calculation_Splits!$DW:$EY,MATCH($A64,Calculation_Splits!$E:$E,0),MATCH(BC$1,Calculation_Splits!$DW$2:$EY$2,0))</f>
        <v>Derived from the annual POTEnCIA reports on country energy consumption; author: Joint Research Center (JRC); year: 2019</v>
      </c>
      <c r="BD64" s="71" t="str">
        <f>INDEX(Calculation_Splits!$DW:$EY,MATCH($A64,Calculation_Splits!$E:$E,0),MATCH(BD$1,Calculation_Splits!$DW$2:$EY$2,0))</f>
        <v>Derived from the annual POTEnCIA reports on country energy consumption; author: Joint Research Center (JRC); year: 2019</v>
      </c>
      <c r="BE64" s="71" t="str">
        <f>INDEX(Calculation_Splits!$DW:$EY,MATCH($A64,Calculation_Splits!$E:$E,0),MATCH(BE$1,Calculation_Splits!$DW$2:$EY$2,0))</f>
        <v>Derived from the annual POTEnCIA reports on country energy consumption; author: Joint Research Center (JRC); year: 2019</v>
      </c>
      <c r="BF64" s="71" t="str">
        <f>INDEX(Calculation_Splits!$DW:$EY,MATCH($A64,Calculation_Splits!$E:$E,0),MATCH(BF$1,Calculation_Splits!$DW$2:$EY$2,0))</f>
        <v>Derived from the annual POTEnCIA reports on country energy consumption; author: Joint Research Center (JRC); year: 2019</v>
      </c>
      <c r="BG64" s="71" t="str">
        <f>INDEX(Calculation_Splits!$DW:$EY,MATCH($A64,Calculation_Splits!$E:$E,0),MATCH(BG$1,Calculation_Splits!$DW$2:$EY$2,0))</f>
        <v>Derived from the annual POTEnCIA reports on country energy consumption; author: Joint Research Center (JRC); year: 2019</v>
      </c>
    </row>
    <row r="65" spans="1:59" x14ac:dyDescent="0.2">
      <c r="A65" t="s">
        <v>198</v>
      </c>
      <c r="B65" s="49">
        <f>INDEX(Calculation_Splits!$CT:$DV,MATCH($A65,Calculation_Splits!$E:$E,0),MATCH(B$1,Calculation_Splits!$CT$2:$DV$2,0))</f>
        <v>0.46443886071427554</v>
      </c>
      <c r="C65" s="49">
        <f>INDEX(Calculation_Splits!$CT:$DV,MATCH($A65,Calculation_Splits!$E:$E,0),MATCH(C$1,Calculation_Splits!$CT$2:$DV$2,0))</f>
        <v>0.58045357438250089</v>
      </c>
      <c r="D65" s="49">
        <f>INDEX(Calculation_Splits!$CT:$DV,MATCH($A65,Calculation_Splits!$E:$E,0),MATCH(D$1,Calculation_Splits!$CT$2:$DV$2,0))</f>
        <v>0.89648405382879004</v>
      </c>
      <c r="E65" s="49">
        <f>INDEX(Calculation_Splits!$CT:$DV,MATCH($A65,Calculation_Splits!$E:$E,0),MATCH(E$1,Calculation_Splits!$CT$2:$DV$2,0))</f>
        <v>0.67591803957472063</v>
      </c>
      <c r="F65" s="49">
        <f>INDEX(Calculation_Splits!$CT:$DV,MATCH($A65,Calculation_Splits!$E:$E,0),MATCH(F$1,Calculation_Splits!$CT$2:$DV$2,0))</f>
        <v>0.67973825374722763</v>
      </c>
      <c r="G65" s="49">
        <f>INDEX(Calculation_Splits!$CT:$DV,MATCH($A65,Calculation_Splits!$E:$E,0),MATCH(G$1,Calculation_Splits!$CT$2:$DV$2,0))</f>
        <v>0.71499519973692949</v>
      </c>
      <c r="H65" s="49">
        <f>INDEX(Calculation_Splits!$CT:$DV,MATCH($A65,Calculation_Splits!$E:$E,0),MATCH(H$1,Calculation_Splits!$CT$2:$DV$2,0))</f>
        <v>5.1695550182287386E-2</v>
      </c>
      <c r="I65" s="49">
        <f>INDEX(Calculation_Splits!$CT:$DV,MATCH($A65,Calculation_Splits!$E:$E,0),MATCH(I$1,Calculation_Splits!$CT$2:$DV$2,0))</f>
        <v>0.92642570975253036</v>
      </c>
      <c r="J65" s="49">
        <f>INDEX(Calculation_Splits!$CT:$DV,MATCH($A65,Calculation_Splits!$E:$E,0),MATCH(J$1,Calculation_Splits!$CT$2:$DV$2,0))</f>
        <v>0.59551610272124678</v>
      </c>
      <c r="K65" s="49">
        <f>INDEX(Calculation_Splits!$CT:$DV,MATCH($A65,Calculation_Splits!$E:$E,0),MATCH(K$1,Calculation_Splits!$CT$2:$DV$2,0))</f>
        <v>0.62229955269758452</v>
      </c>
      <c r="L65" s="49">
        <f>INDEX(Calculation_Splits!$CT:$DV,MATCH($A65,Calculation_Splits!$E:$E,0),MATCH(L$1,Calculation_Splits!$CT$2:$DV$2,0))</f>
        <v>0.76177229559501258</v>
      </c>
      <c r="M65" s="49">
        <f>INDEX(Calculation_Splits!$CT:$DV,MATCH($A65,Calculation_Splits!$E:$E,0),MATCH(M$1,Calculation_Splits!$CT$2:$DV$2,0))</f>
        <v>0.57729807780944598</v>
      </c>
      <c r="N65" s="49">
        <f>INDEX(Calculation_Splits!$CT:$DV,MATCH($A65,Calculation_Splits!$E:$E,0),MATCH(N$1,Calculation_Splits!$CT$2:$DV$2,0))</f>
        <v>0.51910254137076661</v>
      </c>
      <c r="O65" s="49">
        <f>INDEX(Calculation_Splits!$CT:$DV,MATCH($A65,Calculation_Splits!$E:$E,0),MATCH(O$1,Calculation_Splits!$CT$2:$DV$2,0))</f>
        <v>0.79554370958823484</v>
      </c>
      <c r="P65" s="49">
        <f>INDEX(Calculation_Splits!$CT:$DV,MATCH($A65,Calculation_Splits!$E:$E,0),MATCH(P$1,Calculation_Splits!$CT$2:$DV$2,0))</f>
        <v>0.88116970494906699</v>
      </c>
      <c r="Q65" s="49">
        <f>INDEX(Calculation_Splits!$CT:$DV,MATCH($A65,Calculation_Splits!$E:$E,0),MATCH(Q$1,Calculation_Splits!$CT$2:$DV$2,0))</f>
        <v>0.76699456822997403</v>
      </c>
      <c r="R65" s="49">
        <f>INDEX(Calculation_Splits!$CT:$DV,MATCH($A65,Calculation_Splits!$E:$E,0),MATCH(R$1,Calculation_Splits!$CT$2:$DV$2,0))</f>
        <v>0.65824555328121304</v>
      </c>
      <c r="S65" s="49">
        <f>INDEX(Calculation_Splits!$CT:$DV,MATCH($A65,Calculation_Splits!$E:$E,0),MATCH(S$1,Calculation_Splits!$CT$2:$DV$2,0))</f>
        <v>0.67528275831474727</v>
      </c>
      <c r="T65" s="49">
        <f>INDEX(Calculation_Splits!$CT:$DV,MATCH($A65,Calculation_Splits!$E:$E,0),MATCH(T$1,Calculation_Splits!$CT$2:$DV$2,0))</f>
        <v>0.64532543667438247</v>
      </c>
      <c r="U65" s="49">
        <f>INDEX(Calculation_Splits!$CT:$DV,MATCH($A65,Calculation_Splits!$E:$E,0),MATCH(U$1,Calculation_Splits!$CT$2:$DV$2,0))</f>
        <v>0.88813204514387134</v>
      </c>
      <c r="V65" s="49">
        <f>INDEX(Calculation_Splits!$CT:$DV,MATCH($A65,Calculation_Splits!$E:$E,0),MATCH(V$1,Calculation_Splits!$CT$2:$DV$2,0))</f>
        <v>0.73716777645724585</v>
      </c>
      <c r="W65" s="49">
        <f>INDEX(Calculation_Splits!$CT:$DV,MATCH($A65,Calculation_Splits!$E:$E,0),MATCH(W$1,Calculation_Splits!$CT$2:$DV$2,0))</f>
        <v>0.77667313460270493</v>
      </c>
      <c r="X65" s="49">
        <f>INDEX(Calculation_Splits!$CT:$DV,MATCH($A65,Calculation_Splits!$E:$E,0),MATCH(X$1,Calculation_Splits!$CT$2:$DV$2,0))</f>
        <v>0.85195964283740189</v>
      </c>
      <c r="Y65" s="49">
        <f>INDEX(Calculation_Splits!$CT:$DV,MATCH($A65,Calculation_Splits!$E:$E,0),MATCH(Y$1,Calculation_Splits!$CT$2:$DV$2,0))</f>
        <v>0.22504012188572259</v>
      </c>
      <c r="Z65" s="49">
        <f>INDEX(Calculation_Splits!$CT:$DV,MATCH($A65,Calculation_Splits!$E:$E,0),MATCH(Z$1,Calculation_Splits!$CT$2:$DV$2,0))</f>
        <v>0.60294314850876152</v>
      </c>
      <c r="AA65" s="49">
        <f>INDEX(Calculation_Splits!$CT:$DV,MATCH($A65,Calculation_Splits!$E:$E,0),MATCH(AA$1,Calculation_Splits!$CT$2:$DV$2,0))</f>
        <v>0.67063147954276237</v>
      </c>
      <c r="AB65" s="49">
        <f>INDEX(Calculation_Splits!$CT:$DV,MATCH($A65,Calculation_Splits!$E:$E,0),MATCH(AB$1,Calculation_Splits!$CT$2:$DV$2,0))</f>
        <v>0.72070877658466648</v>
      </c>
      <c r="AC65" s="49">
        <f>INDEX(Calculation_Splits!$CT:$DV,MATCH($A65,Calculation_Splits!$E:$E,0),MATCH(AC$1,Calculation_Splits!$CT$2:$DV$2,0))</f>
        <v>0.89542076845953233</v>
      </c>
      <c r="AD65" s="49">
        <f>INDEX(Calculation_Splits!$CT:$DV,MATCH($A65,Calculation_Splits!$E:$E,0),MATCH(AD$1,Calculation_Splits!$CT$2:$DV$2,0))</f>
        <v>0.6847389895152608</v>
      </c>
      <c r="AE65" s="71" t="str">
        <f>INDEX(Calculation_Splits!$DW:$EY,MATCH($A65,Calculation_Splits!$E:$E,0),MATCH(AE$1,Calculation_Splits!$DW$2:$EY$2,0))</f>
        <v>Derived from the annual POTEnCIA reports on country energy consumption; author: Joint Research Center (JRC); year: 2019</v>
      </c>
      <c r="AF65" s="71" t="str">
        <f>INDEX(Calculation_Splits!$DW:$EY,MATCH($A65,Calculation_Splits!$E:$E,0),MATCH(AF$1,Calculation_Splits!$DW$2:$EY$2,0))</f>
        <v>Derived from the annual POTEnCIA reports on country energy consumption; author: Joint Research Center (JRC); year: 2019</v>
      </c>
      <c r="AG65" s="71" t="str">
        <f>INDEX(Calculation_Splits!$DW:$EY,MATCH($A65,Calculation_Splits!$E:$E,0),MATCH(AG$1,Calculation_Splits!$DW$2:$EY$2,0))</f>
        <v>Derived from the annual POTEnCIA reports on country energy consumption; author: Joint Research Center (JRC); year: 2019</v>
      </c>
      <c r="AH65" s="71" t="str">
        <f>INDEX(Calculation_Splits!$DW:$EY,MATCH($A65,Calculation_Splits!$E:$E,0),MATCH(AH$1,Calculation_Splits!$DW$2:$EY$2,0))</f>
        <v>Derived from the annual POTEnCIA reports on country energy consumption; author: Joint Research Center (JRC); year: 2019</v>
      </c>
      <c r="AI65" s="71" t="str">
        <f>INDEX(Calculation_Splits!$DW:$EY,MATCH($A65,Calculation_Splits!$E:$E,0),MATCH(AI$1,Calculation_Splits!$DW$2:$EY$2,0))</f>
        <v>Derived from the annual POTEnCIA reports on country energy consumption; author: Joint Research Center (JRC); year: 2019</v>
      </c>
      <c r="AJ65" s="71" t="str">
        <f>INDEX(Calculation_Splits!$DW:$EY,MATCH($A65,Calculation_Splits!$E:$E,0),MATCH(AJ$1,Calculation_Splits!$DW$2:$EY$2,0))</f>
        <v>Derived from the annual POTEnCIA reports on country energy consumption; author: Joint Research Center (JRC); year: 2019</v>
      </c>
      <c r="AK65" s="71" t="str">
        <f>INDEX(Calculation_Splits!$DW:$EY,MATCH($A65,Calculation_Splits!$E:$E,0),MATCH(AK$1,Calculation_Splits!$DW$2:$EY$2,0))</f>
        <v>Derived from the annual POTEnCIA reports on country energy consumption; author: Joint Research Center (JRC); year: 2019</v>
      </c>
      <c r="AL65" s="71" t="str">
        <f>INDEX(Calculation_Splits!$DW:$EY,MATCH($A65,Calculation_Splits!$E:$E,0),MATCH(AL$1,Calculation_Splits!$DW$2:$EY$2,0))</f>
        <v>Derived from the annual POTEnCIA reports on country energy consumption; author: Joint Research Center (JRC); year: 2019</v>
      </c>
      <c r="AM65" s="71" t="str">
        <f>INDEX(Calculation_Splits!$DW:$EY,MATCH($A65,Calculation_Splits!$E:$E,0),MATCH(AM$1,Calculation_Splits!$DW$2:$EY$2,0))</f>
        <v>Derived from the annual POTEnCIA reports on country energy consumption; author: Joint Research Center (JRC); year: 2019</v>
      </c>
      <c r="AN65" s="71" t="str">
        <f>INDEX(Calculation_Splits!$DW:$EY,MATCH($A65,Calculation_Splits!$E:$E,0),MATCH(AN$1,Calculation_Splits!$DW$2:$EY$2,0))</f>
        <v>Derived from the annual POTEnCIA reports on country energy consumption; author: Joint Research Center (JRC); year: 2019</v>
      </c>
      <c r="AO65" s="71" t="str">
        <f>INDEX(Calculation_Splits!$DW:$EY,MATCH($A65,Calculation_Splits!$E:$E,0),MATCH(AO$1,Calculation_Splits!$DW$2:$EY$2,0))</f>
        <v>Derived from the annual POTEnCIA reports on country energy consumption; author: Joint Research Center (JRC); year: 2019</v>
      </c>
      <c r="AP65" s="71" t="str">
        <f>INDEX(Calculation_Splits!$DW:$EY,MATCH($A65,Calculation_Splits!$E:$E,0),MATCH(AP$1,Calculation_Splits!$DW$2:$EY$2,0))</f>
        <v>Derived from the annual POTEnCIA reports on country energy consumption; author: Joint Research Center (JRC); year: 2019</v>
      </c>
      <c r="AQ65" s="71" t="str">
        <f>INDEX(Calculation_Splits!$DW:$EY,MATCH($A65,Calculation_Splits!$E:$E,0),MATCH(AQ$1,Calculation_Splits!$DW$2:$EY$2,0))</f>
        <v>Derived from the annual POTEnCIA reports on country energy consumption; author: Joint Research Center (JRC); year: 2019</v>
      </c>
      <c r="AR65" s="71" t="str">
        <f>INDEX(Calculation_Splits!$DW:$EY,MATCH($A65,Calculation_Splits!$E:$E,0),MATCH(AR$1,Calculation_Splits!$DW$2:$EY$2,0))</f>
        <v>Derived from the annual POTEnCIA reports on country energy consumption; author: Joint Research Center (JRC); year: 2019</v>
      </c>
      <c r="AS65" s="71" t="str">
        <f>INDEX(Calculation_Splits!$DW:$EY,MATCH($A65,Calculation_Splits!$E:$E,0),MATCH(AS$1,Calculation_Splits!$DW$2:$EY$2,0))</f>
        <v>Derived from the annual POTEnCIA reports on country energy consumption; author: Joint Research Center (JRC); year: 2019</v>
      </c>
      <c r="AT65" s="71" t="str">
        <f>INDEX(Calculation_Splits!$DW:$EY,MATCH($A65,Calculation_Splits!$E:$E,0),MATCH(AT$1,Calculation_Splits!$DW$2:$EY$2,0))</f>
        <v>Derived from the annual POTEnCIA reports on country energy consumption; author: Joint Research Center (JRC); year: 2019</v>
      </c>
      <c r="AU65" s="71" t="str">
        <f>INDEX(Calculation_Splits!$DW:$EY,MATCH($A65,Calculation_Splits!$E:$E,0),MATCH(AU$1,Calculation_Splits!$DW$2:$EY$2,0))</f>
        <v>Derived from the annual POTEnCIA reports on country energy consumption; author: Joint Research Center (JRC); year: 2019</v>
      </c>
      <c r="AV65" s="71" t="str">
        <f>INDEX(Calculation_Splits!$DW:$EY,MATCH($A65,Calculation_Splits!$E:$E,0),MATCH(AV$1,Calculation_Splits!$DW$2:$EY$2,0))</f>
        <v>Derived from the annual POTEnCIA reports on country energy consumption; author: Joint Research Center (JRC); year: 2019</v>
      </c>
      <c r="AW65" s="71" t="str">
        <f>INDEX(Calculation_Splits!$DW:$EY,MATCH($A65,Calculation_Splits!$E:$E,0),MATCH(AW$1,Calculation_Splits!$DW$2:$EY$2,0))</f>
        <v>Derived from the annual POTEnCIA reports on country energy consumption; author: Joint Research Center (JRC); year: 2019</v>
      </c>
      <c r="AX65" s="71" t="str">
        <f>INDEX(Calculation_Splits!$DW:$EY,MATCH($A65,Calculation_Splits!$E:$E,0),MATCH(AX$1,Calculation_Splits!$DW$2:$EY$2,0))</f>
        <v>Derived from the annual POTEnCIA reports on country energy consumption; author: Joint Research Center (JRC); year: 2019</v>
      </c>
      <c r="AY65" s="71" t="str">
        <f>INDEX(Calculation_Splits!$DW:$EY,MATCH($A65,Calculation_Splits!$E:$E,0),MATCH(AY$1,Calculation_Splits!$DW$2:$EY$2,0))</f>
        <v>Derived from the annual POTEnCIA reports on country energy consumption; author: Joint Research Center (JRC); year: 2019</v>
      </c>
      <c r="AZ65" s="71" t="str">
        <f>INDEX(Calculation_Splits!$DW:$EY,MATCH($A65,Calculation_Splits!$E:$E,0),MATCH(AZ$1,Calculation_Splits!$DW$2:$EY$2,0))</f>
        <v>Derived from the annual POTEnCIA reports on country energy consumption; author: Joint Research Center (JRC); year: 2019</v>
      </c>
      <c r="BA65" s="71" t="str">
        <f>INDEX(Calculation_Splits!$DW:$EY,MATCH($A65,Calculation_Splits!$E:$E,0),MATCH(BA$1,Calculation_Splits!$DW$2:$EY$2,0))</f>
        <v>Derived from the annual POTEnCIA reports on country energy consumption; author: Joint Research Center (JRC); year: 2019</v>
      </c>
      <c r="BB65" s="71" t="str">
        <f>INDEX(Calculation_Splits!$DW:$EY,MATCH($A65,Calculation_Splits!$E:$E,0),MATCH(BB$1,Calculation_Splits!$DW$2:$EY$2,0))</f>
        <v>Derived from the annual POTEnCIA reports on country energy consumption; author: Joint Research Center (JRC); year: 2019</v>
      </c>
      <c r="BC65" s="71" t="str">
        <f>INDEX(Calculation_Splits!$DW:$EY,MATCH($A65,Calculation_Splits!$E:$E,0),MATCH(BC$1,Calculation_Splits!$DW$2:$EY$2,0))</f>
        <v>Derived from the annual POTEnCIA reports on country energy consumption; author: Joint Research Center (JRC); year: 2019</v>
      </c>
      <c r="BD65" s="71" t="str">
        <f>INDEX(Calculation_Splits!$DW:$EY,MATCH($A65,Calculation_Splits!$E:$E,0),MATCH(BD$1,Calculation_Splits!$DW$2:$EY$2,0))</f>
        <v>Derived from the annual POTEnCIA reports on country energy consumption; author: Joint Research Center (JRC); year: 2019</v>
      </c>
      <c r="BE65" s="71" t="str">
        <f>INDEX(Calculation_Splits!$DW:$EY,MATCH($A65,Calculation_Splits!$E:$E,0),MATCH(BE$1,Calculation_Splits!$DW$2:$EY$2,0))</f>
        <v>Derived from the annual POTEnCIA reports on country energy consumption; author: Joint Research Center (JRC); year: 2019</v>
      </c>
      <c r="BF65" s="71" t="str">
        <f>INDEX(Calculation_Splits!$DW:$EY,MATCH($A65,Calculation_Splits!$E:$E,0),MATCH(BF$1,Calculation_Splits!$DW$2:$EY$2,0))</f>
        <v>Derived from the annual POTEnCIA reports on country energy consumption; author: Joint Research Center (JRC); year: 2019</v>
      </c>
      <c r="BG65" s="71" t="str">
        <f>INDEX(Calculation_Splits!$DW:$EY,MATCH($A65,Calculation_Splits!$E:$E,0),MATCH(BG$1,Calculation_Splits!$DW$2:$EY$2,0))</f>
        <v>Derived from the annual POTEnCIA reports on country energy consumption; author: Joint Research Center (JRC); year: 2019</v>
      </c>
    </row>
    <row r="66" spans="1:59" x14ac:dyDescent="0.2">
      <c r="A66" s="44" t="s">
        <v>199</v>
      </c>
      <c r="B66" s="49">
        <f>INDEX(Calculation_Splits!$CT:$DV,MATCH($A66,Calculation_Splits!$E:$E,0),MATCH(B$1,Calculation_Splits!$CT$2:$DV$2,0))</f>
        <v>0.26778056964286223</v>
      </c>
      <c r="C66" s="49">
        <f>INDEX(Calculation_Splits!$CT:$DV,MATCH($A66,Calculation_Splits!$E:$E,0),MATCH(C$1,Calculation_Splits!$CT$2:$DV$2,0))</f>
        <v>0.20977321280874955</v>
      </c>
      <c r="D66" s="49">
        <f>INDEX(Calculation_Splits!$CT:$DV,MATCH($A66,Calculation_Splits!$E:$E,0),MATCH(D$1,Calculation_Splits!$CT$2:$DV$2,0))</f>
        <v>5.1757973085605008E-2</v>
      </c>
      <c r="E66" s="49">
        <f>INDEX(Calculation_Splits!$CT:$DV,MATCH($A66,Calculation_Splits!$E:$E,0),MATCH(E$1,Calculation_Splits!$CT$2:$DV$2,0))</f>
        <v>0.16204098021263971</v>
      </c>
      <c r="F66" s="49">
        <f>INDEX(Calculation_Splits!$CT:$DV,MATCH($A66,Calculation_Splits!$E:$E,0),MATCH(F$1,Calculation_Splits!$CT$2:$DV$2,0))</f>
        <v>0.16013087312638616</v>
      </c>
      <c r="G66" s="49">
        <f>INDEX(Calculation_Splits!$CT:$DV,MATCH($A66,Calculation_Splits!$E:$E,0),MATCH(G$1,Calculation_Splits!$CT$2:$DV$2,0))</f>
        <v>0.14250240013153528</v>
      </c>
      <c r="H66" s="49">
        <f>INDEX(Calculation_Splits!$CT:$DV,MATCH($A66,Calculation_Splits!$E:$E,0),MATCH(H$1,Calculation_Splits!$CT$2:$DV$2,0))</f>
        <v>0.47415222490885628</v>
      </c>
      <c r="I66" s="49">
        <f>INDEX(Calculation_Splits!$CT:$DV,MATCH($A66,Calculation_Splits!$E:$E,0),MATCH(I$1,Calculation_Splits!$CT$2:$DV$2,0))</f>
        <v>3.6787145123734814E-2</v>
      </c>
      <c r="J66" s="49">
        <f>INDEX(Calculation_Splits!$CT:$DV,MATCH($A66,Calculation_Splits!$E:$E,0),MATCH(J$1,Calculation_Splits!$CT$2:$DV$2,0))</f>
        <v>0.20224194863937661</v>
      </c>
      <c r="K66" s="49">
        <f>INDEX(Calculation_Splits!$CT:$DV,MATCH($A66,Calculation_Splits!$E:$E,0),MATCH(K$1,Calculation_Splits!$CT$2:$DV$2,0))</f>
        <v>0.18885022365120771</v>
      </c>
      <c r="L66" s="49">
        <f>INDEX(Calculation_Splits!$CT:$DV,MATCH($A66,Calculation_Splits!$E:$E,0),MATCH(L$1,Calculation_Splits!$CT$2:$DV$2,0))</f>
        <v>0.11911385220249367</v>
      </c>
      <c r="M66" s="49">
        <f>INDEX(Calculation_Splits!$CT:$DV,MATCH($A66,Calculation_Splits!$E:$E,0),MATCH(M$1,Calculation_Splits!$CT$2:$DV$2,0))</f>
        <v>0.21135096109527696</v>
      </c>
      <c r="N66" s="49">
        <f>INDEX(Calculation_Splits!$CT:$DV,MATCH($A66,Calculation_Splits!$E:$E,0),MATCH(N$1,Calculation_Splits!$CT$2:$DV$2,0))</f>
        <v>0.24044872931461669</v>
      </c>
      <c r="O66" s="49">
        <f>INDEX(Calculation_Splits!$CT:$DV,MATCH($A66,Calculation_Splits!$E:$E,0),MATCH(O$1,Calculation_Splits!$CT$2:$DV$2,0))</f>
        <v>0.10222814520588262</v>
      </c>
      <c r="P66" s="49">
        <f>INDEX(Calculation_Splits!$CT:$DV,MATCH($A66,Calculation_Splits!$E:$E,0),MATCH(P$1,Calculation_Splits!$CT$2:$DV$2,0))</f>
        <v>5.941514752546647E-2</v>
      </c>
      <c r="Q66" s="49">
        <f>INDEX(Calculation_Splits!$CT:$DV,MATCH($A66,Calculation_Splits!$E:$E,0),MATCH(Q$1,Calculation_Splits!$CT$2:$DV$2,0))</f>
        <v>0.11650271588501292</v>
      </c>
      <c r="R66" s="49">
        <f>INDEX(Calculation_Splits!$CT:$DV,MATCH($A66,Calculation_Splits!$E:$E,0),MATCH(R$1,Calculation_Splits!$CT$2:$DV$2,0))</f>
        <v>0.1708772233593934</v>
      </c>
      <c r="S66" s="49">
        <f>INDEX(Calculation_Splits!$CT:$DV,MATCH($A66,Calculation_Splits!$E:$E,0),MATCH(S$1,Calculation_Splits!$CT$2:$DV$2,0))</f>
        <v>0.16235862084262637</v>
      </c>
      <c r="T66" s="49">
        <f>INDEX(Calculation_Splits!$CT:$DV,MATCH($A66,Calculation_Splits!$E:$E,0),MATCH(T$1,Calculation_Splits!$CT$2:$DV$2,0))</f>
        <v>0.17733728166280882</v>
      </c>
      <c r="U66" s="49">
        <f>INDEX(Calculation_Splits!$CT:$DV,MATCH($A66,Calculation_Splits!$E:$E,0),MATCH(U$1,Calculation_Splits!$CT$2:$DV$2,0))</f>
        <v>5.5933977428064344E-2</v>
      </c>
      <c r="V66" s="49">
        <f>INDEX(Calculation_Splits!$CT:$DV,MATCH($A66,Calculation_Splits!$E:$E,0),MATCH(V$1,Calculation_Splits!$CT$2:$DV$2,0))</f>
        <v>0.13141611177137702</v>
      </c>
      <c r="W66" s="49">
        <f>INDEX(Calculation_Splits!$CT:$DV,MATCH($A66,Calculation_Splits!$E:$E,0),MATCH(W$1,Calculation_Splits!$CT$2:$DV$2,0))</f>
        <v>0.11166343269864755</v>
      </c>
      <c r="X66" s="49">
        <f>INDEX(Calculation_Splits!$CT:$DV,MATCH($A66,Calculation_Splits!$E:$E,0),MATCH(X$1,Calculation_Splits!$CT$2:$DV$2,0))</f>
        <v>7.4020178581299056E-2</v>
      </c>
      <c r="Y66" s="49">
        <f>INDEX(Calculation_Splits!$CT:$DV,MATCH($A66,Calculation_Splits!$E:$E,0),MATCH(Y$1,Calculation_Splits!$CT$2:$DV$2,0))</f>
        <v>0.38747993905713873</v>
      </c>
      <c r="Z66" s="49">
        <f>INDEX(Calculation_Splits!$CT:$DV,MATCH($A66,Calculation_Splits!$E:$E,0),MATCH(Z$1,Calculation_Splits!$CT$2:$DV$2,0))</f>
        <v>0.19852842574561924</v>
      </c>
      <c r="AA66" s="49">
        <f>INDEX(Calculation_Splits!$CT:$DV,MATCH($A66,Calculation_Splits!$E:$E,0),MATCH(AA$1,Calculation_Splits!$CT$2:$DV$2,0))</f>
        <v>0.16468426022861879</v>
      </c>
      <c r="AB66" s="49">
        <f>INDEX(Calculation_Splits!$CT:$DV,MATCH($A66,Calculation_Splits!$E:$E,0),MATCH(AB$1,Calculation_Splits!$CT$2:$DV$2,0))</f>
        <v>0.13964561170766679</v>
      </c>
      <c r="AC66" s="49">
        <f>INDEX(Calculation_Splits!$CT:$DV,MATCH($A66,Calculation_Splits!$E:$E,0),MATCH(AC$1,Calculation_Splits!$CT$2:$DV$2,0))</f>
        <v>5.2289615770233895E-2</v>
      </c>
      <c r="AD66" s="49">
        <f>INDEX(Calculation_Splits!$CT:$DV,MATCH($A66,Calculation_Splits!$E:$E,0),MATCH(AD$1,Calculation_Splits!$CT$2:$DV$2,0))</f>
        <v>0.1576305052423696</v>
      </c>
      <c r="AE66" s="71" t="str">
        <f>INDEX(Calculation_Splits!$DW:$EY,MATCH($A66,Calculation_Splits!$E:$E,0),MATCH(AE$1,Calculation_Splits!$DW$2:$EY$2,0))</f>
        <v>Derived from the annual POTEnCIA reports on country energy consumption; author: Joint Research Center (JRC); year: 2019</v>
      </c>
      <c r="AF66" s="71" t="str">
        <f>INDEX(Calculation_Splits!$DW:$EY,MATCH($A66,Calculation_Splits!$E:$E,0),MATCH(AF$1,Calculation_Splits!$DW$2:$EY$2,0))</f>
        <v>Derived from the annual POTEnCIA reports on country energy consumption; author: Joint Research Center (JRC); year: 2019</v>
      </c>
      <c r="AG66" s="71" t="str">
        <f>INDEX(Calculation_Splits!$DW:$EY,MATCH($A66,Calculation_Splits!$E:$E,0),MATCH(AG$1,Calculation_Splits!$DW$2:$EY$2,0))</f>
        <v>Derived from the annual POTEnCIA reports on country energy consumption; author: Joint Research Center (JRC); year: 2019</v>
      </c>
      <c r="AH66" s="71" t="str">
        <f>INDEX(Calculation_Splits!$DW:$EY,MATCH($A66,Calculation_Splits!$E:$E,0),MATCH(AH$1,Calculation_Splits!$DW$2:$EY$2,0))</f>
        <v>Derived from the annual POTEnCIA reports on country energy consumption; author: Joint Research Center (JRC); year: 2019</v>
      </c>
      <c r="AI66" s="71" t="str">
        <f>INDEX(Calculation_Splits!$DW:$EY,MATCH($A66,Calculation_Splits!$E:$E,0),MATCH(AI$1,Calculation_Splits!$DW$2:$EY$2,0))</f>
        <v>Derived from the annual POTEnCIA reports on country energy consumption; author: Joint Research Center (JRC); year: 2019</v>
      </c>
      <c r="AJ66" s="71" t="str">
        <f>INDEX(Calculation_Splits!$DW:$EY,MATCH($A66,Calculation_Splits!$E:$E,0),MATCH(AJ$1,Calculation_Splits!$DW$2:$EY$2,0))</f>
        <v>Derived from the annual POTEnCIA reports on country energy consumption; author: Joint Research Center (JRC); year: 2019</v>
      </c>
      <c r="AK66" s="71" t="str">
        <f>INDEX(Calculation_Splits!$DW:$EY,MATCH($A66,Calculation_Splits!$E:$E,0),MATCH(AK$1,Calculation_Splits!$DW$2:$EY$2,0))</f>
        <v>Derived from the annual POTEnCIA reports on country energy consumption; author: Joint Research Center (JRC); year: 2019</v>
      </c>
      <c r="AL66" s="71" t="str">
        <f>INDEX(Calculation_Splits!$DW:$EY,MATCH($A66,Calculation_Splits!$E:$E,0),MATCH(AL$1,Calculation_Splits!$DW$2:$EY$2,0))</f>
        <v>Derived from the annual POTEnCIA reports on country energy consumption; author: Joint Research Center (JRC); year: 2019</v>
      </c>
      <c r="AM66" s="71" t="str">
        <f>INDEX(Calculation_Splits!$DW:$EY,MATCH($A66,Calculation_Splits!$E:$E,0),MATCH(AM$1,Calculation_Splits!$DW$2:$EY$2,0))</f>
        <v>Derived from the annual POTEnCIA reports on country energy consumption; author: Joint Research Center (JRC); year: 2019</v>
      </c>
      <c r="AN66" s="71" t="str">
        <f>INDEX(Calculation_Splits!$DW:$EY,MATCH($A66,Calculation_Splits!$E:$E,0),MATCH(AN$1,Calculation_Splits!$DW$2:$EY$2,0))</f>
        <v>Derived from the annual POTEnCIA reports on country energy consumption; author: Joint Research Center (JRC); year: 2019</v>
      </c>
      <c r="AO66" s="71" t="str">
        <f>INDEX(Calculation_Splits!$DW:$EY,MATCH($A66,Calculation_Splits!$E:$E,0),MATCH(AO$1,Calculation_Splits!$DW$2:$EY$2,0))</f>
        <v>Derived from the annual POTEnCIA reports on country energy consumption; author: Joint Research Center (JRC); year: 2019</v>
      </c>
      <c r="AP66" s="71" t="str">
        <f>INDEX(Calculation_Splits!$DW:$EY,MATCH($A66,Calculation_Splits!$E:$E,0),MATCH(AP$1,Calculation_Splits!$DW$2:$EY$2,0))</f>
        <v>Derived from the annual POTEnCIA reports on country energy consumption; author: Joint Research Center (JRC); year: 2019</v>
      </c>
      <c r="AQ66" s="71" t="str">
        <f>INDEX(Calculation_Splits!$DW:$EY,MATCH($A66,Calculation_Splits!$E:$E,0),MATCH(AQ$1,Calculation_Splits!$DW$2:$EY$2,0))</f>
        <v>Derived from the annual POTEnCIA reports on country energy consumption; author: Joint Research Center (JRC); year: 2019</v>
      </c>
      <c r="AR66" s="71" t="str">
        <f>INDEX(Calculation_Splits!$DW:$EY,MATCH($A66,Calculation_Splits!$E:$E,0),MATCH(AR$1,Calculation_Splits!$DW$2:$EY$2,0))</f>
        <v>Derived from the annual POTEnCIA reports on country energy consumption; author: Joint Research Center (JRC); year: 2019</v>
      </c>
      <c r="AS66" s="71" t="str">
        <f>INDEX(Calculation_Splits!$DW:$EY,MATCH($A66,Calculation_Splits!$E:$E,0),MATCH(AS$1,Calculation_Splits!$DW$2:$EY$2,0))</f>
        <v>Derived from the annual POTEnCIA reports on country energy consumption; author: Joint Research Center (JRC); year: 2019</v>
      </c>
      <c r="AT66" s="71" t="str">
        <f>INDEX(Calculation_Splits!$DW:$EY,MATCH($A66,Calculation_Splits!$E:$E,0),MATCH(AT$1,Calculation_Splits!$DW$2:$EY$2,0))</f>
        <v>Derived from the annual POTEnCIA reports on country energy consumption; author: Joint Research Center (JRC); year: 2019</v>
      </c>
      <c r="AU66" s="71" t="str">
        <f>INDEX(Calculation_Splits!$DW:$EY,MATCH($A66,Calculation_Splits!$E:$E,0),MATCH(AU$1,Calculation_Splits!$DW$2:$EY$2,0))</f>
        <v>Derived from the annual POTEnCIA reports on country energy consumption; author: Joint Research Center (JRC); year: 2019</v>
      </c>
      <c r="AV66" s="71" t="str">
        <f>INDEX(Calculation_Splits!$DW:$EY,MATCH($A66,Calculation_Splits!$E:$E,0),MATCH(AV$1,Calculation_Splits!$DW$2:$EY$2,0))</f>
        <v>Derived from the annual POTEnCIA reports on country energy consumption; author: Joint Research Center (JRC); year: 2019</v>
      </c>
      <c r="AW66" s="71" t="str">
        <f>INDEX(Calculation_Splits!$DW:$EY,MATCH($A66,Calculation_Splits!$E:$E,0),MATCH(AW$1,Calculation_Splits!$DW$2:$EY$2,0))</f>
        <v>Derived from the annual POTEnCIA reports on country energy consumption; author: Joint Research Center (JRC); year: 2019</v>
      </c>
      <c r="AX66" s="71" t="str">
        <f>INDEX(Calculation_Splits!$DW:$EY,MATCH($A66,Calculation_Splits!$E:$E,0),MATCH(AX$1,Calculation_Splits!$DW$2:$EY$2,0))</f>
        <v>Derived from the annual POTEnCIA reports on country energy consumption; author: Joint Research Center (JRC); year: 2019</v>
      </c>
      <c r="AY66" s="71" t="str">
        <f>INDEX(Calculation_Splits!$DW:$EY,MATCH($A66,Calculation_Splits!$E:$E,0),MATCH(AY$1,Calculation_Splits!$DW$2:$EY$2,0))</f>
        <v>Derived from the annual POTEnCIA reports on country energy consumption; author: Joint Research Center (JRC); year: 2019</v>
      </c>
      <c r="AZ66" s="71" t="str">
        <f>INDEX(Calculation_Splits!$DW:$EY,MATCH($A66,Calculation_Splits!$E:$E,0),MATCH(AZ$1,Calculation_Splits!$DW$2:$EY$2,0))</f>
        <v>Derived from the annual POTEnCIA reports on country energy consumption; author: Joint Research Center (JRC); year: 2019</v>
      </c>
      <c r="BA66" s="71" t="str">
        <f>INDEX(Calculation_Splits!$DW:$EY,MATCH($A66,Calculation_Splits!$E:$E,0),MATCH(BA$1,Calculation_Splits!$DW$2:$EY$2,0))</f>
        <v>Derived from the annual POTEnCIA reports on country energy consumption; author: Joint Research Center (JRC); year: 2019</v>
      </c>
      <c r="BB66" s="71" t="str">
        <f>INDEX(Calculation_Splits!$DW:$EY,MATCH($A66,Calculation_Splits!$E:$E,0),MATCH(BB$1,Calculation_Splits!$DW$2:$EY$2,0))</f>
        <v>Derived from the annual POTEnCIA reports on country energy consumption; author: Joint Research Center (JRC); year: 2019</v>
      </c>
      <c r="BC66" s="71" t="str">
        <f>INDEX(Calculation_Splits!$DW:$EY,MATCH($A66,Calculation_Splits!$E:$E,0),MATCH(BC$1,Calculation_Splits!$DW$2:$EY$2,0))</f>
        <v>Derived from the annual POTEnCIA reports on country energy consumption; author: Joint Research Center (JRC); year: 2019</v>
      </c>
      <c r="BD66" s="71" t="str">
        <f>INDEX(Calculation_Splits!$DW:$EY,MATCH($A66,Calculation_Splits!$E:$E,0),MATCH(BD$1,Calculation_Splits!$DW$2:$EY$2,0))</f>
        <v>Derived from the annual POTEnCIA reports on country energy consumption; author: Joint Research Center (JRC); year: 2019</v>
      </c>
      <c r="BE66" s="71" t="str">
        <f>INDEX(Calculation_Splits!$DW:$EY,MATCH($A66,Calculation_Splits!$E:$E,0),MATCH(BE$1,Calculation_Splits!$DW$2:$EY$2,0))</f>
        <v>Derived from the annual POTEnCIA reports on country energy consumption; author: Joint Research Center (JRC); year: 2019</v>
      </c>
      <c r="BF66" s="71" t="str">
        <f>INDEX(Calculation_Splits!$DW:$EY,MATCH($A66,Calculation_Splits!$E:$E,0),MATCH(BF$1,Calculation_Splits!$DW$2:$EY$2,0))</f>
        <v>Derived from the annual POTEnCIA reports on country energy consumption; author: Joint Research Center (JRC); year: 2019</v>
      </c>
      <c r="BG66" s="71" t="str">
        <f>INDEX(Calculation_Splits!$DW:$EY,MATCH($A66,Calculation_Splits!$E:$E,0),MATCH(BG$1,Calculation_Splits!$DW$2:$EY$2,0))</f>
        <v>Derived from the annual POTEnCIA reports on country energy consumption; author: Joint Research Center (JRC); year: 2019</v>
      </c>
    </row>
    <row r="67" spans="1:59" x14ac:dyDescent="0.2">
      <c r="A67" t="s">
        <v>200</v>
      </c>
      <c r="B67" s="49">
        <f>INDEX(Calculation_Splits!$CT:$DV,MATCH($A67,Calculation_Splits!$E:$E,0),MATCH(B$1,Calculation_Splits!$CT$2:$DV$2,0))</f>
        <v>2.2565752086537963E-3</v>
      </c>
      <c r="C67" s="49">
        <f>INDEX(Calculation_Splits!$CT:$DV,MATCH($A67,Calculation_Splits!$E:$E,0),MATCH(C$1,Calculation_Splits!$CT$2:$DV$2,0))</f>
        <v>1.4197135294439134E-3</v>
      </c>
      <c r="D67" s="49">
        <f>INDEX(Calculation_Splits!$CT:$DV,MATCH($A67,Calculation_Splits!$E:$E,0),MATCH(D$1,Calculation_Splits!$CT$2:$DV$2,0))</f>
        <v>6.2618439207623E-4</v>
      </c>
      <c r="E67" s="49">
        <f>INDEX(Calculation_Splits!$CT:$DV,MATCH($A67,Calculation_Splits!$E:$E,0),MATCH(E$1,Calculation_Splits!$CT$2:$DV$2,0))</f>
        <v>0</v>
      </c>
      <c r="F67" s="49">
        <f>INDEX(Calculation_Splits!$CT:$DV,MATCH($A67,Calculation_Splits!$E:$E,0),MATCH(F$1,Calculation_Splits!$CT$2:$DV$2,0))</f>
        <v>1.1241036816111891E-2</v>
      </c>
      <c r="G67" s="49">
        <f>INDEX(Calculation_Splits!$CT:$DV,MATCH($A67,Calculation_Splits!$E:$E,0),MATCH(G$1,Calculation_Splits!$CT$2:$DV$2,0))</f>
        <v>4.9746496450341036E-3</v>
      </c>
      <c r="H67" s="49">
        <f>INDEX(Calculation_Splits!$CT:$DV,MATCH($A67,Calculation_Splits!$E:$E,0),MATCH(H$1,Calculation_Splits!$CT$2:$DV$2,0))</f>
        <v>2.9141308836540272E-2</v>
      </c>
      <c r="I67" s="49">
        <f>INDEX(Calculation_Splits!$CT:$DV,MATCH($A67,Calculation_Splits!$E:$E,0),MATCH(I$1,Calculation_Splits!$CT$2:$DV$2,0))</f>
        <v>1.3957157296154931E-3</v>
      </c>
      <c r="J67" s="49">
        <f>INDEX(Calculation_Splits!$CT:$DV,MATCH($A67,Calculation_Splits!$E:$E,0),MATCH(J$1,Calculation_Splits!$CT$2:$DV$2,0))</f>
        <v>7.5261176293579639E-3</v>
      </c>
      <c r="K67" s="49">
        <f>INDEX(Calculation_Splits!$CT:$DV,MATCH($A67,Calculation_Splits!$E:$E,0),MATCH(K$1,Calculation_Splits!$CT$2:$DV$2,0))</f>
        <v>1.6971348148713785E-2</v>
      </c>
      <c r="L67" s="49">
        <f>INDEX(Calculation_Splits!$CT:$DV,MATCH($A67,Calculation_Splits!$E:$E,0),MATCH(L$1,Calculation_Splits!$CT$2:$DV$2,0))</f>
        <v>2.966979187547648E-2</v>
      </c>
      <c r="M67" s="49">
        <f>INDEX(Calculation_Splits!$CT:$DV,MATCH($A67,Calculation_Splits!$E:$E,0),MATCH(M$1,Calculation_Splits!$CT$2:$DV$2,0))</f>
        <v>1.3728947154644686E-3</v>
      </c>
      <c r="N67" s="49">
        <f>INDEX(Calculation_Splits!$CT:$DV,MATCH($A67,Calculation_Splits!$E:$E,0),MATCH(N$1,Calculation_Splits!$CT$2:$DV$2,0))</f>
        <v>3.4605357807839271E-2</v>
      </c>
      <c r="O67" s="49">
        <f>INDEX(Calculation_Splits!$CT:$DV,MATCH($A67,Calculation_Splits!$E:$E,0),MATCH(O$1,Calculation_Splits!$CT$2:$DV$2,0))</f>
        <v>3.5443546519007603E-4</v>
      </c>
      <c r="P67" s="49">
        <f>INDEX(Calculation_Splits!$CT:$DV,MATCH($A67,Calculation_Splits!$E:$E,0),MATCH(P$1,Calculation_Splits!$CT$2:$DV$2,0))</f>
        <v>1.9350480253753065E-4</v>
      </c>
      <c r="Q67" s="49">
        <f>INDEX(Calculation_Splits!$CT:$DV,MATCH($A67,Calculation_Splits!$E:$E,0),MATCH(Q$1,Calculation_Splits!$CT$2:$DV$2,0))</f>
        <v>3.4614136478784962E-4</v>
      </c>
      <c r="R67" s="49">
        <f>INDEX(Calculation_Splits!$CT:$DV,MATCH($A67,Calculation_Splits!$E:$E,0),MATCH(R$1,Calculation_Splits!$CT$2:$DV$2,0))</f>
        <v>1.0612717972033567E-2</v>
      </c>
      <c r="S67" s="49">
        <f>INDEX(Calculation_Splits!$CT:$DV,MATCH($A67,Calculation_Splits!$E:$E,0),MATCH(S$1,Calculation_Splits!$CT$2:$DV$2,0))</f>
        <v>1.0753868476548146E-3</v>
      </c>
      <c r="T67" s="49">
        <f>INDEX(Calculation_Splits!$CT:$DV,MATCH($A67,Calculation_Splits!$E:$E,0),MATCH(T$1,Calculation_Splits!$CT$2:$DV$2,0))</f>
        <v>1.5041807728838579E-2</v>
      </c>
      <c r="U67" s="49">
        <f>INDEX(Calculation_Splits!$CT:$DV,MATCH($A67,Calculation_Splits!$E:$E,0),MATCH(U$1,Calculation_Splits!$CT$2:$DV$2,0))</f>
        <v>7.4482865511010029E-4</v>
      </c>
      <c r="V67" s="49">
        <f>INDEX(Calculation_Splits!$CT:$DV,MATCH($A67,Calculation_Splits!$E:$E,0),MATCH(V$1,Calculation_Splits!$CT$2:$DV$2,0))</f>
        <v>1.3228499395233513E-3</v>
      </c>
      <c r="W67" s="49">
        <f>INDEX(Calculation_Splits!$CT:$DV,MATCH($A67,Calculation_Splits!$E:$E,0),MATCH(W$1,Calculation_Splits!$CT$2:$DV$2,0))</f>
        <v>1.1624030650472883E-3</v>
      </c>
      <c r="X67" s="49">
        <f>INDEX(Calculation_Splits!$CT:$DV,MATCH($A67,Calculation_Splits!$E:$E,0),MATCH(X$1,Calculation_Splits!$CT$2:$DV$2,0))</f>
        <v>1.5678430453498428E-3</v>
      </c>
      <c r="Y67" s="49">
        <f>INDEX(Calculation_Splits!$CT:$DV,MATCH($A67,Calculation_Splits!$E:$E,0),MATCH(Y$1,Calculation_Splits!$CT$2:$DV$2,0))</f>
        <v>3.1350373085241675E-4</v>
      </c>
      <c r="Z67" s="49">
        <f>INDEX(Calculation_Splits!$CT:$DV,MATCH($A67,Calculation_Splits!$E:$E,0),MATCH(Z$1,Calculation_Splits!$CT$2:$DV$2,0))</f>
        <v>4.449352147955222E-3</v>
      </c>
      <c r="AA67" s="49">
        <f>INDEX(Calculation_Splits!$CT:$DV,MATCH($A67,Calculation_Splits!$E:$E,0),MATCH(AA$1,Calculation_Splits!$CT$2:$DV$2,0))</f>
        <v>4.2561339965095136E-4</v>
      </c>
      <c r="AB67" s="49">
        <f>INDEX(Calculation_Splits!$CT:$DV,MATCH($A67,Calculation_Splits!$E:$E,0),MATCH(AB$1,Calculation_Splits!$CT$2:$DV$2,0))</f>
        <v>1.6940067589156955E-3</v>
      </c>
      <c r="AC67" s="49">
        <f>INDEX(Calculation_Splits!$CT:$DV,MATCH($A67,Calculation_Splits!$E:$E,0),MATCH(AC$1,Calculation_Splits!$CT$2:$DV$2,0))</f>
        <v>8.6209868411178464E-4</v>
      </c>
      <c r="AD67" s="49">
        <f>INDEX(Calculation_Splits!$CT:$DV,MATCH($A67,Calculation_Splits!$E:$E,0),MATCH(AD$1,Calculation_Splits!$CT$2:$DV$2,0))</f>
        <v>8.4615978263029388E-3</v>
      </c>
      <c r="AE67" s="71" t="str">
        <f>INDEX(Calculation_Splits!$DW:$EY,MATCH($A67,Calculation_Splits!$E:$E,0),MATCH(AE$1,Calculation_Splits!$DW$2:$EY$2,0))</f>
        <v>Derived from the annual POTEnCIA reports on country energy consumption; author: Joint Research Center (JRC); year: 2019</v>
      </c>
      <c r="AF67" s="71" t="str">
        <f>INDEX(Calculation_Splits!$DW:$EY,MATCH($A67,Calculation_Splits!$E:$E,0),MATCH(AF$1,Calculation_Splits!$DW$2:$EY$2,0))</f>
        <v>Derived from the annual POTEnCIA reports on country energy consumption; author: Joint Research Center (JRC); year: 2019</v>
      </c>
      <c r="AG67" s="71" t="str">
        <f>INDEX(Calculation_Splits!$DW:$EY,MATCH($A67,Calculation_Splits!$E:$E,0),MATCH(AG$1,Calculation_Splits!$DW$2:$EY$2,0))</f>
        <v>Derived from the annual POTEnCIA reports on country energy consumption; author: Joint Research Center (JRC); year: 2019</v>
      </c>
      <c r="AH67" s="71" t="str">
        <f>INDEX(Calculation_Splits!$DW:$EY,MATCH($A67,Calculation_Splits!$E:$E,0),MATCH(AH$1,Calculation_Splits!$DW$2:$EY$2,0))</f>
        <v>Derived from the annual POTEnCIA reports on country energy consumption; author: Joint Research Center (JRC); year: 2019</v>
      </c>
      <c r="AI67" s="71" t="str">
        <f>INDEX(Calculation_Splits!$DW:$EY,MATCH($A67,Calculation_Splits!$E:$E,0),MATCH(AI$1,Calculation_Splits!$DW$2:$EY$2,0))</f>
        <v>Derived from the annual POTEnCIA reports on country energy consumption; author: Joint Research Center (JRC); year: 2019</v>
      </c>
      <c r="AJ67" s="71" t="str">
        <f>INDEX(Calculation_Splits!$DW:$EY,MATCH($A67,Calculation_Splits!$E:$E,0),MATCH(AJ$1,Calculation_Splits!$DW$2:$EY$2,0))</f>
        <v>Derived from the annual POTEnCIA reports on country energy consumption; author: Joint Research Center (JRC); year: 2019</v>
      </c>
      <c r="AK67" s="71" t="str">
        <f>INDEX(Calculation_Splits!$DW:$EY,MATCH($A67,Calculation_Splits!$E:$E,0),MATCH(AK$1,Calculation_Splits!$DW$2:$EY$2,0))</f>
        <v>Derived from the annual POTEnCIA reports on country energy consumption; author: Joint Research Center (JRC); year: 2019</v>
      </c>
      <c r="AL67" s="71" t="str">
        <f>INDEX(Calculation_Splits!$DW:$EY,MATCH($A67,Calculation_Splits!$E:$E,0),MATCH(AL$1,Calculation_Splits!$DW$2:$EY$2,0))</f>
        <v>Derived from the annual POTEnCIA reports on country energy consumption; author: Joint Research Center (JRC); year: 2019</v>
      </c>
      <c r="AM67" s="71" t="str">
        <f>INDEX(Calculation_Splits!$DW:$EY,MATCH($A67,Calculation_Splits!$E:$E,0),MATCH(AM$1,Calculation_Splits!$DW$2:$EY$2,0))</f>
        <v>Derived from the annual POTEnCIA reports on country energy consumption; author: Joint Research Center (JRC); year: 2019</v>
      </c>
      <c r="AN67" s="71" t="str">
        <f>INDEX(Calculation_Splits!$DW:$EY,MATCH($A67,Calculation_Splits!$E:$E,0),MATCH(AN$1,Calculation_Splits!$DW$2:$EY$2,0))</f>
        <v>Derived from the annual POTEnCIA reports on country energy consumption; author: Joint Research Center (JRC); year: 2019</v>
      </c>
      <c r="AO67" s="71" t="str">
        <f>INDEX(Calculation_Splits!$DW:$EY,MATCH($A67,Calculation_Splits!$E:$E,0),MATCH(AO$1,Calculation_Splits!$DW$2:$EY$2,0))</f>
        <v>Derived from the annual POTEnCIA reports on country energy consumption; author: Joint Research Center (JRC); year: 2019</v>
      </c>
      <c r="AP67" s="71" t="str">
        <f>INDEX(Calculation_Splits!$DW:$EY,MATCH($A67,Calculation_Splits!$E:$E,0),MATCH(AP$1,Calculation_Splits!$DW$2:$EY$2,0))</f>
        <v>Derived from the annual POTEnCIA reports on country energy consumption; author: Joint Research Center (JRC); year: 2019</v>
      </c>
      <c r="AQ67" s="71" t="str">
        <f>INDEX(Calculation_Splits!$DW:$EY,MATCH($A67,Calculation_Splits!$E:$E,0),MATCH(AQ$1,Calculation_Splits!$DW$2:$EY$2,0))</f>
        <v>Derived from the annual POTEnCIA reports on country energy consumption; author: Joint Research Center (JRC); year: 2019</v>
      </c>
      <c r="AR67" s="71" t="str">
        <f>INDEX(Calculation_Splits!$DW:$EY,MATCH($A67,Calculation_Splits!$E:$E,0),MATCH(AR$1,Calculation_Splits!$DW$2:$EY$2,0))</f>
        <v>Derived from the annual POTEnCIA reports on country energy consumption; author: Joint Research Center (JRC); year: 2019</v>
      </c>
      <c r="AS67" s="71" t="str">
        <f>INDEX(Calculation_Splits!$DW:$EY,MATCH($A67,Calculation_Splits!$E:$E,0),MATCH(AS$1,Calculation_Splits!$DW$2:$EY$2,0))</f>
        <v>Derived from the annual POTEnCIA reports on country energy consumption; author: Joint Research Center (JRC); year: 2019</v>
      </c>
      <c r="AT67" s="71" t="str">
        <f>INDEX(Calculation_Splits!$DW:$EY,MATCH($A67,Calculation_Splits!$E:$E,0),MATCH(AT$1,Calculation_Splits!$DW$2:$EY$2,0))</f>
        <v>Derived from the annual POTEnCIA reports on country energy consumption; author: Joint Research Center (JRC); year: 2019</v>
      </c>
      <c r="AU67" s="71" t="str">
        <f>INDEX(Calculation_Splits!$DW:$EY,MATCH($A67,Calculation_Splits!$E:$E,0),MATCH(AU$1,Calculation_Splits!$DW$2:$EY$2,0))</f>
        <v>Derived from the annual POTEnCIA reports on country energy consumption; author: Joint Research Center (JRC); year: 2019</v>
      </c>
      <c r="AV67" s="71" t="str">
        <f>INDEX(Calculation_Splits!$DW:$EY,MATCH($A67,Calculation_Splits!$E:$E,0),MATCH(AV$1,Calculation_Splits!$DW$2:$EY$2,0))</f>
        <v>Derived from the annual POTEnCIA reports on country energy consumption; author: Joint Research Center (JRC); year: 2019</v>
      </c>
      <c r="AW67" s="71" t="str">
        <f>INDEX(Calculation_Splits!$DW:$EY,MATCH($A67,Calculation_Splits!$E:$E,0),MATCH(AW$1,Calculation_Splits!$DW$2:$EY$2,0))</f>
        <v>Derived from the annual POTEnCIA reports on country energy consumption; author: Joint Research Center (JRC); year: 2019</v>
      </c>
      <c r="AX67" s="71" t="str">
        <f>INDEX(Calculation_Splits!$DW:$EY,MATCH($A67,Calculation_Splits!$E:$E,0),MATCH(AX$1,Calculation_Splits!$DW$2:$EY$2,0))</f>
        <v>Derived from the annual POTEnCIA reports on country energy consumption; author: Joint Research Center (JRC); year: 2019</v>
      </c>
      <c r="AY67" s="71" t="str">
        <f>INDEX(Calculation_Splits!$DW:$EY,MATCH($A67,Calculation_Splits!$E:$E,0),MATCH(AY$1,Calculation_Splits!$DW$2:$EY$2,0))</f>
        <v>Derived from the annual POTEnCIA reports on country energy consumption; author: Joint Research Center (JRC); year: 2019</v>
      </c>
      <c r="AZ67" s="71" t="str">
        <f>INDEX(Calculation_Splits!$DW:$EY,MATCH($A67,Calculation_Splits!$E:$E,0),MATCH(AZ$1,Calculation_Splits!$DW$2:$EY$2,0))</f>
        <v>Derived from the annual POTEnCIA reports on country energy consumption; author: Joint Research Center (JRC); year: 2019</v>
      </c>
      <c r="BA67" s="71" t="str">
        <f>INDEX(Calculation_Splits!$DW:$EY,MATCH($A67,Calculation_Splits!$E:$E,0),MATCH(BA$1,Calculation_Splits!$DW$2:$EY$2,0))</f>
        <v>Derived from the annual POTEnCIA reports on country energy consumption; author: Joint Research Center (JRC); year: 2019</v>
      </c>
      <c r="BB67" s="71" t="str">
        <f>INDEX(Calculation_Splits!$DW:$EY,MATCH($A67,Calculation_Splits!$E:$E,0),MATCH(BB$1,Calculation_Splits!$DW$2:$EY$2,0))</f>
        <v>Derived from the annual POTEnCIA reports on country energy consumption; author: Joint Research Center (JRC); year: 2019</v>
      </c>
      <c r="BC67" s="71" t="str">
        <f>INDEX(Calculation_Splits!$DW:$EY,MATCH($A67,Calculation_Splits!$E:$E,0),MATCH(BC$1,Calculation_Splits!$DW$2:$EY$2,0))</f>
        <v>Derived from the annual POTEnCIA reports on country energy consumption; author: Joint Research Center (JRC); year: 2019</v>
      </c>
      <c r="BD67" s="71" t="str">
        <f>INDEX(Calculation_Splits!$DW:$EY,MATCH($A67,Calculation_Splits!$E:$E,0),MATCH(BD$1,Calculation_Splits!$DW$2:$EY$2,0))</f>
        <v>Derived from the annual POTEnCIA reports on country energy consumption; author: Joint Research Center (JRC); year: 2019</v>
      </c>
      <c r="BE67" s="71" t="str">
        <f>INDEX(Calculation_Splits!$DW:$EY,MATCH($A67,Calculation_Splits!$E:$E,0),MATCH(BE$1,Calculation_Splits!$DW$2:$EY$2,0))</f>
        <v>Derived from the annual POTEnCIA reports on country energy consumption; author: Joint Research Center (JRC); year: 2019</v>
      </c>
      <c r="BF67" s="71" t="str">
        <f>INDEX(Calculation_Splits!$DW:$EY,MATCH($A67,Calculation_Splits!$E:$E,0),MATCH(BF$1,Calculation_Splits!$DW$2:$EY$2,0))</f>
        <v>Derived from the annual POTEnCIA reports on country energy consumption; author: Joint Research Center (JRC); year: 2019</v>
      </c>
      <c r="BG67" s="71" t="str">
        <f>INDEX(Calculation_Splits!$DW:$EY,MATCH($A67,Calculation_Splits!$E:$E,0),MATCH(BG$1,Calculation_Splits!$DW$2:$EY$2,0))</f>
        <v>Derived from the annual POTEnCIA reports on country energy consumption; author: Joint Research Center (JRC); year: 2019</v>
      </c>
    </row>
    <row r="68" spans="1:59" x14ac:dyDescent="0.2">
      <c r="A68" t="s">
        <v>201</v>
      </c>
      <c r="B68" s="49">
        <f>INDEX(Calculation_Splits!$CT:$DV,MATCH($A68,Calculation_Splits!$E:$E,0),MATCH(B$1,Calculation_Splits!$CT$2:$DV$2,0))</f>
        <v>0.99774342479134615</v>
      </c>
      <c r="C68" s="49">
        <f>INDEX(Calculation_Splits!$CT:$DV,MATCH($A68,Calculation_Splits!$E:$E,0),MATCH(C$1,Calculation_Splits!$CT$2:$DV$2,0))</f>
        <v>0.99858028647055608</v>
      </c>
      <c r="D68" s="49">
        <f>INDEX(Calculation_Splits!$CT:$DV,MATCH($A68,Calculation_Splits!$E:$E,0),MATCH(D$1,Calculation_Splits!$CT$2:$DV$2,0))</f>
        <v>0.99937381560792371</v>
      </c>
      <c r="E68" s="49">
        <f>INDEX(Calculation_Splits!$CT:$DV,MATCH($A68,Calculation_Splits!$E:$E,0),MATCH(E$1,Calculation_Splits!$CT$2:$DV$2,0))</f>
        <v>1</v>
      </c>
      <c r="F68" s="49">
        <f>INDEX(Calculation_Splits!$CT:$DV,MATCH($A68,Calculation_Splits!$E:$E,0),MATCH(F$1,Calculation_Splits!$CT$2:$DV$2,0))</f>
        <v>0.98875896318388812</v>
      </c>
      <c r="G68" s="49">
        <f>INDEX(Calculation_Splits!$CT:$DV,MATCH($A68,Calculation_Splits!$E:$E,0),MATCH(G$1,Calculation_Splits!$CT$2:$DV$2,0))</f>
        <v>0.99502535035496587</v>
      </c>
      <c r="H68" s="49">
        <f>INDEX(Calculation_Splits!$CT:$DV,MATCH($A68,Calculation_Splits!$E:$E,0),MATCH(H$1,Calculation_Splits!$CT$2:$DV$2,0))</f>
        <v>0.97085869116345969</v>
      </c>
      <c r="I68" s="49">
        <f>INDEX(Calculation_Splits!$CT:$DV,MATCH($A68,Calculation_Splits!$E:$E,0),MATCH(I$1,Calculation_Splits!$CT$2:$DV$2,0))</f>
        <v>0.9986042842703845</v>
      </c>
      <c r="J68" s="49">
        <f>INDEX(Calculation_Splits!$CT:$DV,MATCH($A68,Calculation_Splits!$E:$E,0),MATCH(J$1,Calculation_Splits!$CT$2:$DV$2,0))</f>
        <v>0.99247388237064194</v>
      </c>
      <c r="K68" s="49">
        <f>INDEX(Calculation_Splits!$CT:$DV,MATCH($A68,Calculation_Splits!$E:$E,0),MATCH(K$1,Calculation_Splits!$CT$2:$DV$2,0))</f>
        <v>0.98302865185128629</v>
      </c>
      <c r="L68" s="49">
        <f>INDEX(Calculation_Splits!$CT:$DV,MATCH($A68,Calculation_Splits!$E:$E,0),MATCH(L$1,Calculation_Splits!$CT$2:$DV$2,0))</f>
        <v>0.97033020812452353</v>
      </c>
      <c r="M68" s="49">
        <f>INDEX(Calculation_Splits!$CT:$DV,MATCH($A68,Calculation_Splits!$E:$E,0),MATCH(M$1,Calculation_Splits!$CT$2:$DV$2,0))</f>
        <v>0.99862710528453547</v>
      </c>
      <c r="N68" s="49">
        <f>INDEX(Calculation_Splits!$CT:$DV,MATCH($A68,Calculation_Splits!$E:$E,0),MATCH(N$1,Calculation_Splits!$CT$2:$DV$2,0))</f>
        <v>0.96539464219216076</v>
      </c>
      <c r="O68" s="49">
        <f>INDEX(Calculation_Splits!$CT:$DV,MATCH($A68,Calculation_Splits!$E:$E,0),MATCH(O$1,Calculation_Splits!$CT$2:$DV$2,0))</f>
        <v>0.99964556453481002</v>
      </c>
      <c r="P68" s="49">
        <f>INDEX(Calculation_Splits!$CT:$DV,MATCH($A68,Calculation_Splits!$E:$E,0),MATCH(P$1,Calculation_Splits!$CT$2:$DV$2,0))</f>
        <v>0.99980649519746245</v>
      </c>
      <c r="Q68" s="49">
        <f>INDEX(Calculation_Splits!$CT:$DV,MATCH($A68,Calculation_Splits!$E:$E,0),MATCH(Q$1,Calculation_Splits!$CT$2:$DV$2,0))</f>
        <v>0.99965385863521217</v>
      </c>
      <c r="R68" s="49">
        <f>INDEX(Calculation_Splits!$CT:$DV,MATCH($A68,Calculation_Splits!$E:$E,0),MATCH(R$1,Calculation_Splits!$CT$2:$DV$2,0))</f>
        <v>0.98938728202796644</v>
      </c>
      <c r="S68" s="49">
        <f>INDEX(Calculation_Splits!$CT:$DV,MATCH($A68,Calculation_Splits!$E:$E,0),MATCH(S$1,Calculation_Splits!$CT$2:$DV$2,0))</f>
        <v>0.99892461315234515</v>
      </c>
      <c r="T68" s="49">
        <f>INDEX(Calculation_Splits!$CT:$DV,MATCH($A68,Calculation_Splits!$E:$E,0),MATCH(T$1,Calculation_Splits!$CT$2:$DV$2,0))</f>
        <v>0.98495819227116144</v>
      </c>
      <c r="U68" s="49">
        <f>INDEX(Calculation_Splits!$CT:$DV,MATCH($A68,Calculation_Splits!$E:$E,0),MATCH(U$1,Calculation_Splits!$CT$2:$DV$2,0))</f>
        <v>0.99925517134488984</v>
      </c>
      <c r="V68" s="49">
        <f>INDEX(Calculation_Splits!$CT:$DV,MATCH($A68,Calculation_Splits!$E:$E,0),MATCH(V$1,Calculation_Splits!$CT$2:$DV$2,0))</f>
        <v>0.99867715006047675</v>
      </c>
      <c r="W68" s="49">
        <f>INDEX(Calculation_Splits!$CT:$DV,MATCH($A68,Calculation_Splits!$E:$E,0),MATCH(W$1,Calculation_Splits!$CT$2:$DV$2,0))</f>
        <v>0.99883759693495278</v>
      </c>
      <c r="X68" s="49">
        <f>INDEX(Calculation_Splits!$CT:$DV,MATCH($A68,Calculation_Splits!$E:$E,0),MATCH(X$1,Calculation_Splits!$CT$2:$DV$2,0))</f>
        <v>0.99843215695465026</v>
      </c>
      <c r="Y68" s="49">
        <f>INDEX(Calculation_Splits!$CT:$DV,MATCH($A68,Calculation_Splits!$E:$E,0),MATCH(Y$1,Calculation_Splits!$CT$2:$DV$2,0))</f>
        <v>0.99968649626914763</v>
      </c>
      <c r="Z68" s="49">
        <f>INDEX(Calculation_Splits!$CT:$DV,MATCH($A68,Calculation_Splits!$E:$E,0),MATCH(Z$1,Calculation_Splits!$CT$2:$DV$2,0))</f>
        <v>0.99555064785204472</v>
      </c>
      <c r="AA68" s="49">
        <f>INDEX(Calculation_Splits!$CT:$DV,MATCH($A68,Calculation_Splits!$E:$E,0),MATCH(AA$1,Calculation_Splits!$CT$2:$DV$2,0))</f>
        <v>0.99957438660034903</v>
      </c>
      <c r="AB68" s="49">
        <f>INDEX(Calculation_Splits!$CT:$DV,MATCH($A68,Calculation_Splits!$E:$E,0),MATCH(AB$1,Calculation_Splits!$CT$2:$DV$2,0))</f>
        <v>0.99830599324108438</v>
      </c>
      <c r="AC68" s="49">
        <f>INDEX(Calculation_Splits!$CT:$DV,MATCH($A68,Calculation_Splits!$E:$E,0),MATCH(AC$1,Calculation_Splits!$CT$2:$DV$2,0))</f>
        <v>0.99913790131588831</v>
      </c>
      <c r="AD68" s="49">
        <f>INDEX(Calculation_Splits!$CT:$DV,MATCH($A68,Calculation_Splits!$E:$E,0),MATCH(AD$1,Calculation_Splits!$CT$2:$DV$2,0))</f>
        <v>0.99153840217369704</v>
      </c>
      <c r="AE68" s="71" t="str">
        <f>INDEX(Calculation_Splits!$DW:$EY,MATCH($A68,Calculation_Splits!$E:$E,0),MATCH(AE$1,Calculation_Splits!$DW$2:$EY$2,0))</f>
        <v>Derived from the annual POTEnCIA reports on country energy consumption; author: Joint Research Center (JRC); year: 2019</v>
      </c>
      <c r="AF68" s="71" t="str">
        <f>INDEX(Calculation_Splits!$DW:$EY,MATCH($A68,Calculation_Splits!$E:$E,0),MATCH(AF$1,Calculation_Splits!$DW$2:$EY$2,0))</f>
        <v>Derived from the annual POTEnCIA reports on country energy consumption; author: Joint Research Center (JRC); year: 2019</v>
      </c>
      <c r="AG68" s="71" t="str">
        <f>INDEX(Calculation_Splits!$DW:$EY,MATCH($A68,Calculation_Splits!$E:$E,0),MATCH(AG$1,Calculation_Splits!$DW$2:$EY$2,0))</f>
        <v>Derived from the annual POTEnCIA reports on country energy consumption; author: Joint Research Center (JRC); year: 2019</v>
      </c>
      <c r="AH68" s="71" t="str">
        <f>INDEX(Calculation_Splits!$DW:$EY,MATCH($A68,Calculation_Splits!$E:$E,0),MATCH(AH$1,Calculation_Splits!$DW$2:$EY$2,0))</f>
        <v>Derived from the annual POTEnCIA reports on country energy consumption; author: Joint Research Center (JRC); year: 2019</v>
      </c>
      <c r="AI68" s="71" t="str">
        <f>INDEX(Calculation_Splits!$DW:$EY,MATCH($A68,Calculation_Splits!$E:$E,0),MATCH(AI$1,Calculation_Splits!$DW$2:$EY$2,0))</f>
        <v>Derived from the annual POTEnCIA reports on country energy consumption; author: Joint Research Center (JRC); year: 2019</v>
      </c>
      <c r="AJ68" s="71" t="str">
        <f>INDEX(Calculation_Splits!$DW:$EY,MATCH($A68,Calculation_Splits!$E:$E,0),MATCH(AJ$1,Calculation_Splits!$DW$2:$EY$2,0))</f>
        <v>Derived from the annual POTEnCIA reports on country energy consumption; author: Joint Research Center (JRC); year: 2019</v>
      </c>
      <c r="AK68" s="71" t="str">
        <f>INDEX(Calculation_Splits!$DW:$EY,MATCH($A68,Calculation_Splits!$E:$E,0),MATCH(AK$1,Calculation_Splits!$DW$2:$EY$2,0))</f>
        <v>Derived from the annual POTEnCIA reports on country energy consumption; author: Joint Research Center (JRC); year: 2019</v>
      </c>
      <c r="AL68" s="71" t="str">
        <f>INDEX(Calculation_Splits!$DW:$EY,MATCH($A68,Calculation_Splits!$E:$E,0),MATCH(AL$1,Calculation_Splits!$DW$2:$EY$2,0))</f>
        <v>Derived from the annual POTEnCIA reports on country energy consumption; author: Joint Research Center (JRC); year: 2019</v>
      </c>
      <c r="AM68" s="71" t="str">
        <f>INDEX(Calculation_Splits!$DW:$EY,MATCH($A68,Calculation_Splits!$E:$E,0),MATCH(AM$1,Calculation_Splits!$DW$2:$EY$2,0))</f>
        <v>Derived from the annual POTEnCIA reports on country energy consumption; author: Joint Research Center (JRC); year: 2019</v>
      </c>
      <c r="AN68" s="71" t="str">
        <f>INDEX(Calculation_Splits!$DW:$EY,MATCH($A68,Calculation_Splits!$E:$E,0),MATCH(AN$1,Calculation_Splits!$DW$2:$EY$2,0))</f>
        <v>Derived from the annual POTEnCIA reports on country energy consumption; author: Joint Research Center (JRC); year: 2019</v>
      </c>
      <c r="AO68" s="71" t="str">
        <f>INDEX(Calculation_Splits!$DW:$EY,MATCH($A68,Calculation_Splits!$E:$E,0),MATCH(AO$1,Calculation_Splits!$DW$2:$EY$2,0))</f>
        <v>Derived from the annual POTEnCIA reports on country energy consumption; author: Joint Research Center (JRC); year: 2019</v>
      </c>
      <c r="AP68" s="71" t="str">
        <f>INDEX(Calculation_Splits!$DW:$EY,MATCH($A68,Calculation_Splits!$E:$E,0),MATCH(AP$1,Calculation_Splits!$DW$2:$EY$2,0))</f>
        <v>Derived from the annual POTEnCIA reports on country energy consumption; author: Joint Research Center (JRC); year: 2019</v>
      </c>
      <c r="AQ68" s="71" t="str">
        <f>INDEX(Calculation_Splits!$DW:$EY,MATCH($A68,Calculation_Splits!$E:$E,0),MATCH(AQ$1,Calculation_Splits!$DW$2:$EY$2,0))</f>
        <v>Derived from the annual POTEnCIA reports on country energy consumption; author: Joint Research Center (JRC); year: 2019</v>
      </c>
      <c r="AR68" s="71" t="str">
        <f>INDEX(Calculation_Splits!$DW:$EY,MATCH($A68,Calculation_Splits!$E:$E,0),MATCH(AR$1,Calculation_Splits!$DW$2:$EY$2,0))</f>
        <v>Derived from the annual POTEnCIA reports on country energy consumption; author: Joint Research Center (JRC); year: 2019</v>
      </c>
      <c r="AS68" s="71" t="str">
        <f>INDEX(Calculation_Splits!$DW:$EY,MATCH($A68,Calculation_Splits!$E:$E,0),MATCH(AS$1,Calculation_Splits!$DW$2:$EY$2,0))</f>
        <v>Derived from the annual POTEnCIA reports on country energy consumption; author: Joint Research Center (JRC); year: 2019</v>
      </c>
      <c r="AT68" s="71" t="str">
        <f>INDEX(Calculation_Splits!$DW:$EY,MATCH($A68,Calculation_Splits!$E:$E,0),MATCH(AT$1,Calculation_Splits!$DW$2:$EY$2,0))</f>
        <v>Derived from the annual POTEnCIA reports on country energy consumption; author: Joint Research Center (JRC); year: 2019</v>
      </c>
      <c r="AU68" s="71" t="str">
        <f>INDEX(Calculation_Splits!$DW:$EY,MATCH($A68,Calculation_Splits!$E:$E,0),MATCH(AU$1,Calculation_Splits!$DW$2:$EY$2,0))</f>
        <v>Derived from the annual POTEnCIA reports on country energy consumption; author: Joint Research Center (JRC); year: 2019</v>
      </c>
      <c r="AV68" s="71" t="str">
        <f>INDEX(Calculation_Splits!$DW:$EY,MATCH($A68,Calculation_Splits!$E:$E,0),MATCH(AV$1,Calculation_Splits!$DW$2:$EY$2,0))</f>
        <v>Derived from the annual POTEnCIA reports on country energy consumption; author: Joint Research Center (JRC); year: 2019</v>
      </c>
      <c r="AW68" s="71" t="str">
        <f>INDEX(Calculation_Splits!$DW:$EY,MATCH($A68,Calculation_Splits!$E:$E,0),MATCH(AW$1,Calculation_Splits!$DW$2:$EY$2,0))</f>
        <v>Derived from the annual POTEnCIA reports on country energy consumption; author: Joint Research Center (JRC); year: 2019</v>
      </c>
      <c r="AX68" s="71" t="str">
        <f>INDEX(Calculation_Splits!$DW:$EY,MATCH($A68,Calculation_Splits!$E:$E,0),MATCH(AX$1,Calculation_Splits!$DW$2:$EY$2,0))</f>
        <v>Derived from the annual POTEnCIA reports on country energy consumption; author: Joint Research Center (JRC); year: 2019</v>
      </c>
      <c r="AY68" s="71" t="str">
        <f>INDEX(Calculation_Splits!$DW:$EY,MATCH($A68,Calculation_Splits!$E:$E,0),MATCH(AY$1,Calculation_Splits!$DW$2:$EY$2,0))</f>
        <v>Derived from the annual POTEnCIA reports on country energy consumption; author: Joint Research Center (JRC); year: 2019</v>
      </c>
      <c r="AZ68" s="71" t="str">
        <f>INDEX(Calculation_Splits!$DW:$EY,MATCH($A68,Calculation_Splits!$E:$E,0),MATCH(AZ$1,Calculation_Splits!$DW$2:$EY$2,0))</f>
        <v>Derived from the annual POTEnCIA reports on country energy consumption; author: Joint Research Center (JRC); year: 2019</v>
      </c>
      <c r="BA68" s="71" t="str">
        <f>INDEX(Calculation_Splits!$DW:$EY,MATCH($A68,Calculation_Splits!$E:$E,0),MATCH(BA$1,Calculation_Splits!$DW$2:$EY$2,0))</f>
        <v>Derived from the annual POTEnCIA reports on country energy consumption; author: Joint Research Center (JRC); year: 2019</v>
      </c>
      <c r="BB68" s="71" t="str">
        <f>INDEX(Calculation_Splits!$DW:$EY,MATCH($A68,Calculation_Splits!$E:$E,0),MATCH(BB$1,Calculation_Splits!$DW$2:$EY$2,0))</f>
        <v>Derived from the annual POTEnCIA reports on country energy consumption; author: Joint Research Center (JRC); year: 2019</v>
      </c>
      <c r="BC68" s="71" t="str">
        <f>INDEX(Calculation_Splits!$DW:$EY,MATCH($A68,Calculation_Splits!$E:$E,0),MATCH(BC$1,Calculation_Splits!$DW$2:$EY$2,0))</f>
        <v>Derived from the annual POTEnCIA reports on country energy consumption; author: Joint Research Center (JRC); year: 2019</v>
      </c>
      <c r="BD68" s="71" t="str">
        <f>INDEX(Calculation_Splits!$DW:$EY,MATCH($A68,Calculation_Splits!$E:$E,0),MATCH(BD$1,Calculation_Splits!$DW$2:$EY$2,0))</f>
        <v>Derived from the annual POTEnCIA reports on country energy consumption; author: Joint Research Center (JRC); year: 2019</v>
      </c>
      <c r="BE68" s="71" t="str">
        <f>INDEX(Calculation_Splits!$DW:$EY,MATCH($A68,Calculation_Splits!$E:$E,0),MATCH(BE$1,Calculation_Splits!$DW$2:$EY$2,0))</f>
        <v>Derived from the annual POTEnCIA reports on country energy consumption; author: Joint Research Center (JRC); year: 2019</v>
      </c>
      <c r="BF68" s="71" t="str">
        <f>INDEX(Calculation_Splits!$DW:$EY,MATCH($A68,Calculation_Splits!$E:$E,0),MATCH(BF$1,Calculation_Splits!$DW$2:$EY$2,0))</f>
        <v>Derived from the annual POTEnCIA reports on country energy consumption; author: Joint Research Center (JRC); year: 2019</v>
      </c>
      <c r="BG68" s="71" t="str">
        <f>INDEX(Calculation_Splits!$DW:$EY,MATCH($A68,Calculation_Splits!$E:$E,0),MATCH(BG$1,Calculation_Splits!$DW$2:$EY$2,0))</f>
        <v>Derived from the annual POTEnCIA reports on country energy consumption; author: Joint Research Center (JRC); year: 2019</v>
      </c>
    </row>
    <row r="69" spans="1:59" x14ac:dyDescent="0.2">
      <c r="A69" t="s">
        <v>203</v>
      </c>
      <c r="B69" s="49">
        <f>INDEX(Calculation_Splits!$CT:$DV,MATCH($A69,Calculation_Splits!$E:$E,0),MATCH(B$1,Calculation_Splits!$CT$2:$DV$2,0))</f>
        <v>7.39513371718937E-2</v>
      </c>
      <c r="C69" s="49">
        <f>INDEX(Calculation_Splits!$CT:$DV,MATCH($A69,Calculation_Splits!$E:$E,0),MATCH(C$1,Calculation_Splits!$CT$2:$DV$2,0))</f>
        <v>0.1182659643093882</v>
      </c>
      <c r="D69" s="49">
        <f>INDEX(Calculation_Splits!$CT:$DV,MATCH($A69,Calculation_Splits!$E:$E,0),MATCH(D$1,Calculation_Splits!$CT$2:$DV$2,0))</f>
        <v>1.0687992683204896E-2</v>
      </c>
      <c r="E69" s="49">
        <f>INDEX(Calculation_Splits!$CT:$DV,MATCH($A69,Calculation_Splits!$E:$E,0),MATCH(E$1,Calculation_Splits!$CT$2:$DV$2,0))</f>
        <v>7.1666336351994736E-2</v>
      </c>
      <c r="F69" s="49">
        <f>INDEX(Calculation_Splits!$CT:$DV,MATCH($A69,Calculation_Splits!$E:$E,0),MATCH(F$1,Calculation_Splits!$CT$2:$DV$2,0))</f>
        <v>1.8343645371583006E-2</v>
      </c>
      <c r="G69" s="49">
        <f>INDEX(Calculation_Splits!$CT:$DV,MATCH($A69,Calculation_Splits!$E:$E,0),MATCH(G$1,Calculation_Splits!$CT$2:$DV$2,0))</f>
        <v>8.6976233115447485E-2</v>
      </c>
      <c r="H69" s="49">
        <f>INDEX(Calculation_Splits!$CT:$DV,MATCH($A69,Calculation_Splits!$E:$E,0),MATCH(H$1,Calculation_Splits!$CT$2:$DV$2,0))</f>
        <v>0.11387493095476847</v>
      </c>
      <c r="I69" s="49">
        <f>INDEX(Calculation_Splits!$CT:$DV,MATCH($A69,Calculation_Splits!$E:$E,0),MATCH(I$1,Calculation_Splits!$CT$2:$DV$2,0))</f>
        <v>1.8287541272598715E-2</v>
      </c>
      <c r="J69" s="49">
        <f>INDEX(Calculation_Splits!$CT:$DV,MATCH($A69,Calculation_Splits!$E:$E,0),MATCH(J$1,Calculation_Splits!$CT$2:$DV$2,0))</f>
        <v>7.8342747560597642E-2</v>
      </c>
      <c r="K69" s="49">
        <f>INDEX(Calculation_Splits!$CT:$DV,MATCH($A69,Calculation_Splits!$E:$E,0),MATCH(K$1,Calculation_Splits!$CT$2:$DV$2,0))</f>
        <v>0.11783358022625602</v>
      </c>
      <c r="L69" s="49">
        <f>INDEX(Calculation_Splits!$CT:$DV,MATCH($A69,Calculation_Splits!$E:$E,0),MATCH(L$1,Calculation_Splits!$CT$2:$DV$2,0))</f>
        <v>7.59854568176032E-2</v>
      </c>
      <c r="M69" s="49">
        <f>INDEX(Calculation_Splits!$CT:$DV,MATCH($A69,Calculation_Splits!$E:$E,0),MATCH(M$1,Calculation_Splits!$CT$2:$DV$2,0))</f>
        <v>0.10759609333327629</v>
      </c>
      <c r="N69" s="49">
        <f>INDEX(Calculation_Splits!$CT:$DV,MATCH($A69,Calculation_Splits!$E:$E,0),MATCH(N$1,Calculation_Splits!$CT$2:$DV$2,0))</f>
        <v>2.4177630281520736E-2</v>
      </c>
      <c r="O69" s="49">
        <f>INDEX(Calculation_Splits!$CT:$DV,MATCH($A69,Calculation_Splits!$E:$E,0),MATCH(O$1,Calculation_Splits!$CT$2:$DV$2,0))</f>
        <v>3.1148549981250689E-2</v>
      </c>
      <c r="P69" s="49">
        <f>INDEX(Calculation_Splits!$CT:$DV,MATCH($A69,Calculation_Splits!$E:$E,0),MATCH(P$1,Calculation_Splits!$CT$2:$DV$2,0))</f>
        <v>1.8744534562396459E-2</v>
      </c>
      <c r="Q69" s="49">
        <f>INDEX(Calculation_Splits!$CT:$DV,MATCH($A69,Calculation_Splits!$E:$E,0),MATCH(Q$1,Calculation_Splits!$CT$2:$DV$2,0))</f>
        <v>0.12979293590086627</v>
      </c>
      <c r="R69" s="49">
        <f>INDEX(Calculation_Splits!$CT:$DV,MATCH($A69,Calculation_Splits!$E:$E,0),MATCH(R$1,Calculation_Splits!$CT$2:$DV$2,0))</f>
        <v>2.4098354296741245E-2</v>
      </c>
      <c r="S69" s="49">
        <f>INDEX(Calculation_Splits!$CT:$DV,MATCH($A69,Calculation_Splits!$E:$E,0),MATCH(S$1,Calculation_Splits!$CT$2:$DV$2,0))</f>
        <v>1.5881068953880733E-2</v>
      </c>
      <c r="T69" s="49">
        <f>INDEX(Calculation_Splits!$CT:$DV,MATCH($A69,Calculation_Splits!$E:$E,0),MATCH(T$1,Calculation_Splits!$CT$2:$DV$2,0))</f>
        <v>0.11228664336094246</v>
      </c>
      <c r="U69" s="49">
        <f>INDEX(Calculation_Splits!$CT:$DV,MATCH($A69,Calculation_Splits!$E:$E,0),MATCH(U$1,Calculation_Splits!$CT$2:$DV$2,0))</f>
        <v>2.5112416207584719E-2</v>
      </c>
      <c r="V69" s="49">
        <f>INDEX(Calculation_Splits!$CT:$DV,MATCH($A69,Calculation_Splits!$E:$E,0),MATCH(V$1,Calculation_Splits!$CT$2:$DV$2,0))</f>
        <v>0.11533229252804821</v>
      </c>
      <c r="W69" s="49">
        <f>INDEX(Calculation_Splits!$CT:$DV,MATCH($A69,Calculation_Splits!$E:$E,0),MATCH(W$1,Calculation_Splits!$CT$2:$DV$2,0))</f>
        <v>1.2446337204422281E-2</v>
      </c>
      <c r="X69" s="49">
        <f>INDEX(Calculation_Splits!$CT:$DV,MATCH($A69,Calculation_Splits!$E:$E,0),MATCH(X$1,Calculation_Splits!$CT$2:$DV$2,0))</f>
        <v>5.8876765289355454E-2</v>
      </c>
      <c r="Y69" s="49">
        <f>INDEX(Calculation_Splits!$CT:$DV,MATCH($A69,Calculation_Splits!$E:$E,0),MATCH(Y$1,Calculation_Splits!$CT$2:$DV$2,0))</f>
        <v>1.4813443697300876E-2</v>
      </c>
      <c r="Z69" s="49">
        <f>INDEX(Calculation_Splits!$CT:$DV,MATCH($A69,Calculation_Splits!$E:$E,0),MATCH(Z$1,Calculation_Splits!$CT$2:$DV$2,0))</f>
        <v>0.12715583228348004</v>
      </c>
      <c r="AA69" s="49">
        <f>INDEX(Calculation_Splits!$CT:$DV,MATCH($A69,Calculation_Splits!$E:$E,0),MATCH(AA$1,Calculation_Splits!$CT$2:$DV$2,0))</f>
        <v>5.2576273056105176E-2</v>
      </c>
      <c r="AB69" s="49">
        <f>INDEX(Calculation_Splits!$CT:$DV,MATCH($A69,Calculation_Splits!$E:$E,0),MATCH(AB$1,Calculation_Splits!$CT$2:$DV$2,0))</f>
        <v>2.307548108004908E-2</v>
      </c>
      <c r="AC69" s="49">
        <f>INDEX(Calculation_Splits!$CT:$DV,MATCH($A69,Calculation_Splits!$E:$E,0),MATCH(AC$1,Calculation_Splits!$CT$2:$DV$2,0))</f>
        <v>4.9886737508198664E-2</v>
      </c>
      <c r="AD69" s="49">
        <f>INDEX(Calculation_Splits!$CT:$DV,MATCH($A69,Calculation_Splits!$E:$E,0),MATCH(AD$1,Calculation_Splits!$CT$2:$DV$2,0))</f>
        <v>7.320242439168477E-2</v>
      </c>
      <c r="AE69" s="71" t="str">
        <f>INDEX(Calculation_Splits!$DW:$EY,MATCH($A69,Calculation_Splits!$E:$E,0),MATCH(AE$1,Calculation_Splits!$DW$2:$EY$2,0))</f>
        <v>Derived from the annual POTEnCIA reports on country energy consumption; author: Joint Research Center (JRC); year: 2019</v>
      </c>
      <c r="AF69" s="71" t="str">
        <f>INDEX(Calculation_Splits!$DW:$EY,MATCH($A69,Calculation_Splits!$E:$E,0),MATCH(AF$1,Calculation_Splits!$DW$2:$EY$2,0))</f>
        <v>Derived from the annual POTEnCIA reports on country energy consumption; author: Joint Research Center (JRC); year: 2019</v>
      </c>
      <c r="AG69" s="71" t="str">
        <f>INDEX(Calculation_Splits!$DW:$EY,MATCH($A69,Calculation_Splits!$E:$E,0),MATCH(AG$1,Calculation_Splits!$DW$2:$EY$2,0))</f>
        <v>Derived from the annual POTEnCIA reports on country energy consumption; author: Joint Research Center (JRC); year: 2019</v>
      </c>
      <c r="AH69" s="71" t="str">
        <f>INDEX(Calculation_Splits!$DW:$EY,MATCH($A69,Calculation_Splits!$E:$E,0),MATCH(AH$1,Calculation_Splits!$DW$2:$EY$2,0))</f>
        <v>Derived from the annual POTEnCIA reports on country energy consumption; author: Joint Research Center (JRC); year: 2019</v>
      </c>
      <c r="AI69" s="71" t="str">
        <f>INDEX(Calculation_Splits!$DW:$EY,MATCH($A69,Calculation_Splits!$E:$E,0),MATCH(AI$1,Calculation_Splits!$DW$2:$EY$2,0))</f>
        <v>Derived from the annual POTEnCIA reports on country energy consumption; author: Joint Research Center (JRC); year: 2019</v>
      </c>
      <c r="AJ69" s="71" t="str">
        <f>INDEX(Calculation_Splits!$DW:$EY,MATCH($A69,Calculation_Splits!$E:$E,0),MATCH(AJ$1,Calculation_Splits!$DW$2:$EY$2,0))</f>
        <v>Derived from the annual POTEnCIA reports on country energy consumption; author: Joint Research Center (JRC); year: 2019</v>
      </c>
      <c r="AK69" s="71" t="str">
        <f>INDEX(Calculation_Splits!$DW:$EY,MATCH($A69,Calculation_Splits!$E:$E,0),MATCH(AK$1,Calculation_Splits!$DW$2:$EY$2,0))</f>
        <v>Derived from the annual POTEnCIA reports on country energy consumption; author: Joint Research Center (JRC); year: 2019</v>
      </c>
      <c r="AL69" s="71" t="str">
        <f>INDEX(Calculation_Splits!$DW:$EY,MATCH($A69,Calculation_Splits!$E:$E,0),MATCH(AL$1,Calculation_Splits!$DW$2:$EY$2,0))</f>
        <v>Derived from the annual POTEnCIA reports on country energy consumption; author: Joint Research Center (JRC); year: 2019</v>
      </c>
      <c r="AM69" s="71" t="str">
        <f>INDEX(Calculation_Splits!$DW:$EY,MATCH($A69,Calculation_Splits!$E:$E,0),MATCH(AM$1,Calculation_Splits!$DW$2:$EY$2,0))</f>
        <v>Derived from the annual POTEnCIA reports on country energy consumption; author: Joint Research Center (JRC); year: 2019</v>
      </c>
      <c r="AN69" s="71" t="str">
        <f>INDEX(Calculation_Splits!$DW:$EY,MATCH($A69,Calculation_Splits!$E:$E,0),MATCH(AN$1,Calculation_Splits!$DW$2:$EY$2,0))</f>
        <v>Derived from the annual POTEnCIA reports on country energy consumption; author: Joint Research Center (JRC); year: 2019</v>
      </c>
      <c r="AO69" s="71" t="str">
        <f>INDEX(Calculation_Splits!$DW:$EY,MATCH($A69,Calculation_Splits!$E:$E,0),MATCH(AO$1,Calculation_Splits!$DW$2:$EY$2,0))</f>
        <v>Derived from the annual POTEnCIA reports on country energy consumption; author: Joint Research Center (JRC); year: 2019</v>
      </c>
      <c r="AP69" s="71" t="str">
        <f>INDEX(Calculation_Splits!$DW:$EY,MATCH($A69,Calculation_Splits!$E:$E,0),MATCH(AP$1,Calculation_Splits!$DW$2:$EY$2,0))</f>
        <v>Derived from the annual POTEnCIA reports on country energy consumption; author: Joint Research Center (JRC); year: 2019</v>
      </c>
      <c r="AQ69" s="71" t="str">
        <f>INDEX(Calculation_Splits!$DW:$EY,MATCH($A69,Calculation_Splits!$E:$E,0),MATCH(AQ$1,Calculation_Splits!$DW$2:$EY$2,0))</f>
        <v>Derived from the annual POTEnCIA reports on country energy consumption; author: Joint Research Center (JRC); year: 2019</v>
      </c>
      <c r="AR69" s="71" t="str">
        <f>INDEX(Calculation_Splits!$DW:$EY,MATCH($A69,Calculation_Splits!$E:$E,0),MATCH(AR$1,Calculation_Splits!$DW$2:$EY$2,0))</f>
        <v>Derived from the annual POTEnCIA reports on country energy consumption; author: Joint Research Center (JRC); year: 2019</v>
      </c>
      <c r="AS69" s="71" t="str">
        <f>INDEX(Calculation_Splits!$DW:$EY,MATCH($A69,Calculation_Splits!$E:$E,0),MATCH(AS$1,Calculation_Splits!$DW$2:$EY$2,0))</f>
        <v>Derived from the annual POTEnCIA reports on country energy consumption; author: Joint Research Center (JRC); year: 2019</v>
      </c>
      <c r="AT69" s="71" t="str">
        <f>INDEX(Calculation_Splits!$DW:$EY,MATCH($A69,Calculation_Splits!$E:$E,0),MATCH(AT$1,Calculation_Splits!$DW$2:$EY$2,0))</f>
        <v>Derived from the annual POTEnCIA reports on country energy consumption; author: Joint Research Center (JRC); year: 2019</v>
      </c>
      <c r="AU69" s="71" t="str">
        <f>INDEX(Calculation_Splits!$DW:$EY,MATCH($A69,Calculation_Splits!$E:$E,0),MATCH(AU$1,Calculation_Splits!$DW$2:$EY$2,0))</f>
        <v>Derived from the annual POTEnCIA reports on country energy consumption; author: Joint Research Center (JRC); year: 2019</v>
      </c>
      <c r="AV69" s="71" t="str">
        <f>INDEX(Calculation_Splits!$DW:$EY,MATCH($A69,Calculation_Splits!$E:$E,0),MATCH(AV$1,Calculation_Splits!$DW$2:$EY$2,0))</f>
        <v>Derived from the annual POTEnCIA reports on country energy consumption; author: Joint Research Center (JRC); year: 2019</v>
      </c>
      <c r="AW69" s="71" t="str">
        <f>INDEX(Calculation_Splits!$DW:$EY,MATCH($A69,Calculation_Splits!$E:$E,0),MATCH(AW$1,Calculation_Splits!$DW$2:$EY$2,0))</f>
        <v>Derived from the annual POTEnCIA reports on country energy consumption; author: Joint Research Center (JRC); year: 2019</v>
      </c>
      <c r="AX69" s="71" t="str">
        <f>INDEX(Calculation_Splits!$DW:$EY,MATCH($A69,Calculation_Splits!$E:$E,0),MATCH(AX$1,Calculation_Splits!$DW$2:$EY$2,0))</f>
        <v>Derived from the annual POTEnCIA reports on country energy consumption; author: Joint Research Center (JRC); year: 2019</v>
      </c>
      <c r="AY69" s="71" t="str">
        <f>INDEX(Calculation_Splits!$DW:$EY,MATCH($A69,Calculation_Splits!$E:$E,0),MATCH(AY$1,Calculation_Splits!$DW$2:$EY$2,0))</f>
        <v>Derived from the annual POTEnCIA reports on country energy consumption; author: Joint Research Center (JRC); year: 2019</v>
      </c>
      <c r="AZ69" s="71" t="str">
        <f>INDEX(Calculation_Splits!$DW:$EY,MATCH($A69,Calculation_Splits!$E:$E,0),MATCH(AZ$1,Calculation_Splits!$DW$2:$EY$2,0))</f>
        <v>Derived from the annual POTEnCIA reports on country energy consumption; author: Joint Research Center (JRC); year: 2019</v>
      </c>
      <c r="BA69" s="71" t="str">
        <f>INDEX(Calculation_Splits!$DW:$EY,MATCH($A69,Calculation_Splits!$E:$E,0),MATCH(BA$1,Calculation_Splits!$DW$2:$EY$2,0))</f>
        <v>Derived from the annual POTEnCIA reports on country energy consumption; author: Joint Research Center (JRC); year: 2019</v>
      </c>
      <c r="BB69" s="71" t="str">
        <f>INDEX(Calculation_Splits!$DW:$EY,MATCH($A69,Calculation_Splits!$E:$E,0),MATCH(BB$1,Calculation_Splits!$DW$2:$EY$2,0))</f>
        <v>Derived from the annual POTEnCIA reports on country energy consumption; author: Joint Research Center (JRC); year: 2019</v>
      </c>
      <c r="BC69" s="71" t="str">
        <f>INDEX(Calculation_Splits!$DW:$EY,MATCH($A69,Calculation_Splits!$E:$E,0),MATCH(BC$1,Calculation_Splits!$DW$2:$EY$2,0))</f>
        <v>Derived from the annual POTEnCIA reports on country energy consumption; author: Joint Research Center (JRC); year: 2019</v>
      </c>
      <c r="BD69" s="71" t="str">
        <f>INDEX(Calculation_Splits!$DW:$EY,MATCH($A69,Calculation_Splits!$E:$E,0),MATCH(BD$1,Calculation_Splits!$DW$2:$EY$2,0))</f>
        <v>Derived from the annual POTEnCIA reports on country energy consumption; author: Joint Research Center (JRC); year: 2019</v>
      </c>
      <c r="BE69" s="71" t="str">
        <f>INDEX(Calculation_Splits!$DW:$EY,MATCH($A69,Calculation_Splits!$E:$E,0),MATCH(BE$1,Calculation_Splits!$DW$2:$EY$2,0))</f>
        <v>Derived from the annual POTEnCIA reports on country energy consumption; author: Joint Research Center (JRC); year: 2019</v>
      </c>
      <c r="BF69" s="71" t="str">
        <f>INDEX(Calculation_Splits!$DW:$EY,MATCH($A69,Calculation_Splits!$E:$E,0),MATCH(BF$1,Calculation_Splits!$DW$2:$EY$2,0))</f>
        <v>Derived from the annual POTEnCIA reports on country energy consumption; author: Joint Research Center (JRC); year: 2019</v>
      </c>
      <c r="BG69" s="71" t="str">
        <f>INDEX(Calculation_Splits!$DW:$EY,MATCH($A69,Calculation_Splits!$E:$E,0),MATCH(BG$1,Calculation_Splits!$DW$2:$EY$2,0))</f>
        <v>Derived from the annual POTEnCIA reports on country energy consumption; author: Joint Research Center (JRC); year: 2019</v>
      </c>
    </row>
    <row r="70" spans="1:59" x14ac:dyDescent="0.2">
      <c r="A70" t="s">
        <v>204</v>
      </c>
      <c r="B70" s="49">
        <f>INDEX(Calculation_Splits!$CT:$DV,MATCH($A70,Calculation_Splits!$E:$E,0),MATCH(B$1,Calculation_Splits!$CT$2:$DV$2,0))</f>
        <v>8.9914028875181989E-2</v>
      </c>
      <c r="C70" s="49">
        <f>INDEX(Calculation_Splits!$CT:$DV,MATCH($A70,Calculation_Splits!$E:$E,0),MATCH(C$1,Calculation_Splits!$CT$2:$DV$2,0))</f>
        <v>8.2093618787137987E-2</v>
      </c>
      <c r="D70" s="49">
        <f>INDEX(Calculation_Splits!$CT:$DV,MATCH($A70,Calculation_Splits!$E:$E,0),MATCH(D$1,Calculation_Splits!$CT$2:$DV$2,0))</f>
        <v>0.10371069523379084</v>
      </c>
      <c r="E70" s="49">
        <f>INDEX(Calculation_Splits!$CT:$DV,MATCH($A70,Calculation_Splits!$E:$E,0),MATCH(E$1,Calculation_Splits!$CT$2:$DV$2,0))</f>
        <v>7.8221730887863369E-2</v>
      </c>
      <c r="F70" s="49">
        <f>INDEX(Calculation_Splits!$CT:$DV,MATCH($A70,Calculation_Splits!$E:$E,0),MATCH(F$1,Calculation_Splits!$CT$2:$DV$2,0))</f>
        <v>0.10903038456427973</v>
      </c>
      <c r="G70" s="49">
        <f>INDEX(Calculation_Splits!$CT:$DV,MATCH($A70,Calculation_Splits!$E:$E,0),MATCH(G$1,Calculation_Splits!$CT$2:$DV$2,0))</f>
        <v>8.5737596012022882E-2</v>
      </c>
      <c r="H70" s="49">
        <f>INDEX(Calculation_Splits!$CT:$DV,MATCH($A70,Calculation_Splits!$E:$E,0),MATCH(H$1,Calculation_Splits!$CT$2:$DV$2,0))</f>
        <v>8.9997949196631649E-2</v>
      </c>
      <c r="I70" s="49">
        <f>INDEX(Calculation_Splits!$CT:$DV,MATCH($A70,Calculation_Splits!$E:$E,0),MATCH(I$1,Calculation_Splits!$CT$2:$DV$2,0))</f>
        <v>0.11913767184594648</v>
      </c>
      <c r="J70" s="49">
        <f>INDEX(Calculation_Splits!$CT:$DV,MATCH($A70,Calculation_Splits!$E:$E,0),MATCH(J$1,Calculation_Splits!$CT$2:$DV$2,0))</f>
        <v>8.2726957841676746E-2</v>
      </c>
      <c r="K70" s="49">
        <f>INDEX(Calculation_Splits!$CT:$DV,MATCH($A70,Calculation_Splits!$E:$E,0),MATCH(K$1,Calculation_Splits!$CT$2:$DV$2,0))</f>
        <v>7.8249531420283402E-2</v>
      </c>
      <c r="L70" s="49">
        <f>INDEX(Calculation_Splits!$CT:$DV,MATCH($A70,Calculation_Splits!$E:$E,0),MATCH(L$1,Calculation_Splits!$CT$2:$DV$2,0))</f>
        <v>8.970422547789364E-2</v>
      </c>
      <c r="M70" s="49">
        <f>INDEX(Calculation_Splits!$CT:$DV,MATCH($A70,Calculation_Splits!$E:$E,0),MATCH(M$1,Calculation_Splits!$CT$2:$DV$2,0))</f>
        <v>8.9472150327129907E-2</v>
      </c>
      <c r="N70" s="49">
        <f>INDEX(Calculation_Splits!$CT:$DV,MATCH($A70,Calculation_Splits!$E:$E,0),MATCH(N$1,Calculation_Splits!$CT$2:$DV$2,0))</f>
        <v>8.4901758082704545E-2</v>
      </c>
      <c r="O70" s="49">
        <f>INDEX(Calculation_Splits!$CT:$DV,MATCH($A70,Calculation_Splits!$E:$E,0),MATCH(O$1,Calculation_Splits!$CT$2:$DV$2,0))</f>
        <v>9.3624203608283066E-2</v>
      </c>
      <c r="P70" s="49">
        <f>INDEX(Calculation_Splits!$CT:$DV,MATCH($A70,Calculation_Splits!$E:$E,0),MATCH(P$1,Calculation_Splits!$CT$2:$DV$2,0))</f>
        <v>8.9926528634322336E-2</v>
      </c>
      <c r="Q70" s="49">
        <f>INDEX(Calculation_Splits!$CT:$DV,MATCH($A70,Calculation_Splits!$E:$E,0),MATCH(Q$1,Calculation_Splits!$CT$2:$DV$2,0))</f>
        <v>8.9518369910351545E-2</v>
      </c>
      <c r="R70" s="49">
        <f>INDEX(Calculation_Splits!$CT:$DV,MATCH($A70,Calculation_Splits!$E:$E,0),MATCH(R$1,Calculation_Splits!$CT$2:$DV$2,0))</f>
        <v>8.8397734312737813E-2</v>
      </c>
      <c r="S70" s="49">
        <f>INDEX(Calculation_Splits!$CT:$DV,MATCH($A70,Calculation_Splits!$E:$E,0),MATCH(S$1,Calculation_Splits!$CT$2:$DV$2,0))</f>
        <v>9.2510140910783911E-2</v>
      </c>
      <c r="T70" s="49">
        <f>INDEX(Calculation_Splits!$CT:$DV,MATCH($A70,Calculation_Splits!$E:$E,0),MATCH(T$1,Calculation_Splits!$CT$2:$DV$2,0))</f>
        <v>9.8539053958251063E-2</v>
      </c>
      <c r="U70" s="49">
        <f>INDEX(Calculation_Splits!$CT:$DV,MATCH($A70,Calculation_Splits!$E:$E,0),MATCH(U$1,Calculation_Splits!$CT$2:$DV$2,0))</f>
        <v>0.1157107690143163</v>
      </c>
      <c r="V70" s="49">
        <f>INDEX(Calculation_Splits!$CT:$DV,MATCH($A70,Calculation_Splits!$E:$E,0),MATCH(V$1,Calculation_Splits!$CT$2:$DV$2,0))</f>
        <v>8.6593008950741748E-2</v>
      </c>
      <c r="W70" s="49">
        <f>INDEX(Calculation_Splits!$CT:$DV,MATCH($A70,Calculation_Splits!$E:$E,0),MATCH(W$1,Calculation_Splits!$CT$2:$DV$2,0))</f>
        <v>0.10548781981210711</v>
      </c>
      <c r="X70" s="49">
        <f>INDEX(Calculation_Splits!$CT:$DV,MATCH($A70,Calculation_Splits!$E:$E,0),MATCH(X$1,Calculation_Splits!$CT$2:$DV$2,0))</f>
        <v>8.5173569841275693E-2</v>
      </c>
      <c r="Y70" s="49">
        <f>INDEX(Calculation_Splits!$CT:$DV,MATCH($A70,Calculation_Splits!$E:$E,0),MATCH(Y$1,Calculation_Splits!$CT$2:$DV$2,0))</f>
        <v>0.10172305984583209</v>
      </c>
      <c r="Z70" s="49">
        <f>INDEX(Calculation_Splits!$CT:$DV,MATCH($A70,Calculation_Splits!$E:$E,0),MATCH(Z$1,Calculation_Splits!$CT$2:$DV$2,0))</f>
        <v>7.2436383897255735E-2</v>
      </c>
      <c r="AA70" s="49">
        <f>INDEX(Calculation_Splits!$CT:$DV,MATCH($A70,Calculation_Splits!$E:$E,0),MATCH(AA$1,Calculation_Splits!$CT$2:$DV$2,0))</f>
        <v>8.3155606780250968E-2</v>
      </c>
      <c r="AB70" s="49">
        <f>INDEX(Calculation_Splits!$CT:$DV,MATCH($A70,Calculation_Splits!$E:$E,0),MATCH(AB$1,Calculation_Splits!$CT$2:$DV$2,0))</f>
        <v>8.3963371075069543E-2</v>
      </c>
      <c r="AC70" s="49">
        <f>INDEX(Calculation_Splits!$CT:$DV,MATCH($A70,Calculation_Splits!$E:$E,0),MATCH(AC$1,Calculation_Splits!$CT$2:$DV$2,0))</f>
        <v>7.9993120516787933E-2</v>
      </c>
      <c r="AD70" s="49">
        <f>INDEX(Calculation_Splits!$CT:$DV,MATCH($A70,Calculation_Splits!$E:$E,0),MATCH(AD$1,Calculation_Splits!$CT$2:$DV$2,0))</f>
        <v>8.8592046109937095E-2</v>
      </c>
      <c r="AE70" s="71" t="str">
        <f>INDEX(Calculation_Splits!$DW:$EY,MATCH($A70,Calculation_Splits!$E:$E,0),MATCH(AE$1,Calculation_Splits!$DW$2:$EY$2,0))</f>
        <v>Derived from the annual POTEnCIA reports on country energy consumption; author: Joint Research Center (JRC); year: 2019</v>
      </c>
      <c r="AF70" s="71" t="str">
        <f>INDEX(Calculation_Splits!$DW:$EY,MATCH($A70,Calculation_Splits!$E:$E,0),MATCH(AF$1,Calculation_Splits!$DW$2:$EY$2,0))</f>
        <v>Derived from the annual POTEnCIA reports on country energy consumption; author: Joint Research Center (JRC); year: 2019</v>
      </c>
      <c r="AG70" s="71" t="str">
        <f>INDEX(Calculation_Splits!$DW:$EY,MATCH($A70,Calculation_Splits!$E:$E,0),MATCH(AG$1,Calculation_Splits!$DW$2:$EY$2,0))</f>
        <v>Derived from the annual POTEnCIA reports on country energy consumption; author: Joint Research Center (JRC); year: 2019</v>
      </c>
      <c r="AH70" s="71" t="str">
        <f>INDEX(Calculation_Splits!$DW:$EY,MATCH($A70,Calculation_Splits!$E:$E,0),MATCH(AH$1,Calculation_Splits!$DW$2:$EY$2,0))</f>
        <v>Derived from the annual POTEnCIA reports on country energy consumption; author: Joint Research Center (JRC); year: 2019</v>
      </c>
      <c r="AI70" s="71" t="str">
        <f>INDEX(Calculation_Splits!$DW:$EY,MATCH($A70,Calculation_Splits!$E:$E,0),MATCH(AI$1,Calculation_Splits!$DW$2:$EY$2,0))</f>
        <v>Derived from the annual POTEnCIA reports on country energy consumption; author: Joint Research Center (JRC); year: 2019</v>
      </c>
      <c r="AJ70" s="71" t="str">
        <f>INDEX(Calculation_Splits!$DW:$EY,MATCH($A70,Calculation_Splits!$E:$E,0),MATCH(AJ$1,Calculation_Splits!$DW$2:$EY$2,0))</f>
        <v>Derived from the annual POTEnCIA reports on country energy consumption; author: Joint Research Center (JRC); year: 2019</v>
      </c>
      <c r="AK70" s="71" t="str">
        <f>INDEX(Calculation_Splits!$DW:$EY,MATCH($A70,Calculation_Splits!$E:$E,0),MATCH(AK$1,Calculation_Splits!$DW$2:$EY$2,0))</f>
        <v>Derived from the annual POTEnCIA reports on country energy consumption; author: Joint Research Center (JRC); year: 2019</v>
      </c>
      <c r="AL70" s="71" t="str">
        <f>INDEX(Calculation_Splits!$DW:$EY,MATCH($A70,Calculation_Splits!$E:$E,0),MATCH(AL$1,Calculation_Splits!$DW$2:$EY$2,0))</f>
        <v>Derived from the annual POTEnCIA reports on country energy consumption; author: Joint Research Center (JRC); year: 2019</v>
      </c>
      <c r="AM70" s="71" t="str">
        <f>INDEX(Calculation_Splits!$DW:$EY,MATCH($A70,Calculation_Splits!$E:$E,0),MATCH(AM$1,Calculation_Splits!$DW$2:$EY$2,0))</f>
        <v>Derived from the annual POTEnCIA reports on country energy consumption; author: Joint Research Center (JRC); year: 2019</v>
      </c>
      <c r="AN70" s="71" t="str">
        <f>INDEX(Calculation_Splits!$DW:$EY,MATCH($A70,Calculation_Splits!$E:$E,0),MATCH(AN$1,Calculation_Splits!$DW$2:$EY$2,0))</f>
        <v>Derived from the annual POTEnCIA reports on country energy consumption; author: Joint Research Center (JRC); year: 2019</v>
      </c>
      <c r="AO70" s="71" t="str">
        <f>INDEX(Calculation_Splits!$DW:$EY,MATCH($A70,Calculation_Splits!$E:$E,0),MATCH(AO$1,Calculation_Splits!$DW$2:$EY$2,0))</f>
        <v>Derived from the annual POTEnCIA reports on country energy consumption; author: Joint Research Center (JRC); year: 2019</v>
      </c>
      <c r="AP70" s="71" t="str">
        <f>INDEX(Calculation_Splits!$DW:$EY,MATCH($A70,Calculation_Splits!$E:$E,0),MATCH(AP$1,Calculation_Splits!$DW$2:$EY$2,0))</f>
        <v>Derived from the annual POTEnCIA reports on country energy consumption; author: Joint Research Center (JRC); year: 2019</v>
      </c>
      <c r="AQ70" s="71" t="str">
        <f>INDEX(Calculation_Splits!$DW:$EY,MATCH($A70,Calculation_Splits!$E:$E,0),MATCH(AQ$1,Calculation_Splits!$DW$2:$EY$2,0))</f>
        <v>Derived from the annual POTEnCIA reports on country energy consumption; author: Joint Research Center (JRC); year: 2019</v>
      </c>
      <c r="AR70" s="71" t="str">
        <f>INDEX(Calculation_Splits!$DW:$EY,MATCH($A70,Calculation_Splits!$E:$E,0),MATCH(AR$1,Calculation_Splits!$DW$2:$EY$2,0))</f>
        <v>Derived from the annual POTEnCIA reports on country energy consumption; author: Joint Research Center (JRC); year: 2019</v>
      </c>
      <c r="AS70" s="71" t="str">
        <f>INDEX(Calculation_Splits!$DW:$EY,MATCH($A70,Calculation_Splits!$E:$E,0),MATCH(AS$1,Calculation_Splits!$DW$2:$EY$2,0))</f>
        <v>Derived from the annual POTEnCIA reports on country energy consumption; author: Joint Research Center (JRC); year: 2019</v>
      </c>
      <c r="AT70" s="71" t="str">
        <f>INDEX(Calculation_Splits!$DW:$EY,MATCH($A70,Calculation_Splits!$E:$E,0),MATCH(AT$1,Calculation_Splits!$DW$2:$EY$2,0))</f>
        <v>Derived from the annual POTEnCIA reports on country energy consumption; author: Joint Research Center (JRC); year: 2019</v>
      </c>
      <c r="AU70" s="71" t="str">
        <f>INDEX(Calculation_Splits!$DW:$EY,MATCH($A70,Calculation_Splits!$E:$E,0),MATCH(AU$1,Calculation_Splits!$DW$2:$EY$2,0))</f>
        <v>Derived from the annual POTEnCIA reports on country energy consumption; author: Joint Research Center (JRC); year: 2019</v>
      </c>
      <c r="AV70" s="71" t="str">
        <f>INDEX(Calculation_Splits!$DW:$EY,MATCH($A70,Calculation_Splits!$E:$E,0),MATCH(AV$1,Calculation_Splits!$DW$2:$EY$2,0))</f>
        <v>Derived from the annual POTEnCIA reports on country energy consumption; author: Joint Research Center (JRC); year: 2019</v>
      </c>
      <c r="AW70" s="71" t="str">
        <f>INDEX(Calculation_Splits!$DW:$EY,MATCH($A70,Calculation_Splits!$E:$E,0),MATCH(AW$1,Calculation_Splits!$DW$2:$EY$2,0))</f>
        <v>Derived from the annual POTEnCIA reports on country energy consumption; author: Joint Research Center (JRC); year: 2019</v>
      </c>
      <c r="AX70" s="71" t="str">
        <f>INDEX(Calculation_Splits!$DW:$EY,MATCH($A70,Calculation_Splits!$E:$E,0),MATCH(AX$1,Calculation_Splits!$DW$2:$EY$2,0))</f>
        <v>Derived from the annual POTEnCIA reports on country energy consumption; author: Joint Research Center (JRC); year: 2019</v>
      </c>
      <c r="AY70" s="71" t="str">
        <f>INDEX(Calculation_Splits!$DW:$EY,MATCH($A70,Calculation_Splits!$E:$E,0),MATCH(AY$1,Calculation_Splits!$DW$2:$EY$2,0))</f>
        <v>Derived from the annual POTEnCIA reports on country energy consumption; author: Joint Research Center (JRC); year: 2019</v>
      </c>
      <c r="AZ70" s="71" t="str">
        <f>INDEX(Calculation_Splits!$DW:$EY,MATCH($A70,Calculation_Splits!$E:$E,0),MATCH(AZ$1,Calculation_Splits!$DW$2:$EY$2,0))</f>
        <v>Derived from the annual POTEnCIA reports on country energy consumption; author: Joint Research Center (JRC); year: 2019</v>
      </c>
      <c r="BA70" s="71" t="str">
        <f>INDEX(Calculation_Splits!$DW:$EY,MATCH($A70,Calculation_Splits!$E:$E,0),MATCH(BA$1,Calculation_Splits!$DW$2:$EY$2,0))</f>
        <v>Derived from the annual POTEnCIA reports on country energy consumption; author: Joint Research Center (JRC); year: 2019</v>
      </c>
      <c r="BB70" s="71" t="str">
        <f>INDEX(Calculation_Splits!$DW:$EY,MATCH($A70,Calculation_Splits!$E:$E,0),MATCH(BB$1,Calculation_Splits!$DW$2:$EY$2,0))</f>
        <v>Derived from the annual POTEnCIA reports on country energy consumption; author: Joint Research Center (JRC); year: 2019</v>
      </c>
      <c r="BC70" s="71" t="str">
        <f>INDEX(Calculation_Splits!$DW:$EY,MATCH($A70,Calculation_Splits!$E:$E,0),MATCH(BC$1,Calculation_Splits!$DW$2:$EY$2,0))</f>
        <v>Derived from the annual POTEnCIA reports on country energy consumption; author: Joint Research Center (JRC); year: 2019</v>
      </c>
      <c r="BD70" s="71" t="str">
        <f>INDEX(Calculation_Splits!$DW:$EY,MATCH($A70,Calculation_Splits!$E:$E,0),MATCH(BD$1,Calculation_Splits!$DW$2:$EY$2,0))</f>
        <v>Derived from the annual POTEnCIA reports on country energy consumption; author: Joint Research Center (JRC); year: 2019</v>
      </c>
      <c r="BE70" s="71" t="str">
        <f>INDEX(Calculation_Splits!$DW:$EY,MATCH($A70,Calculation_Splits!$E:$E,0),MATCH(BE$1,Calculation_Splits!$DW$2:$EY$2,0))</f>
        <v>Derived from the annual POTEnCIA reports on country energy consumption; author: Joint Research Center (JRC); year: 2019</v>
      </c>
      <c r="BF70" s="71" t="str">
        <f>INDEX(Calculation_Splits!$DW:$EY,MATCH($A70,Calculation_Splits!$E:$E,0),MATCH(BF$1,Calculation_Splits!$DW$2:$EY$2,0))</f>
        <v>Derived from the annual POTEnCIA reports on country energy consumption; author: Joint Research Center (JRC); year: 2019</v>
      </c>
      <c r="BG70" s="71" t="str">
        <f>INDEX(Calculation_Splits!$DW:$EY,MATCH($A70,Calculation_Splits!$E:$E,0),MATCH(BG$1,Calculation_Splits!$DW$2:$EY$2,0))</f>
        <v>Derived from the annual POTEnCIA reports on country energy consumption; author: Joint Research Center (JRC); year: 2019</v>
      </c>
    </row>
    <row r="71" spans="1:59" x14ac:dyDescent="0.2">
      <c r="A71" t="s">
        <v>205</v>
      </c>
      <c r="B71" s="49">
        <f>INDEX(Calculation_Splits!$CT:$DV,MATCH($A71,Calculation_Splits!$E:$E,0),MATCH(B$1,Calculation_Splits!$CT$2:$DV$2,0))</f>
        <v>7.9711725596732466E-2</v>
      </c>
      <c r="C71" s="49">
        <f>INDEX(Calculation_Splits!$CT:$DV,MATCH($A71,Calculation_Splits!$E:$E,0),MATCH(C$1,Calculation_Splits!$CT$2:$DV$2,0))</f>
        <v>5.8486320635651193E-2</v>
      </c>
      <c r="D71" s="49">
        <f>INDEX(Calculation_Splits!$CT:$DV,MATCH($A71,Calculation_Splits!$E:$E,0),MATCH(D$1,Calculation_Splits!$CT$2:$DV$2,0))</f>
        <v>2.0562338230613826E-2</v>
      </c>
      <c r="E71" s="49">
        <f>INDEX(Calculation_Splits!$CT:$DV,MATCH($A71,Calculation_Splits!$E:$E,0),MATCH(E$1,Calculation_Splits!$CT$2:$DV$2,0))</f>
        <v>6.5235424828561456E-2</v>
      </c>
      <c r="F71" s="49">
        <f>INDEX(Calculation_Splits!$CT:$DV,MATCH($A71,Calculation_Splits!$E:$E,0),MATCH(F$1,Calculation_Splits!$CT$2:$DV$2,0))</f>
        <v>5.2577094563982157E-2</v>
      </c>
      <c r="G71" s="49">
        <f>INDEX(Calculation_Splits!$CT:$DV,MATCH($A71,Calculation_Splits!$E:$E,0),MATCH(G$1,Calculation_Splits!$CT$2:$DV$2,0))</f>
        <v>7.3282328032064525E-2</v>
      </c>
      <c r="H71" s="49">
        <f>INDEX(Calculation_Splits!$CT:$DV,MATCH($A71,Calculation_Splits!$E:$E,0),MATCH(H$1,Calculation_Splits!$CT$2:$DV$2,0))</f>
        <v>7.2149330631788453E-2</v>
      </c>
      <c r="I71" s="49">
        <f>INDEX(Calculation_Splits!$CT:$DV,MATCH($A71,Calculation_Splits!$E:$E,0),MATCH(I$1,Calculation_Splits!$CT$2:$DV$2,0))</f>
        <v>1.2235267413030312E-2</v>
      </c>
      <c r="J71" s="49">
        <f>INDEX(Calculation_Splits!$CT:$DV,MATCH($A71,Calculation_Splits!$E:$E,0),MATCH(J$1,Calculation_Splits!$CT$2:$DV$2,0))</f>
        <v>7.4567684565137085E-2</v>
      </c>
      <c r="K71" s="49">
        <f>INDEX(Calculation_Splits!$CT:$DV,MATCH($A71,Calculation_Splits!$E:$E,0),MATCH(K$1,Calculation_Splits!$CT$2:$DV$2,0))</f>
        <v>7.9953320079046625E-2</v>
      </c>
      <c r="L71" s="49">
        <f>INDEX(Calculation_Splits!$CT:$DV,MATCH($A71,Calculation_Splits!$E:$E,0),MATCH(L$1,Calculation_Splits!$CT$2:$DV$2,0))</f>
        <v>6.7895037335067063E-2</v>
      </c>
      <c r="M71" s="49">
        <f>INDEX(Calculation_Splits!$CT:$DV,MATCH($A71,Calculation_Splits!$E:$E,0),MATCH(M$1,Calculation_Splits!$CT$2:$DV$2,0))</f>
        <v>6.323460363518027E-2</v>
      </c>
      <c r="N71" s="49">
        <f>INDEX(Calculation_Splits!$CT:$DV,MATCH($A71,Calculation_Splits!$E:$E,0),MATCH(N$1,Calculation_Splits!$CT$2:$DV$2,0))</f>
        <v>5.5509496658755049E-2</v>
      </c>
      <c r="O71" s="49">
        <f>INDEX(Calculation_Splits!$CT:$DV,MATCH($A71,Calculation_Splits!$E:$E,0),MATCH(O$1,Calculation_Splits!$CT$2:$DV$2,0))</f>
        <v>5.7973669950006822E-2</v>
      </c>
      <c r="P71" s="49">
        <f>INDEX(Calculation_Splits!$CT:$DV,MATCH($A71,Calculation_Splits!$E:$E,0),MATCH(P$1,Calculation_Splits!$CT$2:$DV$2,0))</f>
        <v>2.8887425838042873E-2</v>
      </c>
      <c r="Q71" s="49">
        <f>INDEX(Calculation_Splits!$CT:$DV,MATCH($A71,Calculation_Splits!$E:$E,0),MATCH(Q$1,Calculation_Splits!$CT$2:$DV$2,0))</f>
        <v>7.3608961568219819E-2</v>
      </c>
      <c r="R71" s="49">
        <f>INDEX(Calculation_Splits!$CT:$DV,MATCH($A71,Calculation_Splits!$E:$E,0),MATCH(R$1,Calculation_Splits!$CT$2:$DV$2,0))</f>
        <v>7.7899616314666117E-2</v>
      </c>
      <c r="S71" s="49">
        <f>INDEX(Calculation_Splits!$CT:$DV,MATCH($A71,Calculation_Splits!$E:$E,0),MATCH(S$1,Calculation_Splits!$CT$2:$DV$2,0))</f>
        <v>1.6671191122255385E-2</v>
      </c>
      <c r="T71" s="49">
        <f>INDEX(Calculation_Splits!$CT:$DV,MATCH($A71,Calculation_Splits!$E:$E,0),MATCH(T$1,Calculation_Splits!$CT$2:$DV$2,0))</f>
        <v>7.1099674190841219E-2</v>
      </c>
      <c r="U71" s="49">
        <f>INDEX(Calculation_Splits!$CT:$DV,MATCH($A71,Calculation_Splits!$E:$E,0),MATCH(U$1,Calculation_Splits!$CT$2:$DV$2,0))</f>
        <v>1.9034111909481968E-2</v>
      </c>
      <c r="V71" s="49">
        <f>INDEX(Calculation_Splits!$CT:$DV,MATCH($A71,Calculation_Splits!$E:$E,0),MATCH(V$1,Calculation_Splits!$CT$2:$DV$2,0))</f>
        <v>6.4791197837312589E-2</v>
      </c>
      <c r="W71" s="49">
        <f>INDEX(Calculation_Splits!$CT:$DV,MATCH($A71,Calculation_Splits!$E:$E,0),MATCH(W$1,Calculation_Splits!$CT$2:$DV$2,0))</f>
        <v>3.3265111000379675E-2</v>
      </c>
      <c r="X71" s="49">
        <f>INDEX(Calculation_Splits!$CT:$DV,MATCH($A71,Calculation_Splits!$E:$E,0),MATCH(X$1,Calculation_Splits!$CT$2:$DV$2,0))</f>
        <v>6.5051984049991726E-2</v>
      </c>
      <c r="Y71" s="49">
        <f>INDEX(Calculation_Splits!$CT:$DV,MATCH($A71,Calculation_Splits!$E:$E,0),MATCH(Y$1,Calculation_Splits!$CT$2:$DV$2,0))</f>
        <v>2.856558341909551E-2</v>
      </c>
      <c r="Z71" s="49">
        <f>INDEX(Calculation_Splits!$CT:$DV,MATCH($A71,Calculation_Splits!$E:$E,0),MATCH(Z$1,Calculation_Splits!$CT$2:$DV$2,0))</f>
        <v>7.9077130565825715E-2</v>
      </c>
      <c r="AA71" s="49">
        <f>INDEX(Calculation_Splits!$CT:$DV,MATCH($A71,Calculation_Splits!$E:$E,0),MATCH(AA$1,Calculation_Splits!$CT$2:$DV$2,0))</f>
        <v>6.3868306706817715E-2</v>
      </c>
      <c r="AB71" s="49">
        <f>INDEX(Calculation_Splits!$CT:$DV,MATCH($A71,Calculation_Splits!$E:$E,0),MATCH(AB$1,Calculation_Splits!$CT$2:$DV$2,0))</f>
        <v>5.8213086807383185E-2</v>
      </c>
      <c r="AC71" s="49">
        <f>INDEX(Calculation_Splits!$CT:$DV,MATCH($A71,Calculation_Splits!$E:$E,0),MATCH(AC$1,Calculation_Splits!$CT$2:$DV$2,0))</f>
        <v>3.5062493893044867E-2</v>
      </c>
      <c r="AD71" s="49">
        <f>INDEX(Calculation_Splits!$CT:$DV,MATCH($A71,Calculation_Splits!$E:$E,0),MATCH(AD$1,Calculation_Splits!$CT$2:$DV$2,0))</f>
        <v>6.5878991464695211E-2</v>
      </c>
      <c r="AE71" s="71" t="str">
        <f>INDEX(Calculation_Splits!$DW:$EY,MATCH($A71,Calculation_Splits!$E:$E,0),MATCH(AE$1,Calculation_Splits!$DW$2:$EY$2,0))</f>
        <v>Derived from the annual POTEnCIA reports on country energy consumption; author: Joint Research Center (JRC); year: 2019</v>
      </c>
      <c r="AF71" s="71" t="str">
        <f>INDEX(Calculation_Splits!$DW:$EY,MATCH($A71,Calculation_Splits!$E:$E,0),MATCH(AF$1,Calculation_Splits!$DW$2:$EY$2,0))</f>
        <v>Derived from the annual POTEnCIA reports on country energy consumption; author: Joint Research Center (JRC); year: 2019</v>
      </c>
      <c r="AG71" s="71" t="str">
        <f>INDEX(Calculation_Splits!$DW:$EY,MATCH($A71,Calculation_Splits!$E:$E,0),MATCH(AG$1,Calculation_Splits!$DW$2:$EY$2,0))</f>
        <v>Derived from the annual POTEnCIA reports on country energy consumption; author: Joint Research Center (JRC); year: 2019</v>
      </c>
      <c r="AH71" s="71" t="str">
        <f>INDEX(Calculation_Splits!$DW:$EY,MATCH($A71,Calculation_Splits!$E:$E,0),MATCH(AH$1,Calculation_Splits!$DW$2:$EY$2,0))</f>
        <v>Derived from the annual POTEnCIA reports on country energy consumption; author: Joint Research Center (JRC); year: 2019</v>
      </c>
      <c r="AI71" s="71" t="str">
        <f>INDEX(Calculation_Splits!$DW:$EY,MATCH($A71,Calculation_Splits!$E:$E,0),MATCH(AI$1,Calculation_Splits!$DW$2:$EY$2,0))</f>
        <v>Derived from the annual POTEnCIA reports on country energy consumption; author: Joint Research Center (JRC); year: 2019</v>
      </c>
      <c r="AJ71" s="71" t="str">
        <f>INDEX(Calculation_Splits!$DW:$EY,MATCH($A71,Calculation_Splits!$E:$E,0),MATCH(AJ$1,Calculation_Splits!$DW$2:$EY$2,0))</f>
        <v>Derived from the annual POTEnCIA reports on country energy consumption; author: Joint Research Center (JRC); year: 2019</v>
      </c>
      <c r="AK71" s="71" t="str">
        <f>INDEX(Calculation_Splits!$DW:$EY,MATCH($A71,Calculation_Splits!$E:$E,0),MATCH(AK$1,Calculation_Splits!$DW$2:$EY$2,0))</f>
        <v>Derived from the annual POTEnCIA reports on country energy consumption; author: Joint Research Center (JRC); year: 2019</v>
      </c>
      <c r="AL71" s="71" t="str">
        <f>INDEX(Calculation_Splits!$DW:$EY,MATCH($A71,Calculation_Splits!$E:$E,0),MATCH(AL$1,Calculation_Splits!$DW$2:$EY$2,0))</f>
        <v>Derived from the annual POTEnCIA reports on country energy consumption; author: Joint Research Center (JRC); year: 2019</v>
      </c>
      <c r="AM71" s="71" t="str">
        <f>INDEX(Calculation_Splits!$DW:$EY,MATCH($A71,Calculation_Splits!$E:$E,0),MATCH(AM$1,Calculation_Splits!$DW$2:$EY$2,0))</f>
        <v>Derived from the annual POTEnCIA reports on country energy consumption; author: Joint Research Center (JRC); year: 2019</v>
      </c>
      <c r="AN71" s="71" t="str">
        <f>INDEX(Calculation_Splits!$DW:$EY,MATCH($A71,Calculation_Splits!$E:$E,0),MATCH(AN$1,Calculation_Splits!$DW$2:$EY$2,0))</f>
        <v>Derived from the annual POTEnCIA reports on country energy consumption; author: Joint Research Center (JRC); year: 2019</v>
      </c>
      <c r="AO71" s="71" t="str">
        <f>INDEX(Calculation_Splits!$DW:$EY,MATCH($A71,Calculation_Splits!$E:$E,0),MATCH(AO$1,Calculation_Splits!$DW$2:$EY$2,0))</f>
        <v>Derived from the annual POTEnCIA reports on country energy consumption; author: Joint Research Center (JRC); year: 2019</v>
      </c>
      <c r="AP71" s="71" t="str">
        <f>INDEX(Calculation_Splits!$DW:$EY,MATCH($A71,Calculation_Splits!$E:$E,0),MATCH(AP$1,Calculation_Splits!$DW$2:$EY$2,0))</f>
        <v>Derived from the annual POTEnCIA reports on country energy consumption; author: Joint Research Center (JRC); year: 2019</v>
      </c>
      <c r="AQ71" s="71" t="str">
        <f>INDEX(Calculation_Splits!$DW:$EY,MATCH($A71,Calculation_Splits!$E:$E,0),MATCH(AQ$1,Calculation_Splits!$DW$2:$EY$2,0))</f>
        <v>Derived from the annual POTEnCIA reports on country energy consumption; author: Joint Research Center (JRC); year: 2019</v>
      </c>
      <c r="AR71" s="71" t="str">
        <f>INDEX(Calculation_Splits!$DW:$EY,MATCH($A71,Calculation_Splits!$E:$E,0),MATCH(AR$1,Calculation_Splits!$DW$2:$EY$2,0))</f>
        <v>Derived from the annual POTEnCIA reports on country energy consumption; author: Joint Research Center (JRC); year: 2019</v>
      </c>
      <c r="AS71" s="71" t="str">
        <f>INDEX(Calculation_Splits!$DW:$EY,MATCH($A71,Calculation_Splits!$E:$E,0),MATCH(AS$1,Calculation_Splits!$DW$2:$EY$2,0))</f>
        <v>Derived from the annual POTEnCIA reports on country energy consumption; author: Joint Research Center (JRC); year: 2019</v>
      </c>
      <c r="AT71" s="71" t="str">
        <f>INDEX(Calculation_Splits!$DW:$EY,MATCH($A71,Calculation_Splits!$E:$E,0),MATCH(AT$1,Calculation_Splits!$DW$2:$EY$2,0))</f>
        <v>Derived from the annual POTEnCIA reports on country energy consumption; author: Joint Research Center (JRC); year: 2019</v>
      </c>
      <c r="AU71" s="71" t="str">
        <f>INDEX(Calculation_Splits!$DW:$EY,MATCH($A71,Calculation_Splits!$E:$E,0),MATCH(AU$1,Calculation_Splits!$DW$2:$EY$2,0))</f>
        <v>Derived from the annual POTEnCIA reports on country energy consumption; author: Joint Research Center (JRC); year: 2019</v>
      </c>
      <c r="AV71" s="71" t="str">
        <f>INDEX(Calculation_Splits!$DW:$EY,MATCH($A71,Calculation_Splits!$E:$E,0),MATCH(AV$1,Calculation_Splits!$DW$2:$EY$2,0))</f>
        <v>Derived from the annual POTEnCIA reports on country energy consumption; author: Joint Research Center (JRC); year: 2019</v>
      </c>
      <c r="AW71" s="71" t="str">
        <f>INDEX(Calculation_Splits!$DW:$EY,MATCH($A71,Calculation_Splits!$E:$E,0),MATCH(AW$1,Calculation_Splits!$DW$2:$EY$2,0))</f>
        <v>Derived from the annual POTEnCIA reports on country energy consumption; author: Joint Research Center (JRC); year: 2019</v>
      </c>
      <c r="AX71" s="71" t="str">
        <f>INDEX(Calculation_Splits!$DW:$EY,MATCH($A71,Calculation_Splits!$E:$E,0),MATCH(AX$1,Calculation_Splits!$DW$2:$EY$2,0))</f>
        <v>Derived from the annual POTEnCIA reports on country energy consumption; author: Joint Research Center (JRC); year: 2019</v>
      </c>
      <c r="AY71" s="71" t="str">
        <f>INDEX(Calculation_Splits!$DW:$EY,MATCH($A71,Calculation_Splits!$E:$E,0),MATCH(AY$1,Calculation_Splits!$DW$2:$EY$2,0))</f>
        <v>Derived from the annual POTEnCIA reports on country energy consumption; author: Joint Research Center (JRC); year: 2019</v>
      </c>
      <c r="AZ71" s="71" t="str">
        <f>INDEX(Calculation_Splits!$DW:$EY,MATCH($A71,Calculation_Splits!$E:$E,0),MATCH(AZ$1,Calculation_Splits!$DW$2:$EY$2,0))</f>
        <v>Derived from the annual POTEnCIA reports on country energy consumption; author: Joint Research Center (JRC); year: 2019</v>
      </c>
      <c r="BA71" s="71" t="str">
        <f>INDEX(Calculation_Splits!$DW:$EY,MATCH($A71,Calculation_Splits!$E:$E,0),MATCH(BA$1,Calculation_Splits!$DW$2:$EY$2,0))</f>
        <v>Derived from the annual POTEnCIA reports on country energy consumption; author: Joint Research Center (JRC); year: 2019</v>
      </c>
      <c r="BB71" s="71" t="str">
        <f>INDEX(Calculation_Splits!$DW:$EY,MATCH($A71,Calculation_Splits!$E:$E,0),MATCH(BB$1,Calculation_Splits!$DW$2:$EY$2,0))</f>
        <v>Derived from the annual POTEnCIA reports on country energy consumption; author: Joint Research Center (JRC); year: 2019</v>
      </c>
      <c r="BC71" s="71" t="str">
        <f>INDEX(Calculation_Splits!$DW:$EY,MATCH($A71,Calculation_Splits!$E:$E,0),MATCH(BC$1,Calculation_Splits!$DW$2:$EY$2,0))</f>
        <v>Derived from the annual POTEnCIA reports on country energy consumption; author: Joint Research Center (JRC); year: 2019</v>
      </c>
      <c r="BD71" s="71" t="str">
        <f>INDEX(Calculation_Splits!$DW:$EY,MATCH($A71,Calculation_Splits!$E:$E,0),MATCH(BD$1,Calculation_Splits!$DW$2:$EY$2,0))</f>
        <v>Derived from the annual POTEnCIA reports on country energy consumption; author: Joint Research Center (JRC); year: 2019</v>
      </c>
      <c r="BE71" s="71" t="str">
        <f>INDEX(Calculation_Splits!$DW:$EY,MATCH($A71,Calculation_Splits!$E:$E,0),MATCH(BE$1,Calculation_Splits!$DW$2:$EY$2,0))</f>
        <v>Derived from the annual POTEnCIA reports on country energy consumption; author: Joint Research Center (JRC); year: 2019</v>
      </c>
      <c r="BF71" s="71" t="str">
        <f>INDEX(Calculation_Splits!$DW:$EY,MATCH($A71,Calculation_Splits!$E:$E,0),MATCH(BF$1,Calculation_Splits!$DW$2:$EY$2,0))</f>
        <v>Derived from the annual POTEnCIA reports on country energy consumption; author: Joint Research Center (JRC); year: 2019</v>
      </c>
      <c r="BG71" s="71" t="str">
        <f>INDEX(Calculation_Splits!$DW:$EY,MATCH($A71,Calculation_Splits!$E:$E,0),MATCH(BG$1,Calculation_Splits!$DW$2:$EY$2,0))</f>
        <v>Derived from the annual POTEnCIA reports on country energy consumption; author: Joint Research Center (JRC); year: 2019</v>
      </c>
    </row>
    <row r="72" spans="1:59" x14ac:dyDescent="0.2">
      <c r="A72" t="s">
        <v>206</v>
      </c>
      <c r="B72" s="49">
        <f>INDEX(Calculation_Splits!$CT:$DV,MATCH($A72,Calculation_Splits!$E:$E,0),MATCH(B$1,Calculation_Splits!$CT$2:$DV$2,0))</f>
        <v>0.26766755853314289</v>
      </c>
      <c r="C72" s="49">
        <f>INDEX(Calculation_Splits!$CT:$DV,MATCH($A72,Calculation_Splits!$E:$E,0),MATCH(C$1,Calculation_Splits!$CT$2:$DV$2,0))</f>
        <v>0.25062342103092733</v>
      </c>
      <c r="D72" s="49">
        <f>INDEX(Calculation_Splits!$CT:$DV,MATCH($A72,Calculation_Splits!$E:$E,0),MATCH(D$1,Calculation_Splits!$CT$2:$DV$2,0))</f>
        <v>0.29855118507931966</v>
      </c>
      <c r="E72" s="49">
        <f>INDEX(Calculation_Splits!$CT:$DV,MATCH($A72,Calculation_Splits!$E:$E,0),MATCH(E$1,Calculation_Splits!$CT$2:$DV$2,0))</f>
        <v>0.22886814868049565</v>
      </c>
      <c r="F72" s="49">
        <f>INDEX(Calculation_Splits!$CT:$DV,MATCH($A72,Calculation_Splits!$E:$E,0),MATCH(F$1,Calculation_Splits!$CT$2:$DV$2,0))</f>
        <v>0.30147320206966</v>
      </c>
      <c r="G72" s="49">
        <f>INDEX(Calculation_Splits!$CT:$DV,MATCH($A72,Calculation_Splits!$E:$E,0),MATCH(G$1,Calculation_Splits!$CT$2:$DV$2,0))</f>
        <v>0.29328361598893304</v>
      </c>
      <c r="H72" s="49">
        <f>INDEX(Calculation_Splits!$CT:$DV,MATCH($A72,Calculation_Splits!$E:$E,0),MATCH(H$1,Calculation_Splits!$CT$2:$DV$2,0))</f>
        <v>0.28546332414749964</v>
      </c>
      <c r="I72" s="49">
        <f>INDEX(Calculation_Splits!$CT:$DV,MATCH($A72,Calculation_Splits!$E:$E,0),MATCH(I$1,Calculation_Splits!$CT$2:$DV$2,0))</f>
        <v>0.28921561651867261</v>
      </c>
      <c r="J72" s="49">
        <f>INDEX(Calculation_Splits!$CT:$DV,MATCH($A72,Calculation_Splits!$E:$E,0),MATCH(J$1,Calculation_Splits!$CT$2:$DV$2,0))</f>
        <v>0.22491206651954146</v>
      </c>
      <c r="K72" s="49">
        <f>INDEX(Calculation_Splits!$CT:$DV,MATCH($A72,Calculation_Splits!$E:$E,0),MATCH(K$1,Calculation_Splits!$CT$2:$DV$2,0))</f>
        <v>0.24010548365741841</v>
      </c>
      <c r="L72" s="49">
        <f>INDEX(Calculation_Splits!$CT:$DV,MATCH($A72,Calculation_Splits!$E:$E,0),MATCH(L$1,Calculation_Splits!$CT$2:$DV$2,0))</f>
        <v>0.25008354405529032</v>
      </c>
      <c r="M72" s="49">
        <f>INDEX(Calculation_Splits!$CT:$DV,MATCH($A72,Calculation_Splits!$E:$E,0),MATCH(M$1,Calculation_Splits!$CT$2:$DV$2,0))</f>
        <v>0.23399262941250729</v>
      </c>
      <c r="N72" s="49">
        <f>INDEX(Calculation_Splits!$CT:$DV,MATCH($A72,Calculation_Splits!$E:$E,0),MATCH(N$1,Calculation_Splits!$CT$2:$DV$2,0))</f>
        <v>0.30871447096095078</v>
      </c>
      <c r="O72" s="49">
        <f>INDEX(Calculation_Splits!$CT:$DV,MATCH($A72,Calculation_Splits!$E:$E,0),MATCH(O$1,Calculation_Splits!$CT$2:$DV$2,0))</f>
        <v>0.25126985014407727</v>
      </c>
      <c r="P72" s="49">
        <f>INDEX(Calculation_Splits!$CT:$DV,MATCH($A72,Calculation_Splits!$E:$E,0),MATCH(P$1,Calculation_Splits!$CT$2:$DV$2,0))</f>
        <v>0.32171136543062739</v>
      </c>
      <c r="Q72" s="49">
        <f>INDEX(Calculation_Splits!$CT:$DV,MATCH($A72,Calculation_Splits!$E:$E,0),MATCH(Q$1,Calculation_Splits!$CT$2:$DV$2,0))</f>
        <v>0.19969595066488799</v>
      </c>
      <c r="R72" s="49">
        <f>INDEX(Calculation_Splits!$CT:$DV,MATCH($A72,Calculation_Splits!$E:$E,0),MATCH(R$1,Calculation_Splits!$CT$2:$DV$2,0))</f>
        <v>0.25942942615797415</v>
      </c>
      <c r="S72" s="49">
        <f>INDEX(Calculation_Splits!$CT:$DV,MATCH($A72,Calculation_Splits!$E:$E,0),MATCH(S$1,Calculation_Splits!$CT$2:$DV$2,0))</f>
        <v>0.30468142749820898</v>
      </c>
      <c r="T72" s="49">
        <f>INDEX(Calculation_Splits!$CT:$DV,MATCH($A72,Calculation_Splits!$E:$E,0),MATCH(T$1,Calculation_Splits!$CT$2:$DV$2,0))</f>
        <v>0.23482158825942093</v>
      </c>
      <c r="U72" s="49">
        <f>INDEX(Calculation_Splits!$CT:$DV,MATCH($A72,Calculation_Splits!$E:$E,0),MATCH(U$1,Calculation_Splits!$CT$2:$DV$2,0))</f>
        <v>0.28829966479212221</v>
      </c>
      <c r="V72" s="49">
        <f>INDEX(Calculation_Splits!$CT:$DV,MATCH($A72,Calculation_Splits!$E:$E,0),MATCH(V$1,Calculation_Splits!$CT$2:$DV$2,0))</f>
        <v>0.28503126977215471</v>
      </c>
      <c r="W72" s="49">
        <f>INDEX(Calculation_Splits!$CT:$DV,MATCH($A72,Calculation_Splits!$E:$E,0),MATCH(W$1,Calculation_Splits!$CT$2:$DV$2,0))</f>
        <v>0.31891886052067603</v>
      </c>
      <c r="X72" s="49">
        <f>INDEX(Calculation_Splits!$CT:$DV,MATCH($A72,Calculation_Splits!$E:$E,0),MATCH(X$1,Calculation_Splits!$CT$2:$DV$2,0))</f>
        <v>0.24568669411165275</v>
      </c>
      <c r="Y72" s="49">
        <f>INDEX(Calculation_Splits!$CT:$DV,MATCH($A72,Calculation_Splits!$E:$E,0),MATCH(Y$1,Calculation_Splits!$CT$2:$DV$2,0))</f>
        <v>0.31364681662428556</v>
      </c>
      <c r="Z72" s="49">
        <f>INDEX(Calculation_Splits!$CT:$DV,MATCH($A72,Calculation_Splits!$E:$E,0),MATCH(Z$1,Calculation_Splits!$CT$2:$DV$2,0))</f>
        <v>0.24481572235482899</v>
      </c>
      <c r="AA72" s="49">
        <f>INDEX(Calculation_Splits!$CT:$DV,MATCH($A72,Calculation_Splits!$E:$E,0),MATCH(AA$1,Calculation_Splits!$CT$2:$DV$2,0))</f>
        <v>0.25845145310859752</v>
      </c>
      <c r="AB72" s="49">
        <f>INDEX(Calculation_Splits!$CT:$DV,MATCH($A72,Calculation_Splits!$E:$E,0),MATCH(AB$1,Calculation_Splits!$CT$2:$DV$2,0))</f>
        <v>0.31905539009889206</v>
      </c>
      <c r="AC72" s="49">
        <f>INDEX(Calculation_Splits!$CT:$DV,MATCH($A72,Calculation_Splits!$E:$E,0),MATCH(AC$1,Calculation_Splits!$CT$2:$DV$2,0))</f>
        <v>0.35113796624650712</v>
      </c>
      <c r="AD72" s="49">
        <f>INDEX(Calculation_Splits!$CT:$DV,MATCH($A72,Calculation_Splits!$E:$E,0),MATCH(AD$1,Calculation_Splits!$CT$2:$DV$2,0))</f>
        <v>0.26444486168913672</v>
      </c>
      <c r="AE72" s="71" t="str">
        <f>INDEX(Calculation_Splits!$DW:$EY,MATCH($A72,Calculation_Splits!$E:$E,0),MATCH(AE$1,Calculation_Splits!$DW$2:$EY$2,0))</f>
        <v>Derived from the annual POTEnCIA reports on country energy consumption; author: Joint Research Center (JRC); year: 2019</v>
      </c>
      <c r="AF72" s="71" t="str">
        <f>INDEX(Calculation_Splits!$DW:$EY,MATCH($A72,Calculation_Splits!$E:$E,0),MATCH(AF$1,Calculation_Splits!$DW$2:$EY$2,0))</f>
        <v>Derived from the annual POTEnCIA reports on country energy consumption; author: Joint Research Center (JRC); year: 2019</v>
      </c>
      <c r="AG72" s="71" t="str">
        <f>INDEX(Calculation_Splits!$DW:$EY,MATCH($A72,Calculation_Splits!$E:$E,0),MATCH(AG$1,Calculation_Splits!$DW$2:$EY$2,0))</f>
        <v>Derived from the annual POTEnCIA reports on country energy consumption; author: Joint Research Center (JRC); year: 2019</v>
      </c>
      <c r="AH72" s="71" t="str">
        <f>INDEX(Calculation_Splits!$DW:$EY,MATCH($A72,Calculation_Splits!$E:$E,0),MATCH(AH$1,Calculation_Splits!$DW$2:$EY$2,0))</f>
        <v>Derived from the annual POTEnCIA reports on country energy consumption; author: Joint Research Center (JRC); year: 2019</v>
      </c>
      <c r="AI72" s="71" t="str">
        <f>INDEX(Calculation_Splits!$DW:$EY,MATCH($A72,Calculation_Splits!$E:$E,0),MATCH(AI$1,Calculation_Splits!$DW$2:$EY$2,0))</f>
        <v>Derived from the annual POTEnCIA reports on country energy consumption; author: Joint Research Center (JRC); year: 2019</v>
      </c>
      <c r="AJ72" s="71" t="str">
        <f>INDEX(Calculation_Splits!$DW:$EY,MATCH($A72,Calculation_Splits!$E:$E,0),MATCH(AJ$1,Calculation_Splits!$DW$2:$EY$2,0))</f>
        <v>Derived from the annual POTEnCIA reports on country energy consumption; author: Joint Research Center (JRC); year: 2019</v>
      </c>
      <c r="AK72" s="71" t="str">
        <f>INDEX(Calculation_Splits!$DW:$EY,MATCH($A72,Calculation_Splits!$E:$E,0),MATCH(AK$1,Calculation_Splits!$DW$2:$EY$2,0))</f>
        <v>Derived from the annual POTEnCIA reports on country energy consumption; author: Joint Research Center (JRC); year: 2019</v>
      </c>
      <c r="AL72" s="71" t="str">
        <f>INDEX(Calculation_Splits!$DW:$EY,MATCH($A72,Calculation_Splits!$E:$E,0),MATCH(AL$1,Calculation_Splits!$DW$2:$EY$2,0))</f>
        <v>Derived from the annual POTEnCIA reports on country energy consumption; author: Joint Research Center (JRC); year: 2019</v>
      </c>
      <c r="AM72" s="71" t="str">
        <f>INDEX(Calculation_Splits!$DW:$EY,MATCH($A72,Calculation_Splits!$E:$E,0),MATCH(AM$1,Calculation_Splits!$DW$2:$EY$2,0))</f>
        <v>Derived from the annual POTEnCIA reports on country energy consumption; author: Joint Research Center (JRC); year: 2019</v>
      </c>
      <c r="AN72" s="71" t="str">
        <f>INDEX(Calculation_Splits!$DW:$EY,MATCH($A72,Calculation_Splits!$E:$E,0),MATCH(AN$1,Calculation_Splits!$DW$2:$EY$2,0))</f>
        <v>Derived from the annual POTEnCIA reports on country energy consumption; author: Joint Research Center (JRC); year: 2019</v>
      </c>
      <c r="AO72" s="71" t="str">
        <f>INDEX(Calculation_Splits!$DW:$EY,MATCH($A72,Calculation_Splits!$E:$E,0),MATCH(AO$1,Calculation_Splits!$DW$2:$EY$2,0))</f>
        <v>Derived from the annual POTEnCIA reports on country energy consumption; author: Joint Research Center (JRC); year: 2019</v>
      </c>
      <c r="AP72" s="71" t="str">
        <f>INDEX(Calculation_Splits!$DW:$EY,MATCH($A72,Calculation_Splits!$E:$E,0),MATCH(AP$1,Calculation_Splits!$DW$2:$EY$2,0))</f>
        <v>Derived from the annual POTEnCIA reports on country energy consumption; author: Joint Research Center (JRC); year: 2019</v>
      </c>
      <c r="AQ72" s="71" t="str">
        <f>INDEX(Calculation_Splits!$DW:$EY,MATCH($A72,Calculation_Splits!$E:$E,0),MATCH(AQ$1,Calculation_Splits!$DW$2:$EY$2,0))</f>
        <v>Derived from the annual POTEnCIA reports on country energy consumption; author: Joint Research Center (JRC); year: 2019</v>
      </c>
      <c r="AR72" s="71" t="str">
        <f>INDEX(Calculation_Splits!$DW:$EY,MATCH($A72,Calculation_Splits!$E:$E,0),MATCH(AR$1,Calculation_Splits!$DW$2:$EY$2,0))</f>
        <v>Derived from the annual POTEnCIA reports on country energy consumption; author: Joint Research Center (JRC); year: 2019</v>
      </c>
      <c r="AS72" s="71" t="str">
        <f>INDEX(Calculation_Splits!$DW:$EY,MATCH($A72,Calculation_Splits!$E:$E,0),MATCH(AS$1,Calculation_Splits!$DW$2:$EY$2,0))</f>
        <v>Derived from the annual POTEnCIA reports on country energy consumption; author: Joint Research Center (JRC); year: 2019</v>
      </c>
      <c r="AT72" s="71" t="str">
        <f>INDEX(Calculation_Splits!$DW:$EY,MATCH($A72,Calculation_Splits!$E:$E,0),MATCH(AT$1,Calculation_Splits!$DW$2:$EY$2,0))</f>
        <v>Derived from the annual POTEnCIA reports on country energy consumption; author: Joint Research Center (JRC); year: 2019</v>
      </c>
      <c r="AU72" s="71" t="str">
        <f>INDEX(Calculation_Splits!$DW:$EY,MATCH($A72,Calculation_Splits!$E:$E,0),MATCH(AU$1,Calculation_Splits!$DW$2:$EY$2,0))</f>
        <v>Derived from the annual POTEnCIA reports on country energy consumption; author: Joint Research Center (JRC); year: 2019</v>
      </c>
      <c r="AV72" s="71" t="str">
        <f>INDEX(Calculation_Splits!$DW:$EY,MATCH($A72,Calculation_Splits!$E:$E,0),MATCH(AV$1,Calculation_Splits!$DW$2:$EY$2,0))</f>
        <v>Derived from the annual POTEnCIA reports on country energy consumption; author: Joint Research Center (JRC); year: 2019</v>
      </c>
      <c r="AW72" s="71" t="str">
        <f>INDEX(Calculation_Splits!$DW:$EY,MATCH($A72,Calculation_Splits!$E:$E,0),MATCH(AW$1,Calculation_Splits!$DW$2:$EY$2,0))</f>
        <v>Derived from the annual POTEnCIA reports on country energy consumption; author: Joint Research Center (JRC); year: 2019</v>
      </c>
      <c r="AX72" s="71" t="str">
        <f>INDEX(Calculation_Splits!$DW:$EY,MATCH($A72,Calculation_Splits!$E:$E,0),MATCH(AX$1,Calculation_Splits!$DW$2:$EY$2,0))</f>
        <v>Derived from the annual POTEnCIA reports on country energy consumption; author: Joint Research Center (JRC); year: 2019</v>
      </c>
      <c r="AY72" s="71" t="str">
        <f>INDEX(Calculation_Splits!$DW:$EY,MATCH($A72,Calculation_Splits!$E:$E,0),MATCH(AY$1,Calculation_Splits!$DW$2:$EY$2,0))</f>
        <v>Derived from the annual POTEnCIA reports on country energy consumption; author: Joint Research Center (JRC); year: 2019</v>
      </c>
      <c r="AZ72" s="71" t="str">
        <f>INDEX(Calculation_Splits!$DW:$EY,MATCH($A72,Calculation_Splits!$E:$E,0),MATCH(AZ$1,Calculation_Splits!$DW$2:$EY$2,0))</f>
        <v>Derived from the annual POTEnCIA reports on country energy consumption; author: Joint Research Center (JRC); year: 2019</v>
      </c>
      <c r="BA72" s="71" t="str">
        <f>INDEX(Calculation_Splits!$DW:$EY,MATCH($A72,Calculation_Splits!$E:$E,0),MATCH(BA$1,Calculation_Splits!$DW$2:$EY$2,0))</f>
        <v>Derived from the annual POTEnCIA reports on country energy consumption; author: Joint Research Center (JRC); year: 2019</v>
      </c>
      <c r="BB72" s="71" t="str">
        <f>INDEX(Calculation_Splits!$DW:$EY,MATCH($A72,Calculation_Splits!$E:$E,0),MATCH(BB$1,Calculation_Splits!$DW$2:$EY$2,0))</f>
        <v>Derived from the annual POTEnCIA reports on country energy consumption; author: Joint Research Center (JRC); year: 2019</v>
      </c>
      <c r="BC72" s="71" t="str">
        <f>INDEX(Calculation_Splits!$DW:$EY,MATCH($A72,Calculation_Splits!$E:$E,0),MATCH(BC$1,Calculation_Splits!$DW$2:$EY$2,0))</f>
        <v>Derived from the annual POTEnCIA reports on country energy consumption; author: Joint Research Center (JRC); year: 2019</v>
      </c>
      <c r="BD72" s="71" t="str">
        <f>INDEX(Calculation_Splits!$DW:$EY,MATCH($A72,Calculation_Splits!$E:$E,0),MATCH(BD$1,Calculation_Splits!$DW$2:$EY$2,0))</f>
        <v>Derived from the annual POTEnCIA reports on country energy consumption; author: Joint Research Center (JRC); year: 2019</v>
      </c>
      <c r="BE72" s="71" t="str">
        <f>INDEX(Calculation_Splits!$DW:$EY,MATCH($A72,Calculation_Splits!$E:$E,0),MATCH(BE$1,Calculation_Splits!$DW$2:$EY$2,0))</f>
        <v>Derived from the annual POTEnCIA reports on country energy consumption; author: Joint Research Center (JRC); year: 2019</v>
      </c>
      <c r="BF72" s="71" t="str">
        <f>INDEX(Calculation_Splits!$DW:$EY,MATCH($A72,Calculation_Splits!$E:$E,0),MATCH(BF$1,Calculation_Splits!$DW$2:$EY$2,0))</f>
        <v>Derived from the annual POTEnCIA reports on country energy consumption; author: Joint Research Center (JRC); year: 2019</v>
      </c>
      <c r="BG72" s="71" t="str">
        <f>INDEX(Calculation_Splits!$DW:$EY,MATCH($A72,Calculation_Splits!$E:$E,0),MATCH(BG$1,Calculation_Splits!$DW$2:$EY$2,0))</f>
        <v>Derived from the annual POTEnCIA reports on country energy consumption; author: Joint Research Center (JRC); year: 2019</v>
      </c>
    </row>
    <row r="73" spans="1:59" x14ac:dyDescent="0.2">
      <c r="A73" t="s">
        <v>207</v>
      </c>
      <c r="B73" s="49">
        <f>INDEX(Calculation_Splits!$CT:$DV,MATCH($A73,Calculation_Splits!$E:$E,0),MATCH(B$1,Calculation_Splits!$CT$2:$DV$2,0))</f>
        <v>6.7560143706648312E-2</v>
      </c>
      <c r="C73" s="49">
        <f>INDEX(Calculation_Splits!$CT:$DV,MATCH($A73,Calculation_Splits!$E:$E,0),MATCH(C$1,Calculation_Splits!$CT$2:$DV$2,0))</f>
        <v>3.8558345164450336E-2</v>
      </c>
      <c r="D73" s="49">
        <f>INDEX(Calculation_Splits!$CT:$DV,MATCH($A73,Calculation_Splits!$E:$E,0),MATCH(D$1,Calculation_Splits!$CT$2:$DV$2,0))</f>
        <v>2.7474326798058016E-2</v>
      </c>
      <c r="E73" s="49">
        <f>INDEX(Calculation_Splits!$CT:$DV,MATCH($A73,Calculation_Splits!$E:$E,0),MATCH(E$1,Calculation_Splits!$CT$2:$DV$2,0))</f>
        <v>2.3229849345735909E-2</v>
      </c>
      <c r="F73" s="49">
        <f>INDEX(Calculation_Splits!$CT:$DV,MATCH($A73,Calculation_Splits!$E:$E,0),MATCH(F$1,Calculation_Splits!$CT$2:$DV$2,0))</f>
        <v>4.8428649117219322E-2</v>
      </c>
      <c r="G73" s="49">
        <f>INDEX(Calculation_Splits!$CT:$DV,MATCH($A73,Calculation_Splits!$E:$E,0),MATCH(G$1,Calculation_Splits!$CT$2:$DV$2,0))</f>
        <v>2.6641442422332517E-2</v>
      </c>
      <c r="H73" s="49">
        <f>INDEX(Calculation_Splits!$CT:$DV,MATCH($A73,Calculation_Splits!$E:$E,0),MATCH(H$1,Calculation_Splits!$CT$2:$DV$2,0))</f>
        <v>2.8927397701860216E-2</v>
      </c>
      <c r="I73" s="49">
        <f>INDEX(Calculation_Splits!$CT:$DV,MATCH($A73,Calculation_Splits!$E:$E,0),MATCH(I$1,Calculation_Splits!$CT$2:$DV$2,0))</f>
        <v>5.9662635373043726E-2</v>
      </c>
      <c r="J73" s="49">
        <f>INDEX(Calculation_Splits!$CT:$DV,MATCH($A73,Calculation_Splits!$E:$E,0),MATCH(J$1,Calculation_Splits!$CT$2:$DV$2,0))</f>
        <v>6.1410454834726236E-2</v>
      </c>
      <c r="K73" s="49">
        <f>INDEX(Calculation_Splits!$CT:$DV,MATCH($A73,Calculation_Splits!$E:$E,0),MATCH(K$1,Calculation_Splits!$CT$2:$DV$2,0))</f>
        <v>4.3927042589152324E-2</v>
      </c>
      <c r="L73" s="49">
        <f>INDEX(Calculation_Splits!$CT:$DV,MATCH($A73,Calculation_Splits!$E:$E,0),MATCH(L$1,Calculation_Splits!$CT$2:$DV$2,0))</f>
        <v>4.3966091080220759E-2</v>
      </c>
      <c r="M73" s="49">
        <f>INDEX(Calculation_Splits!$CT:$DV,MATCH($A73,Calculation_Splits!$E:$E,0),MATCH(M$1,Calculation_Splits!$CT$2:$DV$2,0))</f>
        <v>3.4851986091900253E-2</v>
      </c>
      <c r="N73" s="49">
        <f>INDEX(Calculation_Splits!$CT:$DV,MATCH($A73,Calculation_Splits!$E:$E,0),MATCH(N$1,Calculation_Splits!$CT$2:$DV$2,0))</f>
        <v>5.2191762339196549E-2</v>
      </c>
      <c r="O73" s="49">
        <f>INDEX(Calculation_Splits!$CT:$DV,MATCH($A73,Calculation_Splits!$E:$E,0),MATCH(O$1,Calculation_Splits!$CT$2:$DV$2,0))</f>
        <v>6.2505267004206361E-2</v>
      </c>
      <c r="P73" s="49">
        <f>INDEX(Calculation_Splits!$CT:$DV,MATCH($A73,Calculation_Splits!$E:$E,0),MATCH(P$1,Calculation_Splits!$CT$2:$DV$2,0))</f>
        <v>6.5473224126314095E-2</v>
      </c>
      <c r="Q73" s="49">
        <f>INDEX(Calculation_Splits!$CT:$DV,MATCH($A73,Calculation_Splits!$E:$E,0),MATCH(Q$1,Calculation_Splits!$CT$2:$DV$2,0))</f>
        <v>4.1314958200272617E-2</v>
      </c>
      <c r="R73" s="49">
        <f>INDEX(Calculation_Splits!$CT:$DV,MATCH($A73,Calculation_Splits!$E:$E,0),MATCH(R$1,Calculation_Splits!$CT$2:$DV$2,0))</f>
        <v>7.7743082813725412E-2</v>
      </c>
      <c r="S73" s="49">
        <f>INDEX(Calculation_Splits!$CT:$DV,MATCH($A73,Calculation_Splits!$E:$E,0),MATCH(S$1,Calculation_Splits!$CT$2:$DV$2,0))</f>
        <v>7.4673892558313637E-2</v>
      </c>
      <c r="T73" s="49">
        <f>INDEX(Calculation_Splits!$CT:$DV,MATCH($A73,Calculation_Splits!$E:$E,0),MATCH(T$1,Calculation_Splits!$CT$2:$DV$2,0))</f>
        <v>4.1154868745879952E-2</v>
      </c>
      <c r="U73" s="49">
        <f>INDEX(Calculation_Splits!$CT:$DV,MATCH($A73,Calculation_Splits!$E:$E,0),MATCH(U$1,Calculation_Splits!$CT$2:$DV$2,0))</f>
        <v>5.3619971387953103E-2</v>
      </c>
      <c r="V73" s="49">
        <f>INDEX(Calculation_Splits!$CT:$DV,MATCH($A73,Calculation_Splits!$E:$E,0),MATCH(V$1,Calculation_Splits!$CT$2:$DV$2,0))</f>
        <v>3.0870307357820509E-2</v>
      </c>
      <c r="W73" s="49">
        <f>INDEX(Calculation_Splits!$CT:$DV,MATCH($A73,Calculation_Splits!$E:$E,0),MATCH(W$1,Calculation_Splits!$CT$2:$DV$2,0))</f>
        <v>7.3337096134842628E-2</v>
      </c>
      <c r="X73" s="49">
        <f>INDEX(Calculation_Splits!$CT:$DV,MATCH($A73,Calculation_Splits!$E:$E,0),MATCH(X$1,Calculation_Splits!$CT$2:$DV$2,0))</f>
        <v>4.0457585553560368E-2</v>
      </c>
      <c r="Y73" s="49">
        <f>INDEX(Calculation_Splits!$CT:$DV,MATCH($A73,Calculation_Splits!$E:$E,0),MATCH(Y$1,Calculation_Splits!$CT$2:$DV$2,0))</f>
        <v>4.3075135997067485E-2</v>
      </c>
      <c r="Z73" s="49">
        <f>INDEX(Calculation_Splits!$CT:$DV,MATCH($A73,Calculation_Splits!$E:$E,0),MATCH(Z$1,Calculation_Splits!$CT$2:$DV$2,0))</f>
        <v>3.6092978632095318E-2</v>
      </c>
      <c r="AA73" s="49">
        <f>INDEX(Calculation_Splits!$CT:$DV,MATCH($A73,Calculation_Splits!$E:$E,0),MATCH(AA$1,Calculation_Splits!$CT$2:$DV$2,0))</f>
        <v>3.9044056598478261E-2</v>
      </c>
      <c r="AB73" s="49">
        <f>INDEX(Calculation_Splits!$CT:$DV,MATCH($A73,Calculation_Splits!$E:$E,0),MATCH(AB$1,Calculation_Splits!$CT$2:$DV$2,0))</f>
        <v>4.7729330499062916E-2</v>
      </c>
      <c r="AC73" s="49">
        <f>INDEX(Calculation_Splits!$CT:$DV,MATCH($A73,Calculation_Splits!$E:$E,0),MATCH(AC$1,Calculation_Splits!$CT$2:$DV$2,0))</f>
        <v>2.8030872290250419E-2</v>
      </c>
      <c r="AD73" s="49">
        <f>INDEX(Calculation_Splits!$CT:$DV,MATCH($A73,Calculation_Splits!$E:$E,0),MATCH(AD$1,Calculation_Splits!$CT$2:$DV$2,0))</f>
        <v>4.6084348883287468E-2</v>
      </c>
      <c r="AE73" s="71" t="str">
        <f>INDEX(Calculation_Splits!$DW:$EY,MATCH($A73,Calculation_Splits!$E:$E,0),MATCH(AE$1,Calculation_Splits!$DW$2:$EY$2,0))</f>
        <v>Derived from the annual POTEnCIA reports on country energy consumption, energy consumption from vacuum cleaners issubtracted from the category 'other'; author: Joint Research Center (JRC); year: 2019</v>
      </c>
      <c r="AF73" s="71" t="str">
        <f>INDEX(Calculation_Splits!$DW:$EY,MATCH($A73,Calculation_Splits!$E:$E,0),MATCH(AF$1,Calculation_Splits!$DW$2:$EY$2,0))</f>
        <v>Derived from the annual POTEnCIA reports on country energy consumption, energy consumption from vacuum cleaners issubtracted from the category 'other'; author: Joint Research Center (JRC); year: 2019</v>
      </c>
      <c r="AG73" s="71" t="str">
        <f>INDEX(Calculation_Splits!$DW:$EY,MATCH($A73,Calculation_Splits!$E:$E,0),MATCH(AG$1,Calculation_Splits!$DW$2:$EY$2,0))</f>
        <v>Derived from the annual POTEnCIA reports on country energy consumption, energy consumption from vacuum cleaners issubtracted from the category 'other'; author: Joint Research Center (JRC); year: 2019</v>
      </c>
      <c r="AH73" s="71" t="str">
        <f>INDEX(Calculation_Splits!$DW:$EY,MATCH($A73,Calculation_Splits!$E:$E,0),MATCH(AH$1,Calculation_Splits!$DW$2:$EY$2,0))</f>
        <v>Derived from the annual POTEnCIA reports on country energy consumption, energy consumption from vacuum cleaners issubtracted from the category 'other'; author: Joint Research Center (JRC); year: 2019</v>
      </c>
      <c r="AI73" s="71" t="str">
        <f>INDEX(Calculation_Splits!$DW:$EY,MATCH($A73,Calculation_Splits!$E:$E,0),MATCH(AI$1,Calculation_Splits!$DW$2:$EY$2,0))</f>
        <v>Derived from the annual POTEnCIA reports on country energy consumption, energy consumption from vacuum cleaners issubtracted from the category 'other'; author: Joint Research Center (JRC); year: 2019</v>
      </c>
      <c r="AJ73" s="71" t="str">
        <f>INDEX(Calculation_Splits!$DW:$EY,MATCH($A73,Calculation_Splits!$E:$E,0),MATCH(AJ$1,Calculation_Splits!$DW$2:$EY$2,0))</f>
        <v>Derived from the annual POTEnCIA reports on country energy consumption, energy consumption from vacuum cleaners issubtracted from the category 'other'; author: Joint Research Center (JRC); year: 2019</v>
      </c>
      <c r="AK73" s="71" t="str">
        <f>INDEX(Calculation_Splits!$DW:$EY,MATCH($A73,Calculation_Splits!$E:$E,0),MATCH(AK$1,Calculation_Splits!$DW$2:$EY$2,0))</f>
        <v>Derived from the annual POTEnCIA reports on country energy consumption, energy consumption from vacuum cleaners issubtracted from the category 'other'; author: Joint Research Center (JRC); year: 2019</v>
      </c>
      <c r="AL73" s="71" t="str">
        <f>INDEX(Calculation_Splits!$DW:$EY,MATCH($A73,Calculation_Splits!$E:$E,0),MATCH(AL$1,Calculation_Splits!$DW$2:$EY$2,0))</f>
        <v>Derived from the annual POTEnCIA reports on country energy consumption, energy consumption from vacuum cleaners issubtracted from the category 'other'; author: Joint Research Center (JRC); year: 2019</v>
      </c>
      <c r="AM73" s="71" t="str">
        <f>INDEX(Calculation_Splits!$DW:$EY,MATCH($A73,Calculation_Splits!$E:$E,0),MATCH(AM$1,Calculation_Splits!$DW$2:$EY$2,0))</f>
        <v>Derived from the annual POTEnCIA reports on country energy consumption, energy consumption from vacuum cleaners issubtracted from the category 'other'; author: Joint Research Center (JRC); year: 2019</v>
      </c>
      <c r="AN73" s="71" t="str">
        <f>INDEX(Calculation_Splits!$DW:$EY,MATCH($A73,Calculation_Splits!$E:$E,0),MATCH(AN$1,Calculation_Splits!$DW$2:$EY$2,0))</f>
        <v>Derived from the annual POTEnCIA reports on country energy consumption, energy consumption from vacuum cleaners issubtracted from the category 'other'; author: Joint Research Center (JRC); year: 2019</v>
      </c>
      <c r="AO73" s="71" t="str">
        <f>INDEX(Calculation_Splits!$DW:$EY,MATCH($A73,Calculation_Splits!$E:$E,0),MATCH(AO$1,Calculation_Splits!$DW$2:$EY$2,0))</f>
        <v>Derived from the annual POTEnCIA reports on country energy consumption, energy consumption from vacuum cleaners issubtracted from the category 'other'; author: Joint Research Center (JRC); year: 2019</v>
      </c>
      <c r="AP73" s="71" t="str">
        <f>INDEX(Calculation_Splits!$DW:$EY,MATCH($A73,Calculation_Splits!$E:$E,0),MATCH(AP$1,Calculation_Splits!$DW$2:$EY$2,0))</f>
        <v>Derived from the annual POTEnCIA reports on country energy consumption, energy consumption from vacuum cleaners issubtracted from the category 'other'; author: Joint Research Center (JRC); year: 2019</v>
      </c>
      <c r="AQ73" s="71" t="str">
        <f>INDEX(Calculation_Splits!$DW:$EY,MATCH($A73,Calculation_Splits!$E:$E,0),MATCH(AQ$1,Calculation_Splits!$DW$2:$EY$2,0))</f>
        <v>Derived from the annual POTEnCIA reports on country energy consumption, energy consumption from vacuum cleaners issubtracted from the category 'other'; author: Joint Research Center (JRC); year: 2019</v>
      </c>
      <c r="AR73" s="71" t="str">
        <f>INDEX(Calculation_Splits!$DW:$EY,MATCH($A73,Calculation_Splits!$E:$E,0),MATCH(AR$1,Calculation_Splits!$DW$2:$EY$2,0))</f>
        <v>Derived from the annual POTEnCIA reports on country energy consumption, energy consumption from vacuum cleaners issubtracted from the category 'other'; author: Joint Research Center (JRC); year: 2019</v>
      </c>
      <c r="AS73" s="71" t="str">
        <f>INDEX(Calculation_Splits!$DW:$EY,MATCH($A73,Calculation_Splits!$E:$E,0),MATCH(AS$1,Calculation_Splits!$DW$2:$EY$2,0))</f>
        <v>Derived from the annual POTEnCIA reports on country energy consumption, energy consumption from vacuum cleaners issubtracted from the category 'other'; author: Joint Research Center (JRC); year: 2019</v>
      </c>
      <c r="AT73" s="71" t="str">
        <f>INDEX(Calculation_Splits!$DW:$EY,MATCH($A73,Calculation_Splits!$E:$E,0),MATCH(AT$1,Calculation_Splits!$DW$2:$EY$2,0))</f>
        <v>Derived from the annual POTEnCIA reports on country energy consumption, energy consumption from vacuum cleaners issubtracted from the category 'other'; author: Joint Research Center (JRC); year: 2019</v>
      </c>
      <c r="AU73" s="71" t="str">
        <f>INDEX(Calculation_Splits!$DW:$EY,MATCH($A73,Calculation_Splits!$E:$E,0),MATCH(AU$1,Calculation_Splits!$DW$2:$EY$2,0))</f>
        <v>Derived from the annual POTEnCIA reports on country energy consumption, energy consumption from vacuum cleaners issubtracted from the category 'other'; author: Joint Research Center (JRC); year: 2019</v>
      </c>
      <c r="AV73" s="71" t="str">
        <f>INDEX(Calculation_Splits!$DW:$EY,MATCH($A73,Calculation_Splits!$E:$E,0),MATCH(AV$1,Calculation_Splits!$DW$2:$EY$2,0))</f>
        <v>Derived from the annual POTEnCIA reports on country energy consumption, energy consumption from vacuum cleaners issubtracted from the category 'other'; author: Joint Research Center (JRC); year: 2019</v>
      </c>
      <c r="AW73" s="71" t="str">
        <f>INDEX(Calculation_Splits!$DW:$EY,MATCH($A73,Calculation_Splits!$E:$E,0),MATCH(AW$1,Calculation_Splits!$DW$2:$EY$2,0))</f>
        <v>Derived from the annual POTEnCIA reports on country energy consumption, energy consumption from vacuum cleaners issubtracted from the category 'other'; author: Joint Research Center (JRC); year: 2019</v>
      </c>
      <c r="AX73" s="71" t="str">
        <f>INDEX(Calculation_Splits!$DW:$EY,MATCH($A73,Calculation_Splits!$E:$E,0),MATCH(AX$1,Calculation_Splits!$DW$2:$EY$2,0))</f>
        <v>Derived from the annual POTEnCIA reports on country energy consumption, energy consumption from vacuum cleaners issubtracted from the category 'other'; author: Joint Research Center (JRC); year: 2019</v>
      </c>
      <c r="AY73" s="71" t="str">
        <f>INDEX(Calculation_Splits!$DW:$EY,MATCH($A73,Calculation_Splits!$E:$E,0),MATCH(AY$1,Calculation_Splits!$DW$2:$EY$2,0))</f>
        <v>Derived from the annual POTEnCIA reports on country energy consumption, energy consumption from vacuum cleaners issubtracted from the category 'other'; author: Joint Research Center (JRC); year: 2019</v>
      </c>
      <c r="AZ73" s="71" t="str">
        <f>INDEX(Calculation_Splits!$DW:$EY,MATCH($A73,Calculation_Splits!$E:$E,0),MATCH(AZ$1,Calculation_Splits!$DW$2:$EY$2,0))</f>
        <v>Derived from the annual POTEnCIA reports on country energy consumption, energy consumption from vacuum cleaners issubtracted from the category 'other'; author: Joint Research Center (JRC); year: 2019</v>
      </c>
      <c r="BA73" s="71" t="str">
        <f>INDEX(Calculation_Splits!$DW:$EY,MATCH($A73,Calculation_Splits!$E:$E,0),MATCH(BA$1,Calculation_Splits!$DW$2:$EY$2,0))</f>
        <v>Derived from the annual POTEnCIA reports on country energy consumption, energy consumption from vacuum cleaners issubtracted from the category 'other'; author: Joint Research Center (JRC); year: 2019</v>
      </c>
      <c r="BB73" s="71" t="str">
        <f>INDEX(Calculation_Splits!$DW:$EY,MATCH($A73,Calculation_Splits!$E:$E,0),MATCH(BB$1,Calculation_Splits!$DW$2:$EY$2,0))</f>
        <v>Derived from the annual POTEnCIA reports on country energy consumption, energy consumption from vacuum cleaners issubtracted from the category 'other'; author: Joint Research Center (JRC); year: 2019</v>
      </c>
      <c r="BC73" s="71" t="str">
        <f>INDEX(Calculation_Splits!$DW:$EY,MATCH($A73,Calculation_Splits!$E:$E,0),MATCH(BC$1,Calculation_Splits!$DW$2:$EY$2,0))</f>
        <v>Derived from the annual POTEnCIA reports on country energy consumption, energy consumption from vacuum cleaners issubtracted from the category 'other'; author: Joint Research Center (JRC); year: 2019</v>
      </c>
      <c r="BD73" s="71" t="str">
        <f>INDEX(Calculation_Splits!$DW:$EY,MATCH($A73,Calculation_Splits!$E:$E,0),MATCH(BD$1,Calculation_Splits!$DW$2:$EY$2,0))</f>
        <v>Derived from the annual POTEnCIA reports on country energy consumption, energy consumption from vacuum cleaners issubtracted from the category 'other'; author: Joint Research Center (JRC); year: 2019</v>
      </c>
      <c r="BE73" s="71" t="str">
        <f>INDEX(Calculation_Splits!$DW:$EY,MATCH($A73,Calculation_Splits!$E:$E,0),MATCH(BE$1,Calculation_Splits!$DW$2:$EY$2,0))</f>
        <v>Derived from the annual POTEnCIA reports on country energy consumption, energy consumption from vacuum cleaners issubtracted from the category 'other'; author: Joint Research Center (JRC); year: 2019</v>
      </c>
      <c r="BF73" s="71" t="str">
        <f>INDEX(Calculation_Splits!$DW:$EY,MATCH($A73,Calculation_Splits!$E:$E,0),MATCH(BF$1,Calculation_Splits!$DW$2:$EY$2,0))</f>
        <v>Derived from the annual POTEnCIA reports on country energy consumption, energy consumption from vacuum cleaners issubtracted from the category 'other'; author: Joint Research Center (JRC); year: 2019</v>
      </c>
      <c r="BG73" s="71" t="str">
        <f>INDEX(Calculation_Splits!$DW:$EY,MATCH($A73,Calculation_Splits!$E:$E,0),MATCH(BG$1,Calculation_Splits!$DW$2:$EY$2,0))</f>
        <v>Derived from the annual POTEnCIA reports on country energy consumption, energy consumption from vacuum cleaners issubtracted from the category 'other'; author: Joint Research Center (JRC); year: 2019</v>
      </c>
    </row>
    <row r="74" spans="1:59" x14ac:dyDescent="0.2">
      <c r="A74" t="s">
        <v>208</v>
      </c>
      <c r="B74" s="49">
        <f>INDEX(Calculation_Splits!$CT:$DV,MATCH($A74,Calculation_Splits!$E:$E,0),MATCH(B$1,Calculation_Splits!$CT$2:$DV$2,0))</f>
        <v>0.26852021599438131</v>
      </c>
      <c r="C74" s="49">
        <f>INDEX(Calculation_Splits!$CT:$DV,MATCH($A74,Calculation_Splits!$E:$E,0),MATCH(C$1,Calculation_Splits!$CT$2:$DV$2,0))</f>
        <v>0.30245052481053247</v>
      </c>
      <c r="D74" s="49">
        <f>INDEX(Calculation_Splits!$CT:$DV,MATCH($A74,Calculation_Splits!$E:$E,0),MATCH(D$1,Calculation_Splits!$CT$2:$DV$2,0))</f>
        <v>0.36532371005838171</v>
      </c>
      <c r="E74" s="49">
        <f>INDEX(Calculation_Splits!$CT:$DV,MATCH($A74,Calculation_Splits!$E:$E,0),MATCH(E$1,Calculation_Splits!$CT$2:$DV$2,0))</f>
        <v>0.37737175681063739</v>
      </c>
      <c r="F74" s="49">
        <f>INDEX(Calculation_Splits!$CT:$DV,MATCH($A74,Calculation_Splits!$E:$E,0),MATCH(F$1,Calculation_Splits!$CT$2:$DV$2,0))</f>
        <v>0.29528496830828604</v>
      </c>
      <c r="G74" s="49">
        <f>INDEX(Calculation_Splits!$CT:$DV,MATCH($A74,Calculation_Splits!$E:$E,0),MATCH(G$1,Calculation_Splits!$CT$2:$DV$2,0))</f>
        <v>0.27159714839519028</v>
      </c>
      <c r="H74" s="49">
        <f>INDEX(Calculation_Splits!$CT:$DV,MATCH($A74,Calculation_Splits!$E:$E,0),MATCH(H$1,Calculation_Splits!$CT$2:$DV$2,0))</f>
        <v>0.25939169486744068</v>
      </c>
      <c r="I74" s="49">
        <f>INDEX(Calculation_Splits!$CT:$DV,MATCH($A74,Calculation_Splits!$E:$E,0),MATCH(I$1,Calculation_Splits!$CT$2:$DV$2,0))</f>
        <v>0.32560914354822612</v>
      </c>
      <c r="J74" s="49">
        <f>INDEX(Calculation_Splits!$CT:$DV,MATCH($A74,Calculation_Splits!$E:$E,0),MATCH(J$1,Calculation_Splits!$CT$2:$DV$2,0))</f>
        <v>0.3082125719180549</v>
      </c>
      <c r="K74" s="49">
        <f>INDEX(Calculation_Splits!$CT:$DV,MATCH($A74,Calculation_Splits!$E:$E,0),MATCH(K$1,Calculation_Splits!$CT$2:$DV$2,0))</f>
        <v>0.28818005530637969</v>
      </c>
      <c r="L74" s="49">
        <f>INDEX(Calculation_Splits!$CT:$DV,MATCH($A74,Calculation_Splits!$E:$E,0),MATCH(L$1,Calculation_Splits!$CT$2:$DV$2,0))</f>
        <v>0.31235440042223511</v>
      </c>
      <c r="M74" s="49">
        <f>INDEX(Calculation_Splits!$CT:$DV,MATCH($A74,Calculation_Splits!$E:$E,0),MATCH(M$1,Calculation_Splits!$CT$2:$DV$2,0))</f>
        <v>0.31020106769580569</v>
      </c>
      <c r="N74" s="49">
        <f>INDEX(Calculation_Splits!$CT:$DV,MATCH($A74,Calculation_Splits!$E:$E,0),MATCH(N$1,Calculation_Splits!$CT$2:$DV$2,0))</f>
        <v>0.28873167945266021</v>
      </c>
      <c r="O74" s="49">
        <f>INDEX(Calculation_Splits!$CT:$DV,MATCH($A74,Calculation_Splits!$E:$E,0),MATCH(O$1,Calculation_Splits!$CT$2:$DV$2,0))</f>
        <v>0.3276049329966334</v>
      </c>
      <c r="P74" s="49">
        <f>INDEX(Calculation_Splits!$CT:$DV,MATCH($A74,Calculation_Splits!$E:$E,0),MATCH(P$1,Calculation_Splits!$CT$2:$DV$2,0))</f>
        <v>0.30136926255894758</v>
      </c>
      <c r="Q74" s="49">
        <f>INDEX(Calculation_Splits!$CT:$DV,MATCH($A74,Calculation_Splits!$E:$E,0),MATCH(Q$1,Calculation_Splits!$CT$2:$DV$2,0))</f>
        <v>0.31462635201206796</v>
      </c>
      <c r="R74" s="49">
        <f>INDEX(Calculation_Splits!$CT:$DV,MATCH($A74,Calculation_Splits!$E:$E,0),MATCH(R$1,Calculation_Splits!$CT$2:$DV$2,0))</f>
        <v>0.3017097707257323</v>
      </c>
      <c r="S74" s="49">
        <f>INDEX(Calculation_Splits!$CT:$DV,MATCH($A74,Calculation_Splits!$E:$E,0),MATCH(S$1,Calculation_Splits!$CT$2:$DV$2,0))</f>
        <v>0.31959170807891424</v>
      </c>
      <c r="T74" s="49">
        <f>INDEX(Calculation_Splits!$CT:$DV,MATCH($A74,Calculation_Splits!$E:$E,0),MATCH(T$1,Calculation_Splits!$CT$2:$DV$2,0))</f>
        <v>0.29483324069552763</v>
      </c>
      <c r="U74" s="49">
        <f>INDEX(Calculation_Splits!$CT:$DV,MATCH($A74,Calculation_Splits!$E:$E,0),MATCH(U$1,Calculation_Splits!$CT$2:$DV$2,0))</f>
        <v>0.30766381805096521</v>
      </c>
      <c r="V74" s="49">
        <f>INDEX(Calculation_Splits!$CT:$DV,MATCH($A74,Calculation_Splits!$E:$E,0),MATCH(V$1,Calculation_Splits!$CT$2:$DV$2,0))</f>
        <v>0.25668884408713666</v>
      </c>
      <c r="W74" s="49">
        <f>INDEX(Calculation_Splits!$CT:$DV,MATCH($A74,Calculation_Splits!$E:$E,0),MATCH(W$1,Calculation_Splits!$CT$2:$DV$2,0))</f>
        <v>0.28090843353886419</v>
      </c>
      <c r="X74" s="49">
        <f>INDEX(Calculation_Splits!$CT:$DV,MATCH($A74,Calculation_Splits!$E:$E,0),MATCH(X$1,Calculation_Splits!$CT$2:$DV$2,0))</f>
        <v>0.34399864910910533</v>
      </c>
      <c r="Y74" s="49">
        <f>INDEX(Calculation_Splits!$CT:$DV,MATCH($A74,Calculation_Splits!$E:$E,0),MATCH(Y$1,Calculation_Splits!$CT$2:$DV$2,0))</f>
        <v>0.31076088767701654</v>
      </c>
      <c r="Z74" s="49">
        <f>INDEX(Calculation_Splits!$CT:$DV,MATCH($A74,Calculation_Splits!$E:$E,0),MATCH(Z$1,Calculation_Splits!$CT$2:$DV$2,0))</f>
        <v>0.28631681058079678</v>
      </c>
      <c r="AA74" s="49">
        <f>INDEX(Calculation_Splits!$CT:$DV,MATCH($A74,Calculation_Splits!$E:$E,0),MATCH(AA$1,Calculation_Splits!$CT$2:$DV$2,0))</f>
        <v>0.34270254994017385</v>
      </c>
      <c r="AB74" s="49">
        <f>INDEX(Calculation_Splits!$CT:$DV,MATCH($A74,Calculation_Splits!$E:$E,0),MATCH(AB$1,Calculation_Splits!$CT$2:$DV$2,0))</f>
        <v>0.29226221698545851</v>
      </c>
      <c r="AC74" s="49">
        <f>INDEX(Calculation_Splits!$CT:$DV,MATCH($A74,Calculation_Splits!$E:$E,0),MATCH(AC$1,Calculation_Splits!$CT$2:$DV$2,0))</f>
        <v>0.29640093655209182</v>
      </c>
      <c r="AD74" s="49">
        <f>INDEX(Calculation_Splits!$CT:$DV,MATCH($A74,Calculation_Splits!$E:$E,0),MATCH(AD$1,Calculation_Splits!$CT$2:$DV$2,0))</f>
        <v>0.2973564303756111</v>
      </c>
      <c r="AE74" s="71" t="str">
        <f>INDEX(Calculation_Splits!$DW:$EY,MATCH($A74,Calculation_Splits!$E:$E,0),MATCH(AE$1,Calculation_Splits!$DW$2:$EY$2,0))</f>
        <v>Derived from the annual POTEnCIA reports on country energy consumption; author: Joint Research Center (JRC); year: 2019</v>
      </c>
      <c r="AF74" s="71" t="str">
        <f>INDEX(Calculation_Splits!$DW:$EY,MATCH($A74,Calculation_Splits!$E:$E,0),MATCH(AF$1,Calculation_Splits!$DW$2:$EY$2,0))</f>
        <v>Derived from the annual POTEnCIA reports on country energy consumption; author: Joint Research Center (JRC); year: 2019</v>
      </c>
      <c r="AG74" s="71" t="str">
        <f>INDEX(Calculation_Splits!$DW:$EY,MATCH($A74,Calculation_Splits!$E:$E,0),MATCH(AG$1,Calculation_Splits!$DW$2:$EY$2,0))</f>
        <v>Derived from the annual POTEnCIA reports on country energy consumption; author: Joint Research Center (JRC); year: 2019</v>
      </c>
      <c r="AH74" s="71" t="str">
        <f>INDEX(Calculation_Splits!$DW:$EY,MATCH($A74,Calculation_Splits!$E:$E,0),MATCH(AH$1,Calculation_Splits!$DW$2:$EY$2,0))</f>
        <v>Derived from the annual POTEnCIA reports on country energy consumption; author: Joint Research Center (JRC); year: 2019</v>
      </c>
      <c r="AI74" s="71" t="str">
        <f>INDEX(Calculation_Splits!$DW:$EY,MATCH($A74,Calculation_Splits!$E:$E,0),MATCH(AI$1,Calculation_Splits!$DW$2:$EY$2,0))</f>
        <v>Derived from the annual POTEnCIA reports on country energy consumption; author: Joint Research Center (JRC); year: 2019</v>
      </c>
      <c r="AJ74" s="71" t="str">
        <f>INDEX(Calculation_Splits!$DW:$EY,MATCH($A74,Calculation_Splits!$E:$E,0),MATCH(AJ$1,Calculation_Splits!$DW$2:$EY$2,0))</f>
        <v>Derived from the annual POTEnCIA reports on country energy consumption; author: Joint Research Center (JRC); year: 2019</v>
      </c>
      <c r="AK74" s="71" t="str">
        <f>INDEX(Calculation_Splits!$DW:$EY,MATCH($A74,Calculation_Splits!$E:$E,0),MATCH(AK$1,Calculation_Splits!$DW$2:$EY$2,0))</f>
        <v>Derived from the annual POTEnCIA reports on country energy consumption; author: Joint Research Center (JRC); year: 2019</v>
      </c>
      <c r="AL74" s="71" t="str">
        <f>INDEX(Calculation_Splits!$DW:$EY,MATCH($A74,Calculation_Splits!$E:$E,0),MATCH(AL$1,Calculation_Splits!$DW$2:$EY$2,0))</f>
        <v>Derived from the annual POTEnCIA reports on country energy consumption; author: Joint Research Center (JRC); year: 2019</v>
      </c>
      <c r="AM74" s="71" t="str">
        <f>INDEX(Calculation_Splits!$DW:$EY,MATCH($A74,Calculation_Splits!$E:$E,0),MATCH(AM$1,Calculation_Splits!$DW$2:$EY$2,0))</f>
        <v>Derived from the annual POTEnCIA reports on country energy consumption; author: Joint Research Center (JRC); year: 2019</v>
      </c>
      <c r="AN74" s="71" t="str">
        <f>INDEX(Calculation_Splits!$DW:$EY,MATCH($A74,Calculation_Splits!$E:$E,0),MATCH(AN$1,Calculation_Splits!$DW$2:$EY$2,0))</f>
        <v>Derived from the annual POTEnCIA reports on country energy consumption; author: Joint Research Center (JRC); year: 2019</v>
      </c>
      <c r="AO74" s="71" t="str">
        <f>INDEX(Calculation_Splits!$DW:$EY,MATCH($A74,Calculation_Splits!$E:$E,0),MATCH(AO$1,Calculation_Splits!$DW$2:$EY$2,0))</f>
        <v>Derived from the annual POTEnCIA reports on country energy consumption; author: Joint Research Center (JRC); year: 2019</v>
      </c>
      <c r="AP74" s="71" t="str">
        <f>INDEX(Calculation_Splits!$DW:$EY,MATCH($A74,Calculation_Splits!$E:$E,0),MATCH(AP$1,Calculation_Splits!$DW$2:$EY$2,0))</f>
        <v>Derived from the annual POTEnCIA reports on country energy consumption; author: Joint Research Center (JRC); year: 2019</v>
      </c>
      <c r="AQ74" s="71" t="str">
        <f>INDEX(Calculation_Splits!$DW:$EY,MATCH($A74,Calculation_Splits!$E:$E,0),MATCH(AQ$1,Calculation_Splits!$DW$2:$EY$2,0))</f>
        <v>Derived from the annual POTEnCIA reports on country energy consumption; author: Joint Research Center (JRC); year: 2019</v>
      </c>
      <c r="AR74" s="71" t="str">
        <f>INDEX(Calculation_Splits!$DW:$EY,MATCH($A74,Calculation_Splits!$E:$E,0),MATCH(AR$1,Calculation_Splits!$DW$2:$EY$2,0))</f>
        <v>Derived from the annual POTEnCIA reports on country energy consumption; author: Joint Research Center (JRC); year: 2019</v>
      </c>
      <c r="AS74" s="71" t="str">
        <f>INDEX(Calculation_Splits!$DW:$EY,MATCH($A74,Calculation_Splits!$E:$E,0),MATCH(AS$1,Calculation_Splits!$DW$2:$EY$2,0))</f>
        <v>Derived from the annual POTEnCIA reports on country energy consumption; author: Joint Research Center (JRC); year: 2019</v>
      </c>
      <c r="AT74" s="71" t="str">
        <f>INDEX(Calculation_Splits!$DW:$EY,MATCH($A74,Calculation_Splits!$E:$E,0),MATCH(AT$1,Calculation_Splits!$DW$2:$EY$2,0))</f>
        <v>Derived from the annual POTEnCIA reports on country energy consumption; author: Joint Research Center (JRC); year: 2019</v>
      </c>
      <c r="AU74" s="71" t="str">
        <f>INDEX(Calculation_Splits!$DW:$EY,MATCH($A74,Calculation_Splits!$E:$E,0),MATCH(AU$1,Calculation_Splits!$DW$2:$EY$2,0))</f>
        <v>Derived from the annual POTEnCIA reports on country energy consumption; author: Joint Research Center (JRC); year: 2019</v>
      </c>
      <c r="AV74" s="71" t="str">
        <f>INDEX(Calculation_Splits!$DW:$EY,MATCH($A74,Calculation_Splits!$E:$E,0),MATCH(AV$1,Calculation_Splits!$DW$2:$EY$2,0))</f>
        <v>Derived from the annual POTEnCIA reports on country energy consumption; author: Joint Research Center (JRC); year: 2019</v>
      </c>
      <c r="AW74" s="71" t="str">
        <f>INDEX(Calculation_Splits!$DW:$EY,MATCH($A74,Calculation_Splits!$E:$E,0),MATCH(AW$1,Calculation_Splits!$DW$2:$EY$2,0))</f>
        <v>Derived from the annual POTEnCIA reports on country energy consumption; author: Joint Research Center (JRC); year: 2019</v>
      </c>
      <c r="AX74" s="71" t="str">
        <f>INDEX(Calculation_Splits!$DW:$EY,MATCH($A74,Calculation_Splits!$E:$E,0),MATCH(AX$1,Calculation_Splits!$DW$2:$EY$2,0))</f>
        <v>Derived from the annual POTEnCIA reports on country energy consumption; author: Joint Research Center (JRC); year: 2019</v>
      </c>
      <c r="AY74" s="71" t="str">
        <f>INDEX(Calculation_Splits!$DW:$EY,MATCH($A74,Calculation_Splits!$E:$E,0),MATCH(AY$1,Calculation_Splits!$DW$2:$EY$2,0))</f>
        <v>Derived from the annual POTEnCIA reports on country energy consumption; author: Joint Research Center (JRC); year: 2019</v>
      </c>
      <c r="AZ74" s="71" t="str">
        <f>INDEX(Calculation_Splits!$DW:$EY,MATCH($A74,Calculation_Splits!$E:$E,0),MATCH(AZ$1,Calculation_Splits!$DW$2:$EY$2,0))</f>
        <v>Derived from the annual POTEnCIA reports on country energy consumption; author: Joint Research Center (JRC); year: 2019</v>
      </c>
      <c r="BA74" s="71" t="str">
        <f>INDEX(Calculation_Splits!$DW:$EY,MATCH($A74,Calculation_Splits!$E:$E,0),MATCH(BA$1,Calculation_Splits!$DW$2:$EY$2,0))</f>
        <v>Derived from the annual POTEnCIA reports on country energy consumption; author: Joint Research Center (JRC); year: 2019</v>
      </c>
      <c r="BB74" s="71" t="str">
        <f>INDEX(Calculation_Splits!$DW:$EY,MATCH($A74,Calculation_Splits!$E:$E,0),MATCH(BB$1,Calculation_Splits!$DW$2:$EY$2,0))</f>
        <v>Derived from the annual POTEnCIA reports on country energy consumption; author: Joint Research Center (JRC); year: 2019</v>
      </c>
      <c r="BC74" s="71" t="str">
        <f>INDEX(Calculation_Splits!$DW:$EY,MATCH($A74,Calculation_Splits!$E:$E,0),MATCH(BC$1,Calculation_Splits!$DW$2:$EY$2,0))</f>
        <v>Derived from the annual POTEnCIA reports on country energy consumption; author: Joint Research Center (JRC); year: 2019</v>
      </c>
      <c r="BD74" s="71" t="str">
        <f>INDEX(Calculation_Splits!$DW:$EY,MATCH($A74,Calculation_Splits!$E:$E,0),MATCH(BD$1,Calculation_Splits!$DW$2:$EY$2,0))</f>
        <v>Derived from the annual POTEnCIA reports on country energy consumption; author: Joint Research Center (JRC); year: 2019</v>
      </c>
      <c r="BE74" s="71" t="str">
        <f>INDEX(Calculation_Splits!$DW:$EY,MATCH($A74,Calculation_Splits!$E:$E,0),MATCH(BE$1,Calculation_Splits!$DW$2:$EY$2,0))</f>
        <v>Derived from the annual POTEnCIA reports on country energy consumption; author: Joint Research Center (JRC); year: 2019</v>
      </c>
      <c r="BF74" s="71" t="str">
        <f>INDEX(Calculation_Splits!$DW:$EY,MATCH($A74,Calculation_Splits!$E:$E,0),MATCH(BF$1,Calculation_Splits!$DW$2:$EY$2,0))</f>
        <v>Derived from the annual POTEnCIA reports on country energy consumption; author: Joint Research Center (JRC); year: 2020</v>
      </c>
      <c r="BG74" s="71" t="str">
        <f>INDEX(Calculation_Splits!$DW:$EY,MATCH($A74,Calculation_Splits!$E:$E,0),MATCH(BG$1,Calculation_Splits!$DW$2:$EY$2,0))</f>
        <v>Derived from the annual POTEnCIA reports on country energy consumption; author: Joint Research Center (JRC); year: 2019</v>
      </c>
    </row>
    <row r="75" spans="1:59" x14ac:dyDescent="0.2">
      <c r="A75" t="s">
        <v>209</v>
      </c>
      <c r="B75" s="49">
        <f>INDEX(Calculation_Splits!$CT:$DV,MATCH($A75,Calculation_Splits!$E:$E,0),MATCH(B$1,Calculation_Splits!$CT$2:$DV$2,0))</f>
        <v>7.0000000000000007E-2</v>
      </c>
      <c r="C75" s="49">
        <f>INDEX(Calculation_Splits!$CT:$DV,MATCH($A75,Calculation_Splits!$E:$E,0),MATCH(C$1,Calculation_Splits!$CT$2:$DV$2,0))</f>
        <v>7.0000000000000007E-2</v>
      </c>
      <c r="D75" s="49">
        <f>INDEX(Calculation_Splits!$CT:$DV,MATCH($A75,Calculation_Splits!$E:$E,0),MATCH(D$1,Calculation_Splits!$CT$2:$DV$2,0))</f>
        <v>7.0000000000000007E-2</v>
      </c>
      <c r="E75" s="49">
        <f>INDEX(Calculation_Splits!$CT:$DV,MATCH($A75,Calculation_Splits!$E:$E,0),MATCH(E$1,Calculation_Splits!$CT$2:$DV$2,0))</f>
        <v>7.0000000000000007E-2</v>
      </c>
      <c r="F75" s="49">
        <f>INDEX(Calculation_Splits!$CT:$DV,MATCH($A75,Calculation_Splits!$E:$E,0),MATCH(F$1,Calculation_Splits!$CT$2:$DV$2,0))</f>
        <v>7.0000000000000007E-2</v>
      </c>
      <c r="G75" s="49">
        <f>INDEX(Calculation_Splits!$CT:$DV,MATCH($A75,Calculation_Splits!$E:$E,0),MATCH(G$1,Calculation_Splits!$CT$2:$DV$2,0))</f>
        <v>7.0000000000000007E-2</v>
      </c>
      <c r="H75" s="49">
        <f>INDEX(Calculation_Splits!$CT:$DV,MATCH($A75,Calculation_Splits!$E:$E,0),MATCH(H$1,Calculation_Splits!$CT$2:$DV$2,0))</f>
        <v>7.0000000000000007E-2</v>
      </c>
      <c r="I75" s="49">
        <f>INDEX(Calculation_Splits!$CT:$DV,MATCH($A75,Calculation_Splits!$E:$E,0),MATCH(I$1,Calculation_Splits!$CT$2:$DV$2,0))</f>
        <v>7.0000000000000007E-2</v>
      </c>
      <c r="J75" s="49">
        <f>INDEX(Calculation_Splits!$CT:$DV,MATCH($A75,Calculation_Splits!$E:$E,0),MATCH(J$1,Calculation_Splits!$CT$2:$DV$2,0))</f>
        <v>7.0000000000000007E-2</v>
      </c>
      <c r="K75" s="49">
        <f>INDEX(Calculation_Splits!$CT:$DV,MATCH($A75,Calculation_Splits!$E:$E,0),MATCH(K$1,Calculation_Splits!$CT$2:$DV$2,0))</f>
        <v>7.0000000000000007E-2</v>
      </c>
      <c r="L75" s="49">
        <f>INDEX(Calculation_Splits!$CT:$DV,MATCH($A75,Calculation_Splits!$E:$E,0),MATCH(L$1,Calculation_Splits!$CT$2:$DV$2,0))</f>
        <v>7.0000000000000007E-2</v>
      </c>
      <c r="M75" s="49">
        <f>INDEX(Calculation_Splits!$CT:$DV,MATCH($A75,Calculation_Splits!$E:$E,0),MATCH(M$1,Calculation_Splits!$CT$2:$DV$2,0))</f>
        <v>7.0000000000000007E-2</v>
      </c>
      <c r="N75" s="49">
        <f>INDEX(Calculation_Splits!$CT:$DV,MATCH($A75,Calculation_Splits!$E:$E,0),MATCH(N$1,Calculation_Splits!$CT$2:$DV$2,0))</f>
        <v>7.0000000000000007E-2</v>
      </c>
      <c r="O75" s="49">
        <f>INDEX(Calculation_Splits!$CT:$DV,MATCH($A75,Calculation_Splits!$E:$E,0),MATCH(O$1,Calculation_Splits!$CT$2:$DV$2,0))</f>
        <v>7.0000000000000007E-2</v>
      </c>
      <c r="P75" s="49">
        <f>INDEX(Calculation_Splits!$CT:$DV,MATCH($A75,Calculation_Splits!$E:$E,0),MATCH(P$1,Calculation_Splits!$CT$2:$DV$2,0))</f>
        <v>7.0000000000000007E-2</v>
      </c>
      <c r="Q75" s="49">
        <f>INDEX(Calculation_Splits!$CT:$DV,MATCH($A75,Calculation_Splits!$E:$E,0),MATCH(Q$1,Calculation_Splits!$CT$2:$DV$2,0))</f>
        <v>7.0000000000000007E-2</v>
      </c>
      <c r="R75" s="49">
        <f>INDEX(Calculation_Splits!$CT:$DV,MATCH($A75,Calculation_Splits!$E:$E,0),MATCH(R$1,Calculation_Splits!$CT$2:$DV$2,0))</f>
        <v>7.0000000000000007E-2</v>
      </c>
      <c r="S75" s="49">
        <f>INDEX(Calculation_Splits!$CT:$DV,MATCH($A75,Calculation_Splits!$E:$E,0),MATCH(S$1,Calculation_Splits!$CT$2:$DV$2,0))</f>
        <v>7.0000000000000007E-2</v>
      </c>
      <c r="T75" s="49">
        <f>INDEX(Calculation_Splits!$CT:$DV,MATCH($A75,Calculation_Splits!$E:$E,0),MATCH(T$1,Calculation_Splits!$CT$2:$DV$2,0))</f>
        <v>7.0000000000000007E-2</v>
      </c>
      <c r="U75" s="49">
        <f>INDEX(Calculation_Splits!$CT:$DV,MATCH($A75,Calculation_Splits!$E:$E,0),MATCH(U$1,Calculation_Splits!$CT$2:$DV$2,0))</f>
        <v>7.0000000000000007E-2</v>
      </c>
      <c r="V75" s="49">
        <f>INDEX(Calculation_Splits!$CT:$DV,MATCH($A75,Calculation_Splits!$E:$E,0),MATCH(V$1,Calculation_Splits!$CT$2:$DV$2,0))</f>
        <v>7.0000000000000007E-2</v>
      </c>
      <c r="W75" s="49">
        <f>INDEX(Calculation_Splits!$CT:$DV,MATCH($A75,Calculation_Splits!$E:$E,0),MATCH(W$1,Calculation_Splits!$CT$2:$DV$2,0))</f>
        <v>7.0000000000000007E-2</v>
      </c>
      <c r="X75" s="49">
        <f>INDEX(Calculation_Splits!$CT:$DV,MATCH($A75,Calculation_Splits!$E:$E,0),MATCH(X$1,Calculation_Splits!$CT$2:$DV$2,0))</f>
        <v>7.0000000000000007E-2</v>
      </c>
      <c r="Y75" s="49">
        <f>INDEX(Calculation_Splits!$CT:$DV,MATCH($A75,Calculation_Splits!$E:$E,0),MATCH(Y$1,Calculation_Splits!$CT$2:$DV$2,0))</f>
        <v>7.0000000000000007E-2</v>
      </c>
      <c r="Z75" s="49">
        <f>INDEX(Calculation_Splits!$CT:$DV,MATCH($A75,Calculation_Splits!$E:$E,0),MATCH(Z$1,Calculation_Splits!$CT$2:$DV$2,0))</f>
        <v>7.0000000000000007E-2</v>
      </c>
      <c r="AA75" s="49">
        <f>INDEX(Calculation_Splits!$CT:$DV,MATCH($A75,Calculation_Splits!$E:$E,0),MATCH(AA$1,Calculation_Splits!$CT$2:$DV$2,0))</f>
        <v>7.0000000000000007E-2</v>
      </c>
      <c r="AB75" s="49">
        <f>INDEX(Calculation_Splits!$CT:$DV,MATCH($A75,Calculation_Splits!$E:$E,0),MATCH(AB$1,Calculation_Splits!$CT$2:$DV$2,0))</f>
        <v>7.0000000000000007E-2</v>
      </c>
      <c r="AC75" s="49">
        <f>INDEX(Calculation_Splits!$CT:$DV,MATCH($A75,Calculation_Splits!$E:$E,0),MATCH(AC$1,Calculation_Splits!$CT$2:$DV$2,0))</f>
        <v>7.0000000000000007E-2</v>
      </c>
      <c r="AD75" s="49">
        <f>INDEX(Calculation_Splits!$CT:$DV,MATCH($A75,Calculation_Splits!$E:$E,0),MATCH(AD$1,Calculation_Splits!$CT$2:$DV$2,0))</f>
        <v>7.0000000000000007E-2</v>
      </c>
      <c r="AE75" s="71" t="str">
        <f>INDEX(Calculation_Splits!$DW:$EY,MATCH($A75,Calculation_Splits!$E:$E,0),MATCH(AE$1,Calculation_Splits!$DW$2:$EY$2,0))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2021</v>
      </c>
      <c r="AF75" s="71" t="str">
        <f>INDEX(Calculation_Splits!$DW:$EY,MATCH($A75,Calculation_Splits!$E:$E,0),MATCH(AF$1,Calculation_Splits!$DW$2:$EY$2,0))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2022</v>
      </c>
      <c r="AG75" s="71" t="str">
        <f>INDEX(Calculation_Splits!$DW:$EY,MATCH($A75,Calculation_Splits!$E:$E,0),MATCH(AG$1,Calculation_Splits!$DW$2:$EY$2,0))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2023</v>
      </c>
      <c r="AH75" s="71" t="str">
        <f>INDEX(Calculation_Splits!$DW:$EY,MATCH($A75,Calculation_Splits!$E:$E,0),MATCH(AH$1,Calculation_Splits!$DW$2:$EY$2,0))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2024</v>
      </c>
      <c r="AI75" s="71" t="str">
        <f>INDEX(Calculation_Splits!$DW:$EY,MATCH($A75,Calculation_Splits!$E:$E,0),MATCH(AI$1,Calculation_Splits!$DW$2:$EY$2,0))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2025</v>
      </c>
      <c r="AJ75" s="71" t="str">
        <f>INDEX(Calculation_Splits!$DW:$EY,MATCH($A75,Calculation_Splits!$E:$E,0),MATCH(AJ$1,Calculation_Splits!$DW$2:$EY$2,0))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2026</v>
      </c>
      <c r="AK75" s="71" t="str">
        <f>INDEX(Calculation_Splits!$DW:$EY,MATCH($A75,Calculation_Splits!$E:$E,0),MATCH(AK$1,Calculation_Splits!$DW$2:$EY$2,0))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2027</v>
      </c>
      <c r="AL75" s="71" t="str">
        <f>INDEX(Calculation_Splits!$DW:$EY,MATCH($A75,Calculation_Splits!$E:$E,0),MATCH(AL$1,Calculation_Splits!$DW$2:$EY$2,0))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2028</v>
      </c>
      <c r="AM75" s="71" t="str">
        <f>INDEX(Calculation_Splits!$DW:$EY,MATCH($A75,Calculation_Splits!$E:$E,0),MATCH(AM$1,Calculation_Splits!$DW$2:$EY$2,0))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2029</v>
      </c>
      <c r="AN75" s="71" t="str">
        <f>INDEX(Calculation_Splits!$DW:$EY,MATCH($A75,Calculation_Splits!$E:$E,0),MATCH(AN$1,Calculation_Splits!$DW$2:$EY$2,0))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2030</v>
      </c>
      <c r="AO75" s="71" t="str">
        <f>INDEX(Calculation_Splits!$DW:$EY,MATCH($A75,Calculation_Splits!$E:$E,0),MATCH(AO$1,Calculation_Splits!$DW$2:$EY$2,0))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2031</v>
      </c>
      <c r="AP75" s="71" t="str">
        <f>INDEX(Calculation_Splits!$DW:$EY,MATCH($A75,Calculation_Splits!$E:$E,0),MATCH(AP$1,Calculation_Splits!$DW$2:$EY$2,0))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2032</v>
      </c>
      <c r="AQ75" s="71" t="str">
        <f>INDEX(Calculation_Splits!$DW:$EY,MATCH($A75,Calculation_Splits!$E:$E,0),MATCH(AQ$1,Calculation_Splits!$DW$2:$EY$2,0))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2033</v>
      </c>
      <c r="AR75" s="71" t="str">
        <f>INDEX(Calculation_Splits!$DW:$EY,MATCH($A75,Calculation_Splits!$E:$E,0),MATCH(AR$1,Calculation_Splits!$DW$2:$EY$2,0))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2034</v>
      </c>
      <c r="AS75" s="71" t="str">
        <f>INDEX(Calculation_Splits!$DW:$EY,MATCH($A75,Calculation_Splits!$E:$E,0),MATCH(AS$1,Calculation_Splits!$DW$2:$EY$2,0))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2035</v>
      </c>
      <c r="AT75" s="71" t="str">
        <f>INDEX(Calculation_Splits!$DW:$EY,MATCH($A75,Calculation_Splits!$E:$E,0),MATCH(AT$1,Calculation_Splits!$DW$2:$EY$2,0))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2036</v>
      </c>
      <c r="AU75" s="71" t="str">
        <f>INDEX(Calculation_Splits!$DW:$EY,MATCH($A75,Calculation_Splits!$E:$E,0),MATCH(AU$1,Calculation_Splits!$DW$2:$EY$2,0))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2037</v>
      </c>
      <c r="AV75" s="71" t="str">
        <f>INDEX(Calculation_Splits!$DW:$EY,MATCH($A75,Calculation_Splits!$E:$E,0),MATCH(AV$1,Calculation_Splits!$DW$2:$EY$2,0))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2038</v>
      </c>
      <c r="AW75" s="71" t="str">
        <f>INDEX(Calculation_Splits!$DW:$EY,MATCH($A75,Calculation_Splits!$E:$E,0),MATCH(AW$1,Calculation_Splits!$DW$2:$EY$2,0))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2039</v>
      </c>
      <c r="AX75" s="71" t="str">
        <f>INDEX(Calculation_Splits!$DW:$EY,MATCH($A75,Calculation_Splits!$E:$E,0),MATCH(AX$1,Calculation_Splits!$DW$2:$EY$2,0))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2040</v>
      </c>
      <c r="AY75" s="71" t="str">
        <f>INDEX(Calculation_Splits!$DW:$EY,MATCH($A75,Calculation_Splits!$E:$E,0),MATCH(AY$1,Calculation_Splits!$DW$2:$EY$2,0))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2041</v>
      </c>
      <c r="AZ75" s="71" t="str">
        <f>INDEX(Calculation_Splits!$DW:$EY,MATCH($A75,Calculation_Splits!$E:$E,0),MATCH(AZ$1,Calculation_Splits!$DW$2:$EY$2,0))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2042</v>
      </c>
      <c r="BA75" s="71" t="str">
        <f>INDEX(Calculation_Splits!$DW:$EY,MATCH($A75,Calculation_Splits!$E:$E,0),MATCH(BA$1,Calculation_Splits!$DW$2:$EY$2,0))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2043</v>
      </c>
      <c r="BB75" s="71" t="str">
        <f>INDEX(Calculation_Splits!$DW:$EY,MATCH($A75,Calculation_Splits!$E:$E,0),MATCH(BB$1,Calculation_Splits!$DW$2:$EY$2,0))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2044</v>
      </c>
      <c r="BC75" s="71" t="str">
        <f>INDEX(Calculation_Splits!$DW:$EY,MATCH($A75,Calculation_Splits!$E:$E,0),MATCH(BC$1,Calculation_Splits!$DW$2:$EY$2,0))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2045</v>
      </c>
      <c r="BD75" s="71" t="str">
        <f>INDEX(Calculation_Splits!$DW:$EY,MATCH($A75,Calculation_Splits!$E:$E,0),MATCH(BD$1,Calculation_Splits!$DW$2:$EY$2,0))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2046</v>
      </c>
      <c r="BE75" s="71" t="str">
        <f>INDEX(Calculation_Splits!$DW:$EY,MATCH($A75,Calculation_Splits!$E:$E,0),MATCH(BE$1,Calculation_Splits!$DW$2:$EY$2,0))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v>
      </c>
      <c r="BF75" s="71" t="str">
        <f>INDEX(Calculation_Splits!$DW:$EY,MATCH($A75,Calculation_Splits!$E:$E,0),MATCH(BF$1,Calculation_Splits!$DW$2:$EY$2,0))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2048</v>
      </c>
      <c r="BG75" s="71" t="str">
        <f>INDEX(Calculation_Splits!$DW:$EY,MATCH($A75,Calculation_Splits!$E:$E,0),MATCH(BG$1,Calculation_Splits!$DW$2:$EY$2,0))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v>
      </c>
    </row>
    <row r="76" spans="1:59" x14ac:dyDescent="0.2">
      <c r="A76" t="s">
        <v>210</v>
      </c>
      <c r="B76" s="49">
        <f>INDEX(Calculation_Splits!$CT:$DV,MATCH($A76,Calculation_Splits!$E:$E,0),MATCH(B$1,Calculation_Splits!$CT$2:$DV$2,0))</f>
        <v>8.2674990122019246E-2</v>
      </c>
      <c r="C76" s="49">
        <f>INDEX(Calculation_Splits!$CT:$DV,MATCH($A76,Calculation_Splits!$E:$E,0),MATCH(C$1,Calculation_Splits!$CT$2:$DV$2,0))</f>
        <v>7.9521805261912423E-2</v>
      </c>
      <c r="D76" s="49">
        <f>INDEX(Calculation_Splits!$CT:$DV,MATCH($A76,Calculation_Splits!$E:$E,0),MATCH(D$1,Calculation_Splits!$CT$2:$DV$2,0))</f>
        <v>0.10368975191663109</v>
      </c>
      <c r="E76" s="49">
        <f>INDEX(Calculation_Splits!$CT:$DV,MATCH($A76,Calculation_Splits!$E:$E,0),MATCH(E$1,Calculation_Splits!$CT$2:$DV$2,0))</f>
        <v>8.5406753094711685E-2</v>
      </c>
      <c r="F76" s="49">
        <f>INDEX(Calculation_Splits!$CT:$DV,MATCH($A76,Calculation_Splits!$E:$E,0),MATCH(F$1,Calculation_Splits!$CT$2:$DV$2,0))</f>
        <v>0.1048620560049898</v>
      </c>
      <c r="G76" s="49">
        <f>INDEX(Calculation_Splits!$CT:$DV,MATCH($A76,Calculation_Splits!$E:$E,0),MATCH(G$1,Calculation_Splits!$CT$2:$DV$2,0))</f>
        <v>9.248163603400919E-2</v>
      </c>
      <c r="H76" s="49">
        <f>INDEX(Calculation_Splits!$CT:$DV,MATCH($A76,Calculation_Splits!$E:$E,0),MATCH(H$1,Calculation_Splits!$CT$2:$DV$2,0))</f>
        <v>8.0195372500010839E-2</v>
      </c>
      <c r="I76" s="49">
        <f>INDEX(Calculation_Splits!$CT:$DV,MATCH($A76,Calculation_Splits!$E:$E,0),MATCH(I$1,Calculation_Splits!$CT$2:$DV$2,0))</f>
        <v>0.10585212402848206</v>
      </c>
      <c r="J76" s="49">
        <f>INDEX(Calculation_Splits!$CT:$DV,MATCH($A76,Calculation_Splits!$E:$E,0),MATCH(J$1,Calculation_Splits!$CT$2:$DV$2,0))</f>
        <v>9.982751676026598E-2</v>
      </c>
      <c r="K76" s="49">
        <f>INDEX(Calculation_Splits!$CT:$DV,MATCH($A76,Calculation_Splits!$E:$E,0),MATCH(K$1,Calculation_Splits!$CT$2:$DV$2,0))</f>
        <v>8.1750986721463595E-2</v>
      </c>
      <c r="L76" s="49">
        <f>INDEX(Calculation_Splits!$CT:$DV,MATCH($A76,Calculation_Splits!$E:$E,0),MATCH(L$1,Calculation_Splits!$CT$2:$DV$2,0))</f>
        <v>9.0011244811689942E-2</v>
      </c>
      <c r="M76" s="49">
        <f>INDEX(Calculation_Splits!$CT:$DV,MATCH($A76,Calculation_Splits!$E:$E,0),MATCH(M$1,Calculation_Splits!$CT$2:$DV$2,0))</f>
        <v>9.0651469504200319E-2</v>
      </c>
      <c r="N76" s="49">
        <f>INDEX(Calculation_Splits!$CT:$DV,MATCH($A76,Calculation_Splits!$E:$E,0),MATCH(N$1,Calculation_Splits!$CT$2:$DV$2,0))</f>
        <v>0.11577320222421199</v>
      </c>
      <c r="O76" s="49">
        <f>INDEX(Calculation_Splits!$CT:$DV,MATCH($A76,Calculation_Splits!$E:$E,0),MATCH(O$1,Calculation_Splits!$CT$2:$DV$2,0))</f>
        <v>0.10587352631554237</v>
      </c>
      <c r="P76" s="49">
        <f>INDEX(Calculation_Splits!$CT:$DV,MATCH($A76,Calculation_Splits!$E:$E,0),MATCH(P$1,Calculation_Splits!$CT$2:$DV$2,0))</f>
        <v>0.10388765884934928</v>
      </c>
      <c r="Q76" s="49">
        <f>INDEX(Calculation_Splits!$CT:$DV,MATCH($A76,Calculation_Splits!$E:$E,0),MATCH(Q$1,Calculation_Splits!$CT$2:$DV$2,0))</f>
        <v>8.1442471743333633E-2</v>
      </c>
      <c r="R76" s="49">
        <f>INDEX(Calculation_Splits!$CT:$DV,MATCH($A76,Calculation_Splits!$E:$E,0),MATCH(R$1,Calculation_Splits!$CT$2:$DV$2,0))</f>
        <v>0.10072201537842299</v>
      </c>
      <c r="S76" s="49">
        <f>INDEX(Calculation_Splits!$CT:$DV,MATCH($A76,Calculation_Splits!$E:$E,0),MATCH(S$1,Calculation_Splits!$CT$2:$DV$2,0))</f>
        <v>0.10599057087764321</v>
      </c>
      <c r="T76" s="49">
        <f>INDEX(Calculation_Splits!$CT:$DV,MATCH($A76,Calculation_Splits!$E:$E,0),MATCH(T$1,Calculation_Splits!$CT$2:$DV$2,0))</f>
        <v>7.7264930789136668E-2</v>
      </c>
      <c r="U76" s="49">
        <f>INDEX(Calculation_Splits!$CT:$DV,MATCH($A76,Calculation_Splits!$E:$E,0),MATCH(U$1,Calculation_Splits!$CT$2:$DV$2,0))</f>
        <v>0.1205592486375764</v>
      </c>
      <c r="V76" s="49">
        <f>INDEX(Calculation_Splits!$CT:$DV,MATCH($A76,Calculation_Splits!$E:$E,0),MATCH(V$1,Calculation_Splits!$CT$2:$DV$2,0))</f>
        <v>9.0693079466785578E-2</v>
      </c>
      <c r="W76" s="49">
        <f>INDEX(Calculation_Splits!$CT:$DV,MATCH($A76,Calculation_Splits!$E:$E,0),MATCH(W$1,Calculation_Splits!$CT$2:$DV$2,0))</f>
        <v>0.10563634178870808</v>
      </c>
      <c r="X76" s="49">
        <f>INDEX(Calculation_Splits!$CT:$DV,MATCH($A76,Calculation_Splits!$E:$E,0),MATCH(X$1,Calculation_Splits!$CT$2:$DV$2,0))</f>
        <v>9.0754752045058673E-2</v>
      </c>
      <c r="Y76" s="49">
        <f>INDEX(Calculation_Splits!$CT:$DV,MATCH($A76,Calculation_Splits!$E:$E,0),MATCH(Y$1,Calculation_Splits!$CT$2:$DV$2,0))</f>
        <v>0.11741507273940187</v>
      </c>
      <c r="Z76" s="49">
        <f>INDEX(Calculation_Splits!$CT:$DV,MATCH($A76,Calculation_Splits!$E:$E,0),MATCH(Z$1,Calculation_Splits!$CT$2:$DV$2,0))</f>
        <v>8.4105141685717477E-2</v>
      </c>
      <c r="AA76" s="49">
        <f>INDEX(Calculation_Splits!$CT:$DV,MATCH($A76,Calculation_Splits!$E:$E,0),MATCH(AA$1,Calculation_Splits!$CT$2:$DV$2,0))</f>
        <v>9.0201753809576596E-2</v>
      </c>
      <c r="AB76" s="49">
        <f>INDEX(Calculation_Splits!$CT:$DV,MATCH($A76,Calculation_Splits!$E:$E,0),MATCH(AB$1,Calculation_Splits!$CT$2:$DV$2,0))</f>
        <v>0.10570112345408464</v>
      </c>
      <c r="AC76" s="49">
        <f>INDEX(Calculation_Splits!$CT:$DV,MATCH($A76,Calculation_Splits!$E:$E,0),MATCH(AC$1,Calculation_Splits!$CT$2:$DV$2,0))</f>
        <v>8.9487872993119222E-2</v>
      </c>
      <c r="AD76" s="49">
        <f>INDEX(Calculation_Splits!$CT:$DV,MATCH($A76,Calculation_Splits!$E:$E,0),MATCH(AD$1,Calculation_Splits!$CT$2:$DV$2,0))</f>
        <v>9.4440897085647513E-2</v>
      </c>
      <c r="AE76" s="71" t="str">
        <f>INDEX(Calculation_Splits!$DW:$EY,MATCH($A76,Calculation_Splits!$E:$E,0),MATCH(AE$1,Calculation_Splits!$DW$2:$EY$2,0))</f>
        <v>Derived from the annual POTEnCIA reports on country energy consumption; author: Joint Research Center (JRC); year: 2019</v>
      </c>
      <c r="AF76" s="71" t="str">
        <f>INDEX(Calculation_Splits!$DW:$EY,MATCH($A76,Calculation_Splits!$E:$E,0),MATCH(AF$1,Calculation_Splits!$DW$2:$EY$2,0))</f>
        <v>Derived from the annual POTEnCIA reports on country energy consumption; author: Joint Research Center (JRC); year: 2019</v>
      </c>
      <c r="AG76" s="71" t="str">
        <f>INDEX(Calculation_Splits!$DW:$EY,MATCH($A76,Calculation_Splits!$E:$E,0),MATCH(AG$1,Calculation_Splits!$DW$2:$EY$2,0))</f>
        <v>Derived from the annual POTEnCIA reports on country energy consumption; author: Joint Research Center (JRC); year: 2019</v>
      </c>
      <c r="AH76" s="71" t="str">
        <f>INDEX(Calculation_Splits!$DW:$EY,MATCH($A76,Calculation_Splits!$E:$E,0),MATCH(AH$1,Calculation_Splits!$DW$2:$EY$2,0))</f>
        <v>Derived from the annual POTEnCIA reports on country energy consumption; author: Joint Research Center (JRC); year: 2019</v>
      </c>
      <c r="AI76" s="71" t="str">
        <f>INDEX(Calculation_Splits!$DW:$EY,MATCH($A76,Calculation_Splits!$E:$E,0),MATCH(AI$1,Calculation_Splits!$DW$2:$EY$2,0))</f>
        <v>Derived from the annual POTEnCIA reports on country energy consumption; author: Joint Research Center (JRC); year: 2019</v>
      </c>
      <c r="AJ76" s="71" t="str">
        <f>INDEX(Calculation_Splits!$DW:$EY,MATCH($A76,Calculation_Splits!$E:$E,0),MATCH(AJ$1,Calculation_Splits!$DW$2:$EY$2,0))</f>
        <v>Derived from the annual POTEnCIA reports on country energy consumption; author: Joint Research Center (JRC); year: 2019</v>
      </c>
      <c r="AK76" s="71" t="str">
        <f>INDEX(Calculation_Splits!$DW:$EY,MATCH($A76,Calculation_Splits!$E:$E,0),MATCH(AK$1,Calculation_Splits!$DW$2:$EY$2,0))</f>
        <v>Derived from the annual POTEnCIA reports on country energy consumption; author: Joint Research Center (JRC); year: 2019</v>
      </c>
      <c r="AL76" s="71" t="str">
        <f>INDEX(Calculation_Splits!$DW:$EY,MATCH($A76,Calculation_Splits!$E:$E,0),MATCH(AL$1,Calculation_Splits!$DW$2:$EY$2,0))</f>
        <v>Derived from the annual POTEnCIA reports on country energy consumption; author: Joint Research Center (JRC); year: 2019</v>
      </c>
      <c r="AM76" s="71" t="str">
        <f>INDEX(Calculation_Splits!$DW:$EY,MATCH($A76,Calculation_Splits!$E:$E,0),MATCH(AM$1,Calculation_Splits!$DW$2:$EY$2,0))</f>
        <v>Derived from the annual POTEnCIA reports on country energy consumption; author: Joint Research Center (JRC); year: 2019</v>
      </c>
      <c r="AN76" s="71" t="str">
        <f>INDEX(Calculation_Splits!$DW:$EY,MATCH($A76,Calculation_Splits!$E:$E,0),MATCH(AN$1,Calculation_Splits!$DW$2:$EY$2,0))</f>
        <v>Derived from the annual POTEnCIA reports on country energy consumption; author: Joint Research Center (JRC); year: 2019</v>
      </c>
      <c r="AO76" s="71" t="str">
        <f>INDEX(Calculation_Splits!$DW:$EY,MATCH($A76,Calculation_Splits!$E:$E,0),MATCH(AO$1,Calculation_Splits!$DW$2:$EY$2,0))</f>
        <v>Derived from the annual POTEnCIA reports on country energy consumption; author: Joint Research Center (JRC); year: 2019</v>
      </c>
      <c r="AP76" s="71" t="str">
        <f>INDEX(Calculation_Splits!$DW:$EY,MATCH($A76,Calculation_Splits!$E:$E,0),MATCH(AP$1,Calculation_Splits!$DW$2:$EY$2,0))</f>
        <v>Derived from the annual POTEnCIA reports on country energy consumption; author: Joint Research Center (JRC); year: 2019</v>
      </c>
      <c r="AQ76" s="71" t="str">
        <f>INDEX(Calculation_Splits!$DW:$EY,MATCH($A76,Calculation_Splits!$E:$E,0),MATCH(AQ$1,Calculation_Splits!$DW$2:$EY$2,0))</f>
        <v>Derived from the annual POTEnCIA reports on country energy consumption; author: Joint Research Center (JRC); year: 2019</v>
      </c>
      <c r="AR76" s="71" t="str">
        <f>INDEX(Calculation_Splits!$DW:$EY,MATCH($A76,Calculation_Splits!$E:$E,0),MATCH(AR$1,Calculation_Splits!$DW$2:$EY$2,0))</f>
        <v>Derived from the annual POTEnCIA reports on country energy consumption; author: Joint Research Center (JRC); year: 2019</v>
      </c>
      <c r="AS76" s="71" t="str">
        <f>INDEX(Calculation_Splits!$DW:$EY,MATCH($A76,Calculation_Splits!$E:$E,0),MATCH(AS$1,Calculation_Splits!$DW$2:$EY$2,0))</f>
        <v>Derived from the annual POTEnCIA reports on country energy consumption; author: Joint Research Center (JRC); year: 2019</v>
      </c>
      <c r="AT76" s="71" t="str">
        <f>INDEX(Calculation_Splits!$DW:$EY,MATCH($A76,Calculation_Splits!$E:$E,0),MATCH(AT$1,Calculation_Splits!$DW$2:$EY$2,0))</f>
        <v>Derived from the annual POTEnCIA reports on country energy consumption; author: Joint Research Center (JRC); year: 2019</v>
      </c>
      <c r="AU76" s="71" t="str">
        <f>INDEX(Calculation_Splits!$DW:$EY,MATCH($A76,Calculation_Splits!$E:$E,0),MATCH(AU$1,Calculation_Splits!$DW$2:$EY$2,0))</f>
        <v>Derived from the annual POTEnCIA reports on country energy consumption; author: Joint Research Center (JRC); year: 2019</v>
      </c>
      <c r="AV76" s="71" t="str">
        <f>INDEX(Calculation_Splits!$DW:$EY,MATCH($A76,Calculation_Splits!$E:$E,0),MATCH(AV$1,Calculation_Splits!$DW$2:$EY$2,0))</f>
        <v>Derived from the annual POTEnCIA reports on country energy consumption; author: Joint Research Center (JRC); year: 2019</v>
      </c>
      <c r="AW76" s="71" t="str">
        <f>INDEX(Calculation_Splits!$DW:$EY,MATCH($A76,Calculation_Splits!$E:$E,0),MATCH(AW$1,Calculation_Splits!$DW$2:$EY$2,0))</f>
        <v>Derived from the annual POTEnCIA reports on country energy consumption; author: Joint Research Center (JRC); year: 2019</v>
      </c>
      <c r="AX76" s="71" t="str">
        <f>INDEX(Calculation_Splits!$DW:$EY,MATCH($A76,Calculation_Splits!$E:$E,0),MATCH(AX$1,Calculation_Splits!$DW$2:$EY$2,0))</f>
        <v>Derived from the annual POTEnCIA reports on country energy consumption; author: Joint Research Center (JRC); year: 2019</v>
      </c>
      <c r="AY76" s="71" t="str">
        <f>INDEX(Calculation_Splits!$DW:$EY,MATCH($A76,Calculation_Splits!$E:$E,0),MATCH(AY$1,Calculation_Splits!$DW$2:$EY$2,0))</f>
        <v>Derived from the annual POTEnCIA reports on country energy consumption; author: Joint Research Center (JRC); year: 2019</v>
      </c>
      <c r="AZ76" s="71" t="str">
        <f>INDEX(Calculation_Splits!$DW:$EY,MATCH($A76,Calculation_Splits!$E:$E,0),MATCH(AZ$1,Calculation_Splits!$DW$2:$EY$2,0))</f>
        <v>Derived from the annual POTEnCIA reports on country energy consumption; author: Joint Research Center (JRC); year: 2019</v>
      </c>
      <c r="BA76" s="71" t="str">
        <f>INDEX(Calculation_Splits!$DW:$EY,MATCH($A76,Calculation_Splits!$E:$E,0),MATCH(BA$1,Calculation_Splits!$DW$2:$EY$2,0))</f>
        <v>Derived from the annual POTEnCIA reports on country energy consumption; author: Joint Research Center (JRC); year: 2019</v>
      </c>
      <c r="BB76" s="71" t="str">
        <f>INDEX(Calculation_Splits!$DW:$EY,MATCH($A76,Calculation_Splits!$E:$E,0),MATCH(BB$1,Calculation_Splits!$DW$2:$EY$2,0))</f>
        <v>Derived from the annual POTEnCIA reports on country energy consumption; author: Joint Research Center (JRC); year: 2019</v>
      </c>
      <c r="BC76" s="71" t="str">
        <f>INDEX(Calculation_Splits!$DW:$EY,MATCH($A76,Calculation_Splits!$E:$E,0),MATCH(BC$1,Calculation_Splits!$DW$2:$EY$2,0))</f>
        <v>Derived from the annual POTEnCIA reports on country energy consumption; author: Joint Research Center (JRC); year: 2019</v>
      </c>
      <c r="BD76" s="71" t="str">
        <f>INDEX(Calculation_Splits!$DW:$EY,MATCH($A76,Calculation_Splits!$E:$E,0),MATCH(BD$1,Calculation_Splits!$DW$2:$EY$2,0))</f>
        <v>Derived from the annual POTEnCIA reports on country energy consumption; author: Joint Research Center (JRC); year: 2019</v>
      </c>
      <c r="BE76" s="71" t="str">
        <f>INDEX(Calculation_Splits!$DW:$EY,MATCH($A76,Calculation_Splits!$E:$E,0),MATCH(BE$1,Calculation_Splits!$DW$2:$EY$2,0))</f>
        <v>Derived from the annual POTEnCIA reports on country energy consumption; author: Joint Research Center (JRC); year: 2019</v>
      </c>
      <c r="BF76" s="71" t="str">
        <f>INDEX(Calculation_Splits!$DW:$EY,MATCH($A76,Calculation_Splits!$E:$E,0),MATCH(BF$1,Calculation_Splits!$DW$2:$EY$2,0))</f>
        <v>Derived from the annual POTEnCIA reports on country energy consumption; author: Joint Research Center (JRC); year: 2020</v>
      </c>
      <c r="BG76" s="71" t="str">
        <f>INDEX(Calculation_Splits!$DW:$EY,MATCH($A76,Calculation_Splits!$E:$E,0),MATCH(BG$1,Calculation_Splits!$DW$2:$EY$2,0))</f>
        <v>Derived from the annual POTEnCIA reports on country energy consumption; author: Joint Research Center (JRC); year: 2019</v>
      </c>
    </row>
    <row r="77" spans="1:59" x14ac:dyDescent="0.2">
      <c r="A77" t="s">
        <v>211</v>
      </c>
      <c r="B77" s="49">
        <f>INDEX(Calculation_Splits!$CT:$DV,MATCH($A77,Calculation_Splits!$E:$E,0),MATCH(B$1,Calculation_Splits!$CT$2:$DV$2,0))</f>
        <v>0.71</v>
      </c>
      <c r="C77" s="49">
        <f>INDEX(Calculation_Splits!$CT:$DV,MATCH($A77,Calculation_Splits!$E:$E,0),MATCH(C$1,Calculation_Splits!$CT$2:$DV$2,0))</f>
        <v>0.71</v>
      </c>
      <c r="D77" s="49">
        <f>INDEX(Calculation_Splits!$CT:$DV,MATCH($A77,Calculation_Splits!$E:$E,0),MATCH(D$1,Calculation_Splits!$CT$2:$DV$2,0))</f>
        <v>0.71</v>
      </c>
      <c r="E77" s="49">
        <f>INDEX(Calculation_Splits!$CT:$DV,MATCH($A77,Calculation_Splits!$E:$E,0),MATCH(E$1,Calculation_Splits!$CT$2:$DV$2,0))</f>
        <v>0.71</v>
      </c>
      <c r="F77" s="49">
        <f>INDEX(Calculation_Splits!$CT:$DV,MATCH($A77,Calculation_Splits!$E:$E,0),MATCH(F$1,Calculation_Splits!$CT$2:$DV$2,0))</f>
        <v>0.71</v>
      </c>
      <c r="G77" s="49">
        <f>INDEX(Calculation_Splits!$CT:$DV,MATCH($A77,Calculation_Splits!$E:$E,0),MATCH(G$1,Calculation_Splits!$CT$2:$DV$2,0))</f>
        <v>0.71</v>
      </c>
      <c r="H77" s="49">
        <f>INDEX(Calculation_Splits!$CT:$DV,MATCH($A77,Calculation_Splits!$E:$E,0),MATCH(H$1,Calculation_Splits!$CT$2:$DV$2,0))</f>
        <v>0.71</v>
      </c>
      <c r="I77" s="49">
        <f>INDEX(Calculation_Splits!$CT:$DV,MATCH($A77,Calculation_Splits!$E:$E,0),MATCH(I$1,Calculation_Splits!$CT$2:$DV$2,0))</f>
        <v>0.71</v>
      </c>
      <c r="J77" s="49">
        <f>INDEX(Calculation_Splits!$CT:$DV,MATCH($A77,Calculation_Splits!$E:$E,0),MATCH(J$1,Calculation_Splits!$CT$2:$DV$2,0))</f>
        <v>0.71</v>
      </c>
      <c r="K77" s="49">
        <f>INDEX(Calculation_Splits!$CT:$DV,MATCH($A77,Calculation_Splits!$E:$E,0),MATCH(K$1,Calculation_Splits!$CT$2:$DV$2,0))</f>
        <v>0.71</v>
      </c>
      <c r="L77" s="49">
        <f>INDEX(Calculation_Splits!$CT:$DV,MATCH($A77,Calculation_Splits!$E:$E,0),MATCH(L$1,Calculation_Splits!$CT$2:$DV$2,0))</f>
        <v>0.71</v>
      </c>
      <c r="M77" s="49">
        <f>INDEX(Calculation_Splits!$CT:$DV,MATCH($A77,Calculation_Splits!$E:$E,0),MATCH(M$1,Calculation_Splits!$CT$2:$DV$2,0))</f>
        <v>0.71</v>
      </c>
      <c r="N77" s="49">
        <f>INDEX(Calculation_Splits!$CT:$DV,MATCH($A77,Calculation_Splits!$E:$E,0),MATCH(N$1,Calculation_Splits!$CT$2:$DV$2,0))</f>
        <v>0.71</v>
      </c>
      <c r="O77" s="49">
        <f>INDEX(Calculation_Splits!$CT:$DV,MATCH($A77,Calculation_Splits!$E:$E,0),MATCH(O$1,Calculation_Splits!$CT$2:$DV$2,0))</f>
        <v>0.71</v>
      </c>
      <c r="P77" s="49">
        <f>INDEX(Calculation_Splits!$CT:$DV,MATCH($A77,Calculation_Splits!$E:$E,0),MATCH(P$1,Calculation_Splits!$CT$2:$DV$2,0))</f>
        <v>0.71</v>
      </c>
      <c r="Q77" s="49">
        <f>INDEX(Calculation_Splits!$CT:$DV,MATCH($A77,Calculation_Splits!$E:$E,0),MATCH(Q$1,Calculation_Splits!$CT$2:$DV$2,0))</f>
        <v>0.71</v>
      </c>
      <c r="R77" s="49">
        <f>INDEX(Calculation_Splits!$CT:$DV,MATCH($A77,Calculation_Splits!$E:$E,0),MATCH(R$1,Calculation_Splits!$CT$2:$DV$2,0))</f>
        <v>0.71</v>
      </c>
      <c r="S77" s="49">
        <f>INDEX(Calculation_Splits!$CT:$DV,MATCH($A77,Calculation_Splits!$E:$E,0),MATCH(S$1,Calculation_Splits!$CT$2:$DV$2,0))</f>
        <v>0.71</v>
      </c>
      <c r="T77" s="49">
        <f>INDEX(Calculation_Splits!$CT:$DV,MATCH($A77,Calculation_Splits!$E:$E,0),MATCH(T$1,Calculation_Splits!$CT$2:$DV$2,0))</f>
        <v>0.71</v>
      </c>
      <c r="U77" s="49">
        <f>INDEX(Calculation_Splits!$CT:$DV,MATCH($A77,Calculation_Splits!$E:$E,0),MATCH(U$1,Calculation_Splits!$CT$2:$DV$2,0))</f>
        <v>0.71</v>
      </c>
      <c r="V77" s="49">
        <f>INDEX(Calculation_Splits!$CT:$DV,MATCH($A77,Calculation_Splits!$E:$E,0),MATCH(V$1,Calculation_Splits!$CT$2:$DV$2,0))</f>
        <v>0.71</v>
      </c>
      <c r="W77" s="49">
        <f>INDEX(Calculation_Splits!$CT:$DV,MATCH($A77,Calculation_Splits!$E:$E,0),MATCH(W$1,Calculation_Splits!$CT$2:$DV$2,0))</f>
        <v>0.71</v>
      </c>
      <c r="X77" s="49">
        <f>INDEX(Calculation_Splits!$CT:$DV,MATCH($A77,Calculation_Splits!$E:$E,0),MATCH(X$1,Calculation_Splits!$CT$2:$DV$2,0))</f>
        <v>0.71</v>
      </c>
      <c r="Y77" s="49">
        <f>INDEX(Calculation_Splits!$CT:$DV,MATCH($A77,Calculation_Splits!$E:$E,0),MATCH(Y$1,Calculation_Splits!$CT$2:$DV$2,0))</f>
        <v>0.71</v>
      </c>
      <c r="Z77" s="49">
        <f>INDEX(Calculation_Splits!$CT:$DV,MATCH($A77,Calculation_Splits!$E:$E,0),MATCH(Z$1,Calculation_Splits!$CT$2:$DV$2,0))</f>
        <v>0.71</v>
      </c>
      <c r="AA77" s="49">
        <f>INDEX(Calculation_Splits!$CT:$DV,MATCH($A77,Calculation_Splits!$E:$E,0),MATCH(AA$1,Calculation_Splits!$CT$2:$DV$2,0))</f>
        <v>0.71</v>
      </c>
      <c r="AB77" s="49">
        <f>INDEX(Calculation_Splits!$CT:$DV,MATCH($A77,Calculation_Splits!$E:$E,0),MATCH(AB$1,Calculation_Splits!$CT$2:$DV$2,0))</f>
        <v>0.71</v>
      </c>
      <c r="AC77" s="49">
        <f>INDEX(Calculation_Splits!$CT:$DV,MATCH($A77,Calculation_Splits!$E:$E,0),MATCH(AC$1,Calculation_Splits!$CT$2:$DV$2,0))</f>
        <v>0.71</v>
      </c>
      <c r="AD77" s="49">
        <f>INDEX(Calculation_Splits!$CT:$DV,MATCH($A77,Calculation_Splits!$E:$E,0),MATCH(AD$1,Calculation_Splits!$CT$2:$DV$2,0))</f>
        <v>0.71</v>
      </c>
      <c r="AE77" s="71" t="str">
        <f>INDEX(Calculation_Splits!$DW:$EY,MATCH($A77,Calculation_Splits!$E:$E,0),MATCH(AE$1,Calculation_Splits!$DW$2:$EY$2,0))</f>
        <v>Data on type of electric cooking is not available in the annual POTEnCIA reports on country energy consumption, dummy data based on the NL dataset was used to fill in the split; author: Joint Research Center (JRC); year: 2019</v>
      </c>
      <c r="AF77" s="71" t="str">
        <f>INDEX(Calculation_Splits!$DW:$EY,MATCH($A77,Calculation_Splits!$E:$E,0),MATCH(AF$1,Calculation_Splits!$DW$2:$EY$2,0))</f>
        <v>Data on type of electric cooking is not available in the annual POTEnCIA reports on country energy consumption, dummy data based on the NL dataset was used to fill in the split; author: Joint Research Center (JRC); year: 2019</v>
      </c>
      <c r="AG77" s="71" t="str">
        <f>INDEX(Calculation_Splits!$DW:$EY,MATCH($A77,Calculation_Splits!$E:$E,0),MATCH(AG$1,Calculation_Splits!$DW$2:$EY$2,0))</f>
        <v>Data on type of electric cooking is not available in the annual POTEnCIA reports on country energy consumption, dummy data based on the NL dataset was used to fill in the split; author: Joint Research Center (JRC); year: 2019</v>
      </c>
      <c r="AH77" s="71" t="str">
        <f>INDEX(Calculation_Splits!$DW:$EY,MATCH($A77,Calculation_Splits!$E:$E,0),MATCH(AH$1,Calculation_Splits!$DW$2:$EY$2,0))</f>
        <v>Data on type of electric cooking is not available in the annual POTEnCIA reports on country energy consumption, dummy data based on the NL dataset was used to fill in the split; author: Joint Research Center (JRC); year: 2019</v>
      </c>
      <c r="AI77" s="71" t="str">
        <f>INDEX(Calculation_Splits!$DW:$EY,MATCH($A77,Calculation_Splits!$E:$E,0),MATCH(AI$1,Calculation_Splits!$DW$2:$EY$2,0))</f>
        <v>Data on type of electric cooking is not available in the annual POTEnCIA reports on country energy consumption, dummy data based on the NL dataset was used to fill in the split; author: Joint Research Center (JRC); year: 2019</v>
      </c>
      <c r="AJ77" s="71" t="str">
        <f>INDEX(Calculation_Splits!$DW:$EY,MATCH($A77,Calculation_Splits!$E:$E,0),MATCH(AJ$1,Calculation_Splits!$DW$2:$EY$2,0))</f>
        <v>Data on type of electric cooking is not available in the annual POTEnCIA reports on country energy consumption, dummy data based on the NL dataset was used to fill in the split; author: Joint Research Center (JRC); year: 2019</v>
      </c>
      <c r="AK77" s="71" t="str">
        <f>INDEX(Calculation_Splits!$DW:$EY,MATCH($A77,Calculation_Splits!$E:$E,0),MATCH(AK$1,Calculation_Splits!$DW$2:$EY$2,0))</f>
        <v>Data on type of electric cooking is not available in the annual POTEnCIA reports on country energy consumption, dummy data based on the NL dataset was used to fill in the split; author: Joint Research Center (JRC); year: 2019</v>
      </c>
      <c r="AL77" s="71" t="str">
        <f>INDEX(Calculation_Splits!$DW:$EY,MATCH($A77,Calculation_Splits!$E:$E,0),MATCH(AL$1,Calculation_Splits!$DW$2:$EY$2,0))</f>
        <v>Data on type of electric cooking is not available in the annual POTEnCIA reports on country energy consumption, dummy data based on the NL dataset was used to fill in the split; author: Joint Research Center (JRC); year: 2019</v>
      </c>
      <c r="AM77" s="71" t="str">
        <f>INDEX(Calculation_Splits!$DW:$EY,MATCH($A77,Calculation_Splits!$E:$E,0),MATCH(AM$1,Calculation_Splits!$DW$2:$EY$2,0))</f>
        <v>Data on type of electric cooking is not available in the annual POTEnCIA reports on country energy consumption, dummy data based on the NL dataset was used to fill in the split; author: Joint Research Center (JRC); year: 2019</v>
      </c>
      <c r="AN77" s="71" t="str">
        <f>INDEX(Calculation_Splits!$DW:$EY,MATCH($A77,Calculation_Splits!$E:$E,0),MATCH(AN$1,Calculation_Splits!$DW$2:$EY$2,0))</f>
        <v>Data on type of electric cooking is not available in the annual POTEnCIA reports on country energy consumption, dummy data based on the NL dataset was used to fill in the split; author: Joint Research Center (JRC); year: 2019</v>
      </c>
      <c r="AO77" s="71" t="str">
        <f>INDEX(Calculation_Splits!$DW:$EY,MATCH($A77,Calculation_Splits!$E:$E,0),MATCH(AO$1,Calculation_Splits!$DW$2:$EY$2,0))</f>
        <v>Data on type of electric cooking is not available in the annual POTEnCIA reports on country energy consumption, dummy data based on the NL dataset was used to fill in the split; author: Joint Research Center (JRC); year: 2019</v>
      </c>
      <c r="AP77" s="71" t="str">
        <f>INDEX(Calculation_Splits!$DW:$EY,MATCH($A77,Calculation_Splits!$E:$E,0),MATCH(AP$1,Calculation_Splits!$DW$2:$EY$2,0))</f>
        <v>Data on type of electric cooking is not available in the annual POTEnCIA reports on country energy consumption, dummy data based on the NL dataset was used to fill in the split; author: Joint Research Center (JRC); year: 2019</v>
      </c>
      <c r="AQ77" s="71" t="str">
        <f>INDEX(Calculation_Splits!$DW:$EY,MATCH($A77,Calculation_Splits!$E:$E,0),MATCH(AQ$1,Calculation_Splits!$DW$2:$EY$2,0))</f>
        <v>Data on type of electric cooking is not available in the annual POTEnCIA reports on country energy consumption, dummy data based on the NL dataset was used to fill in the split; author: Joint Research Center (JRC); year: 2019</v>
      </c>
      <c r="AR77" s="71" t="str">
        <f>INDEX(Calculation_Splits!$DW:$EY,MATCH($A77,Calculation_Splits!$E:$E,0),MATCH(AR$1,Calculation_Splits!$DW$2:$EY$2,0))</f>
        <v>Data on type of electric cooking is not available in the annual POTEnCIA reports on country energy consumption, dummy data based on the NL dataset was used to fill in the split; author: Joint Research Center (JRC); year: 2019</v>
      </c>
      <c r="AS77" s="71" t="str">
        <f>INDEX(Calculation_Splits!$DW:$EY,MATCH($A77,Calculation_Splits!$E:$E,0),MATCH(AS$1,Calculation_Splits!$DW$2:$EY$2,0))</f>
        <v>Data on type of electric cooking is not available in the annual POTEnCIA reports on country energy consumption, dummy data based on the NL dataset was used to fill in the split; author: Joint Research Center (JRC); year: 2019</v>
      </c>
      <c r="AT77" s="71" t="str">
        <f>INDEX(Calculation_Splits!$DW:$EY,MATCH($A77,Calculation_Splits!$E:$E,0),MATCH(AT$1,Calculation_Splits!$DW$2:$EY$2,0))</f>
        <v>Data on type of electric cooking is not available in the annual POTEnCIA reports on country energy consumption, dummy data based on the NL dataset was used to fill in the split; author: Joint Research Center (JRC); year: 2019</v>
      </c>
      <c r="AU77" s="71" t="str">
        <f>INDEX(Calculation_Splits!$DW:$EY,MATCH($A77,Calculation_Splits!$E:$E,0),MATCH(AU$1,Calculation_Splits!$DW$2:$EY$2,0))</f>
        <v>Data on type of electric cooking is not available in the annual POTEnCIA reports on country energy consumption, dummy data based on the NL dataset was used to fill in the split; author: Joint Research Center (JRC); year: 2019</v>
      </c>
      <c r="AV77" s="71" t="str">
        <f>INDEX(Calculation_Splits!$DW:$EY,MATCH($A77,Calculation_Splits!$E:$E,0),MATCH(AV$1,Calculation_Splits!$DW$2:$EY$2,0))</f>
        <v>Data on type of electric cooking is not available in the annual POTEnCIA reports on country energy consumption, dummy data based on the NL dataset was used to fill in the split; author: Joint Research Center (JRC); year: 2019</v>
      </c>
      <c r="AW77" s="71" t="str">
        <f>INDEX(Calculation_Splits!$DW:$EY,MATCH($A77,Calculation_Splits!$E:$E,0),MATCH(AW$1,Calculation_Splits!$DW$2:$EY$2,0))</f>
        <v>Data on type of electric cooking is not available in the annual POTEnCIA reports on country energy consumption, dummy data based on the NL dataset was used to fill in the split; author: Joint Research Center (JRC); year: 2019</v>
      </c>
      <c r="AX77" s="71" t="str">
        <f>INDEX(Calculation_Splits!$DW:$EY,MATCH($A77,Calculation_Splits!$E:$E,0),MATCH(AX$1,Calculation_Splits!$DW$2:$EY$2,0))</f>
        <v>Data on type of electric cooking is not available in the annual POTEnCIA reports on country energy consumption, dummy data based on the NL dataset was used to fill in the split; author: Joint Research Center (JRC); year: 2019</v>
      </c>
      <c r="AY77" s="71" t="str">
        <f>INDEX(Calculation_Splits!$DW:$EY,MATCH($A77,Calculation_Splits!$E:$E,0),MATCH(AY$1,Calculation_Splits!$DW$2:$EY$2,0))</f>
        <v>Data on type of electric cooking is not available in the annual POTEnCIA reports on country energy consumption, dummy data based on the NL dataset was used to fill in the split; author: Joint Research Center (JRC); year: 2019</v>
      </c>
      <c r="AZ77" s="71" t="str">
        <f>INDEX(Calculation_Splits!$DW:$EY,MATCH($A77,Calculation_Splits!$E:$E,0),MATCH(AZ$1,Calculation_Splits!$DW$2:$EY$2,0))</f>
        <v>Data on type of electric cooking is not available in the annual POTEnCIA reports on country energy consumption, dummy data based on the NL dataset was used to fill in the split; author: Joint Research Center (JRC); year: 2019</v>
      </c>
      <c r="BA77" s="71" t="str">
        <f>INDEX(Calculation_Splits!$DW:$EY,MATCH($A77,Calculation_Splits!$E:$E,0),MATCH(BA$1,Calculation_Splits!$DW$2:$EY$2,0))</f>
        <v>Data on type of electric cooking is not available in the annual POTEnCIA reports on country energy consumption, dummy data based on the NL dataset was used to fill in the split; author: Joint Research Center (JRC); year: 2019</v>
      </c>
      <c r="BB77" s="71" t="str">
        <f>INDEX(Calculation_Splits!$DW:$EY,MATCH($A77,Calculation_Splits!$E:$E,0),MATCH(BB$1,Calculation_Splits!$DW$2:$EY$2,0))</f>
        <v>Data on type of electric cooking is not available in the annual POTEnCIA reports on country energy consumption, dummy data based on the NL dataset was used to fill in the split; author: Joint Research Center (JRC); year: 2019</v>
      </c>
      <c r="BC77" s="71" t="str">
        <f>INDEX(Calculation_Splits!$DW:$EY,MATCH($A77,Calculation_Splits!$E:$E,0),MATCH(BC$1,Calculation_Splits!$DW$2:$EY$2,0))</f>
        <v>Data on type of electric cooking is not available in the annual POTEnCIA reports on country energy consumption, dummy data based on the NL dataset was used to fill in the split; author: Joint Research Center (JRC); year: 2019</v>
      </c>
      <c r="BD77" s="71" t="str">
        <f>INDEX(Calculation_Splits!$DW:$EY,MATCH($A77,Calculation_Splits!$E:$E,0),MATCH(BD$1,Calculation_Splits!$DW$2:$EY$2,0))</f>
        <v>Data on type of electric cooking is not available in the annual POTEnCIA reports on country energy consumption, dummy data based on the NL dataset was used to fill in the split; author: Joint Research Center (JRC); year: 2019</v>
      </c>
      <c r="BE77" s="71" t="str">
        <f>INDEX(Calculation_Splits!$DW:$EY,MATCH($A77,Calculation_Splits!$E:$E,0),MATCH(BE$1,Calculation_Splits!$DW$2:$EY$2,0))</f>
        <v>Data on type of electric cooking is not available in the annual POTEnCIA reports on country energy consumption, dummy data based on the NL dataset was used to fill in the split; author: Joint Research Center (JRC); year: 2019</v>
      </c>
      <c r="BF77" s="71" t="str">
        <f>INDEX(Calculation_Splits!$DW:$EY,MATCH($A77,Calculation_Splits!$E:$E,0),MATCH(BF$1,Calculation_Splits!$DW$2:$EY$2,0))</f>
        <v>Data on type of electric cooking is not available in the annual POTEnCIA reports on country energy consumption, dummy data based on the NL dataset was used to fill in the split; author: Joint Research Center (JRC); year: 2019</v>
      </c>
      <c r="BG77" s="71" t="str">
        <f>INDEX(Calculation_Splits!$DW:$EY,MATCH($A77,Calculation_Splits!$E:$E,0),MATCH(BG$1,Calculation_Splits!$DW$2:$EY$2,0))</f>
        <v>Data on type of electric cooking is not available in the annual POTEnCIA reports on country energy consumption, dummy data based on the NL dataset was used to fill in the split; author: Joint Research Center (JRC); year: 2019</v>
      </c>
    </row>
    <row r="78" spans="1:59" x14ac:dyDescent="0.2">
      <c r="A78" t="s">
        <v>212</v>
      </c>
      <c r="B78" s="49">
        <f>INDEX(Calculation_Splits!$CT:$DV,MATCH($A78,Calculation_Splits!$E:$E,0),MATCH(B$1,Calculation_Splits!$CT$2:$DV$2,0))</f>
        <v>0.19</v>
      </c>
      <c r="C78" s="49">
        <f>INDEX(Calculation_Splits!$CT:$DV,MATCH($A78,Calculation_Splits!$E:$E,0),MATCH(C$1,Calculation_Splits!$CT$2:$DV$2,0))</f>
        <v>0.19</v>
      </c>
      <c r="D78" s="49">
        <f>INDEX(Calculation_Splits!$CT:$DV,MATCH($A78,Calculation_Splits!$E:$E,0),MATCH(D$1,Calculation_Splits!$CT$2:$DV$2,0))</f>
        <v>0.19</v>
      </c>
      <c r="E78" s="49">
        <f>INDEX(Calculation_Splits!$CT:$DV,MATCH($A78,Calculation_Splits!$E:$E,0),MATCH(E$1,Calculation_Splits!$CT$2:$DV$2,0))</f>
        <v>0.19</v>
      </c>
      <c r="F78" s="49">
        <f>INDEX(Calculation_Splits!$CT:$DV,MATCH($A78,Calculation_Splits!$E:$E,0),MATCH(F$1,Calculation_Splits!$CT$2:$DV$2,0))</f>
        <v>0.19</v>
      </c>
      <c r="G78" s="49">
        <f>INDEX(Calculation_Splits!$CT:$DV,MATCH($A78,Calculation_Splits!$E:$E,0),MATCH(G$1,Calculation_Splits!$CT$2:$DV$2,0))</f>
        <v>0.19</v>
      </c>
      <c r="H78" s="49">
        <f>INDEX(Calculation_Splits!$CT:$DV,MATCH($A78,Calculation_Splits!$E:$E,0),MATCH(H$1,Calculation_Splits!$CT$2:$DV$2,0))</f>
        <v>0.19</v>
      </c>
      <c r="I78" s="49">
        <f>INDEX(Calculation_Splits!$CT:$DV,MATCH($A78,Calculation_Splits!$E:$E,0),MATCH(I$1,Calculation_Splits!$CT$2:$DV$2,0))</f>
        <v>0.19</v>
      </c>
      <c r="J78" s="49">
        <f>INDEX(Calculation_Splits!$CT:$DV,MATCH($A78,Calculation_Splits!$E:$E,0),MATCH(J$1,Calculation_Splits!$CT$2:$DV$2,0))</f>
        <v>0.19</v>
      </c>
      <c r="K78" s="49">
        <f>INDEX(Calculation_Splits!$CT:$DV,MATCH($A78,Calculation_Splits!$E:$E,0),MATCH(K$1,Calculation_Splits!$CT$2:$DV$2,0))</f>
        <v>0.19</v>
      </c>
      <c r="L78" s="49">
        <f>INDEX(Calculation_Splits!$CT:$DV,MATCH($A78,Calculation_Splits!$E:$E,0),MATCH(L$1,Calculation_Splits!$CT$2:$DV$2,0))</f>
        <v>0.19</v>
      </c>
      <c r="M78" s="49">
        <f>INDEX(Calculation_Splits!$CT:$DV,MATCH($A78,Calculation_Splits!$E:$E,0),MATCH(M$1,Calculation_Splits!$CT$2:$DV$2,0))</f>
        <v>0.19</v>
      </c>
      <c r="N78" s="49">
        <f>INDEX(Calculation_Splits!$CT:$DV,MATCH($A78,Calculation_Splits!$E:$E,0),MATCH(N$1,Calculation_Splits!$CT$2:$DV$2,0))</f>
        <v>0.19</v>
      </c>
      <c r="O78" s="49">
        <f>INDEX(Calculation_Splits!$CT:$DV,MATCH($A78,Calculation_Splits!$E:$E,0),MATCH(O$1,Calculation_Splits!$CT$2:$DV$2,0))</f>
        <v>0.19</v>
      </c>
      <c r="P78" s="49">
        <f>INDEX(Calculation_Splits!$CT:$DV,MATCH($A78,Calculation_Splits!$E:$E,0),MATCH(P$1,Calculation_Splits!$CT$2:$DV$2,0))</f>
        <v>0.19</v>
      </c>
      <c r="Q78" s="49">
        <f>INDEX(Calculation_Splits!$CT:$DV,MATCH($A78,Calculation_Splits!$E:$E,0),MATCH(Q$1,Calculation_Splits!$CT$2:$DV$2,0))</f>
        <v>0.19</v>
      </c>
      <c r="R78" s="49">
        <f>INDEX(Calculation_Splits!$CT:$DV,MATCH($A78,Calculation_Splits!$E:$E,0),MATCH(R$1,Calculation_Splits!$CT$2:$DV$2,0))</f>
        <v>0.19</v>
      </c>
      <c r="S78" s="49">
        <f>INDEX(Calculation_Splits!$CT:$DV,MATCH($A78,Calculation_Splits!$E:$E,0),MATCH(S$1,Calculation_Splits!$CT$2:$DV$2,0))</f>
        <v>0.19</v>
      </c>
      <c r="T78" s="49">
        <f>INDEX(Calculation_Splits!$CT:$DV,MATCH($A78,Calculation_Splits!$E:$E,0),MATCH(T$1,Calculation_Splits!$CT$2:$DV$2,0))</f>
        <v>0.19</v>
      </c>
      <c r="U78" s="49">
        <f>INDEX(Calculation_Splits!$CT:$DV,MATCH($A78,Calculation_Splits!$E:$E,0),MATCH(U$1,Calculation_Splits!$CT$2:$DV$2,0))</f>
        <v>0.19</v>
      </c>
      <c r="V78" s="49">
        <f>INDEX(Calculation_Splits!$CT:$DV,MATCH($A78,Calculation_Splits!$E:$E,0),MATCH(V$1,Calculation_Splits!$CT$2:$DV$2,0))</f>
        <v>0.19</v>
      </c>
      <c r="W78" s="49">
        <f>INDEX(Calculation_Splits!$CT:$DV,MATCH($A78,Calculation_Splits!$E:$E,0),MATCH(W$1,Calculation_Splits!$CT$2:$DV$2,0))</f>
        <v>0.19</v>
      </c>
      <c r="X78" s="49">
        <f>INDEX(Calculation_Splits!$CT:$DV,MATCH($A78,Calculation_Splits!$E:$E,0),MATCH(X$1,Calculation_Splits!$CT$2:$DV$2,0))</f>
        <v>0.19</v>
      </c>
      <c r="Y78" s="49">
        <f>INDEX(Calculation_Splits!$CT:$DV,MATCH($A78,Calculation_Splits!$E:$E,0),MATCH(Y$1,Calculation_Splits!$CT$2:$DV$2,0))</f>
        <v>0.19</v>
      </c>
      <c r="Z78" s="49">
        <f>INDEX(Calculation_Splits!$CT:$DV,MATCH($A78,Calculation_Splits!$E:$E,0),MATCH(Z$1,Calculation_Splits!$CT$2:$DV$2,0))</f>
        <v>0.19</v>
      </c>
      <c r="AA78" s="49">
        <f>INDEX(Calculation_Splits!$CT:$DV,MATCH($A78,Calculation_Splits!$E:$E,0),MATCH(AA$1,Calculation_Splits!$CT$2:$DV$2,0))</f>
        <v>0.19</v>
      </c>
      <c r="AB78" s="49">
        <f>INDEX(Calculation_Splits!$CT:$DV,MATCH($A78,Calculation_Splits!$E:$E,0),MATCH(AB$1,Calculation_Splits!$CT$2:$DV$2,0))</f>
        <v>0.19</v>
      </c>
      <c r="AC78" s="49">
        <f>INDEX(Calculation_Splits!$CT:$DV,MATCH($A78,Calculation_Splits!$E:$E,0),MATCH(AC$1,Calculation_Splits!$CT$2:$DV$2,0))</f>
        <v>0.19</v>
      </c>
      <c r="AD78" s="49">
        <f>INDEX(Calculation_Splits!$CT:$DV,MATCH($A78,Calculation_Splits!$E:$E,0),MATCH(AD$1,Calculation_Splits!$CT$2:$DV$2,0))</f>
        <v>0.19</v>
      </c>
      <c r="AE78" s="71" t="str">
        <f>INDEX(Calculation_Splits!$DW:$EY,MATCH($A78,Calculation_Splits!$E:$E,0),MATCH(AE$1,Calculation_Splits!$DW$2:$EY$2,0))</f>
        <v>Data on type of electric cooking is not available in the annual POTEnCIA reports on country energy consumption, dummy data based on the NL dataset was used to fill in the split; author: Joint Research Center (JRC); year: 2019</v>
      </c>
      <c r="AF78" s="71" t="str">
        <f>INDEX(Calculation_Splits!$DW:$EY,MATCH($A78,Calculation_Splits!$E:$E,0),MATCH(AF$1,Calculation_Splits!$DW$2:$EY$2,0))</f>
        <v>Data on type of electric cooking is not available in the annual POTEnCIA reports on country energy consumption, dummy data based on the NL dataset was used to fill in the split; author: Joint Research Center (JRC); year: 2019</v>
      </c>
      <c r="AG78" s="71" t="str">
        <f>INDEX(Calculation_Splits!$DW:$EY,MATCH($A78,Calculation_Splits!$E:$E,0),MATCH(AG$1,Calculation_Splits!$DW$2:$EY$2,0))</f>
        <v>Data on type of electric cooking is not available in the annual POTEnCIA reports on country energy consumption, dummy data based on the NL dataset was used to fill in the split; author: Joint Research Center (JRC); year: 2019</v>
      </c>
      <c r="AH78" s="71" t="str">
        <f>INDEX(Calculation_Splits!$DW:$EY,MATCH($A78,Calculation_Splits!$E:$E,0),MATCH(AH$1,Calculation_Splits!$DW$2:$EY$2,0))</f>
        <v>Data on type of electric cooking is not available in the annual POTEnCIA reports on country energy consumption, dummy data based on the NL dataset was used to fill in the split; author: Joint Research Center (JRC); year: 2019</v>
      </c>
      <c r="AI78" s="71" t="str">
        <f>INDEX(Calculation_Splits!$DW:$EY,MATCH($A78,Calculation_Splits!$E:$E,0),MATCH(AI$1,Calculation_Splits!$DW$2:$EY$2,0))</f>
        <v>Data on type of electric cooking is not available in the annual POTEnCIA reports on country energy consumption, dummy data based on the NL dataset was used to fill in the split; author: Joint Research Center (JRC); year: 2019</v>
      </c>
      <c r="AJ78" s="71" t="str">
        <f>INDEX(Calculation_Splits!$DW:$EY,MATCH($A78,Calculation_Splits!$E:$E,0),MATCH(AJ$1,Calculation_Splits!$DW$2:$EY$2,0))</f>
        <v>Data on type of electric cooking is not available in the annual POTEnCIA reports on country energy consumption, dummy data based on the NL dataset was used to fill in the split; author: Joint Research Center (JRC); year: 2019</v>
      </c>
      <c r="AK78" s="71" t="str">
        <f>INDEX(Calculation_Splits!$DW:$EY,MATCH($A78,Calculation_Splits!$E:$E,0),MATCH(AK$1,Calculation_Splits!$DW$2:$EY$2,0))</f>
        <v>Data on type of electric cooking is not available in the annual POTEnCIA reports on country energy consumption, dummy data based on the NL dataset was used to fill in the split; author: Joint Research Center (JRC); year: 2019</v>
      </c>
      <c r="AL78" s="71" t="str">
        <f>INDEX(Calculation_Splits!$DW:$EY,MATCH($A78,Calculation_Splits!$E:$E,0),MATCH(AL$1,Calculation_Splits!$DW$2:$EY$2,0))</f>
        <v>Data on type of electric cooking is not available in the annual POTEnCIA reports on country energy consumption, dummy data based on the NL dataset was used to fill in the split; author: Joint Research Center (JRC); year: 2019</v>
      </c>
      <c r="AM78" s="71" t="str">
        <f>INDEX(Calculation_Splits!$DW:$EY,MATCH($A78,Calculation_Splits!$E:$E,0),MATCH(AM$1,Calculation_Splits!$DW$2:$EY$2,0))</f>
        <v>Data on type of electric cooking is not available in the annual POTEnCIA reports on country energy consumption, dummy data based on the NL dataset was used to fill in the split; author: Joint Research Center (JRC); year: 2019</v>
      </c>
      <c r="AN78" s="71" t="str">
        <f>INDEX(Calculation_Splits!$DW:$EY,MATCH($A78,Calculation_Splits!$E:$E,0),MATCH(AN$1,Calculation_Splits!$DW$2:$EY$2,0))</f>
        <v>Data on type of electric cooking is not available in the annual POTEnCIA reports on country energy consumption, dummy data based on the NL dataset was used to fill in the split; author: Joint Research Center (JRC); year: 2019</v>
      </c>
      <c r="AO78" s="71" t="str">
        <f>INDEX(Calculation_Splits!$DW:$EY,MATCH($A78,Calculation_Splits!$E:$E,0),MATCH(AO$1,Calculation_Splits!$DW$2:$EY$2,0))</f>
        <v>Data on type of electric cooking is not available in the annual POTEnCIA reports on country energy consumption, dummy data based on the NL dataset was used to fill in the split; author: Joint Research Center (JRC); year: 2019</v>
      </c>
      <c r="AP78" s="71" t="str">
        <f>INDEX(Calculation_Splits!$DW:$EY,MATCH($A78,Calculation_Splits!$E:$E,0),MATCH(AP$1,Calculation_Splits!$DW$2:$EY$2,0))</f>
        <v>Data on type of electric cooking is not available in the annual POTEnCIA reports on country energy consumption, dummy data based on the NL dataset was used to fill in the split; author: Joint Research Center (JRC); year: 2019</v>
      </c>
      <c r="AQ78" s="71" t="str">
        <f>INDEX(Calculation_Splits!$DW:$EY,MATCH($A78,Calculation_Splits!$E:$E,0),MATCH(AQ$1,Calculation_Splits!$DW$2:$EY$2,0))</f>
        <v>Data on type of electric cooking is not available in the annual POTEnCIA reports on country energy consumption, dummy data based on the NL dataset was used to fill in the split; author: Joint Research Center (JRC); year: 2019</v>
      </c>
      <c r="AR78" s="71" t="str">
        <f>INDEX(Calculation_Splits!$DW:$EY,MATCH($A78,Calculation_Splits!$E:$E,0),MATCH(AR$1,Calculation_Splits!$DW$2:$EY$2,0))</f>
        <v>Data on type of electric cooking is not available in the annual POTEnCIA reports on country energy consumption, dummy data based on the NL dataset was used to fill in the split; author: Joint Research Center (JRC); year: 2019</v>
      </c>
      <c r="AS78" s="71" t="str">
        <f>INDEX(Calculation_Splits!$DW:$EY,MATCH($A78,Calculation_Splits!$E:$E,0),MATCH(AS$1,Calculation_Splits!$DW$2:$EY$2,0))</f>
        <v>Data on type of electric cooking is not available in the annual POTEnCIA reports on country energy consumption, dummy data based on the NL dataset was used to fill in the split; author: Joint Research Center (JRC); year: 2019</v>
      </c>
      <c r="AT78" s="71" t="str">
        <f>INDEX(Calculation_Splits!$DW:$EY,MATCH($A78,Calculation_Splits!$E:$E,0),MATCH(AT$1,Calculation_Splits!$DW$2:$EY$2,0))</f>
        <v>Data on type of electric cooking is not available in the annual POTEnCIA reports on country energy consumption, dummy data based on the NL dataset was used to fill in the split; author: Joint Research Center (JRC); year: 2019</v>
      </c>
      <c r="AU78" s="71" t="str">
        <f>INDEX(Calculation_Splits!$DW:$EY,MATCH($A78,Calculation_Splits!$E:$E,0),MATCH(AU$1,Calculation_Splits!$DW$2:$EY$2,0))</f>
        <v>Data on type of electric cooking is not available in the annual POTEnCIA reports on country energy consumption, dummy data based on the NL dataset was used to fill in the split; author: Joint Research Center (JRC); year: 2019</v>
      </c>
      <c r="AV78" s="71" t="str">
        <f>INDEX(Calculation_Splits!$DW:$EY,MATCH($A78,Calculation_Splits!$E:$E,0),MATCH(AV$1,Calculation_Splits!$DW$2:$EY$2,0))</f>
        <v>Data on type of electric cooking is not available in the annual POTEnCIA reports on country energy consumption, dummy data based on the NL dataset was used to fill in the split; author: Joint Research Center (JRC); year: 2019</v>
      </c>
      <c r="AW78" s="71" t="str">
        <f>INDEX(Calculation_Splits!$DW:$EY,MATCH($A78,Calculation_Splits!$E:$E,0),MATCH(AW$1,Calculation_Splits!$DW$2:$EY$2,0))</f>
        <v>Data on type of electric cooking is not available in the annual POTEnCIA reports on country energy consumption, dummy data based on the NL dataset was used to fill in the split; author: Joint Research Center (JRC); year: 2019</v>
      </c>
      <c r="AX78" s="71" t="str">
        <f>INDEX(Calculation_Splits!$DW:$EY,MATCH($A78,Calculation_Splits!$E:$E,0),MATCH(AX$1,Calculation_Splits!$DW$2:$EY$2,0))</f>
        <v>Data on type of electric cooking is not available in the annual POTEnCIA reports on country energy consumption, dummy data based on the NL dataset was used to fill in the split; author: Joint Research Center (JRC); year: 2019</v>
      </c>
      <c r="AY78" s="71" t="str">
        <f>INDEX(Calculation_Splits!$DW:$EY,MATCH($A78,Calculation_Splits!$E:$E,0),MATCH(AY$1,Calculation_Splits!$DW$2:$EY$2,0))</f>
        <v>Data on type of electric cooking is not available in the annual POTEnCIA reports on country energy consumption, dummy data based on the NL dataset was used to fill in the split; author: Joint Research Center (JRC); year: 2019</v>
      </c>
      <c r="AZ78" s="71" t="str">
        <f>INDEX(Calculation_Splits!$DW:$EY,MATCH($A78,Calculation_Splits!$E:$E,0),MATCH(AZ$1,Calculation_Splits!$DW$2:$EY$2,0))</f>
        <v>Data on type of electric cooking is not available in the annual POTEnCIA reports on country energy consumption, dummy data based on the NL dataset was used to fill in the split; author: Joint Research Center (JRC); year: 2019</v>
      </c>
      <c r="BA78" s="71" t="str">
        <f>INDEX(Calculation_Splits!$DW:$EY,MATCH($A78,Calculation_Splits!$E:$E,0),MATCH(BA$1,Calculation_Splits!$DW$2:$EY$2,0))</f>
        <v>Data on type of electric cooking is not available in the annual POTEnCIA reports on country energy consumption, dummy data based on the NL dataset was used to fill in the split; author: Joint Research Center (JRC); year: 2019</v>
      </c>
      <c r="BB78" s="71" t="str">
        <f>INDEX(Calculation_Splits!$DW:$EY,MATCH($A78,Calculation_Splits!$E:$E,0),MATCH(BB$1,Calculation_Splits!$DW$2:$EY$2,0))</f>
        <v>Data on type of electric cooking is not available in the annual POTEnCIA reports on country energy consumption, dummy data based on the NL dataset was used to fill in the split; author: Joint Research Center (JRC); year: 2019</v>
      </c>
      <c r="BC78" s="71" t="str">
        <f>INDEX(Calculation_Splits!$DW:$EY,MATCH($A78,Calculation_Splits!$E:$E,0),MATCH(BC$1,Calculation_Splits!$DW$2:$EY$2,0))</f>
        <v>Data on type of electric cooking is not available in the annual POTEnCIA reports on country energy consumption, dummy data based on the NL dataset was used to fill in the split; author: Joint Research Center (JRC); year: 2019</v>
      </c>
      <c r="BD78" s="71" t="str">
        <f>INDEX(Calculation_Splits!$DW:$EY,MATCH($A78,Calculation_Splits!$E:$E,0),MATCH(BD$1,Calculation_Splits!$DW$2:$EY$2,0))</f>
        <v>Data on type of electric cooking is not available in the annual POTEnCIA reports on country energy consumption, dummy data based on the NL dataset was used to fill in the split; author: Joint Research Center (JRC); year: 2019</v>
      </c>
      <c r="BE78" s="71" t="str">
        <f>INDEX(Calculation_Splits!$DW:$EY,MATCH($A78,Calculation_Splits!$E:$E,0),MATCH(BE$1,Calculation_Splits!$DW$2:$EY$2,0))</f>
        <v>Data on type of electric cooking is not available in the annual POTEnCIA reports on country energy consumption, dummy data based on the NL dataset was used to fill in the split; author: Joint Research Center (JRC); year: 2019</v>
      </c>
      <c r="BF78" s="71" t="str">
        <f>INDEX(Calculation_Splits!$DW:$EY,MATCH($A78,Calculation_Splits!$E:$E,0),MATCH(BF$1,Calculation_Splits!$DW$2:$EY$2,0))</f>
        <v>Data on type of electric cooking is not available in the annual POTEnCIA reports on country energy consumption, dummy data based on the NL dataset was used to fill in the split; author: Joint Research Center (JRC); year: 2019</v>
      </c>
      <c r="BG78" s="71" t="str">
        <f>INDEX(Calculation_Splits!$DW:$EY,MATCH($A78,Calculation_Splits!$E:$E,0),MATCH(BG$1,Calculation_Splits!$DW$2:$EY$2,0))</f>
        <v>Data on type of electric cooking is not available in the annual POTEnCIA reports on country energy consumption, dummy data based on the NL dataset was used to fill in the split; author: Joint Research Center (JRC); year: 2019</v>
      </c>
    </row>
    <row r="79" spans="1:59" x14ac:dyDescent="0.2">
      <c r="A79" t="s">
        <v>213</v>
      </c>
      <c r="B79" s="49">
        <f>INDEX(Calculation_Splits!$CT:$DV,MATCH($A79,Calculation_Splits!$E:$E,0),MATCH(B$1,Calculation_Splits!$CT$2:$DV$2,0))</f>
        <v>0.1</v>
      </c>
      <c r="C79" s="49">
        <f>INDEX(Calculation_Splits!$CT:$DV,MATCH($A79,Calculation_Splits!$E:$E,0),MATCH(C$1,Calculation_Splits!$CT$2:$DV$2,0))</f>
        <v>0.1</v>
      </c>
      <c r="D79" s="49">
        <f>INDEX(Calculation_Splits!$CT:$DV,MATCH($A79,Calculation_Splits!$E:$E,0),MATCH(D$1,Calculation_Splits!$CT$2:$DV$2,0))</f>
        <v>0.1</v>
      </c>
      <c r="E79" s="49">
        <f>INDEX(Calculation_Splits!$CT:$DV,MATCH($A79,Calculation_Splits!$E:$E,0),MATCH(E$1,Calculation_Splits!$CT$2:$DV$2,0))</f>
        <v>0.1</v>
      </c>
      <c r="F79" s="49">
        <f>INDEX(Calculation_Splits!$CT:$DV,MATCH($A79,Calculation_Splits!$E:$E,0),MATCH(F$1,Calculation_Splits!$CT$2:$DV$2,0))</f>
        <v>0.1</v>
      </c>
      <c r="G79" s="49">
        <f>INDEX(Calculation_Splits!$CT:$DV,MATCH($A79,Calculation_Splits!$E:$E,0),MATCH(G$1,Calculation_Splits!$CT$2:$DV$2,0))</f>
        <v>0.1</v>
      </c>
      <c r="H79" s="49">
        <f>INDEX(Calculation_Splits!$CT:$DV,MATCH($A79,Calculation_Splits!$E:$E,0),MATCH(H$1,Calculation_Splits!$CT$2:$DV$2,0))</f>
        <v>0.1</v>
      </c>
      <c r="I79" s="49">
        <f>INDEX(Calculation_Splits!$CT:$DV,MATCH($A79,Calculation_Splits!$E:$E,0),MATCH(I$1,Calculation_Splits!$CT$2:$DV$2,0))</f>
        <v>0.1</v>
      </c>
      <c r="J79" s="49">
        <f>INDEX(Calculation_Splits!$CT:$DV,MATCH($A79,Calculation_Splits!$E:$E,0),MATCH(J$1,Calculation_Splits!$CT$2:$DV$2,0))</f>
        <v>0.1</v>
      </c>
      <c r="K79" s="49">
        <f>INDEX(Calculation_Splits!$CT:$DV,MATCH($A79,Calculation_Splits!$E:$E,0),MATCH(K$1,Calculation_Splits!$CT$2:$DV$2,0))</f>
        <v>0.1</v>
      </c>
      <c r="L79" s="49">
        <f>INDEX(Calculation_Splits!$CT:$DV,MATCH($A79,Calculation_Splits!$E:$E,0),MATCH(L$1,Calculation_Splits!$CT$2:$DV$2,0))</f>
        <v>0.1</v>
      </c>
      <c r="M79" s="49">
        <f>INDEX(Calculation_Splits!$CT:$DV,MATCH($A79,Calculation_Splits!$E:$E,0),MATCH(M$1,Calculation_Splits!$CT$2:$DV$2,0))</f>
        <v>0.1</v>
      </c>
      <c r="N79" s="49">
        <f>INDEX(Calculation_Splits!$CT:$DV,MATCH($A79,Calculation_Splits!$E:$E,0),MATCH(N$1,Calculation_Splits!$CT$2:$DV$2,0))</f>
        <v>0.1</v>
      </c>
      <c r="O79" s="49">
        <f>INDEX(Calculation_Splits!$CT:$DV,MATCH($A79,Calculation_Splits!$E:$E,0),MATCH(O$1,Calculation_Splits!$CT$2:$DV$2,0))</f>
        <v>0.1</v>
      </c>
      <c r="P79" s="49">
        <f>INDEX(Calculation_Splits!$CT:$DV,MATCH($A79,Calculation_Splits!$E:$E,0),MATCH(P$1,Calculation_Splits!$CT$2:$DV$2,0))</f>
        <v>0.1</v>
      </c>
      <c r="Q79" s="49">
        <f>INDEX(Calculation_Splits!$CT:$DV,MATCH($A79,Calculation_Splits!$E:$E,0),MATCH(Q$1,Calculation_Splits!$CT$2:$DV$2,0))</f>
        <v>0.1</v>
      </c>
      <c r="R79" s="49">
        <f>INDEX(Calculation_Splits!$CT:$DV,MATCH($A79,Calculation_Splits!$E:$E,0),MATCH(R$1,Calculation_Splits!$CT$2:$DV$2,0))</f>
        <v>0.1</v>
      </c>
      <c r="S79" s="49">
        <f>INDEX(Calculation_Splits!$CT:$DV,MATCH($A79,Calculation_Splits!$E:$E,0),MATCH(S$1,Calculation_Splits!$CT$2:$DV$2,0))</f>
        <v>0.1</v>
      </c>
      <c r="T79" s="49">
        <f>INDEX(Calculation_Splits!$CT:$DV,MATCH($A79,Calculation_Splits!$E:$E,0),MATCH(T$1,Calculation_Splits!$CT$2:$DV$2,0))</f>
        <v>0.1</v>
      </c>
      <c r="U79" s="49">
        <f>INDEX(Calculation_Splits!$CT:$DV,MATCH($A79,Calculation_Splits!$E:$E,0),MATCH(U$1,Calculation_Splits!$CT$2:$DV$2,0))</f>
        <v>0.1</v>
      </c>
      <c r="V79" s="49">
        <f>INDEX(Calculation_Splits!$CT:$DV,MATCH($A79,Calculation_Splits!$E:$E,0),MATCH(V$1,Calculation_Splits!$CT$2:$DV$2,0))</f>
        <v>0.1</v>
      </c>
      <c r="W79" s="49">
        <f>INDEX(Calculation_Splits!$CT:$DV,MATCH($A79,Calculation_Splits!$E:$E,0),MATCH(W$1,Calculation_Splits!$CT$2:$DV$2,0))</f>
        <v>0.1</v>
      </c>
      <c r="X79" s="49">
        <f>INDEX(Calculation_Splits!$CT:$DV,MATCH($A79,Calculation_Splits!$E:$E,0),MATCH(X$1,Calculation_Splits!$CT$2:$DV$2,0))</f>
        <v>0.1</v>
      </c>
      <c r="Y79" s="49">
        <f>INDEX(Calculation_Splits!$CT:$DV,MATCH($A79,Calculation_Splits!$E:$E,0),MATCH(Y$1,Calculation_Splits!$CT$2:$DV$2,0))</f>
        <v>0.1</v>
      </c>
      <c r="Z79" s="49">
        <f>INDEX(Calculation_Splits!$CT:$DV,MATCH($A79,Calculation_Splits!$E:$E,0),MATCH(Z$1,Calculation_Splits!$CT$2:$DV$2,0))</f>
        <v>0.1</v>
      </c>
      <c r="AA79" s="49">
        <f>INDEX(Calculation_Splits!$CT:$DV,MATCH($A79,Calculation_Splits!$E:$E,0),MATCH(AA$1,Calculation_Splits!$CT$2:$DV$2,0))</f>
        <v>0.1</v>
      </c>
      <c r="AB79" s="49">
        <f>INDEX(Calculation_Splits!$CT:$DV,MATCH($A79,Calculation_Splits!$E:$E,0),MATCH(AB$1,Calculation_Splits!$CT$2:$DV$2,0))</f>
        <v>0.1</v>
      </c>
      <c r="AC79" s="49">
        <f>INDEX(Calculation_Splits!$CT:$DV,MATCH($A79,Calculation_Splits!$E:$E,0),MATCH(AC$1,Calculation_Splits!$CT$2:$DV$2,0))</f>
        <v>0.1</v>
      </c>
      <c r="AD79" s="49">
        <f>INDEX(Calculation_Splits!$CT:$DV,MATCH($A79,Calculation_Splits!$E:$E,0),MATCH(AD$1,Calculation_Splits!$CT$2:$DV$2,0))</f>
        <v>0.1</v>
      </c>
      <c r="AE79" s="71" t="str">
        <f>INDEX(Calculation_Splits!$DW:$EY,MATCH($A79,Calculation_Splits!$E:$E,0),MATCH(AE$1,Calculation_Splits!$DW$2:$EY$2,0))</f>
        <v>Data on type of electric cooking is not available in the annual POTEnCIA reports on country energy consumption, dummy data based on the NL dataset was used to fill in the split; author: Joint Research Center (JRC); year: 2019</v>
      </c>
      <c r="AF79" s="71" t="str">
        <f>INDEX(Calculation_Splits!$DW:$EY,MATCH($A79,Calculation_Splits!$E:$E,0),MATCH(AF$1,Calculation_Splits!$DW$2:$EY$2,0))</f>
        <v>Data on type of electric cooking is not available in the annual POTEnCIA reports on country energy consumption, dummy data based on the NL dataset was used to fill in the split; author: Joint Research Center (JRC); year: 2019</v>
      </c>
      <c r="AG79" s="71" t="str">
        <f>INDEX(Calculation_Splits!$DW:$EY,MATCH($A79,Calculation_Splits!$E:$E,0),MATCH(AG$1,Calculation_Splits!$DW$2:$EY$2,0))</f>
        <v>Data on type of electric cooking is not available in the annual POTEnCIA reports on country energy consumption, dummy data based on the NL dataset was used to fill in the split; author: Joint Research Center (JRC); year: 2019</v>
      </c>
      <c r="AH79" s="71" t="str">
        <f>INDEX(Calculation_Splits!$DW:$EY,MATCH($A79,Calculation_Splits!$E:$E,0),MATCH(AH$1,Calculation_Splits!$DW$2:$EY$2,0))</f>
        <v>Data on type of electric cooking is not available in the annual POTEnCIA reports on country energy consumption, dummy data based on the NL dataset was used to fill in the split; author: Joint Research Center (JRC); year: 2019</v>
      </c>
      <c r="AI79" s="71" t="str">
        <f>INDEX(Calculation_Splits!$DW:$EY,MATCH($A79,Calculation_Splits!$E:$E,0),MATCH(AI$1,Calculation_Splits!$DW$2:$EY$2,0))</f>
        <v>Data on type of electric cooking is not available in the annual POTEnCIA reports on country energy consumption, dummy data based on the NL dataset was used to fill in the split; author: Joint Research Center (JRC); year: 2019</v>
      </c>
      <c r="AJ79" s="71" t="str">
        <f>INDEX(Calculation_Splits!$DW:$EY,MATCH($A79,Calculation_Splits!$E:$E,0),MATCH(AJ$1,Calculation_Splits!$DW$2:$EY$2,0))</f>
        <v>Data on type of electric cooking is not available in the annual POTEnCIA reports on country energy consumption, dummy data based on the NL dataset was used to fill in the split; author: Joint Research Center (JRC); year: 2019</v>
      </c>
      <c r="AK79" s="71" t="str">
        <f>INDEX(Calculation_Splits!$DW:$EY,MATCH($A79,Calculation_Splits!$E:$E,0),MATCH(AK$1,Calculation_Splits!$DW$2:$EY$2,0))</f>
        <v>Data on type of electric cooking is not available in the annual POTEnCIA reports on country energy consumption, dummy data based on the NL dataset was used to fill in the split; author: Joint Research Center (JRC); year: 2019</v>
      </c>
      <c r="AL79" s="71" t="str">
        <f>INDEX(Calculation_Splits!$DW:$EY,MATCH($A79,Calculation_Splits!$E:$E,0),MATCH(AL$1,Calculation_Splits!$DW$2:$EY$2,0))</f>
        <v>Data on type of electric cooking is not available in the annual POTEnCIA reports on country energy consumption, dummy data based on the NL dataset was used to fill in the split; author: Joint Research Center (JRC); year: 2019</v>
      </c>
      <c r="AM79" s="71" t="str">
        <f>INDEX(Calculation_Splits!$DW:$EY,MATCH($A79,Calculation_Splits!$E:$E,0),MATCH(AM$1,Calculation_Splits!$DW$2:$EY$2,0))</f>
        <v>Data on type of electric cooking is not available in the annual POTEnCIA reports on country energy consumption, dummy data based on the NL dataset was used to fill in the split; author: Joint Research Center (JRC); year: 2019</v>
      </c>
      <c r="AN79" s="71" t="str">
        <f>INDEX(Calculation_Splits!$DW:$EY,MATCH($A79,Calculation_Splits!$E:$E,0),MATCH(AN$1,Calculation_Splits!$DW$2:$EY$2,0))</f>
        <v>Data on type of electric cooking is not available in the annual POTEnCIA reports on country energy consumption, dummy data based on the NL dataset was used to fill in the split; author: Joint Research Center (JRC); year: 2019</v>
      </c>
      <c r="AO79" s="71" t="str">
        <f>INDEX(Calculation_Splits!$DW:$EY,MATCH($A79,Calculation_Splits!$E:$E,0),MATCH(AO$1,Calculation_Splits!$DW$2:$EY$2,0))</f>
        <v>Data on type of electric cooking is not available in the annual POTEnCIA reports on country energy consumption, dummy data based on the NL dataset was used to fill in the split; author: Joint Research Center (JRC); year: 2019</v>
      </c>
      <c r="AP79" s="71" t="str">
        <f>INDEX(Calculation_Splits!$DW:$EY,MATCH($A79,Calculation_Splits!$E:$E,0),MATCH(AP$1,Calculation_Splits!$DW$2:$EY$2,0))</f>
        <v>Data on type of electric cooking is not available in the annual POTEnCIA reports on country energy consumption, dummy data based on the NL dataset was used to fill in the split; author: Joint Research Center (JRC); year: 2019</v>
      </c>
      <c r="AQ79" s="71" t="str">
        <f>INDEX(Calculation_Splits!$DW:$EY,MATCH($A79,Calculation_Splits!$E:$E,0),MATCH(AQ$1,Calculation_Splits!$DW$2:$EY$2,0))</f>
        <v>Data on type of electric cooking is not available in the annual POTEnCIA reports on country energy consumption, dummy data based on the NL dataset was used to fill in the split; author: Joint Research Center (JRC); year: 2019</v>
      </c>
      <c r="AR79" s="71" t="str">
        <f>INDEX(Calculation_Splits!$DW:$EY,MATCH($A79,Calculation_Splits!$E:$E,0),MATCH(AR$1,Calculation_Splits!$DW$2:$EY$2,0))</f>
        <v>Data on type of electric cooking is not available in the annual POTEnCIA reports on country energy consumption, dummy data based on the NL dataset was used to fill in the split; author: Joint Research Center (JRC); year: 2019</v>
      </c>
      <c r="AS79" s="71" t="str">
        <f>INDEX(Calculation_Splits!$DW:$EY,MATCH($A79,Calculation_Splits!$E:$E,0),MATCH(AS$1,Calculation_Splits!$DW$2:$EY$2,0))</f>
        <v>Data on type of electric cooking is not available in the annual POTEnCIA reports on country energy consumption, dummy data based on the NL dataset was used to fill in the split; author: Joint Research Center (JRC); year: 2019</v>
      </c>
      <c r="AT79" s="71" t="str">
        <f>INDEX(Calculation_Splits!$DW:$EY,MATCH($A79,Calculation_Splits!$E:$E,0),MATCH(AT$1,Calculation_Splits!$DW$2:$EY$2,0))</f>
        <v>Data on type of electric cooking is not available in the annual POTEnCIA reports on country energy consumption, dummy data based on the NL dataset was used to fill in the split; author: Joint Research Center (JRC); year: 2019</v>
      </c>
      <c r="AU79" s="71" t="str">
        <f>INDEX(Calculation_Splits!$DW:$EY,MATCH($A79,Calculation_Splits!$E:$E,0),MATCH(AU$1,Calculation_Splits!$DW$2:$EY$2,0))</f>
        <v>Data on type of electric cooking is not available in the annual POTEnCIA reports on country energy consumption, dummy data based on the NL dataset was used to fill in the split; author: Joint Research Center (JRC); year: 2019</v>
      </c>
      <c r="AV79" s="71" t="str">
        <f>INDEX(Calculation_Splits!$DW:$EY,MATCH($A79,Calculation_Splits!$E:$E,0),MATCH(AV$1,Calculation_Splits!$DW$2:$EY$2,0))</f>
        <v>Data on type of electric cooking is not available in the annual POTEnCIA reports on country energy consumption, dummy data based on the NL dataset was used to fill in the split; author: Joint Research Center (JRC); year: 2019</v>
      </c>
      <c r="AW79" s="71" t="str">
        <f>INDEX(Calculation_Splits!$DW:$EY,MATCH($A79,Calculation_Splits!$E:$E,0),MATCH(AW$1,Calculation_Splits!$DW$2:$EY$2,0))</f>
        <v>Data on type of electric cooking is not available in the annual POTEnCIA reports on country energy consumption, dummy data based on the NL dataset was used to fill in the split; author: Joint Research Center (JRC); year: 2019</v>
      </c>
      <c r="AX79" s="71" t="str">
        <f>INDEX(Calculation_Splits!$DW:$EY,MATCH($A79,Calculation_Splits!$E:$E,0),MATCH(AX$1,Calculation_Splits!$DW$2:$EY$2,0))</f>
        <v>Data on type of electric cooking is not available in the annual POTEnCIA reports on country energy consumption, dummy data based on the NL dataset was used to fill in the split; author: Joint Research Center (JRC); year: 2019</v>
      </c>
      <c r="AY79" s="71" t="str">
        <f>INDEX(Calculation_Splits!$DW:$EY,MATCH($A79,Calculation_Splits!$E:$E,0),MATCH(AY$1,Calculation_Splits!$DW$2:$EY$2,0))</f>
        <v>Data on type of electric cooking is not available in the annual POTEnCIA reports on country energy consumption, dummy data based on the NL dataset was used to fill in the split; author: Joint Research Center (JRC); year: 2019</v>
      </c>
      <c r="AZ79" s="71" t="str">
        <f>INDEX(Calculation_Splits!$DW:$EY,MATCH($A79,Calculation_Splits!$E:$E,0),MATCH(AZ$1,Calculation_Splits!$DW$2:$EY$2,0))</f>
        <v>Data on type of electric cooking is not available in the annual POTEnCIA reports on country energy consumption, dummy data based on the NL dataset was used to fill in the split; author: Joint Research Center (JRC); year: 2019</v>
      </c>
      <c r="BA79" s="71" t="str">
        <f>INDEX(Calculation_Splits!$DW:$EY,MATCH($A79,Calculation_Splits!$E:$E,0),MATCH(BA$1,Calculation_Splits!$DW$2:$EY$2,0))</f>
        <v>Data on type of electric cooking is not available in the annual POTEnCIA reports on country energy consumption, dummy data based on the NL dataset was used to fill in the split; author: Joint Research Center (JRC); year: 2019</v>
      </c>
      <c r="BB79" s="71" t="str">
        <f>INDEX(Calculation_Splits!$DW:$EY,MATCH($A79,Calculation_Splits!$E:$E,0),MATCH(BB$1,Calculation_Splits!$DW$2:$EY$2,0))</f>
        <v>Data on type of electric cooking is not available in the annual POTEnCIA reports on country energy consumption, dummy data based on the NL dataset was used to fill in the split; author: Joint Research Center (JRC); year: 2019</v>
      </c>
      <c r="BC79" s="71" t="str">
        <f>INDEX(Calculation_Splits!$DW:$EY,MATCH($A79,Calculation_Splits!$E:$E,0),MATCH(BC$1,Calculation_Splits!$DW$2:$EY$2,0))</f>
        <v>Data on type of electric cooking is not available in the annual POTEnCIA reports on country energy consumption, dummy data based on the NL dataset was used to fill in the split; author: Joint Research Center (JRC); year: 2019</v>
      </c>
      <c r="BD79" s="71" t="str">
        <f>INDEX(Calculation_Splits!$DW:$EY,MATCH($A79,Calculation_Splits!$E:$E,0),MATCH(BD$1,Calculation_Splits!$DW$2:$EY$2,0))</f>
        <v>Data on type of electric cooking is not available in the annual POTEnCIA reports on country energy consumption, dummy data based on the NL dataset was used to fill in the split; author: Joint Research Center (JRC); year: 2019</v>
      </c>
      <c r="BE79" s="71" t="str">
        <f>INDEX(Calculation_Splits!$DW:$EY,MATCH($A79,Calculation_Splits!$E:$E,0),MATCH(BE$1,Calculation_Splits!$DW$2:$EY$2,0))</f>
        <v>Data on type of electric cooking is not available in the annual POTEnCIA reports on country energy consumption, dummy data based on the NL dataset was used to fill in the split; author: Joint Research Center (JRC); year: 2019</v>
      </c>
      <c r="BF79" s="71" t="str">
        <f>INDEX(Calculation_Splits!$DW:$EY,MATCH($A79,Calculation_Splits!$E:$E,0),MATCH(BF$1,Calculation_Splits!$DW$2:$EY$2,0))</f>
        <v>Data on type of electric cooking is not available in the annual POTEnCIA reports on country energy consumption, dummy data based on the NL dataset was used to fill in the split; author: Joint Research Center (JRC); year: 2019</v>
      </c>
      <c r="BG79" s="71" t="str">
        <f>INDEX(Calculation_Splits!$DW:$EY,MATCH($A79,Calculation_Splits!$E:$E,0),MATCH(BG$1,Calculation_Splits!$DW$2:$EY$2,0))</f>
        <v>Data on type of electric cooking is not available in the annual POTEnCIA reports on country energy consumption, dummy data based on the NL dataset was used to fill in the split; author: Joint Research Center (JRC); year: 2019</v>
      </c>
    </row>
    <row r="80" spans="1:59" x14ac:dyDescent="0.2">
      <c r="A80" t="s">
        <v>214</v>
      </c>
      <c r="B80" s="49">
        <f>INDEX(Calculation_Splits!$CT:$DV,MATCH($A80,Calculation_Splits!$E:$E,0),MATCH(B$1,Calculation_Splits!$CT$2:$DV$2,0))</f>
        <v>0.98</v>
      </c>
      <c r="C80" s="49">
        <f>INDEX(Calculation_Splits!$CT:$DV,MATCH($A80,Calculation_Splits!$E:$E,0),MATCH(C$1,Calculation_Splits!$CT$2:$DV$2,0))</f>
        <v>0.98</v>
      </c>
      <c r="D80" s="49">
        <f>INDEX(Calculation_Splits!$CT:$DV,MATCH($A80,Calculation_Splits!$E:$E,0),MATCH(D$1,Calculation_Splits!$CT$2:$DV$2,0))</f>
        <v>0.98</v>
      </c>
      <c r="E80" s="49">
        <f>INDEX(Calculation_Splits!$CT:$DV,MATCH($A80,Calculation_Splits!$E:$E,0),MATCH(E$1,Calculation_Splits!$CT$2:$DV$2,0))</f>
        <v>0.98</v>
      </c>
      <c r="F80" s="49">
        <f>INDEX(Calculation_Splits!$CT:$DV,MATCH($A80,Calculation_Splits!$E:$E,0),MATCH(F$1,Calculation_Splits!$CT$2:$DV$2,0))</f>
        <v>0.98</v>
      </c>
      <c r="G80" s="49">
        <f>INDEX(Calculation_Splits!$CT:$DV,MATCH($A80,Calculation_Splits!$E:$E,0),MATCH(G$1,Calculation_Splits!$CT$2:$DV$2,0))</f>
        <v>0.98</v>
      </c>
      <c r="H80" s="49">
        <f>INDEX(Calculation_Splits!$CT:$DV,MATCH($A80,Calculation_Splits!$E:$E,0),MATCH(H$1,Calculation_Splits!$CT$2:$DV$2,0))</f>
        <v>0.98</v>
      </c>
      <c r="I80" s="49">
        <f>INDEX(Calculation_Splits!$CT:$DV,MATCH($A80,Calculation_Splits!$E:$E,0),MATCH(I$1,Calculation_Splits!$CT$2:$DV$2,0))</f>
        <v>0.98</v>
      </c>
      <c r="J80" s="49">
        <f>INDEX(Calculation_Splits!$CT:$DV,MATCH($A80,Calculation_Splits!$E:$E,0),MATCH(J$1,Calculation_Splits!$CT$2:$DV$2,0))</f>
        <v>0.98</v>
      </c>
      <c r="K80" s="49">
        <f>INDEX(Calculation_Splits!$CT:$DV,MATCH($A80,Calculation_Splits!$E:$E,0),MATCH(K$1,Calculation_Splits!$CT$2:$DV$2,0))</f>
        <v>0.98</v>
      </c>
      <c r="L80" s="49">
        <f>INDEX(Calculation_Splits!$CT:$DV,MATCH($A80,Calculation_Splits!$E:$E,0),MATCH(L$1,Calculation_Splits!$CT$2:$DV$2,0))</f>
        <v>0.98</v>
      </c>
      <c r="M80" s="49">
        <f>INDEX(Calculation_Splits!$CT:$DV,MATCH($A80,Calculation_Splits!$E:$E,0),MATCH(M$1,Calculation_Splits!$CT$2:$DV$2,0))</f>
        <v>0.98</v>
      </c>
      <c r="N80" s="49">
        <f>INDEX(Calculation_Splits!$CT:$DV,MATCH($A80,Calculation_Splits!$E:$E,0),MATCH(N$1,Calculation_Splits!$CT$2:$DV$2,0))</f>
        <v>0.98</v>
      </c>
      <c r="O80" s="49">
        <f>INDEX(Calculation_Splits!$CT:$DV,MATCH($A80,Calculation_Splits!$E:$E,0),MATCH(O$1,Calculation_Splits!$CT$2:$DV$2,0))</f>
        <v>0.98</v>
      </c>
      <c r="P80" s="49">
        <f>INDEX(Calculation_Splits!$CT:$DV,MATCH($A80,Calculation_Splits!$E:$E,0),MATCH(P$1,Calculation_Splits!$CT$2:$DV$2,0))</f>
        <v>0.98</v>
      </c>
      <c r="Q80" s="49">
        <f>INDEX(Calculation_Splits!$CT:$DV,MATCH($A80,Calculation_Splits!$E:$E,0),MATCH(Q$1,Calculation_Splits!$CT$2:$DV$2,0))</f>
        <v>0.98</v>
      </c>
      <c r="R80" s="49">
        <f>INDEX(Calculation_Splits!$CT:$DV,MATCH($A80,Calculation_Splits!$E:$E,0),MATCH(R$1,Calculation_Splits!$CT$2:$DV$2,0))</f>
        <v>0.98</v>
      </c>
      <c r="S80" s="49">
        <f>INDEX(Calculation_Splits!$CT:$DV,MATCH($A80,Calculation_Splits!$E:$E,0),MATCH(S$1,Calculation_Splits!$CT$2:$DV$2,0))</f>
        <v>0.98</v>
      </c>
      <c r="T80" s="49">
        <f>INDEX(Calculation_Splits!$CT:$DV,MATCH($A80,Calculation_Splits!$E:$E,0),MATCH(T$1,Calculation_Splits!$CT$2:$DV$2,0))</f>
        <v>0.98</v>
      </c>
      <c r="U80" s="49">
        <f>INDEX(Calculation_Splits!$CT:$DV,MATCH($A80,Calculation_Splits!$E:$E,0),MATCH(U$1,Calculation_Splits!$CT$2:$DV$2,0))</f>
        <v>0.98</v>
      </c>
      <c r="V80" s="49">
        <f>INDEX(Calculation_Splits!$CT:$DV,MATCH($A80,Calculation_Splits!$E:$E,0),MATCH(V$1,Calculation_Splits!$CT$2:$DV$2,0))</f>
        <v>0.98</v>
      </c>
      <c r="W80" s="49">
        <f>INDEX(Calculation_Splits!$CT:$DV,MATCH($A80,Calculation_Splits!$E:$E,0),MATCH(W$1,Calculation_Splits!$CT$2:$DV$2,0))</f>
        <v>0.98</v>
      </c>
      <c r="X80" s="49">
        <f>INDEX(Calculation_Splits!$CT:$DV,MATCH($A80,Calculation_Splits!$E:$E,0),MATCH(X$1,Calculation_Splits!$CT$2:$DV$2,0))</f>
        <v>0.98</v>
      </c>
      <c r="Y80" s="49">
        <f>INDEX(Calculation_Splits!$CT:$DV,MATCH($A80,Calculation_Splits!$E:$E,0),MATCH(Y$1,Calculation_Splits!$CT$2:$DV$2,0))</f>
        <v>0.98</v>
      </c>
      <c r="Z80" s="49">
        <f>INDEX(Calculation_Splits!$CT:$DV,MATCH($A80,Calculation_Splits!$E:$E,0),MATCH(Z$1,Calculation_Splits!$CT$2:$DV$2,0))</f>
        <v>0.98</v>
      </c>
      <c r="AA80" s="49">
        <f>INDEX(Calculation_Splits!$CT:$DV,MATCH($A80,Calculation_Splits!$E:$E,0),MATCH(AA$1,Calculation_Splits!$CT$2:$DV$2,0))</f>
        <v>0.98</v>
      </c>
      <c r="AB80" s="49">
        <f>INDEX(Calculation_Splits!$CT:$DV,MATCH($A80,Calculation_Splits!$E:$E,0),MATCH(AB$1,Calculation_Splits!$CT$2:$DV$2,0))</f>
        <v>0.98</v>
      </c>
      <c r="AC80" s="49">
        <f>INDEX(Calculation_Splits!$CT:$DV,MATCH($A80,Calculation_Splits!$E:$E,0),MATCH(AC$1,Calculation_Splits!$CT$2:$DV$2,0))</f>
        <v>0.98</v>
      </c>
      <c r="AD80" s="49">
        <f>INDEX(Calculation_Splits!$CT:$DV,MATCH($A80,Calculation_Splits!$E:$E,0),MATCH(AD$1,Calculation_Splits!$CT$2:$DV$2,0))</f>
        <v>0.98</v>
      </c>
      <c r="AE80" s="71" t="str">
        <f>INDEX(Calculation_Splits!$DW:$EY,MATCH($A80,Calculation_Splits!$E:$E,0),MATCH(AE$1,Calculation_Splits!$DW$2:$EY$2,0))</f>
        <v>Data on type of electric cooling is not available in the annual POTEnCIA reports on country energy consumption, dummy data based on the NL dataset was used to fill in the split; author: Joint Research Center (JRC); year: 2019</v>
      </c>
      <c r="AF80" s="71" t="str">
        <f>INDEX(Calculation_Splits!$DW:$EY,MATCH($A80,Calculation_Splits!$E:$E,0),MATCH(AF$1,Calculation_Splits!$DW$2:$EY$2,0))</f>
        <v>Data on type of electric cooling is not available in the annual POTEnCIA reports on country energy consumption, dummy data based on the NL dataset was used to fill in the split; author: Joint Research Center (JRC); year: 2019</v>
      </c>
      <c r="AG80" s="71" t="str">
        <f>INDEX(Calculation_Splits!$DW:$EY,MATCH($A80,Calculation_Splits!$E:$E,0),MATCH(AG$1,Calculation_Splits!$DW$2:$EY$2,0))</f>
        <v>Data on type of electric cooling is not available in the annual POTEnCIA reports on country energy consumption, dummy data based on the NL dataset was used to fill in the split; author: Joint Research Center (JRC); year: 2019</v>
      </c>
      <c r="AH80" s="71" t="str">
        <f>INDEX(Calculation_Splits!$DW:$EY,MATCH($A80,Calculation_Splits!$E:$E,0),MATCH(AH$1,Calculation_Splits!$DW$2:$EY$2,0))</f>
        <v>Data on type of electric cooling is not available in the annual POTEnCIA reports on country energy consumption, dummy data based on the NL dataset was used to fill in the split; author: Joint Research Center (JRC); year: 2019</v>
      </c>
      <c r="AI80" s="71" t="str">
        <f>INDEX(Calculation_Splits!$DW:$EY,MATCH($A80,Calculation_Splits!$E:$E,0),MATCH(AI$1,Calculation_Splits!$DW$2:$EY$2,0))</f>
        <v>Data on type of electric cooling is not available in the annual POTEnCIA reports on country energy consumption, dummy data based on the NL dataset was used to fill in the split; author: Joint Research Center (JRC); year: 2019</v>
      </c>
      <c r="AJ80" s="71" t="str">
        <f>INDEX(Calculation_Splits!$DW:$EY,MATCH($A80,Calculation_Splits!$E:$E,0),MATCH(AJ$1,Calculation_Splits!$DW$2:$EY$2,0))</f>
        <v>Data on type of electric cooling is not available in the annual POTEnCIA reports on country energy consumption, dummy data based on the NL dataset was used to fill in the split; author: Joint Research Center (JRC); year: 2019</v>
      </c>
      <c r="AK80" s="71" t="str">
        <f>INDEX(Calculation_Splits!$DW:$EY,MATCH($A80,Calculation_Splits!$E:$E,0),MATCH(AK$1,Calculation_Splits!$DW$2:$EY$2,0))</f>
        <v>Data on type of electric cooling is not available in the annual POTEnCIA reports on country energy consumption, dummy data based on the NL dataset was used to fill in the split; author: Joint Research Center (JRC); year: 2019</v>
      </c>
      <c r="AL80" s="71" t="str">
        <f>INDEX(Calculation_Splits!$DW:$EY,MATCH($A80,Calculation_Splits!$E:$E,0),MATCH(AL$1,Calculation_Splits!$DW$2:$EY$2,0))</f>
        <v>Data on type of electric cooling is not available in the annual POTEnCIA reports on country energy consumption, dummy data based on the NL dataset was used to fill in the split; author: Joint Research Center (JRC); year: 2019</v>
      </c>
      <c r="AM80" s="71" t="str">
        <f>INDEX(Calculation_Splits!$DW:$EY,MATCH($A80,Calculation_Splits!$E:$E,0),MATCH(AM$1,Calculation_Splits!$DW$2:$EY$2,0))</f>
        <v>Data on type of electric cooling is not available in the annual POTEnCIA reports on country energy consumption, dummy data based on the NL dataset was used to fill in the split; author: Joint Research Center (JRC); year: 2019</v>
      </c>
      <c r="AN80" s="71" t="str">
        <f>INDEX(Calculation_Splits!$DW:$EY,MATCH($A80,Calculation_Splits!$E:$E,0),MATCH(AN$1,Calculation_Splits!$DW$2:$EY$2,0))</f>
        <v>Data on type of electric cooling is not available in the annual POTEnCIA reports on country energy consumption, dummy data based on the NL dataset was used to fill in the split; author: Joint Research Center (JRC); year: 2019</v>
      </c>
      <c r="AO80" s="71" t="str">
        <f>INDEX(Calculation_Splits!$DW:$EY,MATCH($A80,Calculation_Splits!$E:$E,0),MATCH(AO$1,Calculation_Splits!$DW$2:$EY$2,0))</f>
        <v>Data on type of electric cooling is not available in the annual POTEnCIA reports on country energy consumption, dummy data based on the NL dataset was used to fill in the split; author: Joint Research Center (JRC); year: 2019</v>
      </c>
      <c r="AP80" s="71" t="str">
        <f>INDEX(Calculation_Splits!$DW:$EY,MATCH($A80,Calculation_Splits!$E:$E,0),MATCH(AP$1,Calculation_Splits!$DW$2:$EY$2,0))</f>
        <v>Data on type of electric cooling is not available in the annual POTEnCIA reports on country energy consumption, dummy data based on the NL dataset was used to fill in the split; author: Joint Research Center (JRC); year: 2019</v>
      </c>
      <c r="AQ80" s="71" t="str">
        <f>INDEX(Calculation_Splits!$DW:$EY,MATCH($A80,Calculation_Splits!$E:$E,0),MATCH(AQ$1,Calculation_Splits!$DW$2:$EY$2,0))</f>
        <v>Data on type of electric cooling is not available in the annual POTEnCIA reports on country energy consumption, dummy data based on the NL dataset was used to fill in the split; author: Joint Research Center (JRC); year: 2019</v>
      </c>
      <c r="AR80" s="71" t="str">
        <f>INDEX(Calculation_Splits!$DW:$EY,MATCH($A80,Calculation_Splits!$E:$E,0),MATCH(AR$1,Calculation_Splits!$DW$2:$EY$2,0))</f>
        <v>Data on type of electric cooling is not available in the annual POTEnCIA reports on country energy consumption, dummy data based on the NL dataset was used to fill in the split; author: Joint Research Center (JRC); year: 2019</v>
      </c>
      <c r="AS80" s="71" t="str">
        <f>INDEX(Calculation_Splits!$DW:$EY,MATCH($A80,Calculation_Splits!$E:$E,0),MATCH(AS$1,Calculation_Splits!$DW$2:$EY$2,0))</f>
        <v>Data on type of electric cooling is not available in the annual POTEnCIA reports on country energy consumption, dummy data based on the NL dataset was used to fill in the split; author: Joint Research Center (JRC); year: 2019</v>
      </c>
      <c r="AT80" s="71" t="str">
        <f>INDEX(Calculation_Splits!$DW:$EY,MATCH($A80,Calculation_Splits!$E:$E,0),MATCH(AT$1,Calculation_Splits!$DW$2:$EY$2,0))</f>
        <v>Data on type of electric cooling is not available in the annual POTEnCIA reports on country energy consumption, dummy data based on the NL dataset was used to fill in the split; author: Joint Research Center (JRC); year: 2019</v>
      </c>
      <c r="AU80" s="71" t="str">
        <f>INDEX(Calculation_Splits!$DW:$EY,MATCH($A80,Calculation_Splits!$E:$E,0),MATCH(AU$1,Calculation_Splits!$DW$2:$EY$2,0))</f>
        <v>Data on type of electric cooling is not available in the annual POTEnCIA reports on country energy consumption, dummy data based on the NL dataset was used to fill in the split; author: Joint Research Center (JRC); year: 2019</v>
      </c>
      <c r="AV80" s="71" t="str">
        <f>INDEX(Calculation_Splits!$DW:$EY,MATCH($A80,Calculation_Splits!$E:$E,0),MATCH(AV$1,Calculation_Splits!$DW$2:$EY$2,0))</f>
        <v>Data on type of electric cooling is not available in the annual POTEnCIA reports on country energy consumption, dummy data based on the NL dataset was used to fill in the split; author: Joint Research Center (JRC); year: 2019</v>
      </c>
      <c r="AW80" s="71" t="str">
        <f>INDEX(Calculation_Splits!$DW:$EY,MATCH($A80,Calculation_Splits!$E:$E,0),MATCH(AW$1,Calculation_Splits!$DW$2:$EY$2,0))</f>
        <v>Data on type of electric cooling is not available in the annual POTEnCIA reports on country energy consumption, dummy data based on the NL dataset was used to fill in the split; author: Joint Research Center (JRC); year: 2019</v>
      </c>
      <c r="AX80" s="71" t="str">
        <f>INDEX(Calculation_Splits!$DW:$EY,MATCH($A80,Calculation_Splits!$E:$E,0),MATCH(AX$1,Calculation_Splits!$DW$2:$EY$2,0))</f>
        <v>Data on type of electric cooling is not available in the annual POTEnCIA reports on country energy consumption, dummy data based on the NL dataset was used to fill in the split; author: Joint Research Center (JRC); year: 2019</v>
      </c>
      <c r="AY80" s="71" t="str">
        <f>INDEX(Calculation_Splits!$DW:$EY,MATCH($A80,Calculation_Splits!$E:$E,0),MATCH(AY$1,Calculation_Splits!$DW$2:$EY$2,0))</f>
        <v>Data on type of electric cooling is not available in the annual POTEnCIA reports on country energy consumption, dummy data based on the NL dataset was used to fill in the split; author: Joint Research Center (JRC); year: 2019</v>
      </c>
      <c r="AZ80" s="71" t="str">
        <f>INDEX(Calculation_Splits!$DW:$EY,MATCH($A80,Calculation_Splits!$E:$E,0),MATCH(AZ$1,Calculation_Splits!$DW$2:$EY$2,0))</f>
        <v>Data on type of electric cooling is not available in the annual POTEnCIA reports on country energy consumption, dummy data based on the NL dataset was used to fill in the split; author: Joint Research Center (JRC); year: 2019</v>
      </c>
      <c r="BA80" s="71" t="str">
        <f>INDEX(Calculation_Splits!$DW:$EY,MATCH($A80,Calculation_Splits!$E:$E,0),MATCH(BA$1,Calculation_Splits!$DW$2:$EY$2,0))</f>
        <v>Data on type of electric cooling is not available in the annual POTEnCIA reports on country energy consumption, dummy data based on the NL dataset was used to fill in the split; author: Joint Research Center (JRC); year: 2019</v>
      </c>
      <c r="BB80" s="71" t="str">
        <f>INDEX(Calculation_Splits!$DW:$EY,MATCH($A80,Calculation_Splits!$E:$E,0),MATCH(BB$1,Calculation_Splits!$DW$2:$EY$2,0))</f>
        <v>Data on type of electric cooling is not available in the annual POTEnCIA reports on country energy consumption, dummy data based on the NL dataset was used to fill in the split; author: Joint Research Center (JRC); year: 2019</v>
      </c>
      <c r="BC80" s="71" t="str">
        <f>INDEX(Calculation_Splits!$DW:$EY,MATCH($A80,Calculation_Splits!$E:$E,0),MATCH(BC$1,Calculation_Splits!$DW$2:$EY$2,0))</f>
        <v>Data on type of electric cooling is not available in the annual POTEnCIA reports on country energy consumption, dummy data based on the NL dataset was used to fill in the split; author: Joint Research Center (JRC); year: 2019</v>
      </c>
      <c r="BD80" s="71" t="str">
        <f>INDEX(Calculation_Splits!$DW:$EY,MATCH($A80,Calculation_Splits!$E:$E,0),MATCH(BD$1,Calculation_Splits!$DW$2:$EY$2,0))</f>
        <v>Data on type of electric cooling is not available in the annual POTEnCIA reports on country energy consumption, dummy data based on the NL dataset was used to fill in the split; author: Joint Research Center (JRC); year: 2019</v>
      </c>
      <c r="BE80" s="71" t="str">
        <f>INDEX(Calculation_Splits!$DW:$EY,MATCH($A80,Calculation_Splits!$E:$E,0),MATCH(BE$1,Calculation_Splits!$DW$2:$EY$2,0))</f>
        <v>Data on type of electric cooling is not available in the annual POTEnCIA reports on country energy consumption, dummy data based on the NL dataset was used to fill in the split; author: Joint Research Center (JRC); year: 2019</v>
      </c>
      <c r="BF80" s="71" t="str">
        <f>INDEX(Calculation_Splits!$DW:$EY,MATCH($A80,Calculation_Splits!$E:$E,0),MATCH(BF$1,Calculation_Splits!$DW$2:$EY$2,0))</f>
        <v>Data on type of electric cooling is not available in the annual POTEnCIA reports on country energy consumption, dummy data based on the NL dataset was used to fill in the split; author: Joint Research Center (JRC); year: 2019</v>
      </c>
      <c r="BG80" s="71" t="str">
        <f>INDEX(Calculation_Splits!$DW:$EY,MATCH($A80,Calculation_Splits!$E:$E,0),MATCH(BG$1,Calculation_Splits!$DW$2:$EY$2,0))</f>
        <v>Data on type of electric cooling is not available in the annual POTEnCIA reports on country energy consumption, dummy data based on the NL dataset was used to fill in the split; author: Joint Research Center (JRC); year: 2019</v>
      </c>
    </row>
    <row r="81" spans="1:59" x14ac:dyDescent="0.2">
      <c r="A81" t="s">
        <v>215</v>
      </c>
      <c r="B81" s="49">
        <f>INDEX(Calculation_Splits!$CT:$DV,MATCH($A81,Calculation_Splits!$E:$E,0),MATCH(B$1,Calculation_Splits!$CT$2:$DV$2,0))</f>
        <v>0</v>
      </c>
      <c r="C81" s="49">
        <f>INDEX(Calculation_Splits!$CT:$DV,MATCH($A81,Calculation_Splits!$E:$E,0),MATCH(C$1,Calculation_Splits!$CT$2:$DV$2,0))</f>
        <v>0</v>
      </c>
      <c r="D81" s="49">
        <f>INDEX(Calculation_Splits!$CT:$DV,MATCH($A81,Calculation_Splits!$E:$E,0),MATCH(D$1,Calculation_Splits!$CT$2:$DV$2,0))</f>
        <v>0</v>
      </c>
      <c r="E81" s="49">
        <f>INDEX(Calculation_Splits!$CT:$DV,MATCH($A81,Calculation_Splits!$E:$E,0),MATCH(E$1,Calculation_Splits!$CT$2:$DV$2,0))</f>
        <v>0</v>
      </c>
      <c r="F81" s="49">
        <f>INDEX(Calculation_Splits!$CT:$DV,MATCH($A81,Calculation_Splits!$E:$E,0),MATCH(F$1,Calculation_Splits!$CT$2:$DV$2,0))</f>
        <v>0</v>
      </c>
      <c r="G81" s="49">
        <f>INDEX(Calculation_Splits!$CT:$DV,MATCH($A81,Calculation_Splits!$E:$E,0),MATCH(G$1,Calculation_Splits!$CT$2:$DV$2,0))</f>
        <v>0</v>
      </c>
      <c r="H81" s="49">
        <f>INDEX(Calculation_Splits!$CT:$DV,MATCH($A81,Calculation_Splits!$E:$E,0),MATCH(H$1,Calculation_Splits!$CT$2:$DV$2,0))</f>
        <v>0</v>
      </c>
      <c r="I81" s="49">
        <f>INDEX(Calculation_Splits!$CT:$DV,MATCH($A81,Calculation_Splits!$E:$E,0),MATCH(I$1,Calculation_Splits!$CT$2:$DV$2,0))</f>
        <v>0</v>
      </c>
      <c r="J81" s="49">
        <f>INDEX(Calculation_Splits!$CT:$DV,MATCH($A81,Calculation_Splits!$E:$E,0),MATCH(J$1,Calculation_Splits!$CT$2:$DV$2,0))</f>
        <v>0</v>
      </c>
      <c r="K81" s="49">
        <f>INDEX(Calculation_Splits!$CT:$DV,MATCH($A81,Calculation_Splits!$E:$E,0),MATCH(K$1,Calculation_Splits!$CT$2:$DV$2,0))</f>
        <v>0</v>
      </c>
      <c r="L81" s="49">
        <f>INDEX(Calculation_Splits!$CT:$DV,MATCH($A81,Calculation_Splits!$E:$E,0),MATCH(L$1,Calculation_Splits!$CT$2:$DV$2,0))</f>
        <v>0</v>
      </c>
      <c r="M81" s="49">
        <f>INDEX(Calculation_Splits!$CT:$DV,MATCH($A81,Calculation_Splits!$E:$E,0),MATCH(M$1,Calculation_Splits!$CT$2:$DV$2,0))</f>
        <v>0</v>
      </c>
      <c r="N81" s="49">
        <f>INDEX(Calculation_Splits!$CT:$DV,MATCH($A81,Calculation_Splits!$E:$E,0),MATCH(N$1,Calculation_Splits!$CT$2:$DV$2,0))</f>
        <v>0</v>
      </c>
      <c r="O81" s="49">
        <f>INDEX(Calculation_Splits!$CT:$DV,MATCH($A81,Calculation_Splits!$E:$E,0),MATCH(O$1,Calculation_Splits!$CT$2:$DV$2,0))</f>
        <v>0</v>
      </c>
      <c r="P81" s="49">
        <f>INDEX(Calculation_Splits!$CT:$DV,MATCH($A81,Calculation_Splits!$E:$E,0),MATCH(P$1,Calculation_Splits!$CT$2:$DV$2,0))</f>
        <v>0</v>
      </c>
      <c r="Q81" s="49">
        <f>INDEX(Calculation_Splits!$CT:$DV,MATCH($A81,Calculation_Splits!$E:$E,0),MATCH(Q$1,Calculation_Splits!$CT$2:$DV$2,0))</f>
        <v>0</v>
      </c>
      <c r="R81" s="49">
        <f>INDEX(Calculation_Splits!$CT:$DV,MATCH($A81,Calculation_Splits!$E:$E,0),MATCH(R$1,Calculation_Splits!$CT$2:$DV$2,0))</f>
        <v>0</v>
      </c>
      <c r="S81" s="49">
        <f>INDEX(Calculation_Splits!$CT:$DV,MATCH($A81,Calculation_Splits!$E:$E,0),MATCH(S$1,Calculation_Splits!$CT$2:$DV$2,0))</f>
        <v>0</v>
      </c>
      <c r="T81" s="49">
        <f>INDEX(Calculation_Splits!$CT:$DV,MATCH($A81,Calculation_Splits!$E:$E,0),MATCH(T$1,Calculation_Splits!$CT$2:$DV$2,0))</f>
        <v>0</v>
      </c>
      <c r="U81" s="49">
        <f>INDEX(Calculation_Splits!$CT:$DV,MATCH($A81,Calculation_Splits!$E:$E,0),MATCH(U$1,Calculation_Splits!$CT$2:$DV$2,0))</f>
        <v>0</v>
      </c>
      <c r="V81" s="49">
        <f>INDEX(Calculation_Splits!$CT:$DV,MATCH($A81,Calculation_Splits!$E:$E,0),MATCH(V$1,Calculation_Splits!$CT$2:$DV$2,0))</f>
        <v>0</v>
      </c>
      <c r="W81" s="49">
        <f>INDEX(Calculation_Splits!$CT:$DV,MATCH($A81,Calculation_Splits!$E:$E,0),MATCH(W$1,Calculation_Splits!$CT$2:$DV$2,0))</f>
        <v>0</v>
      </c>
      <c r="X81" s="49">
        <f>INDEX(Calculation_Splits!$CT:$DV,MATCH($A81,Calculation_Splits!$E:$E,0),MATCH(X$1,Calculation_Splits!$CT$2:$DV$2,0))</f>
        <v>0</v>
      </c>
      <c r="Y81" s="49">
        <f>INDEX(Calculation_Splits!$CT:$DV,MATCH($A81,Calculation_Splits!$E:$E,0),MATCH(Y$1,Calculation_Splits!$CT$2:$DV$2,0))</f>
        <v>0</v>
      </c>
      <c r="Z81" s="49">
        <f>INDEX(Calculation_Splits!$CT:$DV,MATCH($A81,Calculation_Splits!$E:$E,0),MATCH(Z$1,Calculation_Splits!$CT$2:$DV$2,0))</f>
        <v>0</v>
      </c>
      <c r="AA81" s="49">
        <f>INDEX(Calculation_Splits!$CT:$DV,MATCH($A81,Calculation_Splits!$E:$E,0),MATCH(AA$1,Calculation_Splits!$CT$2:$DV$2,0))</f>
        <v>0</v>
      </c>
      <c r="AB81" s="49">
        <f>INDEX(Calculation_Splits!$CT:$DV,MATCH($A81,Calculation_Splits!$E:$E,0),MATCH(AB$1,Calculation_Splits!$CT$2:$DV$2,0))</f>
        <v>0</v>
      </c>
      <c r="AC81" s="49">
        <f>INDEX(Calculation_Splits!$CT:$DV,MATCH($A81,Calculation_Splits!$E:$E,0),MATCH(AC$1,Calculation_Splits!$CT$2:$DV$2,0))</f>
        <v>0</v>
      </c>
      <c r="AD81" s="49">
        <f>INDEX(Calculation_Splits!$CT:$DV,MATCH($A81,Calculation_Splits!$E:$E,0),MATCH(AD$1,Calculation_Splits!$CT$2:$DV$2,0))</f>
        <v>0</v>
      </c>
      <c r="AE81" s="71" t="str">
        <f>INDEX(Calculation_Splits!$DW:$EY,MATCH($A81,Calculation_Splits!$E:$E,0),MATCH(AE$1,Calculation_Splits!$DW$2:$EY$2,0))</f>
        <v>Data on type of electric cooling is not available in the annual POTEnCIA reports on country energy consumption, dummy data based on the NL dataset was used to fill in the split; author: Joint Research Center (JRC); year: 2019</v>
      </c>
      <c r="AF81" s="71" t="str">
        <f>INDEX(Calculation_Splits!$DW:$EY,MATCH($A81,Calculation_Splits!$E:$E,0),MATCH(AF$1,Calculation_Splits!$DW$2:$EY$2,0))</f>
        <v>Data on type of electric cooling is not available in the annual POTEnCIA reports on country energy consumption, dummy data based on the NL dataset was used to fill in the split; author: Joint Research Center (JRC); year: 2019</v>
      </c>
      <c r="AG81" s="71" t="str">
        <f>INDEX(Calculation_Splits!$DW:$EY,MATCH($A81,Calculation_Splits!$E:$E,0),MATCH(AG$1,Calculation_Splits!$DW$2:$EY$2,0))</f>
        <v>Data on type of electric cooling is not available in the annual POTEnCIA reports on country energy consumption, dummy data based on the NL dataset was used to fill in the split; author: Joint Research Center (JRC); year: 2019</v>
      </c>
      <c r="AH81" s="71" t="str">
        <f>INDEX(Calculation_Splits!$DW:$EY,MATCH($A81,Calculation_Splits!$E:$E,0),MATCH(AH$1,Calculation_Splits!$DW$2:$EY$2,0))</f>
        <v>Data on type of electric cooling is not available in the annual POTEnCIA reports on country energy consumption, dummy data based on the NL dataset was used to fill in the split; author: Joint Research Center (JRC); year: 2019</v>
      </c>
      <c r="AI81" s="71" t="str">
        <f>INDEX(Calculation_Splits!$DW:$EY,MATCH($A81,Calculation_Splits!$E:$E,0),MATCH(AI$1,Calculation_Splits!$DW$2:$EY$2,0))</f>
        <v>Data on type of electric cooling is not available in the annual POTEnCIA reports on country energy consumption, dummy data based on the NL dataset was used to fill in the split; author: Joint Research Center (JRC); year: 2019</v>
      </c>
      <c r="AJ81" s="71" t="str">
        <f>INDEX(Calculation_Splits!$DW:$EY,MATCH($A81,Calculation_Splits!$E:$E,0),MATCH(AJ$1,Calculation_Splits!$DW$2:$EY$2,0))</f>
        <v>Data on type of electric cooling is not available in the annual POTEnCIA reports on country energy consumption, dummy data based on the NL dataset was used to fill in the split; author: Joint Research Center (JRC); year: 2019</v>
      </c>
      <c r="AK81" s="71" t="str">
        <f>INDEX(Calculation_Splits!$DW:$EY,MATCH($A81,Calculation_Splits!$E:$E,0),MATCH(AK$1,Calculation_Splits!$DW$2:$EY$2,0))</f>
        <v>Data on type of electric cooling is not available in the annual POTEnCIA reports on country energy consumption, dummy data based on the NL dataset was used to fill in the split; author: Joint Research Center (JRC); year: 2019</v>
      </c>
      <c r="AL81" s="71" t="str">
        <f>INDEX(Calculation_Splits!$DW:$EY,MATCH($A81,Calculation_Splits!$E:$E,0),MATCH(AL$1,Calculation_Splits!$DW$2:$EY$2,0))</f>
        <v>Data on type of electric cooling is not available in the annual POTEnCIA reports on country energy consumption, dummy data based on the NL dataset was used to fill in the split; author: Joint Research Center (JRC); year: 2019</v>
      </c>
      <c r="AM81" s="71" t="str">
        <f>INDEX(Calculation_Splits!$DW:$EY,MATCH($A81,Calculation_Splits!$E:$E,0),MATCH(AM$1,Calculation_Splits!$DW$2:$EY$2,0))</f>
        <v>Data on type of electric cooling is not available in the annual POTEnCIA reports on country energy consumption, dummy data based on the NL dataset was used to fill in the split; author: Joint Research Center (JRC); year: 2019</v>
      </c>
      <c r="AN81" s="71" t="str">
        <f>INDEX(Calculation_Splits!$DW:$EY,MATCH($A81,Calculation_Splits!$E:$E,0),MATCH(AN$1,Calculation_Splits!$DW$2:$EY$2,0))</f>
        <v>Data on type of electric cooling is not available in the annual POTEnCIA reports on country energy consumption, dummy data based on the NL dataset was used to fill in the split; author: Joint Research Center (JRC); year: 2019</v>
      </c>
      <c r="AO81" s="71" t="str">
        <f>INDEX(Calculation_Splits!$DW:$EY,MATCH($A81,Calculation_Splits!$E:$E,0),MATCH(AO$1,Calculation_Splits!$DW$2:$EY$2,0))</f>
        <v>Data on type of electric cooling is not available in the annual POTEnCIA reports on country energy consumption, dummy data based on the NL dataset was used to fill in the split; author: Joint Research Center (JRC); year: 2019</v>
      </c>
      <c r="AP81" s="71" t="str">
        <f>INDEX(Calculation_Splits!$DW:$EY,MATCH($A81,Calculation_Splits!$E:$E,0),MATCH(AP$1,Calculation_Splits!$DW$2:$EY$2,0))</f>
        <v>Data on type of electric cooling is not available in the annual POTEnCIA reports on country energy consumption, dummy data based on the NL dataset was used to fill in the split; author: Joint Research Center (JRC); year: 2019</v>
      </c>
      <c r="AQ81" s="71" t="str">
        <f>INDEX(Calculation_Splits!$DW:$EY,MATCH($A81,Calculation_Splits!$E:$E,0),MATCH(AQ$1,Calculation_Splits!$DW$2:$EY$2,0))</f>
        <v>Data on type of electric cooling is not available in the annual POTEnCIA reports on country energy consumption, dummy data based on the NL dataset was used to fill in the split; author: Joint Research Center (JRC); year: 2019</v>
      </c>
      <c r="AR81" s="71" t="str">
        <f>INDEX(Calculation_Splits!$DW:$EY,MATCH($A81,Calculation_Splits!$E:$E,0),MATCH(AR$1,Calculation_Splits!$DW$2:$EY$2,0))</f>
        <v>Data on type of electric cooling is not available in the annual POTEnCIA reports on country energy consumption, dummy data based on the NL dataset was used to fill in the split; author: Joint Research Center (JRC); year: 2019</v>
      </c>
      <c r="AS81" s="71" t="str">
        <f>INDEX(Calculation_Splits!$DW:$EY,MATCH($A81,Calculation_Splits!$E:$E,0),MATCH(AS$1,Calculation_Splits!$DW$2:$EY$2,0))</f>
        <v>Data on type of electric cooling is not available in the annual POTEnCIA reports on country energy consumption, dummy data based on the NL dataset was used to fill in the split; author: Joint Research Center (JRC); year: 2019</v>
      </c>
      <c r="AT81" s="71" t="str">
        <f>INDEX(Calculation_Splits!$DW:$EY,MATCH($A81,Calculation_Splits!$E:$E,0),MATCH(AT$1,Calculation_Splits!$DW$2:$EY$2,0))</f>
        <v>Data on type of electric cooling is not available in the annual POTEnCIA reports on country energy consumption, dummy data based on the NL dataset was used to fill in the split; author: Joint Research Center (JRC); year: 2019</v>
      </c>
      <c r="AU81" s="71" t="str">
        <f>INDEX(Calculation_Splits!$DW:$EY,MATCH($A81,Calculation_Splits!$E:$E,0),MATCH(AU$1,Calculation_Splits!$DW$2:$EY$2,0))</f>
        <v>Data on type of electric cooling is not available in the annual POTEnCIA reports on country energy consumption, dummy data based on the NL dataset was used to fill in the split; author: Joint Research Center (JRC); year: 2019</v>
      </c>
      <c r="AV81" s="71" t="str">
        <f>INDEX(Calculation_Splits!$DW:$EY,MATCH($A81,Calculation_Splits!$E:$E,0),MATCH(AV$1,Calculation_Splits!$DW$2:$EY$2,0))</f>
        <v>Data on type of electric cooling is not available in the annual POTEnCIA reports on country energy consumption, dummy data based on the NL dataset was used to fill in the split; author: Joint Research Center (JRC); year: 2019</v>
      </c>
      <c r="AW81" s="71" t="str">
        <f>INDEX(Calculation_Splits!$DW:$EY,MATCH($A81,Calculation_Splits!$E:$E,0),MATCH(AW$1,Calculation_Splits!$DW$2:$EY$2,0))</f>
        <v>Data on type of electric cooling is not available in the annual POTEnCIA reports on country energy consumption, dummy data based on the NL dataset was used to fill in the split; author: Joint Research Center (JRC); year: 2019</v>
      </c>
      <c r="AX81" s="71" t="str">
        <f>INDEX(Calculation_Splits!$DW:$EY,MATCH($A81,Calculation_Splits!$E:$E,0),MATCH(AX$1,Calculation_Splits!$DW$2:$EY$2,0))</f>
        <v>Data on type of electric cooling is not available in the annual POTEnCIA reports on country energy consumption, dummy data based on the NL dataset was used to fill in the split; author: Joint Research Center (JRC); year: 2019</v>
      </c>
      <c r="AY81" s="71" t="str">
        <f>INDEX(Calculation_Splits!$DW:$EY,MATCH($A81,Calculation_Splits!$E:$E,0),MATCH(AY$1,Calculation_Splits!$DW$2:$EY$2,0))</f>
        <v>Data on type of electric cooling is not available in the annual POTEnCIA reports on country energy consumption, dummy data based on the NL dataset was used to fill in the split; author: Joint Research Center (JRC); year: 2019</v>
      </c>
      <c r="AZ81" s="71" t="str">
        <f>INDEX(Calculation_Splits!$DW:$EY,MATCH($A81,Calculation_Splits!$E:$E,0),MATCH(AZ$1,Calculation_Splits!$DW$2:$EY$2,0))</f>
        <v>Data on type of electric cooling is not available in the annual POTEnCIA reports on country energy consumption, dummy data based on the NL dataset was used to fill in the split; author: Joint Research Center (JRC); year: 2019</v>
      </c>
      <c r="BA81" s="71" t="str">
        <f>INDEX(Calculation_Splits!$DW:$EY,MATCH($A81,Calculation_Splits!$E:$E,0),MATCH(BA$1,Calculation_Splits!$DW$2:$EY$2,0))</f>
        <v>Data on type of electric cooling is not available in the annual POTEnCIA reports on country energy consumption, dummy data based on the NL dataset was used to fill in the split; author: Joint Research Center (JRC); year: 2019</v>
      </c>
      <c r="BB81" s="71" t="str">
        <f>INDEX(Calculation_Splits!$DW:$EY,MATCH($A81,Calculation_Splits!$E:$E,0),MATCH(BB$1,Calculation_Splits!$DW$2:$EY$2,0))</f>
        <v>Data on type of electric cooling is not available in the annual POTEnCIA reports on country energy consumption, dummy data based on the NL dataset was used to fill in the split; author: Joint Research Center (JRC); year: 2019</v>
      </c>
      <c r="BC81" s="71" t="str">
        <f>INDEX(Calculation_Splits!$DW:$EY,MATCH($A81,Calculation_Splits!$E:$E,0),MATCH(BC$1,Calculation_Splits!$DW$2:$EY$2,0))</f>
        <v>Data on type of electric cooling is not available in the annual POTEnCIA reports on country energy consumption, dummy data based on the NL dataset was used to fill in the split; author: Joint Research Center (JRC); year: 2019</v>
      </c>
      <c r="BD81" s="71" t="str">
        <f>INDEX(Calculation_Splits!$DW:$EY,MATCH($A81,Calculation_Splits!$E:$E,0),MATCH(BD$1,Calculation_Splits!$DW$2:$EY$2,0))</f>
        <v>Data on type of electric cooling is not available in the annual POTEnCIA reports on country energy consumption, dummy data based on the NL dataset was used to fill in the split; author: Joint Research Center (JRC); year: 2019</v>
      </c>
      <c r="BE81" s="71" t="str">
        <f>INDEX(Calculation_Splits!$DW:$EY,MATCH($A81,Calculation_Splits!$E:$E,0),MATCH(BE$1,Calculation_Splits!$DW$2:$EY$2,0))</f>
        <v>Data on type of electric cooling is not available in the annual POTEnCIA reports on country energy consumption, dummy data based on the NL dataset was used to fill in the split; author: Joint Research Center (JRC); year: 2019</v>
      </c>
      <c r="BF81" s="71" t="str">
        <f>INDEX(Calculation_Splits!$DW:$EY,MATCH($A81,Calculation_Splits!$E:$E,0),MATCH(BF$1,Calculation_Splits!$DW$2:$EY$2,0))</f>
        <v>Data on type of electric cooling is not available in the annual POTEnCIA reports on country energy consumption, dummy data based on the NL dataset was used to fill in the split; author: Joint Research Center (JRC); year: 2019</v>
      </c>
      <c r="BG81" s="71" t="str">
        <f>INDEX(Calculation_Splits!$DW:$EY,MATCH($A81,Calculation_Splits!$E:$E,0),MATCH(BG$1,Calculation_Splits!$DW$2:$EY$2,0))</f>
        <v>Data on type of electric cooling is not available in the annual POTEnCIA reports on country energy consumption, dummy data based on the NL dataset was used to fill in the split; author: Joint Research Center (JRC); year: 2019</v>
      </c>
    </row>
    <row r="82" spans="1:59" x14ac:dyDescent="0.2">
      <c r="A82" t="s">
        <v>216</v>
      </c>
      <c r="B82" s="49">
        <f>INDEX(Calculation_Splits!$CT:$DV,MATCH($A82,Calculation_Splits!$E:$E,0),MATCH(B$1,Calculation_Splits!$CT$2:$DV$2,0))</f>
        <v>0.02</v>
      </c>
      <c r="C82" s="49">
        <f>INDEX(Calculation_Splits!$CT:$DV,MATCH($A82,Calculation_Splits!$E:$E,0),MATCH(C$1,Calculation_Splits!$CT$2:$DV$2,0))</f>
        <v>0.02</v>
      </c>
      <c r="D82" s="49">
        <f>INDEX(Calculation_Splits!$CT:$DV,MATCH($A82,Calculation_Splits!$E:$E,0),MATCH(D$1,Calculation_Splits!$CT$2:$DV$2,0))</f>
        <v>0.02</v>
      </c>
      <c r="E82" s="49">
        <f>INDEX(Calculation_Splits!$CT:$DV,MATCH($A82,Calculation_Splits!$E:$E,0),MATCH(E$1,Calculation_Splits!$CT$2:$DV$2,0))</f>
        <v>0.02</v>
      </c>
      <c r="F82" s="49">
        <f>INDEX(Calculation_Splits!$CT:$DV,MATCH($A82,Calculation_Splits!$E:$E,0),MATCH(F$1,Calculation_Splits!$CT$2:$DV$2,0))</f>
        <v>0.02</v>
      </c>
      <c r="G82" s="49">
        <f>INDEX(Calculation_Splits!$CT:$DV,MATCH($A82,Calculation_Splits!$E:$E,0),MATCH(G$1,Calculation_Splits!$CT$2:$DV$2,0))</f>
        <v>0.02</v>
      </c>
      <c r="H82" s="49">
        <f>INDEX(Calculation_Splits!$CT:$DV,MATCH($A82,Calculation_Splits!$E:$E,0),MATCH(H$1,Calculation_Splits!$CT$2:$DV$2,0))</f>
        <v>0.02</v>
      </c>
      <c r="I82" s="49">
        <f>INDEX(Calculation_Splits!$CT:$DV,MATCH($A82,Calculation_Splits!$E:$E,0),MATCH(I$1,Calculation_Splits!$CT$2:$DV$2,0))</f>
        <v>0.02</v>
      </c>
      <c r="J82" s="49">
        <f>INDEX(Calculation_Splits!$CT:$DV,MATCH($A82,Calculation_Splits!$E:$E,0),MATCH(J$1,Calculation_Splits!$CT$2:$DV$2,0))</f>
        <v>0.02</v>
      </c>
      <c r="K82" s="49">
        <f>INDEX(Calculation_Splits!$CT:$DV,MATCH($A82,Calculation_Splits!$E:$E,0),MATCH(K$1,Calculation_Splits!$CT$2:$DV$2,0))</f>
        <v>0.02</v>
      </c>
      <c r="L82" s="49">
        <f>INDEX(Calculation_Splits!$CT:$DV,MATCH($A82,Calculation_Splits!$E:$E,0),MATCH(L$1,Calculation_Splits!$CT$2:$DV$2,0))</f>
        <v>0.02</v>
      </c>
      <c r="M82" s="49">
        <f>INDEX(Calculation_Splits!$CT:$DV,MATCH($A82,Calculation_Splits!$E:$E,0),MATCH(M$1,Calculation_Splits!$CT$2:$DV$2,0))</f>
        <v>0.02</v>
      </c>
      <c r="N82" s="49">
        <f>INDEX(Calculation_Splits!$CT:$DV,MATCH($A82,Calculation_Splits!$E:$E,0),MATCH(N$1,Calculation_Splits!$CT$2:$DV$2,0))</f>
        <v>0.02</v>
      </c>
      <c r="O82" s="49">
        <f>INDEX(Calculation_Splits!$CT:$DV,MATCH($A82,Calculation_Splits!$E:$E,0),MATCH(O$1,Calculation_Splits!$CT$2:$DV$2,0))</f>
        <v>0.02</v>
      </c>
      <c r="P82" s="49">
        <f>INDEX(Calculation_Splits!$CT:$DV,MATCH($A82,Calculation_Splits!$E:$E,0),MATCH(P$1,Calculation_Splits!$CT$2:$DV$2,0))</f>
        <v>0.02</v>
      </c>
      <c r="Q82" s="49">
        <f>INDEX(Calculation_Splits!$CT:$DV,MATCH($A82,Calculation_Splits!$E:$E,0),MATCH(Q$1,Calculation_Splits!$CT$2:$DV$2,0))</f>
        <v>0.02</v>
      </c>
      <c r="R82" s="49">
        <f>INDEX(Calculation_Splits!$CT:$DV,MATCH($A82,Calculation_Splits!$E:$E,0),MATCH(R$1,Calculation_Splits!$CT$2:$DV$2,0))</f>
        <v>0.02</v>
      </c>
      <c r="S82" s="49">
        <f>INDEX(Calculation_Splits!$CT:$DV,MATCH($A82,Calculation_Splits!$E:$E,0),MATCH(S$1,Calculation_Splits!$CT$2:$DV$2,0))</f>
        <v>0.02</v>
      </c>
      <c r="T82" s="49">
        <f>INDEX(Calculation_Splits!$CT:$DV,MATCH($A82,Calculation_Splits!$E:$E,0),MATCH(T$1,Calculation_Splits!$CT$2:$DV$2,0))</f>
        <v>0.02</v>
      </c>
      <c r="U82" s="49">
        <f>INDEX(Calculation_Splits!$CT:$DV,MATCH($A82,Calculation_Splits!$E:$E,0),MATCH(U$1,Calculation_Splits!$CT$2:$DV$2,0))</f>
        <v>0.02</v>
      </c>
      <c r="V82" s="49">
        <f>INDEX(Calculation_Splits!$CT:$DV,MATCH($A82,Calculation_Splits!$E:$E,0),MATCH(V$1,Calculation_Splits!$CT$2:$DV$2,0))</f>
        <v>0.02</v>
      </c>
      <c r="W82" s="49">
        <f>INDEX(Calculation_Splits!$CT:$DV,MATCH($A82,Calculation_Splits!$E:$E,0),MATCH(W$1,Calculation_Splits!$CT$2:$DV$2,0))</f>
        <v>0.02</v>
      </c>
      <c r="X82" s="49">
        <f>INDEX(Calculation_Splits!$CT:$DV,MATCH($A82,Calculation_Splits!$E:$E,0),MATCH(X$1,Calculation_Splits!$CT$2:$DV$2,0))</f>
        <v>0.02</v>
      </c>
      <c r="Y82" s="49">
        <f>INDEX(Calculation_Splits!$CT:$DV,MATCH($A82,Calculation_Splits!$E:$E,0),MATCH(Y$1,Calculation_Splits!$CT$2:$DV$2,0))</f>
        <v>0.02</v>
      </c>
      <c r="Z82" s="49">
        <f>INDEX(Calculation_Splits!$CT:$DV,MATCH($A82,Calculation_Splits!$E:$E,0),MATCH(Z$1,Calculation_Splits!$CT$2:$DV$2,0))</f>
        <v>0.02</v>
      </c>
      <c r="AA82" s="49">
        <f>INDEX(Calculation_Splits!$CT:$DV,MATCH($A82,Calculation_Splits!$E:$E,0),MATCH(AA$1,Calculation_Splits!$CT$2:$DV$2,0))</f>
        <v>0.02</v>
      </c>
      <c r="AB82" s="49">
        <f>INDEX(Calculation_Splits!$CT:$DV,MATCH($A82,Calculation_Splits!$E:$E,0),MATCH(AB$1,Calculation_Splits!$CT$2:$DV$2,0))</f>
        <v>0.02</v>
      </c>
      <c r="AC82" s="49">
        <f>INDEX(Calculation_Splits!$CT:$DV,MATCH($A82,Calculation_Splits!$E:$E,0),MATCH(AC$1,Calculation_Splits!$CT$2:$DV$2,0))</f>
        <v>0.02</v>
      </c>
      <c r="AD82" s="49">
        <f>INDEX(Calculation_Splits!$CT:$DV,MATCH($A82,Calculation_Splits!$E:$E,0),MATCH(AD$1,Calculation_Splits!$CT$2:$DV$2,0))</f>
        <v>0.02</v>
      </c>
      <c r="AE82" s="71" t="str">
        <f>INDEX(Calculation_Splits!$DW:$EY,MATCH($A82,Calculation_Splits!$E:$E,0),MATCH(AE$1,Calculation_Splits!$DW$2:$EY$2,0))</f>
        <v>Data on type of electric cooling is not available in the annual POTEnCIA reports on country energy consumption, dummy data based on the NL dataset was used to fill in the split; author: Joint Research Center (JRC); year: 2019</v>
      </c>
      <c r="AF82" s="71" t="str">
        <f>INDEX(Calculation_Splits!$DW:$EY,MATCH($A82,Calculation_Splits!$E:$E,0),MATCH(AF$1,Calculation_Splits!$DW$2:$EY$2,0))</f>
        <v>Data on type of electric cooling is not available in the annual POTEnCIA reports on country energy consumption, dummy data based on the NL dataset was used to fill in the split; author: Joint Research Center (JRC); year: 2019</v>
      </c>
      <c r="AG82" s="71" t="str">
        <f>INDEX(Calculation_Splits!$DW:$EY,MATCH($A82,Calculation_Splits!$E:$E,0),MATCH(AG$1,Calculation_Splits!$DW$2:$EY$2,0))</f>
        <v>Data on type of electric cooling is not available in the annual POTEnCIA reports on country energy consumption, dummy data based on the NL dataset was used to fill in the split; author: Joint Research Center (JRC); year: 2019</v>
      </c>
      <c r="AH82" s="71" t="str">
        <f>INDEX(Calculation_Splits!$DW:$EY,MATCH($A82,Calculation_Splits!$E:$E,0),MATCH(AH$1,Calculation_Splits!$DW$2:$EY$2,0))</f>
        <v>Data on type of electric cooling is not available in the annual POTEnCIA reports on country energy consumption, dummy data based on the NL dataset was used to fill in the split; author: Joint Research Center (JRC); year: 2019</v>
      </c>
      <c r="AI82" s="71" t="str">
        <f>INDEX(Calculation_Splits!$DW:$EY,MATCH($A82,Calculation_Splits!$E:$E,0),MATCH(AI$1,Calculation_Splits!$DW$2:$EY$2,0))</f>
        <v>Data on type of electric cooling is not available in the annual POTEnCIA reports on country energy consumption, dummy data based on the NL dataset was used to fill in the split; author: Joint Research Center (JRC); year: 2019</v>
      </c>
      <c r="AJ82" s="71" t="str">
        <f>INDEX(Calculation_Splits!$DW:$EY,MATCH($A82,Calculation_Splits!$E:$E,0),MATCH(AJ$1,Calculation_Splits!$DW$2:$EY$2,0))</f>
        <v>Data on type of electric cooling is not available in the annual POTEnCIA reports on country energy consumption, dummy data based on the NL dataset was used to fill in the split; author: Joint Research Center (JRC); year: 2019</v>
      </c>
      <c r="AK82" s="71" t="str">
        <f>INDEX(Calculation_Splits!$DW:$EY,MATCH($A82,Calculation_Splits!$E:$E,0),MATCH(AK$1,Calculation_Splits!$DW$2:$EY$2,0))</f>
        <v>Data on type of electric cooling is not available in the annual POTEnCIA reports on country energy consumption, dummy data based on the NL dataset was used to fill in the split; author: Joint Research Center (JRC); year: 2019</v>
      </c>
      <c r="AL82" s="71" t="str">
        <f>INDEX(Calculation_Splits!$DW:$EY,MATCH($A82,Calculation_Splits!$E:$E,0),MATCH(AL$1,Calculation_Splits!$DW$2:$EY$2,0))</f>
        <v>Data on type of electric cooling is not available in the annual POTEnCIA reports on country energy consumption, dummy data based on the NL dataset was used to fill in the split; author: Joint Research Center (JRC); year: 2019</v>
      </c>
      <c r="AM82" s="71" t="str">
        <f>INDEX(Calculation_Splits!$DW:$EY,MATCH($A82,Calculation_Splits!$E:$E,0),MATCH(AM$1,Calculation_Splits!$DW$2:$EY$2,0))</f>
        <v>Data on type of electric cooling is not available in the annual POTEnCIA reports on country energy consumption, dummy data based on the NL dataset was used to fill in the split; author: Joint Research Center (JRC); year: 2019</v>
      </c>
      <c r="AN82" s="71" t="str">
        <f>INDEX(Calculation_Splits!$DW:$EY,MATCH($A82,Calculation_Splits!$E:$E,0),MATCH(AN$1,Calculation_Splits!$DW$2:$EY$2,0))</f>
        <v>Data on type of electric cooling is not available in the annual POTEnCIA reports on country energy consumption, dummy data based on the NL dataset was used to fill in the split; author: Joint Research Center (JRC); year: 2019</v>
      </c>
      <c r="AO82" s="71" t="str">
        <f>INDEX(Calculation_Splits!$DW:$EY,MATCH($A82,Calculation_Splits!$E:$E,0),MATCH(AO$1,Calculation_Splits!$DW$2:$EY$2,0))</f>
        <v>Data on type of electric cooling is not available in the annual POTEnCIA reports on country energy consumption, dummy data based on the NL dataset was used to fill in the split; author: Joint Research Center (JRC); year: 2019</v>
      </c>
      <c r="AP82" s="71" t="str">
        <f>INDEX(Calculation_Splits!$DW:$EY,MATCH($A82,Calculation_Splits!$E:$E,0),MATCH(AP$1,Calculation_Splits!$DW$2:$EY$2,0))</f>
        <v>Data on type of electric cooling is not available in the annual POTEnCIA reports on country energy consumption, dummy data based on the NL dataset was used to fill in the split; author: Joint Research Center (JRC); year: 2019</v>
      </c>
      <c r="AQ82" s="71" t="str">
        <f>INDEX(Calculation_Splits!$DW:$EY,MATCH($A82,Calculation_Splits!$E:$E,0),MATCH(AQ$1,Calculation_Splits!$DW$2:$EY$2,0))</f>
        <v>Data on type of electric cooling is not available in the annual POTEnCIA reports on country energy consumption, dummy data based on the NL dataset was used to fill in the split; author: Joint Research Center (JRC); year: 2019</v>
      </c>
      <c r="AR82" s="71" t="str">
        <f>INDEX(Calculation_Splits!$DW:$EY,MATCH($A82,Calculation_Splits!$E:$E,0),MATCH(AR$1,Calculation_Splits!$DW$2:$EY$2,0))</f>
        <v>Data on type of electric cooling is not available in the annual POTEnCIA reports on country energy consumption, dummy data based on the NL dataset was used to fill in the split; author: Joint Research Center (JRC); year: 2019</v>
      </c>
      <c r="AS82" s="71" t="str">
        <f>INDEX(Calculation_Splits!$DW:$EY,MATCH($A82,Calculation_Splits!$E:$E,0),MATCH(AS$1,Calculation_Splits!$DW$2:$EY$2,0))</f>
        <v>Data on type of electric cooling is not available in the annual POTEnCIA reports on country energy consumption, dummy data based on the NL dataset was used to fill in the split; author: Joint Research Center (JRC); year: 2019</v>
      </c>
      <c r="AT82" s="71" t="str">
        <f>INDEX(Calculation_Splits!$DW:$EY,MATCH($A82,Calculation_Splits!$E:$E,0),MATCH(AT$1,Calculation_Splits!$DW$2:$EY$2,0))</f>
        <v>Data on type of electric cooling is not available in the annual POTEnCIA reports on country energy consumption, dummy data based on the NL dataset was used to fill in the split; author: Joint Research Center (JRC); year: 2019</v>
      </c>
      <c r="AU82" s="71" t="str">
        <f>INDEX(Calculation_Splits!$DW:$EY,MATCH($A82,Calculation_Splits!$E:$E,0),MATCH(AU$1,Calculation_Splits!$DW$2:$EY$2,0))</f>
        <v>Data on type of electric cooling is not available in the annual POTEnCIA reports on country energy consumption, dummy data based on the NL dataset was used to fill in the split; author: Joint Research Center (JRC); year: 2019</v>
      </c>
      <c r="AV82" s="71" t="str">
        <f>INDEX(Calculation_Splits!$DW:$EY,MATCH($A82,Calculation_Splits!$E:$E,0),MATCH(AV$1,Calculation_Splits!$DW$2:$EY$2,0))</f>
        <v>Data on type of electric cooling is not available in the annual POTEnCIA reports on country energy consumption, dummy data based on the NL dataset was used to fill in the split; author: Joint Research Center (JRC); year: 2019</v>
      </c>
      <c r="AW82" s="71" t="str">
        <f>INDEX(Calculation_Splits!$DW:$EY,MATCH($A82,Calculation_Splits!$E:$E,0),MATCH(AW$1,Calculation_Splits!$DW$2:$EY$2,0))</f>
        <v>Data on type of electric cooling is not available in the annual POTEnCIA reports on country energy consumption, dummy data based on the NL dataset was used to fill in the split; author: Joint Research Center (JRC); year: 2019</v>
      </c>
      <c r="AX82" s="71" t="str">
        <f>INDEX(Calculation_Splits!$DW:$EY,MATCH($A82,Calculation_Splits!$E:$E,0),MATCH(AX$1,Calculation_Splits!$DW$2:$EY$2,0))</f>
        <v>Data on type of electric cooling is not available in the annual POTEnCIA reports on country energy consumption, dummy data based on the NL dataset was used to fill in the split; author: Joint Research Center (JRC); year: 2019</v>
      </c>
      <c r="AY82" s="71" t="str">
        <f>INDEX(Calculation_Splits!$DW:$EY,MATCH($A82,Calculation_Splits!$E:$E,0),MATCH(AY$1,Calculation_Splits!$DW$2:$EY$2,0))</f>
        <v>Data on type of electric cooling is not available in the annual POTEnCIA reports on country energy consumption, dummy data based on the NL dataset was used to fill in the split; author: Joint Research Center (JRC); year: 2019</v>
      </c>
      <c r="AZ82" s="71" t="str">
        <f>INDEX(Calculation_Splits!$DW:$EY,MATCH($A82,Calculation_Splits!$E:$E,0),MATCH(AZ$1,Calculation_Splits!$DW$2:$EY$2,0))</f>
        <v>Data on type of electric cooling is not available in the annual POTEnCIA reports on country energy consumption, dummy data based on the NL dataset was used to fill in the split; author: Joint Research Center (JRC); year: 2019</v>
      </c>
      <c r="BA82" s="71" t="str">
        <f>INDEX(Calculation_Splits!$DW:$EY,MATCH($A82,Calculation_Splits!$E:$E,0),MATCH(BA$1,Calculation_Splits!$DW$2:$EY$2,0))</f>
        <v>Data on type of electric cooling is not available in the annual POTEnCIA reports on country energy consumption, dummy data based on the NL dataset was used to fill in the split; author: Joint Research Center (JRC); year: 2019</v>
      </c>
      <c r="BB82" s="71" t="str">
        <f>INDEX(Calculation_Splits!$DW:$EY,MATCH($A82,Calculation_Splits!$E:$E,0),MATCH(BB$1,Calculation_Splits!$DW$2:$EY$2,0))</f>
        <v>Data on type of electric cooling is not available in the annual POTEnCIA reports on country energy consumption, dummy data based on the NL dataset was used to fill in the split; author: Joint Research Center (JRC); year: 2019</v>
      </c>
      <c r="BC82" s="71" t="str">
        <f>INDEX(Calculation_Splits!$DW:$EY,MATCH($A82,Calculation_Splits!$E:$E,0),MATCH(BC$1,Calculation_Splits!$DW$2:$EY$2,0))</f>
        <v>Data on type of electric cooling is not available in the annual POTEnCIA reports on country energy consumption, dummy data based on the NL dataset was used to fill in the split; author: Joint Research Center (JRC); year: 2019</v>
      </c>
      <c r="BD82" s="71" t="str">
        <f>INDEX(Calculation_Splits!$DW:$EY,MATCH($A82,Calculation_Splits!$E:$E,0),MATCH(BD$1,Calculation_Splits!$DW$2:$EY$2,0))</f>
        <v>Data on type of electric cooling is not available in the annual POTEnCIA reports on country energy consumption, dummy data based on the NL dataset was used to fill in the split; author: Joint Research Center (JRC); year: 2019</v>
      </c>
      <c r="BE82" s="71" t="str">
        <f>INDEX(Calculation_Splits!$DW:$EY,MATCH($A82,Calculation_Splits!$E:$E,0),MATCH(BE$1,Calculation_Splits!$DW$2:$EY$2,0))</f>
        <v>Data on type of electric cooling is not available in the annual POTEnCIA reports on country energy consumption, dummy data based on the NL dataset was used to fill in the split; author: Joint Research Center (JRC); year: 2019</v>
      </c>
      <c r="BF82" s="71" t="str">
        <f>INDEX(Calculation_Splits!$DW:$EY,MATCH($A82,Calculation_Splits!$E:$E,0),MATCH(BF$1,Calculation_Splits!$DW$2:$EY$2,0))</f>
        <v>Data on type of electric cooling is not available in the annual POTEnCIA reports on country energy consumption, dummy data based on the NL dataset was used to fill in the split; author: Joint Research Center (JRC); year: 2019</v>
      </c>
      <c r="BG82" s="71" t="str">
        <f>INDEX(Calculation_Splits!$DW:$EY,MATCH($A82,Calculation_Splits!$E:$E,0),MATCH(BG$1,Calculation_Splits!$DW$2:$EY$2,0))</f>
        <v>Data on type of electric cooling is not available in the annual POTEnCIA reports on country energy consumption, dummy data based on the NL dataset was used to fill in the split; author: Joint Research Center (JRC); year: 2019</v>
      </c>
    </row>
    <row r="83" spans="1:59" x14ac:dyDescent="0.2">
      <c r="A83" t="s">
        <v>217</v>
      </c>
      <c r="B83" s="49">
        <f>INDEX(Calculation_Splits!$CT:$DV,MATCH($A83,Calculation_Splits!$E:$E,0),MATCH(B$1,Calculation_Splits!$CT$2:$DV$2,0))</f>
        <v>0.16</v>
      </c>
      <c r="C83" s="49">
        <f>INDEX(Calculation_Splits!$CT:$DV,MATCH($A83,Calculation_Splits!$E:$E,0),MATCH(C$1,Calculation_Splits!$CT$2:$DV$2,0))</f>
        <v>0.16</v>
      </c>
      <c r="D83" s="49">
        <f>INDEX(Calculation_Splits!$CT:$DV,MATCH($A83,Calculation_Splits!$E:$E,0),MATCH(D$1,Calculation_Splits!$CT$2:$DV$2,0))</f>
        <v>0.16</v>
      </c>
      <c r="E83" s="49">
        <f>INDEX(Calculation_Splits!$CT:$DV,MATCH($A83,Calculation_Splits!$E:$E,0),MATCH(E$1,Calculation_Splits!$CT$2:$DV$2,0))</f>
        <v>0.16</v>
      </c>
      <c r="F83" s="49">
        <f>INDEX(Calculation_Splits!$CT:$DV,MATCH($A83,Calculation_Splits!$E:$E,0),MATCH(F$1,Calculation_Splits!$CT$2:$DV$2,0))</f>
        <v>0.16</v>
      </c>
      <c r="G83" s="49">
        <f>INDEX(Calculation_Splits!$CT:$DV,MATCH($A83,Calculation_Splits!$E:$E,0),MATCH(G$1,Calculation_Splits!$CT$2:$DV$2,0))</f>
        <v>0.16</v>
      </c>
      <c r="H83" s="49">
        <f>INDEX(Calculation_Splits!$CT:$DV,MATCH($A83,Calculation_Splits!$E:$E,0),MATCH(H$1,Calculation_Splits!$CT$2:$DV$2,0))</f>
        <v>0.16</v>
      </c>
      <c r="I83" s="49">
        <f>INDEX(Calculation_Splits!$CT:$DV,MATCH($A83,Calculation_Splits!$E:$E,0),MATCH(I$1,Calculation_Splits!$CT$2:$DV$2,0))</f>
        <v>0.16</v>
      </c>
      <c r="J83" s="49">
        <f>INDEX(Calculation_Splits!$CT:$DV,MATCH($A83,Calculation_Splits!$E:$E,0),MATCH(J$1,Calculation_Splits!$CT$2:$DV$2,0))</f>
        <v>0.16</v>
      </c>
      <c r="K83" s="49">
        <f>INDEX(Calculation_Splits!$CT:$DV,MATCH($A83,Calculation_Splits!$E:$E,0),MATCH(K$1,Calculation_Splits!$CT$2:$DV$2,0))</f>
        <v>0.16</v>
      </c>
      <c r="L83" s="49">
        <f>INDEX(Calculation_Splits!$CT:$DV,MATCH($A83,Calculation_Splits!$E:$E,0),MATCH(L$1,Calculation_Splits!$CT$2:$DV$2,0))</f>
        <v>0.16</v>
      </c>
      <c r="M83" s="49">
        <f>INDEX(Calculation_Splits!$CT:$DV,MATCH($A83,Calculation_Splits!$E:$E,0),MATCH(M$1,Calculation_Splits!$CT$2:$DV$2,0))</f>
        <v>0.16</v>
      </c>
      <c r="N83" s="49">
        <f>INDEX(Calculation_Splits!$CT:$DV,MATCH($A83,Calculation_Splits!$E:$E,0),MATCH(N$1,Calculation_Splits!$CT$2:$DV$2,0))</f>
        <v>0.16</v>
      </c>
      <c r="O83" s="49">
        <f>INDEX(Calculation_Splits!$CT:$DV,MATCH($A83,Calculation_Splits!$E:$E,0),MATCH(O$1,Calculation_Splits!$CT$2:$DV$2,0))</f>
        <v>0.16</v>
      </c>
      <c r="P83" s="49">
        <f>INDEX(Calculation_Splits!$CT:$DV,MATCH($A83,Calculation_Splits!$E:$E,0),MATCH(P$1,Calculation_Splits!$CT$2:$DV$2,0))</f>
        <v>0.16</v>
      </c>
      <c r="Q83" s="49">
        <f>INDEX(Calculation_Splits!$CT:$DV,MATCH($A83,Calculation_Splits!$E:$E,0),MATCH(Q$1,Calculation_Splits!$CT$2:$DV$2,0))</f>
        <v>0.16</v>
      </c>
      <c r="R83" s="49">
        <f>INDEX(Calculation_Splits!$CT:$DV,MATCH($A83,Calculation_Splits!$E:$E,0),MATCH(R$1,Calculation_Splits!$CT$2:$DV$2,0))</f>
        <v>0.16</v>
      </c>
      <c r="S83" s="49">
        <f>INDEX(Calculation_Splits!$CT:$DV,MATCH($A83,Calculation_Splits!$E:$E,0),MATCH(S$1,Calculation_Splits!$CT$2:$DV$2,0))</f>
        <v>0.16</v>
      </c>
      <c r="T83" s="49">
        <f>INDEX(Calculation_Splits!$CT:$DV,MATCH($A83,Calculation_Splits!$E:$E,0),MATCH(T$1,Calculation_Splits!$CT$2:$DV$2,0))</f>
        <v>0.16</v>
      </c>
      <c r="U83" s="49">
        <f>INDEX(Calculation_Splits!$CT:$DV,MATCH($A83,Calculation_Splits!$E:$E,0),MATCH(U$1,Calculation_Splits!$CT$2:$DV$2,0))</f>
        <v>0.16</v>
      </c>
      <c r="V83" s="49">
        <f>INDEX(Calculation_Splits!$CT:$DV,MATCH($A83,Calculation_Splits!$E:$E,0),MATCH(V$1,Calculation_Splits!$CT$2:$DV$2,0))</f>
        <v>0.16</v>
      </c>
      <c r="W83" s="49">
        <f>INDEX(Calculation_Splits!$CT:$DV,MATCH($A83,Calculation_Splits!$E:$E,0),MATCH(W$1,Calculation_Splits!$CT$2:$DV$2,0))</f>
        <v>0.16</v>
      </c>
      <c r="X83" s="49">
        <f>INDEX(Calculation_Splits!$CT:$DV,MATCH($A83,Calculation_Splits!$E:$E,0),MATCH(X$1,Calculation_Splits!$CT$2:$DV$2,0))</f>
        <v>0.16</v>
      </c>
      <c r="Y83" s="49">
        <f>INDEX(Calculation_Splits!$CT:$DV,MATCH($A83,Calculation_Splits!$E:$E,0),MATCH(Y$1,Calculation_Splits!$CT$2:$DV$2,0))</f>
        <v>0.16</v>
      </c>
      <c r="Z83" s="49">
        <f>INDEX(Calculation_Splits!$CT:$DV,MATCH($A83,Calculation_Splits!$E:$E,0),MATCH(Z$1,Calculation_Splits!$CT$2:$DV$2,0))</f>
        <v>0.16</v>
      </c>
      <c r="AA83" s="49">
        <f>INDEX(Calculation_Splits!$CT:$DV,MATCH($A83,Calculation_Splits!$E:$E,0),MATCH(AA$1,Calculation_Splits!$CT$2:$DV$2,0))</f>
        <v>0.16</v>
      </c>
      <c r="AB83" s="49">
        <f>INDEX(Calculation_Splits!$CT:$DV,MATCH($A83,Calculation_Splits!$E:$E,0),MATCH(AB$1,Calculation_Splits!$CT$2:$DV$2,0))</f>
        <v>0.16</v>
      </c>
      <c r="AC83" s="49">
        <f>INDEX(Calculation_Splits!$CT:$DV,MATCH($A83,Calculation_Splits!$E:$E,0),MATCH(AC$1,Calculation_Splits!$CT$2:$DV$2,0))</f>
        <v>0.16</v>
      </c>
      <c r="AD83" s="49">
        <f>INDEX(Calculation_Splits!$CT:$DV,MATCH($A83,Calculation_Splits!$E:$E,0),MATCH(AD$1,Calculation_Splits!$CT$2:$DV$2,0))</f>
        <v>0.16</v>
      </c>
      <c r="AE83" s="71" t="str">
        <f>INDEX(Calculation_Splits!$DW:$EY,MATCH($A83,Calculation_Splits!$E:$E,0),MATCH(AE$1,Calculation_Splits!$DW$2:$EY$2,0))</f>
        <v>Data on type of lighting is not available in the annual POTEnCIA reports on country energy consumption, dummy data based on the NL dataset was used to fill in the split; author: Joint Research Center (JRC); year: 2019</v>
      </c>
      <c r="AF83" s="71" t="str">
        <f>INDEX(Calculation_Splits!$DW:$EY,MATCH($A83,Calculation_Splits!$E:$E,0),MATCH(AF$1,Calculation_Splits!$DW$2:$EY$2,0))</f>
        <v>Data on type of lighting is not available in the annual POTEnCIA reports on country energy consumption, dummy data based on the NL dataset was used to fill in the split; author: Joint Research Center (JRC); year: 2019</v>
      </c>
      <c r="AG83" s="71" t="str">
        <f>INDEX(Calculation_Splits!$DW:$EY,MATCH($A83,Calculation_Splits!$E:$E,0),MATCH(AG$1,Calculation_Splits!$DW$2:$EY$2,0))</f>
        <v>Data on type of lighting is not available in the annual POTEnCIA reports on country energy consumption, dummy data based on the NL dataset was used to fill in the split; author: Joint Research Center (JRC); year: 2019</v>
      </c>
      <c r="AH83" s="71" t="str">
        <f>INDEX(Calculation_Splits!$DW:$EY,MATCH($A83,Calculation_Splits!$E:$E,0),MATCH(AH$1,Calculation_Splits!$DW$2:$EY$2,0))</f>
        <v>Data on type of lighting is not available in the annual POTEnCIA reports on country energy consumption, dummy data based on the NL dataset was used to fill in the split; author: Joint Research Center (JRC); year: 2019</v>
      </c>
      <c r="AI83" s="71" t="str">
        <f>INDEX(Calculation_Splits!$DW:$EY,MATCH($A83,Calculation_Splits!$E:$E,0),MATCH(AI$1,Calculation_Splits!$DW$2:$EY$2,0))</f>
        <v>Data on type of lighting is not available in the annual POTEnCIA reports on country energy consumption, dummy data based on the NL dataset was used to fill in the split; author: Joint Research Center (JRC); year: 2019</v>
      </c>
      <c r="AJ83" s="71" t="str">
        <f>INDEX(Calculation_Splits!$DW:$EY,MATCH($A83,Calculation_Splits!$E:$E,0),MATCH(AJ$1,Calculation_Splits!$DW$2:$EY$2,0))</f>
        <v>Data on type of lighting is not available in the annual POTEnCIA reports on country energy consumption, dummy data based on the NL dataset was used to fill in the split; author: Joint Research Center (JRC); year: 2019</v>
      </c>
      <c r="AK83" s="71" t="str">
        <f>INDEX(Calculation_Splits!$DW:$EY,MATCH($A83,Calculation_Splits!$E:$E,0),MATCH(AK$1,Calculation_Splits!$DW$2:$EY$2,0))</f>
        <v>Data on type of lighting is not available in the annual POTEnCIA reports on country energy consumption, dummy data based on the NL dataset was used to fill in the split; author: Joint Research Center (JRC); year: 2019</v>
      </c>
      <c r="AL83" s="71" t="str">
        <f>INDEX(Calculation_Splits!$DW:$EY,MATCH($A83,Calculation_Splits!$E:$E,0),MATCH(AL$1,Calculation_Splits!$DW$2:$EY$2,0))</f>
        <v>Data on type of lighting is not available in the annual POTEnCIA reports on country energy consumption, dummy data based on the NL dataset was used to fill in the split; author: Joint Research Center (JRC); year: 2019</v>
      </c>
      <c r="AM83" s="71" t="str">
        <f>INDEX(Calculation_Splits!$DW:$EY,MATCH($A83,Calculation_Splits!$E:$E,0),MATCH(AM$1,Calculation_Splits!$DW$2:$EY$2,0))</f>
        <v>Data on type of lighting is not available in the annual POTEnCIA reports on country energy consumption, dummy data based on the NL dataset was used to fill in the split; author: Joint Research Center (JRC); year: 2019</v>
      </c>
      <c r="AN83" s="71" t="str">
        <f>INDEX(Calculation_Splits!$DW:$EY,MATCH($A83,Calculation_Splits!$E:$E,0),MATCH(AN$1,Calculation_Splits!$DW$2:$EY$2,0))</f>
        <v>Data on type of lighting is not available in the annual POTEnCIA reports on country energy consumption, dummy data based on the NL dataset was used to fill in the split; author: Joint Research Center (JRC); year: 2019</v>
      </c>
      <c r="AO83" s="71" t="str">
        <f>INDEX(Calculation_Splits!$DW:$EY,MATCH($A83,Calculation_Splits!$E:$E,0),MATCH(AO$1,Calculation_Splits!$DW$2:$EY$2,0))</f>
        <v>Data on type of lighting is not available in the annual POTEnCIA reports on country energy consumption, dummy data based on the NL dataset was used to fill in the split; author: Joint Research Center (JRC); year: 2019</v>
      </c>
      <c r="AP83" s="71" t="str">
        <f>INDEX(Calculation_Splits!$DW:$EY,MATCH($A83,Calculation_Splits!$E:$E,0),MATCH(AP$1,Calculation_Splits!$DW$2:$EY$2,0))</f>
        <v>Data on type of lighting is not available in the annual POTEnCIA reports on country energy consumption, dummy data based on the NL dataset was used to fill in the split; author: Joint Research Center (JRC); year: 2019</v>
      </c>
      <c r="AQ83" s="71" t="str">
        <f>INDEX(Calculation_Splits!$DW:$EY,MATCH($A83,Calculation_Splits!$E:$E,0),MATCH(AQ$1,Calculation_Splits!$DW$2:$EY$2,0))</f>
        <v>Data on type of lighting is not available in the annual POTEnCIA reports on country energy consumption, dummy data based on the NL dataset was used to fill in the split; author: Joint Research Center (JRC); year: 2019</v>
      </c>
      <c r="AR83" s="71" t="str">
        <f>INDEX(Calculation_Splits!$DW:$EY,MATCH($A83,Calculation_Splits!$E:$E,0),MATCH(AR$1,Calculation_Splits!$DW$2:$EY$2,0))</f>
        <v>Data on type of lighting is not available in the annual POTEnCIA reports on country energy consumption, dummy data based on the NL dataset was used to fill in the split; author: Joint Research Center (JRC); year: 2019</v>
      </c>
      <c r="AS83" s="71" t="str">
        <f>INDEX(Calculation_Splits!$DW:$EY,MATCH($A83,Calculation_Splits!$E:$E,0),MATCH(AS$1,Calculation_Splits!$DW$2:$EY$2,0))</f>
        <v>Data on type of lighting is not available in the annual POTEnCIA reports on country energy consumption, dummy data based on the NL dataset was used to fill in the split; author: Joint Research Center (JRC); year: 2019</v>
      </c>
      <c r="AT83" s="71" t="str">
        <f>INDEX(Calculation_Splits!$DW:$EY,MATCH($A83,Calculation_Splits!$E:$E,0),MATCH(AT$1,Calculation_Splits!$DW$2:$EY$2,0))</f>
        <v>Data on type of lighting is not available in the annual POTEnCIA reports on country energy consumption, dummy data based on the NL dataset was used to fill in the split; author: Joint Research Center (JRC); year: 2019</v>
      </c>
      <c r="AU83" s="71" t="str">
        <f>INDEX(Calculation_Splits!$DW:$EY,MATCH($A83,Calculation_Splits!$E:$E,0),MATCH(AU$1,Calculation_Splits!$DW$2:$EY$2,0))</f>
        <v>Data on type of lighting is not available in the annual POTEnCIA reports on country energy consumption, dummy data based on the NL dataset was used to fill in the split; author: Joint Research Center (JRC); year: 2019</v>
      </c>
      <c r="AV83" s="71" t="str">
        <f>INDEX(Calculation_Splits!$DW:$EY,MATCH($A83,Calculation_Splits!$E:$E,0),MATCH(AV$1,Calculation_Splits!$DW$2:$EY$2,0))</f>
        <v>Data on type of lighting is not available in the annual POTEnCIA reports on country energy consumption, dummy data based on the NL dataset was used to fill in the split; author: Joint Research Center (JRC); year: 2019</v>
      </c>
      <c r="AW83" s="71" t="str">
        <f>INDEX(Calculation_Splits!$DW:$EY,MATCH($A83,Calculation_Splits!$E:$E,0),MATCH(AW$1,Calculation_Splits!$DW$2:$EY$2,0))</f>
        <v>Data on type of lighting is not available in the annual POTEnCIA reports on country energy consumption, dummy data based on the NL dataset was used to fill in the split; author: Joint Research Center (JRC); year: 2019</v>
      </c>
      <c r="AX83" s="71" t="str">
        <f>INDEX(Calculation_Splits!$DW:$EY,MATCH($A83,Calculation_Splits!$E:$E,0),MATCH(AX$1,Calculation_Splits!$DW$2:$EY$2,0))</f>
        <v>Data on type of lighting is not available in the annual POTEnCIA reports on country energy consumption, dummy data based on the NL dataset was used to fill in the split; author: Joint Research Center (JRC); year: 2019</v>
      </c>
      <c r="AY83" s="71" t="str">
        <f>INDEX(Calculation_Splits!$DW:$EY,MATCH($A83,Calculation_Splits!$E:$E,0),MATCH(AY$1,Calculation_Splits!$DW$2:$EY$2,0))</f>
        <v>Data on type of lighting is not available in the annual POTEnCIA reports on country energy consumption, dummy data based on the NL dataset was used to fill in the split; author: Joint Research Center (JRC); year: 2019</v>
      </c>
      <c r="AZ83" s="71" t="str">
        <f>INDEX(Calculation_Splits!$DW:$EY,MATCH($A83,Calculation_Splits!$E:$E,0),MATCH(AZ$1,Calculation_Splits!$DW$2:$EY$2,0))</f>
        <v>Data on type of lighting is not available in the annual POTEnCIA reports on country energy consumption, dummy data based on the NL dataset was used to fill in the split; author: Joint Research Center (JRC); year: 2019</v>
      </c>
      <c r="BA83" s="71" t="str">
        <f>INDEX(Calculation_Splits!$DW:$EY,MATCH($A83,Calculation_Splits!$E:$E,0),MATCH(BA$1,Calculation_Splits!$DW$2:$EY$2,0))</f>
        <v>Data on type of lighting is not available in the annual POTEnCIA reports on country energy consumption, dummy data based on the NL dataset was used to fill in the split; author: Joint Research Center (JRC); year: 2019</v>
      </c>
      <c r="BB83" s="71" t="str">
        <f>INDEX(Calculation_Splits!$DW:$EY,MATCH($A83,Calculation_Splits!$E:$E,0),MATCH(BB$1,Calculation_Splits!$DW$2:$EY$2,0))</f>
        <v>Data on type of lighting is not available in the annual POTEnCIA reports on country energy consumption, dummy data based on the NL dataset was used to fill in the split; author: Joint Research Center (JRC); year: 2019</v>
      </c>
      <c r="BC83" s="71" t="str">
        <f>INDEX(Calculation_Splits!$DW:$EY,MATCH($A83,Calculation_Splits!$E:$E,0),MATCH(BC$1,Calculation_Splits!$DW$2:$EY$2,0))</f>
        <v>Data on type of lighting is not available in the annual POTEnCIA reports on country energy consumption, dummy data based on the NL dataset was used to fill in the split; author: Joint Research Center (JRC); year: 2019</v>
      </c>
      <c r="BD83" s="71" t="str">
        <f>INDEX(Calculation_Splits!$DW:$EY,MATCH($A83,Calculation_Splits!$E:$E,0),MATCH(BD$1,Calculation_Splits!$DW$2:$EY$2,0))</f>
        <v>Data on type of lighting is not available in the annual POTEnCIA reports on country energy consumption, dummy data based on the NL dataset was used to fill in the split; author: Joint Research Center (JRC); year: 2019</v>
      </c>
      <c r="BE83" s="71" t="str">
        <f>INDEX(Calculation_Splits!$DW:$EY,MATCH($A83,Calculation_Splits!$E:$E,0),MATCH(BE$1,Calculation_Splits!$DW$2:$EY$2,0))</f>
        <v>Data on type of lighting is not available in the annual POTEnCIA reports on country energy consumption, dummy data based on the NL dataset was used to fill in the split; author: Joint Research Center (JRC); year: 2019</v>
      </c>
      <c r="BF83" s="71" t="str">
        <f>INDEX(Calculation_Splits!$DW:$EY,MATCH($A83,Calculation_Splits!$E:$E,0),MATCH(BF$1,Calculation_Splits!$DW$2:$EY$2,0))</f>
        <v>Data on type of lighting is not available in the annual POTEnCIA reports on country energy consumption, dummy data based on the NL dataset was used to fill in the split; author: Joint Research Center (JRC); year: 2019</v>
      </c>
      <c r="BG83" s="71" t="str">
        <f>INDEX(Calculation_Splits!$DW:$EY,MATCH($A83,Calculation_Splits!$E:$E,0),MATCH(BG$1,Calculation_Splits!$DW$2:$EY$2,0))</f>
        <v>Data on type of lighting is not available in the annual POTEnCIA reports on country energy consumption, dummy data based on the NL dataset was used to fill in the split; author: Joint Research Center (JRC); year: 2019</v>
      </c>
    </row>
    <row r="84" spans="1:59" x14ac:dyDescent="0.2">
      <c r="A84" t="s">
        <v>218</v>
      </c>
      <c r="B84" s="49">
        <f>INDEX(Calculation_Splits!$CT:$DV,MATCH($A84,Calculation_Splits!$E:$E,0),MATCH(B$1,Calculation_Splits!$CT$2:$DV$2,0))</f>
        <v>0.83</v>
      </c>
      <c r="C84" s="49">
        <f>INDEX(Calculation_Splits!$CT:$DV,MATCH($A84,Calculation_Splits!$E:$E,0),MATCH(C$1,Calculation_Splits!$CT$2:$DV$2,0))</f>
        <v>0.83</v>
      </c>
      <c r="D84" s="49">
        <f>INDEX(Calculation_Splits!$CT:$DV,MATCH($A84,Calculation_Splits!$E:$E,0),MATCH(D$1,Calculation_Splits!$CT$2:$DV$2,0))</f>
        <v>0.83</v>
      </c>
      <c r="E84" s="49">
        <f>INDEX(Calculation_Splits!$CT:$DV,MATCH($A84,Calculation_Splits!$E:$E,0),MATCH(E$1,Calculation_Splits!$CT$2:$DV$2,0))</f>
        <v>0.83</v>
      </c>
      <c r="F84" s="49">
        <f>INDEX(Calculation_Splits!$CT:$DV,MATCH($A84,Calculation_Splits!$E:$E,0),MATCH(F$1,Calculation_Splits!$CT$2:$DV$2,0))</f>
        <v>0.83</v>
      </c>
      <c r="G84" s="49">
        <f>INDEX(Calculation_Splits!$CT:$DV,MATCH($A84,Calculation_Splits!$E:$E,0),MATCH(G$1,Calculation_Splits!$CT$2:$DV$2,0))</f>
        <v>0.83</v>
      </c>
      <c r="H84" s="49">
        <f>INDEX(Calculation_Splits!$CT:$DV,MATCH($A84,Calculation_Splits!$E:$E,0),MATCH(H$1,Calculation_Splits!$CT$2:$DV$2,0))</f>
        <v>0.83</v>
      </c>
      <c r="I84" s="49">
        <f>INDEX(Calculation_Splits!$CT:$DV,MATCH($A84,Calculation_Splits!$E:$E,0),MATCH(I$1,Calculation_Splits!$CT$2:$DV$2,0))</f>
        <v>0.83</v>
      </c>
      <c r="J84" s="49">
        <f>INDEX(Calculation_Splits!$CT:$DV,MATCH($A84,Calculation_Splits!$E:$E,0),MATCH(J$1,Calculation_Splits!$CT$2:$DV$2,0))</f>
        <v>0.83</v>
      </c>
      <c r="K84" s="49">
        <f>INDEX(Calculation_Splits!$CT:$DV,MATCH($A84,Calculation_Splits!$E:$E,0),MATCH(K$1,Calculation_Splits!$CT$2:$DV$2,0))</f>
        <v>0.83</v>
      </c>
      <c r="L84" s="49">
        <f>INDEX(Calculation_Splits!$CT:$DV,MATCH($A84,Calculation_Splits!$E:$E,0),MATCH(L$1,Calculation_Splits!$CT$2:$DV$2,0))</f>
        <v>0.83</v>
      </c>
      <c r="M84" s="49">
        <f>INDEX(Calculation_Splits!$CT:$DV,MATCH($A84,Calculation_Splits!$E:$E,0),MATCH(M$1,Calculation_Splits!$CT$2:$DV$2,0))</f>
        <v>0.83</v>
      </c>
      <c r="N84" s="49">
        <f>INDEX(Calculation_Splits!$CT:$DV,MATCH($A84,Calculation_Splits!$E:$E,0),MATCH(N$1,Calculation_Splits!$CT$2:$DV$2,0))</f>
        <v>0.83</v>
      </c>
      <c r="O84" s="49">
        <f>INDEX(Calculation_Splits!$CT:$DV,MATCH($A84,Calculation_Splits!$E:$E,0),MATCH(O$1,Calculation_Splits!$CT$2:$DV$2,0))</f>
        <v>0.83</v>
      </c>
      <c r="P84" s="49">
        <f>INDEX(Calculation_Splits!$CT:$DV,MATCH($A84,Calculation_Splits!$E:$E,0),MATCH(P$1,Calculation_Splits!$CT$2:$DV$2,0))</f>
        <v>0.83</v>
      </c>
      <c r="Q84" s="49">
        <f>INDEX(Calculation_Splits!$CT:$DV,MATCH($A84,Calculation_Splits!$E:$E,0),MATCH(Q$1,Calculation_Splits!$CT$2:$DV$2,0))</f>
        <v>0.83</v>
      </c>
      <c r="R84" s="49">
        <f>INDEX(Calculation_Splits!$CT:$DV,MATCH($A84,Calculation_Splits!$E:$E,0),MATCH(R$1,Calculation_Splits!$CT$2:$DV$2,0))</f>
        <v>0.83</v>
      </c>
      <c r="S84" s="49">
        <f>INDEX(Calculation_Splits!$CT:$DV,MATCH($A84,Calculation_Splits!$E:$E,0),MATCH(S$1,Calculation_Splits!$CT$2:$DV$2,0))</f>
        <v>0.83</v>
      </c>
      <c r="T84" s="49">
        <f>INDEX(Calculation_Splits!$CT:$DV,MATCH($A84,Calculation_Splits!$E:$E,0),MATCH(T$1,Calculation_Splits!$CT$2:$DV$2,0))</f>
        <v>0.83</v>
      </c>
      <c r="U84" s="49">
        <f>INDEX(Calculation_Splits!$CT:$DV,MATCH($A84,Calculation_Splits!$E:$E,0),MATCH(U$1,Calculation_Splits!$CT$2:$DV$2,0))</f>
        <v>0.83</v>
      </c>
      <c r="V84" s="49">
        <f>INDEX(Calculation_Splits!$CT:$DV,MATCH($A84,Calculation_Splits!$E:$E,0),MATCH(V$1,Calculation_Splits!$CT$2:$DV$2,0))</f>
        <v>0.83</v>
      </c>
      <c r="W84" s="49">
        <f>INDEX(Calculation_Splits!$CT:$DV,MATCH($A84,Calculation_Splits!$E:$E,0),MATCH(W$1,Calculation_Splits!$CT$2:$DV$2,0))</f>
        <v>0.83</v>
      </c>
      <c r="X84" s="49">
        <f>INDEX(Calculation_Splits!$CT:$DV,MATCH($A84,Calculation_Splits!$E:$E,0),MATCH(X$1,Calculation_Splits!$CT$2:$DV$2,0))</f>
        <v>0.83</v>
      </c>
      <c r="Y84" s="49">
        <f>INDEX(Calculation_Splits!$CT:$DV,MATCH($A84,Calculation_Splits!$E:$E,0),MATCH(Y$1,Calculation_Splits!$CT$2:$DV$2,0))</f>
        <v>0.83</v>
      </c>
      <c r="Z84" s="49">
        <f>INDEX(Calculation_Splits!$CT:$DV,MATCH($A84,Calculation_Splits!$E:$E,0),MATCH(Z$1,Calculation_Splits!$CT$2:$DV$2,0))</f>
        <v>0.83</v>
      </c>
      <c r="AA84" s="49">
        <f>INDEX(Calculation_Splits!$CT:$DV,MATCH($A84,Calculation_Splits!$E:$E,0),MATCH(AA$1,Calculation_Splits!$CT$2:$DV$2,0))</f>
        <v>0.83</v>
      </c>
      <c r="AB84" s="49">
        <f>INDEX(Calculation_Splits!$CT:$DV,MATCH($A84,Calculation_Splits!$E:$E,0),MATCH(AB$1,Calculation_Splits!$CT$2:$DV$2,0))</f>
        <v>0.83</v>
      </c>
      <c r="AC84" s="49">
        <f>INDEX(Calculation_Splits!$CT:$DV,MATCH($A84,Calculation_Splits!$E:$E,0),MATCH(AC$1,Calculation_Splits!$CT$2:$DV$2,0))</f>
        <v>0.83</v>
      </c>
      <c r="AD84" s="49">
        <f>INDEX(Calculation_Splits!$CT:$DV,MATCH($A84,Calculation_Splits!$E:$E,0),MATCH(AD$1,Calculation_Splits!$CT$2:$DV$2,0))</f>
        <v>0.83</v>
      </c>
      <c r="AE84" s="71" t="str">
        <f>INDEX(Calculation_Splits!$DW:$EY,MATCH($A84,Calculation_Splits!$E:$E,0),MATCH(AE$1,Calculation_Splits!$DW$2:$EY$2,0))</f>
        <v>Data on type of lighting is not available in the annual POTEnCIA reports on country energy consumption, dummy data based on the NL dataset was used to fill in the split; author: Joint Research Center (JRC); year: 2019</v>
      </c>
      <c r="AF84" s="71" t="str">
        <f>INDEX(Calculation_Splits!$DW:$EY,MATCH($A84,Calculation_Splits!$E:$E,0),MATCH(AF$1,Calculation_Splits!$DW$2:$EY$2,0))</f>
        <v>Data on type of lighting is not available in the annual POTEnCIA reports on country energy consumption, dummy data based on the NL dataset was used to fill in the split; author: Joint Research Center (JRC); year: 2019</v>
      </c>
      <c r="AG84" s="71" t="str">
        <f>INDEX(Calculation_Splits!$DW:$EY,MATCH($A84,Calculation_Splits!$E:$E,0),MATCH(AG$1,Calculation_Splits!$DW$2:$EY$2,0))</f>
        <v>Data on type of lighting is not available in the annual POTEnCIA reports on country energy consumption, dummy data based on the NL dataset was used to fill in the split; author: Joint Research Center (JRC); year: 2019</v>
      </c>
      <c r="AH84" s="71" t="str">
        <f>INDEX(Calculation_Splits!$DW:$EY,MATCH($A84,Calculation_Splits!$E:$E,0),MATCH(AH$1,Calculation_Splits!$DW$2:$EY$2,0))</f>
        <v>Data on type of lighting is not available in the annual POTEnCIA reports on country energy consumption, dummy data based on the NL dataset was used to fill in the split; author: Joint Research Center (JRC); year: 2019</v>
      </c>
      <c r="AI84" s="71" t="str">
        <f>INDEX(Calculation_Splits!$DW:$EY,MATCH($A84,Calculation_Splits!$E:$E,0),MATCH(AI$1,Calculation_Splits!$DW$2:$EY$2,0))</f>
        <v>Data on type of lighting is not available in the annual POTEnCIA reports on country energy consumption, dummy data based on the NL dataset was used to fill in the split; author: Joint Research Center (JRC); year: 2019</v>
      </c>
      <c r="AJ84" s="71" t="str">
        <f>INDEX(Calculation_Splits!$DW:$EY,MATCH($A84,Calculation_Splits!$E:$E,0),MATCH(AJ$1,Calculation_Splits!$DW$2:$EY$2,0))</f>
        <v>Data on type of lighting is not available in the annual POTEnCIA reports on country energy consumption, dummy data based on the NL dataset was used to fill in the split; author: Joint Research Center (JRC); year: 2019</v>
      </c>
      <c r="AK84" s="71" t="str">
        <f>INDEX(Calculation_Splits!$DW:$EY,MATCH($A84,Calculation_Splits!$E:$E,0),MATCH(AK$1,Calculation_Splits!$DW$2:$EY$2,0))</f>
        <v>Data on type of lighting is not available in the annual POTEnCIA reports on country energy consumption, dummy data based on the NL dataset was used to fill in the split; author: Joint Research Center (JRC); year: 2019</v>
      </c>
      <c r="AL84" s="71" t="str">
        <f>INDEX(Calculation_Splits!$DW:$EY,MATCH($A84,Calculation_Splits!$E:$E,0),MATCH(AL$1,Calculation_Splits!$DW$2:$EY$2,0))</f>
        <v>Data on type of lighting is not available in the annual POTEnCIA reports on country energy consumption, dummy data based on the NL dataset was used to fill in the split; author: Joint Research Center (JRC); year: 2019</v>
      </c>
      <c r="AM84" s="71" t="str">
        <f>INDEX(Calculation_Splits!$DW:$EY,MATCH($A84,Calculation_Splits!$E:$E,0),MATCH(AM$1,Calculation_Splits!$DW$2:$EY$2,0))</f>
        <v>Data on type of lighting is not available in the annual POTEnCIA reports on country energy consumption, dummy data based on the NL dataset was used to fill in the split; author: Joint Research Center (JRC); year: 2019</v>
      </c>
      <c r="AN84" s="71" t="str">
        <f>INDEX(Calculation_Splits!$DW:$EY,MATCH($A84,Calculation_Splits!$E:$E,0),MATCH(AN$1,Calculation_Splits!$DW$2:$EY$2,0))</f>
        <v>Data on type of lighting is not available in the annual POTEnCIA reports on country energy consumption, dummy data based on the NL dataset was used to fill in the split; author: Joint Research Center (JRC); year: 2019</v>
      </c>
      <c r="AO84" s="71" t="str">
        <f>INDEX(Calculation_Splits!$DW:$EY,MATCH($A84,Calculation_Splits!$E:$E,0),MATCH(AO$1,Calculation_Splits!$DW$2:$EY$2,0))</f>
        <v>Data on type of lighting is not available in the annual POTEnCIA reports on country energy consumption, dummy data based on the NL dataset was used to fill in the split; author: Joint Research Center (JRC); year: 2019</v>
      </c>
      <c r="AP84" s="71" t="str">
        <f>INDEX(Calculation_Splits!$DW:$EY,MATCH($A84,Calculation_Splits!$E:$E,0),MATCH(AP$1,Calculation_Splits!$DW$2:$EY$2,0))</f>
        <v>Data on type of lighting is not available in the annual POTEnCIA reports on country energy consumption, dummy data based on the NL dataset was used to fill in the split; author: Joint Research Center (JRC); year: 2019</v>
      </c>
      <c r="AQ84" s="71" t="str">
        <f>INDEX(Calculation_Splits!$DW:$EY,MATCH($A84,Calculation_Splits!$E:$E,0),MATCH(AQ$1,Calculation_Splits!$DW$2:$EY$2,0))</f>
        <v>Data on type of lighting is not available in the annual POTEnCIA reports on country energy consumption, dummy data based on the NL dataset was used to fill in the split; author: Joint Research Center (JRC); year: 2019</v>
      </c>
      <c r="AR84" s="71" t="str">
        <f>INDEX(Calculation_Splits!$DW:$EY,MATCH($A84,Calculation_Splits!$E:$E,0),MATCH(AR$1,Calculation_Splits!$DW$2:$EY$2,0))</f>
        <v>Data on type of lighting is not available in the annual POTEnCIA reports on country energy consumption, dummy data based on the NL dataset was used to fill in the split; author: Joint Research Center (JRC); year: 2019</v>
      </c>
      <c r="AS84" s="71" t="str">
        <f>INDEX(Calculation_Splits!$DW:$EY,MATCH($A84,Calculation_Splits!$E:$E,0),MATCH(AS$1,Calculation_Splits!$DW$2:$EY$2,0))</f>
        <v>Data on type of lighting is not available in the annual POTEnCIA reports on country energy consumption, dummy data based on the NL dataset was used to fill in the split; author: Joint Research Center (JRC); year: 2019</v>
      </c>
      <c r="AT84" s="71" t="str">
        <f>INDEX(Calculation_Splits!$DW:$EY,MATCH($A84,Calculation_Splits!$E:$E,0),MATCH(AT$1,Calculation_Splits!$DW$2:$EY$2,0))</f>
        <v>Data on type of lighting is not available in the annual POTEnCIA reports on country energy consumption, dummy data based on the NL dataset was used to fill in the split; author: Joint Research Center (JRC); year: 2019</v>
      </c>
      <c r="AU84" s="71" t="str">
        <f>INDEX(Calculation_Splits!$DW:$EY,MATCH($A84,Calculation_Splits!$E:$E,0),MATCH(AU$1,Calculation_Splits!$DW$2:$EY$2,0))</f>
        <v>Data on type of lighting is not available in the annual POTEnCIA reports on country energy consumption, dummy data based on the NL dataset was used to fill in the split; author: Joint Research Center (JRC); year: 2019</v>
      </c>
      <c r="AV84" s="71" t="str">
        <f>INDEX(Calculation_Splits!$DW:$EY,MATCH($A84,Calculation_Splits!$E:$E,0),MATCH(AV$1,Calculation_Splits!$DW$2:$EY$2,0))</f>
        <v>Data on type of lighting is not available in the annual POTEnCIA reports on country energy consumption, dummy data based on the NL dataset was used to fill in the split; author: Joint Research Center (JRC); year: 2019</v>
      </c>
      <c r="AW84" s="71" t="str">
        <f>INDEX(Calculation_Splits!$DW:$EY,MATCH($A84,Calculation_Splits!$E:$E,0),MATCH(AW$1,Calculation_Splits!$DW$2:$EY$2,0))</f>
        <v>Data on type of lighting is not available in the annual POTEnCIA reports on country energy consumption, dummy data based on the NL dataset was used to fill in the split; author: Joint Research Center (JRC); year: 2019</v>
      </c>
      <c r="AX84" s="71" t="str">
        <f>INDEX(Calculation_Splits!$DW:$EY,MATCH($A84,Calculation_Splits!$E:$E,0),MATCH(AX$1,Calculation_Splits!$DW$2:$EY$2,0))</f>
        <v>Data on type of lighting is not available in the annual POTEnCIA reports on country energy consumption, dummy data based on the NL dataset was used to fill in the split; author: Joint Research Center (JRC); year: 2019</v>
      </c>
      <c r="AY84" s="71" t="str">
        <f>INDEX(Calculation_Splits!$DW:$EY,MATCH($A84,Calculation_Splits!$E:$E,0),MATCH(AY$1,Calculation_Splits!$DW$2:$EY$2,0))</f>
        <v>Data on type of lighting is not available in the annual POTEnCIA reports on country energy consumption, dummy data based on the NL dataset was used to fill in the split; author: Joint Research Center (JRC); year: 2019</v>
      </c>
      <c r="AZ84" s="71" t="str">
        <f>INDEX(Calculation_Splits!$DW:$EY,MATCH($A84,Calculation_Splits!$E:$E,0),MATCH(AZ$1,Calculation_Splits!$DW$2:$EY$2,0))</f>
        <v>Data on type of lighting is not available in the annual POTEnCIA reports on country energy consumption, dummy data based on the NL dataset was used to fill in the split; author: Joint Research Center (JRC); year: 2019</v>
      </c>
      <c r="BA84" s="71" t="str">
        <f>INDEX(Calculation_Splits!$DW:$EY,MATCH($A84,Calculation_Splits!$E:$E,0),MATCH(BA$1,Calculation_Splits!$DW$2:$EY$2,0))</f>
        <v>Data on type of lighting is not available in the annual POTEnCIA reports on country energy consumption, dummy data based on the NL dataset was used to fill in the split; author: Joint Research Center (JRC); year: 2019</v>
      </c>
      <c r="BB84" s="71" t="str">
        <f>INDEX(Calculation_Splits!$DW:$EY,MATCH($A84,Calculation_Splits!$E:$E,0),MATCH(BB$1,Calculation_Splits!$DW$2:$EY$2,0))</f>
        <v>Data on type of lighting is not available in the annual POTEnCIA reports on country energy consumption, dummy data based on the NL dataset was used to fill in the split; author: Joint Research Center (JRC); year: 2019</v>
      </c>
      <c r="BC84" s="71" t="str">
        <f>INDEX(Calculation_Splits!$DW:$EY,MATCH($A84,Calculation_Splits!$E:$E,0),MATCH(BC$1,Calculation_Splits!$DW$2:$EY$2,0))</f>
        <v>Data on type of lighting is not available in the annual POTEnCIA reports on country energy consumption, dummy data based on the NL dataset was used to fill in the split; author: Joint Research Center (JRC); year: 2019</v>
      </c>
      <c r="BD84" s="71" t="str">
        <f>INDEX(Calculation_Splits!$DW:$EY,MATCH($A84,Calculation_Splits!$E:$E,0),MATCH(BD$1,Calculation_Splits!$DW$2:$EY$2,0))</f>
        <v>Data on type of lighting is not available in the annual POTEnCIA reports on country energy consumption, dummy data based on the NL dataset was used to fill in the split; author: Joint Research Center (JRC); year: 2019</v>
      </c>
      <c r="BE84" s="71" t="str">
        <f>INDEX(Calculation_Splits!$DW:$EY,MATCH($A84,Calculation_Splits!$E:$E,0),MATCH(BE$1,Calculation_Splits!$DW$2:$EY$2,0))</f>
        <v>Data on type of lighting is not available in the annual POTEnCIA reports on country energy consumption, dummy data based on the NL dataset was used to fill in the split; author: Joint Research Center (JRC); year: 2019</v>
      </c>
      <c r="BF84" s="71" t="str">
        <f>INDEX(Calculation_Splits!$DW:$EY,MATCH($A84,Calculation_Splits!$E:$E,0),MATCH(BF$1,Calculation_Splits!$DW$2:$EY$2,0))</f>
        <v>Data on type of lighting is not available in the annual POTEnCIA reports on country energy consumption, dummy data based on the NL dataset was used to fill in the split; author: Joint Research Center (JRC); year: 2019</v>
      </c>
      <c r="BG84" s="71" t="str">
        <f>INDEX(Calculation_Splits!$DW:$EY,MATCH($A84,Calculation_Splits!$E:$E,0),MATCH(BG$1,Calculation_Splits!$DW$2:$EY$2,0))</f>
        <v>Data on type of lighting is not available in the annual POTEnCIA reports on country energy consumption, dummy data based on the NL dataset was used to fill in the split; author: Joint Research Center (JRC); year: 2019</v>
      </c>
    </row>
    <row r="85" spans="1:59" x14ac:dyDescent="0.2">
      <c r="A85" t="s">
        <v>219</v>
      </c>
      <c r="B85" s="49">
        <f>INDEX(Calculation_Splits!$CT:$DV,MATCH($A85,Calculation_Splits!$E:$E,0),MATCH(B$1,Calculation_Splits!$CT$2:$DV$2,0))</f>
        <v>0.01</v>
      </c>
      <c r="C85" s="49">
        <f>INDEX(Calculation_Splits!$CT:$DV,MATCH($A85,Calculation_Splits!$E:$E,0),MATCH(C$1,Calculation_Splits!$CT$2:$DV$2,0))</f>
        <v>0.01</v>
      </c>
      <c r="D85" s="49">
        <f>INDEX(Calculation_Splits!$CT:$DV,MATCH($A85,Calculation_Splits!$E:$E,0),MATCH(D$1,Calculation_Splits!$CT$2:$DV$2,0))</f>
        <v>0.01</v>
      </c>
      <c r="E85" s="49">
        <f>INDEX(Calculation_Splits!$CT:$DV,MATCH($A85,Calculation_Splits!$E:$E,0),MATCH(E$1,Calculation_Splits!$CT$2:$DV$2,0))</f>
        <v>0.01</v>
      </c>
      <c r="F85" s="49">
        <f>INDEX(Calculation_Splits!$CT:$DV,MATCH($A85,Calculation_Splits!$E:$E,0),MATCH(F$1,Calculation_Splits!$CT$2:$DV$2,0))</f>
        <v>0.01</v>
      </c>
      <c r="G85" s="49">
        <f>INDEX(Calculation_Splits!$CT:$DV,MATCH($A85,Calculation_Splits!$E:$E,0),MATCH(G$1,Calculation_Splits!$CT$2:$DV$2,0))</f>
        <v>0.01</v>
      </c>
      <c r="H85" s="49">
        <f>INDEX(Calculation_Splits!$CT:$DV,MATCH($A85,Calculation_Splits!$E:$E,0),MATCH(H$1,Calculation_Splits!$CT$2:$DV$2,0))</f>
        <v>0.01</v>
      </c>
      <c r="I85" s="49">
        <f>INDEX(Calculation_Splits!$CT:$DV,MATCH($A85,Calculation_Splits!$E:$E,0),MATCH(I$1,Calculation_Splits!$CT$2:$DV$2,0))</f>
        <v>0.01</v>
      </c>
      <c r="J85" s="49">
        <f>INDEX(Calculation_Splits!$CT:$DV,MATCH($A85,Calculation_Splits!$E:$E,0),MATCH(J$1,Calculation_Splits!$CT$2:$DV$2,0))</f>
        <v>0.01</v>
      </c>
      <c r="K85" s="49">
        <f>INDEX(Calculation_Splits!$CT:$DV,MATCH($A85,Calculation_Splits!$E:$E,0),MATCH(K$1,Calculation_Splits!$CT$2:$DV$2,0))</f>
        <v>0.01</v>
      </c>
      <c r="L85" s="49">
        <f>INDEX(Calculation_Splits!$CT:$DV,MATCH($A85,Calculation_Splits!$E:$E,0),MATCH(L$1,Calculation_Splits!$CT$2:$DV$2,0))</f>
        <v>0.01</v>
      </c>
      <c r="M85" s="49">
        <f>INDEX(Calculation_Splits!$CT:$DV,MATCH($A85,Calculation_Splits!$E:$E,0),MATCH(M$1,Calculation_Splits!$CT$2:$DV$2,0))</f>
        <v>0.01</v>
      </c>
      <c r="N85" s="49">
        <f>INDEX(Calculation_Splits!$CT:$DV,MATCH($A85,Calculation_Splits!$E:$E,0),MATCH(N$1,Calculation_Splits!$CT$2:$DV$2,0))</f>
        <v>0.01</v>
      </c>
      <c r="O85" s="49">
        <f>INDEX(Calculation_Splits!$CT:$DV,MATCH($A85,Calculation_Splits!$E:$E,0),MATCH(O$1,Calculation_Splits!$CT$2:$DV$2,0))</f>
        <v>0.01</v>
      </c>
      <c r="P85" s="49">
        <f>INDEX(Calculation_Splits!$CT:$DV,MATCH($A85,Calculation_Splits!$E:$E,0),MATCH(P$1,Calculation_Splits!$CT$2:$DV$2,0))</f>
        <v>0.01</v>
      </c>
      <c r="Q85" s="49">
        <f>INDEX(Calculation_Splits!$CT:$DV,MATCH($A85,Calculation_Splits!$E:$E,0),MATCH(Q$1,Calculation_Splits!$CT$2:$DV$2,0))</f>
        <v>0.01</v>
      </c>
      <c r="R85" s="49">
        <f>INDEX(Calculation_Splits!$CT:$DV,MATCH($A85,Calculation_Splits!$E:$E,0),MATCH(R$1,Calculation_Splits!$CT$2:$DV$2,0))</f>
        <v>0.01</v>
      </c>
      <c r="S85" s="49">
        <f>INDEX(Calculation_Splits!$CT:$DV,MATCH($A85,Calculation_Splits!$E:$E,0),MATCH(S$1,Calculation_Splits!$CT$2:$DV$2,0))</f>
        <v>0.01</v>
      </c>
      <c r="T85" s="49">
        <f>INDEX(Calculation_Splits!$CT:$DV,MATCH($A85,Calculation_Splits!$E:$E,0),MATCH(T$1,Calculation_Splits!$CT$2:$DV$2,0))</f>
        <v>0.01</v>
      </c>
      <c r="U85" s="49">
        <f>INDEX(Calculation_Splits!$CT:$DV,MATCH($A85,Calculation_Splits!$E:$E,0),MATCH(U$1,Calculation_Splits!$CT$2:$DV$2,0))</f>
        <v>0.01</v>
      </c>
      <c r="V85" s="49">
        <f>INDEX(Calculation_Splits!$CT:$DV,MATCH($A85,Calculation_Splits!$E:$E,0),MATCH(V$1,Calculation_Splits!$CT$2:$DV$2,0))</f>
        <v>0.01</v>
      </c>
      <c r="W85" s="49">
        <f>INDEX(Calculation_Splits!$CT:$DV,MATCH($A85,Calculation_Splits!$E:$E,0),MATCH(W$1,Calculation_Splits!$CT$2:$DV$2,0))</f>
        <v>0.01</v>
      </c>
      <c r="X85" s="49">
        <f>INDEX(Calculation_Splits!$CT:$DV,MATCH($A85,Calculation_Splits!$E:$E,0),MATCH(X$1,Calculation_Splits!$CT$2:$DV$2,0))</f>
        <v>0.01</v>
      </c>
      <c r="Y85" s="49">
        <f>INDEX(Calculation_Splits!$CT:$DV,MATCH($A85,Calculation_Splits!$E:$E,0),MATCH(Y$1,Calculation_Splits!$CT$2:$DV$2,0))</f>
        <v>0.01</v>
      </c>
      <c r="Z85" s="49">
        <f>INDEX(Calculation_Splits!$CT:$DV,MATCH($A85,Calculation_Splits!$E:$E,0),MATCH(Z$1,Calculation_Splits!$CT$2:$DV$2,0))</f>
        <v>0.01</v>
      </c>
      <c r="AA85" s="49">
        <f>INDEX(Calculation_Splits!$CT:$DV,MATCH($A85,Calculation_Splits!$E:$E,0),MATCH(AA$1,Calculation_Splits!$CT$2:$DV$2,0))</f>
        <v>0.01</v>
      </c>
      <c r="AB85" s="49">
        <f>INDEX(Calculation_Splits!$CT:$DV,MATCH($A85,Calculation_Splits!$E:$E,0),MATCH(AB$1,Calculation_Splits!$CT$2:$DV$2,0))</f>
        <v>0.01</v>
      </c>
      <c r="AC85" s="49">
        <f>INDEX(Calculation_Splits!$CT:$DV,MATCH($A85,Calculation_Splits!$E:$E,0),MATCH(AC$1,Calculation_Splits!$CT$2:$DV$2,0))</f>
        <v>0.01</v>
      </c>
      <c r="AD85" s="49">
        <f>INDEX(Calculation_Splits!$CT:$DV,MATCH($A85,Calculation_Splits!$E:$E,0),MATCH(AD$1,Calculation_Splits!$CT$2:$DV$2,0))</f>
        <v>0.01</v>
      </c>
      <c r="AE85" s="71" t="str">
        <f>INDEX(Calculation_Splits!$DW:$EY,MATCH($A85,Calculation_Splits!$E:$E,0),MATCH(AE$1,Calculation_Splits!$DW$2:$EY$2,0))</f>
        <v>Data on type of lighting is not available in the annual POTEnCIA reports on country energy consumption, dummy data based on the NL dataset was used to fill in the split; author: Joint Research Center (JRC); year: 2019</v>
      </c>
      <c r="AF85" s="71" t="str">
        <f>INDEX(Calculation_Splits!$DW:$EY,MATCH($A85,Calculation_Splits!$E:$E,0),MATCH(AF$1,Calculation_Splits!$DW$2:$EY$2,0))</f>
        <v>Data on type of lighting is not available in the annual POTEnCIA reports on country energy consumption, dummy data based on the NL dataset was used to fill in the split; author: Joint Research Center (JRC); year: 2019</v>
      </c>
      <c r="AG85" s="71" t="str">
        <f>INDEX(Calculation_Splits!$DW:$EY,MATCH($A85,Calculation_Splits!$E:$E,0),MATCH(AG$1,Calculation_Splits!$DW$2:$EY$2,0))</f>
        <v>Data on type of lighting is not available in the annual POTEnCIA reports on country energy consumption, dummy data based on the NL dataset was used to fill in the split; author: Joint Research Center (JRC); year: 2019</v>
      </c>
      <c r="AH85" s="71" t="str">
        <f>INDEX(Calculation_Splits!$DW:$EY,MATCH($A85,Calculation_Splits!$E:$E,0),MATCH(AH$1,Calculation_Splits!$DW$2:$EY$2,0))</f>
        <v>Data on type of lighting is not available in the annual POTEnCIA reports on country energy consumption, dummy data based on the NL dataset was used to fill in the split; author: Joint Research Center (JRC); year: 2019</v>
      </c>
      <c r="AI85" s="71" t="str">
        <f>INDEX(Calculation_Splits!$DW:$EY,MATCH($A85,Calculation_Splits!$E:$E,0),MATCH(AI$1,Calculation_Splits!$DW$2:$EY$2,0))</f>
        <v>Data on type of lighting is not available in the annual POTEnCIA reports on country energy consumption, dummy data based on the NL dataset was used to fill in the split; author: Joint Research Center (JRC); year: 2019</v>
      </c>
      <c r="AJ85" s="71" t="str">
        <f>INDEX(Calculation_Splits!$DW:$EY,MATCH($A85,Calculation_Splits!$E:$E,0),MATCH(AJ$1,Calculation_Splits!$DW$2:$EY$2,0))</f>
        <v>Data on type of lighting is not available in the annual POTEnCIA reports on country energy consumption, dummy data based on the NL dataset was used to fill in the split; author: Joint Research Center (JRC); year: 2019</v>
      </c>
      <c r="AK85" s="71" t="str">
        <f>INDEX(Calculation_Splits!$DW:$EY,MATCH($A85,Calculation_Splits!$E:$E,0),MATCH(AK$1,Calculation_Splits!$DW$2:$EY$2,0))</f>
        <v>Data on type of lighting is not available in the annual POTEnCIA reports on country energy consumption, dummy data based on the NL dataset was used to fill in the split; author: Joint Research Center (JRC); year: 2019</v>
      </c>
      <c r="AL85" s="71" t="str">
        <f>INDEX(Calculation_Splits!$DW:$EY,MATCH($A85,Calculation_Splits!$E:$E,0),MATCH(AL$1,Calculation_Splits!$DW$2:$EY$2,0))</f>
        <v>Data on type of lighting is not available in the annual POTEnCIA reports on country energy consumption, dummy data based on the NL dataset was used to fill in the split; author: Joint Research Center (JRC); year: 2019</v>
      </c>
      <c r="AM85" s="71" t="str">
        <f>INDEX(Calculation_Splits!$DW:$EY,MATCH($A85,Calculation_Splits!$E:$E,0),MATCH(AM$1,Calculation_Splits!$DW$2:$EY$2,0))</f>
        <v>Data on type of lighting is not available in the annual POTEnCIA reports on country energy consumption, dummy data based on the NL dataset was used to fill in the split; author: Joint Research Center (JRC); year: 2019</v>
      </c>
      <c r="AN85" s="71" t="str">
        <f>INDEX(Calculation_Splits!$DW:$EY,MATCH($A85,Calculation_Splits!$E:$E,0),MATCH(AN$1,Calculation_Splits!$DW$2:$EY$2,0))</f>
        <v>Data on type of lighting is not available in the annual POTEnCIA reports on country energy consumption, dummy data based on the NL dataset was used to fill in the split; author: Joint Research Center (JRC); year: 2019</v>
      </c>
      <c r="AO85" s="71" t="str">
        <f>INDEX(Calculation_Splits!$DW:$EY,MATCH($A85,Calculation_Splits!$E:$E,0),MATCH(AO$1,Calculation_Splits!$DW$2:$EY$2,0))</f>
        <v>Data on type of lighting is not available in the annual POTEnCIA reports on country energy consumption, dummy data based on the NL dataset was used to fill in the split; author: Joint Research Center (JRC); year: 2019</v>
      </c>
      <c r="AP85" s="71" t="str">
        <f>INDEX(Calculation_Splits!$DW:$EY,MATCH($A85,Calculation_Splits!$E:$E,0),MATCH(AP$1,Calculation_Splits!$DW$2:$EY$2,0))</f>
        <v>Data on type of lighting is not available in the annual POTEnCIA reports on country energy consumption, dummy data based on the NL dataset was used to fill in the split; author: Joint Research Center (JRC); year: 2019</v>
      </c>
      <c r="AQ85" s="71" t="str">
        <f>INDEX(Calculation_Splits!$DW:$EY,MATCH($A85,Calculation_Splits!$E:$E,0),MATCH(AQ$1,Calculation_Splits!$DW$2:$EY$2,0))</f>
        <v>Data on type of lighting is not available in the annual POTEnCIA reports on country energy consumption, dummy data based on the NL dataset was used to fill in the split; author: Joint Research Center (JRC); year: 2019</v>
      </c>
      <c r="AR85" s="71" t="str">
        <f>INDEX(Calculation_Splits!$DW:$EY,MATCH($A85,Calculation_Splits!$E:$E,0),MATCH(AR$1,Calculation_Splits!$DW$2:$EY$2,0))</f>
        <v>Data on type of lighting is not available in the annual POTEnCIA reports on country energy consumption, dummy data based on the NL dataset was used to fill in the split; author: Joint Research Center (JRC); year: 2019</v>
      </c>
      <c r="AS85" s="71" t="str">
        <f>INDEX(Calculation_Splits!$DW:$EY,MATCH($A85,Calculation_Splits!$E:$E,0),MATCH(AS$1,Calculation_Splits!$DW$2:$EY$2,0))</f>
        <v>Data on type of lighting is not available in the annual POTEnCIA reports on country energy consumption, dummy data based on the NL dataset was used to fill in the split; author: Joint Research Center (JRC); year: 2019</v>
      </c>
      <c r="AT85" s="71" t="str">
        <f>INDEX(Calculation_Splits!$DW:$EY,MATCH($A85,Calculation_Splits!$E:$E,0),MATCH(AT$1,Calculation_Splits!$DW$2:$EY$2,0))</f>
        <v>Data on type of lighting is not available in the annual POTEnCIA reports on country energy consumption, dummy data based on the NL dataset was used to fill in the split; author: Joint Research Center (JRC); year: 2019</v>
      </c>
      <c r="AU85" s="71" t="str">
        <f>INDEX(Calculation_Splits!$DW:$EY,MATCH($A85,Calculation_Splits!$E:$E,0),MATCH(AU$1,Calculation_Splits!$DW$2:$EY$2,0))</f>
        <v>Data on type of lighting is not available in the annual POTEnCIA reports on country energy consumption, dummy data based on the NL dataset was used to fill in the split; author: Joint Research Center (JRC); year: 2019</v>
      </c>
      <c r="AV85" s="71" t="str">
        <f>INDEX(Calculation_Splits!$DW:$EY,MATCH($A85,Calculation_Splits!$E:$E,0),MATCH(AV$1,Calculation_Splits!$DW$2:$EY$2,0))</f>
        <v>Data on type of lighting is not available in the annual POTEnCIA reports on country energy consumption, dummy data based on the NL dataset was used to fill in the split; author: Joint Research Center (JRC); year: 2019</v>
      </c>
      <c r="AW85" s="71" t="str">
        <f>INDEX(Calculation_Splits!$DW:$EY,MATCH($A85,Calculation_Splits!$E:$E,0),MATCH(AW$1,Calculation_Splits!$DW$2:$EY$2,0))</f>
        <v>Data on type of lighting is not available in the annual POTEnCIA reports on country energy consumption, dummy data based on the NL dataset was used to fill in the split; author: Joint Research Center (JRC); year: 2019</v>
      </c>
      <c r="AX85" s="71" t="str">
        <f>INDEX(Calculation_Splits!$DW:$EY,MATCH($A85,Calculation_Splits!$E:$E,0),MATCH(AX$1,Calculation_Splits!$DW$2:$EY$2,0))</f>
        <v>Data on type of lighting is not available in the annual POTEnCIA reports on country energy consumption, dummy data based on the NL dataset was used to fill in the split; author: Joint Research Center (JRC); year: 2019</v>
      </c>
      <c r="AY85" s="71" t="str">
        <f>INDEX(Calculation_Splits!$DW:$EY,MATCH($A85,Calculation_Splits!$E:$E,0),MATCH(AY$1,Calculation_Splits!$DW$2:$EY$2,0))</f>
        <v>Data on type of lighting is not available in the annual POTEnCIA reports on country energy consumption, dummy data based on the NL dataset was used to fill in the split; author: Joint Research Center (JRC); year: 2019</v>
      </c>
      <c r="AZ85" s="71" t="str">
        <f>INDEX(Calculation_Splits!$DW:$EY,MATCH($A85,Calculation_Splits!$E:$E,0),MATCH(AZ$1,Calculation_Splits!$DW$2:$EY$2,0))</f>
        <v>Data on type of lighting is not available in the annual POTEnCIA reports on country energy consumption, dummy data based on the NL dataset was used to fill in the split; author: Joint Research Center (JRC); year: 2019</v>
      </c>
      <c r="BA85" s="71" t="str">
        <f>INDEX(Calculation_Splits!$DW:$EY,MATCH($A85,Calculation_Splits!$E:$E,0),MATCH(BA$1,Calculation_Splits!$DW$2:$EY$2,0))</f>
        <v>Data on type of lighting is not available in the annual POTEnCIA reports on country energy consumption, dummy data based on the NL dataset was used to fill in the split; author: Joint Research Center (JRC); year: 2019</v>
      </c>
      <c r="BB85" s="71" t="str">
        <f>INDEX(Calculation_Splits!$DW:$EY,MATCH($A85,Calculation_Splits!$E:$E,0),MATCH(BB$1,Calculation_Splits!$DW$2:$EY$2,0))</f>
        <v>Data on type of lighting is not available in the annual POTEnCIA reports on country energy consumption, dummy data based on the NL dataset was used to fill in the split; author: Joint Research Center (JRC); year: 2019</v>
      </c>
      <c r="BC85" s="71" t="str">
        <f>INDEX(Calculation_Splits!$DW:$EY,MATCH($A85,Calculation_Splits!$E:$E,0),MATCH(BC$1,Calculation_Splits!$DW$2:$EY$2,0))</f>
        <v>Data on type of lighting is not available in the annual POTEnCIA reports on country energy consumption, dummy data based on the NL dataset was used to fill in the split; author: Joint Research Center (JRC); year: 2019</v>
      </c>
      <c r="BD85" s="71" t="str">
        <f>INDEX(Calculation_Splits!$DW:$EY,MATCH($A85,Calculation_Splits!$E:$E,0),MATCH(BD$1,Calculation_Splits!$DW$2:$EY$2,0))</f>
        <v>Data on type of lighting is not available in the annual POTEnCIA reports on country energy consumption, dummy data based on the NL dataset was used to fill in the split; author: Joint Research Center (JRC); year: 2019</v>
      </c>
      <c r="BE85" s="71" t="str">
        <f>INDEX(Calculation_Splits!$DW:$EY,MATCH($A85,Calculation_Splits!$E:$E,0),MATCH(BE$1,Calculation_Splits!$DW$2:$EY$2,0))</f>
        <v>Data on type of lighting is not available in the annual POTEnCIA reports on country energy consumption, dummy data based on the NL dataset was used to fill in the split; author: Joint Research Center (JRC); year: 2019</v>
      </c>
      <c r="BF85" s="71" t="str">
        <f>INDEX(Calculation_Splits!$DW:$EY,MATCH($A85,Calculation_Splits!$E:$E,0),MATCH(BF$1,Calculation_Splits!$DW$2:$EY$2,0))</f>
        <v>Data on type of lighting is not available in the annual POTEnCIA reports on country energy consumption, dummy data based on the NL dataset was used to fill in the split; author: Joint Research Center (JRC); year: 2019</v>
      </c>
      <c r="BG85" s="71" t="str">
        <f>INDEX(Calculation_Splits!$DW:$EY,MATCH($A85,Calculation_Splits!$E:$E,0),MATCH(BG$1,Calculation_Splits!$DW$2:$EY$2,0))</f>
        <v>Data on type of lighting is not available in the annual POTEnCIA reports on country energy consumption, dummy data based on the NL dataset was used to fill in the split; author: Joint Research Center (JRC); year: 2019</v>
      </c>
    </row>
    <row r="86" spans="1:59" x14ac:dyDescent="0.2">
      <c r="A86" t="s">
        <v>220</v>
      </c>
      <c r="B86" s="49">
        <f>INDEX(Calculation_Splits!$CT:$DV,MATCH($A86,Calculation_Splits!$E:$E,0),MATCH(B$1,Calculation_Splits!$CT$2:$DV$2,0))</f>
        <v>0.68010673146603984</v>
      </c>
      <c r="C86" s="49">
        <f>INDEX(Calculation_Splits!$CT:$DV,MATCH($A86,Calculation_Splits!$E:$E,0),MATCH(C$1,Calculation_Splits!$CT$2:$DV$2,0))</f>
        <v>0.60512326047745624</v>
      </c>
      <c r="D86" s="49">
        <f>INDEX(Calculation_Splits!$CT:$DV,MATCH($A86,Calculation_Splits!$E:$E,0),MATCH(D$1,Calculation_Splits!$CT$2:$DV$2,0))</f>
        <v>0.87872974682371108</v>
      </c>
      <c r="E86" s="49">
        <f>INDEX(Calculation_Splits!$CT:$DV,MATCH($A86,Calculation_Splits!$E:$E,0),MATCH(E$1,Calculation_Splits!$CT$2:$DV$2,0))</f>
        <v>0.4275900294791562</v>
      </c>
      <c r="F86" s="49">
        <f>INDEX(Calculation_Splits!$CT:$DV,MATCH($A86,Calculation_Splits!$E:$E,0),MATCH(F$1,Calculation_Splits!$CT$2:$DV$2,0))</f>
        <v>0.85125764104465251</v>
      </c>
      <c r="G86" s="49">
        <f>INDEX(Calculation_Splits!$CT:$DV,MATCH($A86,Calculation_Splits!$E:$E,0),MATCH(G$1,Calculation_Splits!$CT$2:$DV$2,0))</f>
        <v>0.80978927178717353</v>
      </c>
      <c r="H86" s="49">
        <f>INDEX(Calculation_Splits!$CT:$DV,MATCH($A86,Calculation_Splits!$E:$E,0),MATCH(H$1,Calculation_Splits!$CT$2:$DV$2,0))</f>
        <v>0.43234766620826082</v>
      </c>
      <c r="I86" s="49">
        <f>INDEX(Calculation_Splits!$CT:$DV,MATCH($A86,Calculation_Splits!$E:$E,0),MATCH(I$1,Calculation_Splits!$CT$2:$DV$2,0))</f>
        <v>0.82698562796078334</v>
      </c>
      <c r="J86" s="49">
        <f>INDEX(Calculation_Splits!$CT:$DV,MATCH($A86,Calculation_Splits!$E:$E,0),MATCH(J$1,Calculation_Splits!$CT$2:$DV$2,0))</f>
        <v>0.72200621950205812</v>
      </c>
      <c r="K86" s="49">
        <f>INDEX(Calculation_Splits!$CT:$DV,MATCH($A86,Calculation_Splits!$E:$E,0),MATCH(K$1,Calculation_Splits!$CT$2:$DV$2,0))</f>
        <v>0.43924449891272843</v>
      </c>
      <c r="L86" s="49">
        <f>INDEX(Calculation_Splits!$CT:$DV,MATCH($A86,Calculation_Splits!$E:$E,0),MATCH(L$1,Calculation_Splits!$CT$2:$DV$2,0))</f>
        <v>0.81543886779060626</v>
      </c>
      <c r="M86" s="49">
        <f>INDEX(Calculation_Splits!$CT:$DV,MATCH($A86,Calculation_Splits!$E:$E,0),MATCH(M$1,Calculation_Splits!$CT$2:$DV$2,0))</f>
        <v>0.91926222312489569</v>
      </c>
      <c r="N86" s="49">
        <f>INDEX(Calculation_Splits!$CT:$DV,MATCH($A86,Calculation_Splits!$E:$E,0),MATCH(N$1,Calculation_Splits!$CT$2:$DV$2,0))</f>
        <v>0.54045345746737639</v>
      </c>
      <c r="O86" s="49">
        <f>INDEX(Calculation_Splits!$CT:$DV,MATCH($A86,Calculation_Splits!$E:$E,0),MATCH(O$1,Calculation_Splits!$CT$2:$DV$2,0))</f>
        <v>0.44547707521453506</v>
      </c>
      <c r="P86" s="49">
        <f>INDEX(Calculation_Splits!$CT:$DV,MATCH($A86,Calculation_Splits!$E:$E,0),MATCH(P$1,Calculation_Splits!$CT$2:$DV$2,0))</f>
        <v>0.89971537725835138</v>
      </c>
      <c r="Q86" s="49">
        <f>INDEX(Calculation_Splits!$CT:$DV,MATCH($A86,Calculation_Splits!$E:$E,0),MATCH(Q$1,Calculation_Splits!$CT$2:$DV$2,0))</f>
        <v>0.88933875346175484</v>
      </c>
      <c r="R86" s="49">
        <f>INDEX(Calculation_Splits!$CT:$DV,MATCH($A86,Calculation_Splits!$E:$E,0),MATCH(R$1,Calculation_Splits!$CT$2:$DV$2,0))</f>
        <v>0.48487429031726159</v>
      </c>
      <c r="S86" s="49">
        <f>INDEX(Calculation_Splits!$CT:$DV,MATCH($A86,Calculation_Splits!$E:$E,0),MATCH(S$1,Calculation_Splits!$CT$2:$DV$2,0))</f>
        <v>0.81328758436372328</v>
      </c>
      <c r="T86" s="49">
        <f>INDEX(Calculation_Splits!$CT:$DV,MATCH($A86,Calculation_Splits!$E:$E,0),MATCH(T$1,Calculation_Splits!$CT$2:$DV$2,0))</f>
        <v>0.33302560072965443</v>
      </c>
      <c r="U86" s="49">
        <f>INDEX(Calculation_Splits!$CT:$DV,MATCH($A86,Calculation_Splits!$E:$E,0),MATCH(U$1,Calculation_Splits!$CT$2:$DV$2,0))</f>
        <v>0.72016326847600542</v>
      </c>
      <c r="V86" s="49">
        <f>INDEX(Calculation_Splits!$CT:$DV,MATCH($A86,Calculation_Splits!$E:$E,0),MATCH(V$1,Calculation_Splits!$CT$2:$DV$2,0))</f>
        <v>0.68255671463303236</v>
      </c>
      <c r="W86" s="49">
        <f>INDEX(Calculation_Splits!$CT:$DV,MATCH($A86,Calculation_Splits!$E:$E,0),MATCH(W$1,Calculation_Splits!$CT$2:$DV$2,0))</f>
        <v>0.58232412622358076</v>
      </c>
      <c r="X86" s="49">
        <f>INDEX(Calculation_Splits!$CT:$DV,MATCH($A86,Calculation_Splits!$E:$E,0),MATCH(X$1,Calculation_Splits!$CT$2:$DV$2,0))</f>
        <v>0.77307426213442787</v>
      </c>
      <c r="Y86" s="49">
        <f>INDEX(Calculation_Splits!$CT:$DV,MATCH($A86,Calculation_Splits!$E:$E,0),MATCH(Y$1,Calculation_Splits!$CT$2:$DV$2,0))</f>
        <v>0.8555163434551657</v>
      </c>
      <c r="Z86" s="49">
        <f>INDEX(Calculation_Splits!$CT:$DV,MATCH($A86,Calculation_Splits!$E:$E,0),MATCH(Z$1,Calculation_Splits!$CT$2:$DV$2,0))</f>
        <v>0.55277691016281294</v>
      </c>
      <c r="AA86" s="49">
        <f>INDEX(Calculation_Splits!$CT:$DV,MATCH($A86,Calculation_Splits!$E:$E,0),MATCH(AA$1,Calculation_Splits!$CT$2:$DV$2,0))</f>
        <v>0.348106631994684</v>
      </c>
      <c r="AB86" s="49">
        <f>INDEX(Calculation_Splits!$CT:$DV,MATCH($A86,Calculation_Splits!$E:$E,0),MATCH(AB$1,Calculation_Splits!$CT$2:$DV$2,0))</f>
        <v>0.87194577643870086</v>
      </c>
      <c r="AC86" s="49">
        <f>INDEX(Calculation_Splits!$CT:$DV,MATCH($A86,Calculation_Splits!$E:$E,0),MATCH(AC$1,Calculation_Splits!$CT$2:$DV$2,0))</f>
        <v>0.81093499857896945</v>
      </c>
      <c r="AD86" s="49">
        <f>INDEX(Calculation_Splits!$CT:$DV,MATCH($A86,Calculation_Splits!$E:$E,0),MATCH(AD$1,Calculation_Splits!$CT$2:$DV$2,0))</f>
        <v>0.74999569508561681</v>
      </c>
      <c r="AE86" s="71" t="str">
        <f>INDEX(Calculation_Splits!$DW:$EY,MATCH($A86,Calculation_Splits!$E:$E,0),MATCH(AE$1,Calculation_Splits!$DW$2:$EY$2,0))</f>
        <v>Derived from the annual POTEnCIA reports on country energy consumption; author: Joint Research Center (JRC); year: 2019</v>
      </c>
      <c r="AF86" s="71" t="str">
        <f>INDEX(Calculation_Splits!$DW:$EY,MATCH($A86,Calculation_Splits!$E:$E,0),MATCH(AF$1,Calculation_Splits!$DW$2:$EY$2,0))</f>
        <v>Derived from the annual POTEnCIA reports on country energy consumption; author: Joint Research Center (JRC); year: 2019</v>
      </c>
      <c r="AG86" s="71" t="str">
        <f>INDEX(Calculation_Splits!$DW:$EY,MATCH($A86,Calculation_Splits!$E:$E,0),MATCH(AG$1,Calculation_Splits!$DW$2:$EY$2,0))</f>
        <v>Derived from the annual POTEnCIA reports on country energy consumption; author: Joint Research Center (JRC); year: 2019</v>
      </c>
      <c r="AH86" s="71" t="str">
        <f>INDEX(Calculation_Splits!$DW:$EY,MATCH($A86,Calculation_Splits!$E:$E,0),MATCH(AH$1,Calculation_Splits!$DW$2:$EY$2,0))</f>
        <v>Derived from the annual POTEnCIA reports on country energy consumption; author: Joint Research Center (JRC); year: 2019</v>
      </c>
      <c r="AI86" s="71" t="str">
        <f>INDEX(Calculation_Splits!$DW:$EY,MATCH($A86,Calculation_Splits!$E:$E,0),MATCH(AI$1,Calculation_Splits!$DW$2:$EY$2,0))</f>
        <v>Derived from the annual POTEnCIA reports on country energy consumption; author: Joint Research Center (JRC); year: 2019</v>
      </c>
      <c r="AJ86" s="71" t="str">
        <f>INDEX(Calculation_Splits!$DW:$EY,MATCH($A86,Calculation_Splits!$E:$E,0),MATCH(AJ$1,Calculation_Splits!$DW$2:$EY$2,0))</f>
        <v>Derived from the annual POTEnCIA reports on country energy consumption; author: Joint Research Center (JRC); year: 2019</v>
      </c>
      <c r="AK86" s="71" t="str">
        <f>INDEX(Calculation_Splits!$DW:$EY,MATCH($A86,Calculation_Splits!$E:$E,0),MATCH(AK$1,Calculation_Splits!$DW$2:$EY$2,0))</f>
        <v>Derived from the annual POTEnCIA reports on country energy consumption; author: Joint Research Center (JRC); year: 2019</v>
      </c>
      <c r="AL86" s="71" t="str">
        <f>INDEX(Calculation_Splits!$DW:$EY,MATCH($A86,Calculation_Splits!$E:$E,0),MATCH(AL$1,Calculation_Splits!$DW$2:$EY$2,0))</f>
        <v>Derived from the annual POTEnCIA reports on country energy consumption; author: Joint Research Center (JRC); year: 2019</v>
      </c>
      <c r="AM86" s="71" t="str">
        <f>INDEX(Calculation_Splits!$DW:$EY,MATCH($A86,Calculation_Splits!$E:$E,0),MATCH(AM$1,Calculation_Splits!$DW$2:$EY$2,0))</f>
        <v>Derived from the annual POTEnCIA reports on country energy consumption; author: Joint Research Center (JRC); year: 2019</v>
      </c>
      <c r="AN86" s="71" t="str">
        <f>INDEX(Calculation_Splits!$DW:$EY,MATCH($A86,Calculation_Splits!$E:$E,0),MATCH(AN$1,Calculation_Splits!$DW$2:$EY$2,0))</f>
        <v>Derived from the annual POTEnCIA reports on country energy consumption; author: Joint Research Center (JRC); year: 2019</v>
      </c>
      <c r="AO86" s="71" t="str">
        <f>INDEX(Calculation_Splits!$DW:$EY,MATCH($A86,Calculation_Splits!$E:$E,0),MATCH(AO$1,Calculation_Splits!$DW$2:$EY$2,0))</f>
        <v>Derived from the annual POTEnCIA reports on country energy consumption; author: Joint Research Center (JRC); year: 2019</v>
      </c>
      <c r="AP86" s="71" t="str">
        <f>INDEX(Calculation_Splits!$DW:$EY,MATCH($A86,Calculation_Splits!$E:$E,0),MATCH(AP$1,Calculation_Splits!$DW$2:$EY$2,0))</f>
        <v>Derived from the annual POTEnCIA reports on country energy consumption; author: Joint Research Center (JRC); year: 2019</v>
      </c>
      <c r="AQ86" s="71" t="str">
        <f>INDEX(Calculation_Splits!$DW:$EY,MATCH($A86,Calculation_Splits!$E:$E,0),MATCH(AQ$1,Calculation_Splits!$DW$2:$EY$2,0))</f>
        <v>Derived from the annual POTEnCIA reports on country energy consumption; author: Joint Research Center (JRC); year: 2019</v>
      </c>
      <c r="AR86" s="71" t="str">
        <f>INDEX(Calculation_Splits!$DW:$EY,MATCH($A86,Calculation_Splits!$E:$E,0),MATCH(AR$1,Calculation_Splits!$DW$2:$EY$2,0))</f>
        <v>Derived from the annual POTEnCIA reports on country energy consumption; author: Joint Research Center (JRC); year: 2019</v>
      </c>
      <c r="AS86" s="71" t="str">
        <f>INDEX(Calculation_Splits!$DW:$EY,MATCH($A86,Calculation_Splits!$E:$E,0),MATCH(AS$1,Calculation_Splits!$DW$2:$EY$2,0))</f>
        <v>Derived from the annual POTEnCIA reports on country energy consumption; author: Joint Research Center (JRC); year: 2019</v>
      </c>
      <c r="AT86" s="71" t="str">
        <f>INDEX(Calculation_Splits!$DW:$EY,MATCH($A86,Calculation_Splits!$E:$E,0),MATCH(AT$1,Calculation_Splits!$DW$2:$EY$2,0))</f>
        <v>Derived from the annual POTEnCIA reports on country energy consumption; author: Joint Research Center (JRC); year: 2019</v>
      </c>
      <c r="AU86" s="71" t="str">
        <f>INDEX(Calculation_Splits!$DW:$EY,MATCH($A86,Calculation_Splits!$E:$E,0),MATCH(AU$1,Calculation_Splits!$DW$2:$EY$2,0))</f>
        <v>Derived from the annual POTEnCIA reports on country energy consumption; author: Joint Research Center (JRC); year: 2019</v>
      </c>
      <c r="AV86" s="71" t="str">
        <f>INDEX(Calculation_Splits!$DW:$EY,MATCH($A86,Calculation_Splits!$E:$E,0),MATCH(AV$1,Calculation_Splits!$DW$2:$EY$2,0))</f>
        <v>Derived from the annual POTEnCIA reports on country energy consumption; author: Joint Research Center (JRC); year: 2019</v>
      </c>
      <c r="AW86" s="71" t="str">
        <f>INDEX(Calculation_Splits!$DW:$EY,MATCH($A86,Calculation_Splits!$E:$E,0),MATCH(AW$1,Calculation_Splits!$DW$2:$EY$2,0))</f>
        <v>Derived from the annual POTEnCIA reports on country energy consumption; author: Joint Research Center (JRC); year: 2019</v>
      </c>
      <c r="AX86" s="71" t="str">
        <f>INDEX(Calculation_Splits!$DW:$EY,MATCH($A86,Calculation_Splits!$E:$E,0),MATCH(AX$1,Calculation_Splits!$DW$2:$EY$2,0))</f>
        <v>Derived from the annual POTEnCIA reports on country energy consumption; author: Joint Research Center (JRC); year: 2019</v>
      </c>
      <c r="AY86" s="71" t="str">
        <f>INDEX(Calculation_Splits!$DW:$EY,MATCH($A86,Calculation_Splits!$E:$E,0),MATCH(AY$1,Calculation_Splits!$DW$2:$EY$2,0))</f>
        <v>Derived from the annual POTEnCIA reports on country energy consumption; author: Joint Research Center (JRC); year: 2019</v>
      </c>
      <c r="AZ86" s="71" t="str">
        <f>INDEX(Calculation_Splits!$DW:$EY,MATCH($A86,Calculation_Splits!$E:$E,0),MATCH(AZ$1,Calculation_Splits!$DW$2:$EY$2,0))</f>
        <v>Derived from the annual POTEnCIA reports on country energy consumption; author: Joint Research Center (JRC); year: 2019</v>
      </c>
      <c r="BA86" s="71" t="str">
        <f>INDEX(Calculation_Splits!$DW:$EY,MATCH($A86,Calculation_Splits!$E:$E,0),MATCH(BA$1,Calculation_Splits!$DW$2:$EY$2,0))</f>
        <v>Derived from the annual POTEnCIA reports on country energy consumption; author: Joint Research Center (JRC); year: 2019</v>
      </c>
      <c r="BB86" s="71" t="str">
        <f>INDEX(Calculation_Splits!$DW:$EY,MATCH($A86,Calculation_Splits!$E:$E,0),MATCH(BB$1,Calculation_Splits!$DW$2:$EY$2,0))</f>
        <v>Derived from the annual POTEnCIA reports on country energy consumption; author: Joint Research Center (JRC); year: 2019</v>
      </c>
      <c r="BC86" s="71" t="str">
        <f>INDEX(Calculation_Splits!$DW:$EY,MATCH($A86,Calculation_Splits!$E:$E,0),MATCH(BC$1,Calculation_Splits!$DW$2:$EY$2,0))</f>
        <v>Derived from the annual POTEnCIA reports on country energy consumption; author: Joint Research Center (JRC); year: 2019</v>
      </c>
      <c r="BD86" s="71" t="str">
        <f>INDEX(Calculation_Splits!$DW:$EY,MATCH($A86,Calculation_Splits!$E:$E,0),MATCH(BD$1,Calculation_Splits!$DW$2:$EY$2,0))</f>
        <v>Derived from the annual POTEnCIA reports on country energy consumption; author: Joint Research Center (JRC); year: 2019</v>
      </c>
      <c r="BE86" s="71" t="str">
        <f>INDEX(Calculation_Splits!$DW:$EY,MATCH($A86,Calculation_Splits!$E:$E,0),MATCH(BE$1,Calculation_Splits!$DW$2:$EY$2,0))</f>
        <v>Derived from the annual POTEnCIA reports on country energy consumption; author: Joint Research Center (JRC); year: 2019</v>
      </c>
      <c r="BF86" s="71" t="str">
        <f>INDEX(Calculation_Splits!$DW:$EY,MATCH($A86,Calculation_Splits!$E:$E,0),MATCH(BF$1,Calculation_Splits!$DW$2:$EY$2,0))</f>
        <v>Derived from the annual POTEnCIA reports on country energy consumption; author: Joint Research Center (JRC); year: 2019</v>
      </c>
      <c r="BG86" s="71" t="str">
        <f>INDEX(Calculation_Splits!$DW:$EY,MATCH($A86,Calculation_Splits!$E:$E,0),MATCH(BG$1,Calculation_Splits!$DW$2:$EY$2,0))</f>
        <v>Derived from the annual POTEnCIA reports on country energy consumption; author: Joint Research Center (JRC); year: 2019</v>
      </c>
    </row>
    <row r="87" spans="1:59" x14ac:dyDescent="0.2">
      <c r="A87" t="s">
        <v>221</v>
      </c>
      <c r="B87" s="49">
        <f>INDEX(Calculation_Splits!$CT:$DV,MATCH($A87,Calculation_Splits!$E:$E,0),MATCH(B$1,Calculation_Splits!$CT$2:$DV$2,0))</f>
        <v>0.31989326853396011</v>
      </c>
      <c r="C87" s="49">
        <f>INDEX(Calculation_Splits!$CT:$DV,MATCH($A87,Calculation_Splits!$E:$E,0),MATCH(C$1,Calculation_Splits!$CT$2:$DV$2,0))</f>
        <v>0.39487673952254371</v>
      </c>
      <c r="D87" s="49">
        <f>INDEX(Calculation_Splits!$CT:$DV,MATCH($A87,Calculation_Splits!$E:$E,0),MATCH(D$1,Calculation_Splits!$CT$2:$DV$2,0))</f>
        <v>0.12127025317628891</v>
      </c>
      <c r="E87" s="49">
        <f>INDEX(Calculation_Splits!$CT:$DV,MATCH($A87,Calculation_Splits!$E:$E,0),MATCH(E$1,Calculation_Splits!$CT$2:$DV$2,0))</f>
        <v>0.40881030868218277</v>
      </c>
      <c r="F87" s="49">
        <f>INDEX(Calculation_Splits!$CT:$DV,MATCH($A87,Calculation_Splits!$E:$E,0),MATCH(F$1,Calculation_Splits!$CT$2:$DV$2,0))</f>
        <v>0.14874235895534757</v>
      </c>
      <c r="G87" s="49">
        <f>INDEX(Calculation_Splits!$CT:$DV,MATCH($A87,Calculation_Splits!$E:$E,0),MATCH(G$1,Calculation_Splits!$CT$2:$DV$2,0))</f>
        <v>0.16545027123858802</v>
      </c>
      <c r="H87" s="49">
        <f>INDEX(Calculation_Splits!$CT:$DV,MATCH($A87,Calculation_Splits!$E:$E,0),MATCH(H$1,Calculation_Splits!$CT$2:$DV$2,0))</f>
        <v>0.56765233379173918</v>
      </c>
      <c r="I87" s="49">
        <f>INDEX(Calculation_Splits!$CT:$DV,MATCH($A87,Calculation_Splits!$E:$E,0),MATCH(I$1,Calculation_Splits!$CT$2:$DV$2,0))</f>
        <v>0.17301437203921663</v>
      </c>
      <c r="J87" s="49">
        <f>INDEX(Calculation_Splits!$CT:$DV,MATCH($A87,Calculation_Splits!$E:$E,0),MATCH(J$1,Calculation_Splits!$CT$2:$DV$2,0))</f>
        <v>0.24809633005281617</v>
      </c>
      <c r="K87" s="49">
        <f>INDEX(Calculation_Splits!$CT:$DV,MATCH($A87,Calculation_Splits!$E:$E,0),MATCH(K$1,Calculation_Splits!$CT$2:$DV$2,0))</f>
        <v>0.56075550108727157</v>
      </c>
      <c r="L87" s="49">
        <f>INDEX(Calculation_Splits!$CT:$DV,MATCH($A87,Calculation_Splits!$E:$E,0),MATCH(L$1,Calculation_Splits!$CT$2:$DV$2,0))</f>
        <v>0.17407036303724954</v>
      </c>
      <c r="M87" s="49">
        <f>INDEX(Calculation_Splits!$CT:$DV,MATCH($A87,Calculation_Splits!$E:$E,0),MATCH(M$1,Calculation_Splits!$CT$2:$DV$2,0))</f>
        <v>8.073777687510425E-2</v>
      </c>
      <c r="N87" s="49">
        <f>INDEX(Calculation_Splits!$CT:$DV,MATCH($A87,Calculation_Splits!$E:$E,0),MATCH(N$1,Calculation_Splits!$CT$2:$DV$2,0))</f>
        <v>0.45643298563084894</v>
      </c>
      <c r="O87" s="49">
        <f>INDEX(Calculation_Splits!$CT:$DV,MATCH($A87,Calculation_Splits!$E:$E,0),MATCH(O$1,Calculation_Splits!$CT$2:$DV$2,0))</f>
        <v>0.55452292478546483</v>
      </c>
      <c r="P87" s="49">
        <f>INDEX(Calculation_Splits!$CT:$DV,MATCH($A87,Calculation_Splits!$E:$E,0),MATCH(P$1,Calculation_Splits!$CT$2:$DV$2,0))</f>
        <v>0.10028462274164859</v>
      </c>
      <c r="Q87" s="49">
        <f>INDEX(Calculation_Splits!$CT:$DV,MATCH($A87,Calculation_Splits!$E:$E,0),MATCH(Q$1,Calculation_Splits!$CT$2:$DV$2,0))</f>
        <v>0.11066124653824524</v>
      </c>
      <c r="R87" s="49">
        <f>INDEX(Calculation_Splits!$CT:$DV,MATCH($A87,Calculation_Splits!$E:$E,0),MATCH(R$1,Calculation_Splits!$CT$2:$DV$2,0))</f>
        <v>0.49608957774062867</v>
      </c>
      <c r="S87" s="49">
        <f>INDEX(Calculation_Splits!$CT:$DV,MATCH($A87,Calculation_Splits!$E:$E,0),MATCH(S$1,Calculation_Splits!$CT$2:$DV$2,0))</f>
        <v>0.18671241563627666</v>
      </c>
      <c r="T87" s="49">
        <f>INDEX(Calculation_Splits!$CT:$DV,MATCH($A87,Calculation_Splits!$E:$E,0),MATCH(T$1,Calculation_Splits!$CT$2:$DV$2,0))</f>
        <v>0.66697439927034563</v>
      </c>
      <c r="U87" s="49">
        <f>INDEX(Calculation_Splits!$CT:$DV,MATCH($A87,Calculation_Splits!$E:$E,0),MATCH(U$1,Calculation_Splits!$CT$2:$DV$2,0))</f>
        <v>0.27983673152399458</v>
      </c>
      <c r="V87" s="49">
        <f>INDEX(Calculation_Splits!$CT:$DV,MATCH($A87,Calculation_Splits!$E:$E,0),MATCH(V$1,Calculation_Splits!$CT$2:$DV$2,0))</f>
        <v>0.31744328536696764</v>
      </c>
      <c r="W87" s="49">
        <f>INDEX(Calculation_Splits!$CT:$DV,MATCH($A87,Calculation_Splits!$E:$E,0),MATCH(W$1,Calculation_Splits!$CT$2:$DV$2,0))</f>
        <v>0.13602136533230091</v>
      </c>
      <c r="X87" s="49">
        <f>INDEX(Calculation_Splits!$CT:$DV,MATCH($A87,Calculation_Splits!$E:$E,0),MATCH(X$1,Calculation_Splits!$CT$2:$DV$2,0))</f>
        <v>0.22692573786557213</v>
      </c>
      <c r="Y87" s="49">
        <f>INDEX(Calculation_Splits!$CT:$DV,MATCH($A87,Calculation_Splits!$E:$E,0),MATCH(Y$1,Calculation_Splits!$CT$2:$DV$2,0))</f>
        <v>6.701090257325315E-2</v>
      </c>
      <c r="Z87" s="49">
        <f>INDEX(Calculation_Splits!$CT:$DV,MATCH($A87,Calculation_Splits!$E:$E,0),MATCH(Z$1,Calculation_Splits!$CT$2:$DV$2,0))</f>
        <v>0.44722308983718706</v>
      </c>
      <c r="AA87" s="49">
        <f>INDEX(Calculation_Splits!$CT:$DV,MATCH($A87,Calculation_Splits!$E:$E,0),MATCH(AA$1,Calculation_Splits!$CT$2:$DV$2,0))</f>
        <v>6.1671210633419515E-2</v>
      </c>
      <c r="AB87" s="49">
        <f>INDEX(Calculation_Splits!$CT:$DV,MATCH($A87,Calculation_Splits!$E:$E,0),MATCH(AB$1,Calculation_Splits!$CT$2:$DV$2,0))</f>
        <v>0.12805422356129925</v>
      </c>
      <c r="AC87" s="49">
        <f>INDEX(Calculation_Splits!$CT:$DV,MATCH($A87,Calculation_Splits!$E:$E,0),MATCH(AC$1,Calculation_Splits!$CT$2:$DV$2,0))</f>
        <v>0.18906500142103058</v>
      </c>
      <c r="AD87" s="49">
        <f>INDEX(Calculation_Splits!$CT:$DV,MATCH($A87,Calculation_Splits!$E:$E,0),MATCH(AD$1,Calculation_Splits!$CT$2:$DV$2,0))</f>
        <v>0.2330949433239603</v>
      </c>
      <c r="AE87" s="71" t="str">
        <f>INDEX(Calculation_Splits!$DW:$EY,MATCH($A87,Calculation_Splits!$E:$E,0),MATCH(AE$1,Calculation_Splits!$DW$2:$EY$2,0))</f>
        <v>Derived from the annual POTEnCIA reports on country energy consumption; author: Joint Research Center (JRC); year: 2019</v>
      </c>
      <c r="AF87" s="71" t="str">
        <f>INDEX(Calculation_Splits!$DW:$EY,MATCH($A87,Calculation_Splits!$E:$E,0),MATCH(AF$1,Calculation_Splits!$DW$2:$EY$2,0))</f>
        <v>Derived from the annual POTEnCIA reports on country energy consumption; author: Joint Research Center (JRC); year: 2019</v>
      </c>
      <c r="AG87" s="71" t="str">
        <f>INDEX(Calculation_Splits!$DW:$EY,MATCH($A87,Calculation_Splits!$E:$E,0),MATCH(AG$1,Calculation_Splits!$DW$2:$EY$2,0))</f>
        <v>Derived from the annual POTEnCIA reports on country energy consumption; author: Joint Research Center (JRC); year: 2019</v>
      </c>
      <c r="AH87" s="71" t="str">
        <f>INDEX(Calculation_Splits!$DW:$EY,MATCH($A87,Calculation_Splits!$E:$E,0),MATCH(AH$1,Calculation_Splits!$DW$2:$EY$2,0))</f>
        <v>Derived from the annual POTEnCIA reports on country energy consumption; author: Joint Research Center (JRC); year: 2019</v>
      </c>
      <c r="AI87" s="71" t="str">
        <f>INDEX(Calculation_Splits!$DW:$EY,MATCH($A87,Calculation_Splits!$E:$E,0),MATCH(AI$1,Calculation_Splits!$DW$2:$EY$2,0))</f>
        <v>Derived from the annual POTEnCIA reports on country energy consumption; author: Joint Research Center (JRC); year: 2019</v>
      </c>
      <c r="AJ87" s="71" t="str">
        <f>INDEX(Calculation_Splits!$DW:$EY,MATCH($A87,Calculation_Splits!$E:$E,0),MATCH(AJ$1,Calculation_Splits!$DW$2:$EY$2,0))</f>
        <v>Derived from the annual POTEnCIA reports on country energy consumption; author: Joint Research Center (JRC); year: 2019</v>
      </c>
      <c r="AK87" s="71" t="str">
        <f>INDEX(Calculation_Splits!$DW:$EY,MATCH($A87,Calculation_Splits!$E:$E,0),MATCH(AK$1,Calculation_Splits!$DW$2:$EY$2,0))</f>
        <v>Derived from the annual POTEnCIA reports on country energy consumption; author: Joint Research Center (JRC); year: 2019</v>
      </c>
      <c r="AL87" s="71" t="str">
        <f>INDEX(Calculation_Splits!$DW:$EY,MATCH($A87,Calculation_Splits!$E:$E,0),MATCH(AL$1,Calculation_Splits!$DW$2:$EY$2,0))</f>
        <v>Derived from the annual POTEnCIA reports on country energy consumption; author: Joint Research Center (JRC); year: 2019</v>
      </c>
      <c r="AM87" s="71" t="str">
        <f>INDEX(Calculation_Splits!$DW:$EY,MATCH($A87,Calculation_Splits!$E:$E,0),MATCH(AM$1,Calculation_Splits!$DW$2:$EY$2,0))</f>
        <v>Derived from the annual POTEnCIA reports on country energy consumption; author: Joint Research Center (JRC); year: 2019</v>
      </c>
      <c r="AN87" s="71" t="str">
        <f>INDEX(Calculation_Splits!$DW:$EY,MATCH($A87,Calculation_Splits!$E:$E,0),MATCH(AN$1,Calculation_Splits!$DW$2:$EY$2,0))</f>
        <v>Derived from the annual POTEnCIA reports on country energy consumption; author: Joint Research Center (JRC); year: 2019</v>
      </c>
      <c r="AO87" s="71" t="str">
        <f>INDEX(Calculation_Splits!$DW:$EY,MATCH($A87,Calculation_Splits!$E:$E,0),MATCH(AO$1,Calculation_Splits!$DW$2:$EY$2,0))</f>
        <v>Derived from the annual POTEnCIA reports on country energy consumption; author: Joint Research Center (JRC); year: 2019</v>
      </c>
      <c r="AP87" s="71" t="str">
        <f>INDEX(Calculation_Splits!$DW:$EY,MATCH($A87,Calculation_Splits!$E:$E,0),MATCH(AP$1,Calculation_Splits!$DW$2:$EY$2,0))</f>
        <v>Derived from the annual POTEnCIA reports on country energy consumption; author: Joint Research Center (JRC); year: 2019</v>
      </c>
      <c r="AQ87" s="71" t="str">
        <f>INDEX(Calculation_Splits!$DW:$EY,MATCH($A87,Calculation_Splits!$E:$E,0),MATCH(AQ$1,Calculation_Splits!$DW$2:$EY$2,0))</f>
        <v>Derived from the annual POTEnCIA reports on country energy consumption; author: Joint Research Center (JRC); year: 2019</v>
      </c>
      <c r="AR87" s="71" t="str">
        <f>INDEX(Calculation_Splits!$DW:$EY,MATCH($A87,Calculation_Splits!$E:$E,0),MATCH(AR$1,Calculation_Splits!$DW$2:$EY$2,0))</f>
        <v>Derived from the annual POTEnCIA reports on country energy consumption; author: Joint Research Center (JRC); year: 2019</v>
      </c>
      <c r="AS87" s="71" t="str">
        <f>INDEX(Calculation_Splits!$DW:$EY,MATCH($A87,Calculation_Splits!$E:$E,0),MATCH(AS$1,Calculation_Splits!$DW$2:$EY$2,0))</f>
        <v>Derived from the annual POTEnCIA reports on country energy consumption; author: Joint Research Center (JRC); year: 2019</v>
      </c>
      <c r="AT87" s="71" t="str">
        <f>INDEX(Calculation_Splits!$DW:$EY,MATCH($A87,Calculation_Splits!$E:$E,0),MATCH(AT$1,Calculation_Splits!$DW$2:$EY$2,0))</f>
        <v>Derived from the annual POTEnCIA reports on country energy consumption; author: Joint Research Center (JRC); year: 2019</v>
      </c>
      <c r="AU87" s="71" t="str">
        <f>INDEX(Calculation_Splits!$DW:$EY,MATCH($A87,Calculation_Splits!$E:$E,0),MATCH(AU$1,Calculation_Splits!$DW$2:$EY$2,0))</f>
        <v>Derived from the annual POTEnCIA reports on country energy consumption; author: Joint Research Center (JRC); year: 2019</v>
      </c>
      <c r="AV87" s="71" t="str">
        <f>INDEX(Calculation_Splits!$DW:$EY,MATCH($A87,Calculation_Splits!$E:$E,0),MATCH(AV$1,Calculation_Splits!$DW$2:$EY$2,0))</f>
        <v>Derived from the annual POTEnCIA reports on country energy consumption; author: Joint Research Center (JRC); year: 2019</v>
      </c>
      <c r="AW87" s="71" t="str">
        <f>INDEX(Calculation_Splits!$DW:$EY,MATCH($A87,Calculation_Splits!$E:$E,0),MATCH(AW$1,Calculation_Splits!$DW$2:$EY$2,0))</f>
        <v>Derived from the annual POTEnCIA reports on country energy consumption; author: Joint Research Center (JRC); year: 2019</v>
      </c>
      <c r="AX87" s="71" t="str">
        <f>INDEX(Calculation_Splits!$DW:$EY,MATCH($A87,Calculation_Splits!$E:$E,0),MATCH(AX$1,Calculation_Splits!$DW$2:$EY$2,0))</f>
        <v>Derived from the annual POTEnCIA reports on country energy consumption; author: Joint Research Center (JRC); year: 2019</v>
      </c>
      <c r="AY87" s="71" t="str">
        <f>INDEX(Calculation_Splits!$DW:$EY,MATCH($A87,Calculation_Splits!$E:$E,0),MATCH(AY$1,Calculation_Splits!$DW$2:$EY$2,0))</f>
        <v>Derived from the annual POTEnCIA reports on country energy consumption; author: Joint Research Center (JRC); year: 2019</v>
      </c>
      <c r="AZ87" s="71" t="str">
        <f>INDEX(Calculation_Splits!$DW:$EY,MATCH($A87,Calculation_Splits!$E:$E,0),MATCH(AZ$1,Calculation_Splits!$DW$2:$EY$2,0))</f>
        <v>Derived from the annual POTEnCIA reports on country energy consumption; author: Joint Research Center (JRC); year: 2019</v>
      </c>
      <c r="BA87" s="71" t="str">
        <f>INDEX(Calculation_Splits!$DW:$EY,MATCH($A87,Calculation_Splits!$E:$E,0),MATCH(BA$1,Calculation_Splits!$DW$2:$EY$2,0))</f>
        <v>Derived from the annual POTEnCIA reports on country energy consumption; author: Joint Research Center (JRC); year: 2019</v>
      </c>
      <c r="BB87" s="71" t="str">
        <f>INDEX(Calculation_Splits!$DW:$EY,MATCH($A87,Calculation_Splits!$E:$E,0),MATCH(BB$1,Calculation_Splits!$DW$2:$EY$2,0))</f>
        <v>Derived from the annual POTEnCIA reports on country energy consumption; author: Joint Research Center (JRC); year: 2019</v>
      </c>
      <c r="BC87" s="71" t="str">
        <f>INDEX(Calculation_Splits!$DW:$EY,MATCH($A87,Calculation_Splits!$E:$E,0),MATCH(BC$1,Calculation_Splits!$DW$2:$EY$2,0))</f>
        <v>Derived from the annual POTEnCIA reports on country energy consumption; author: Joint Research Center (JRC); year: 2019</v>
      </c>
      <c r="BD87" s="71" t="str">
        <f>INDEX(Calculation_Splits!$DW:$EY,MATCH($A87,Calculation_Splits!$E:$E,0),MATCH(BD$1,Calculation_Splits!$DW$2:$EY$2,0))</f>
        <v>Derived from the annual POTEnCIA reports on country energy consumption; author: Joint Research Center (JRC); year: 2019</v>
      </c>
      <c r="BE87" s="71" t="str">
        <f>INDEX(Calculation_Splits!$DW:$EY,MATCH($A87,Calculation_Splits!$E:$E,0),MATCH(BE$1,Calculation_Splits!$DW$2:$EY$2,0))</f>
        <v>Derived from the annual POTEnCIA reports on country energy consumption; author: Joint Research Center (JRC); year: 2019</v>
      </c>
      <c r="BF87" s="71" t="str">
        <f>INDEX(Calculation_Splits!$DW:$EY,MATCH($A87,Calculation_Splits!$E:$E,0),MATCH(BF$1,Calculation_Splits!$DW$2:$EY$2,0))</f>
        <v>Derived from the annual POTEnCIA reports on country energy consumption; author: Joint Research Center (JRC); year: 2019</v>
      </c>
      <c r="BG87" s="71" t="str">
        <f>INDEX(Calculation_Splits!$DW:$EY,MATCH($A87,Calculation_Splits!$E:$E,0),MATCH(BG$1,Calculation_Splits!$DW$2:$EY$2,0))</f>
        <v>Derived from the annual POTEnCIA reports on country energy consumption; author: Joint Research Center (JRC); year: 2019</v>
      </c>
    </row>
    <row r="88" spans="1:59" x14ac:dyDescent="0.2">
      <c r="A88" t="s">
        <v>222</v>
      </c>
      <c r="B88" s="49">
        <f>INDEX(Calculation_Splits!$CT:$DV,MATCH($A88,Calculation_Splits!$E:$E,0),MATCH(B$1,Calculation_Splits!$CT$2:$DV$2,0))</f>
        <v>0</v>
      </c>
      <c r="C88" s="49">
        <f>INDEX(Calculation_Splits!$CT:$DV,MATCH($A88,Calculation_Splits!$E:$E,0),MATCH(C$1,Calculation_Splits!$CT$2:$DV$2,0))</f>
        <v>0</v>
      </c>
      <c r="D88" s="49">
        <f>INDEX(Calculation_Splits!$CT:$DV,MATCH($A88,Calculation_Splits!$E:$E,0),MATCH(D$1,Calculation_Splits!$CT$2:$DV$2,0))</f>
        <v>0</v>
      </c>
      <c r="E88" s="49">
        <f>INDEX(Calculation_Splits!$CT:$DV,MATCH($A88,Calculation_Splits!$E:$E,0),MATCH(E$1,Calculation_Splits!$CT$2:$DV$2,0))</f>
        <v>0.16359966183866112</v>
      </c>
      <c r="F88" s="49">
        <f>INDEX(Calculation_Splits!$CT:$DV,MATCH($A88,Calculation_Splits!$E:$E,0),MATCH(F$1,Calculation_Splits!$CT$2:$DV$2,0))</f>
        <v>0</v>
      </c>
      <c r="G88" s="49">
        <f>INDEX(Calculation_Splits!$CT:$DV,MATCH($A88,Calculation_Splits!$E:$E,0),MATCH(G$1,Calculation_Splits!$CT$2:$DV$2,0))</f>
        <v>2.4760456974238423E-2</v>
      </c>
      <c r="H88" s="49">
        <f>INDEX(Calculation_Splits!$CT:$DV,MATCH($A88,Calculation_Splits!$E:$E,0),MATCH(H$1,Calculation_Splits!$CT$2:$DV$2,0))</f>
        <v>0</v>
      </c>
      <c r="I88" s="49">
        <f>INDEX(Calculation_Splits!$CT:$DV,MATCH($A88,Calculation_Splits!$E:$E,0),MATCH(I$1,Calculation_Splits!$CT$2:$DV$2,0))</f>
        <v>0</v>
      </c>
      <c r="J88" s="49">
        <f>INDEX(Calculation_Splits!$CT:$DV,MATCH($A88,Calculation_Splits!$E:$E,0),MATCH(J$1,Calculation_Splits!$CT$2:$DV$2,0))</f>
        <v>2.9897450445125665E-2</v>
      </c>
      <c r="K88" s="49">
        <f>INDEX(Calculation_Splits!$CT:$DV,MATCH($A88,Calculation_Splits!$E:$E,0),MATCH(K$1,Calculation_Splits!$CT$2:$DV$2,0))</f>
        <v>0</v>
      </c>
      <c r="L88" s="49">
        <f>INDEX(Calculation_Splits!$CT:$DV,MATCH($A88,Calculation_Splits!$E:$E,0),MATCH(L$1,Calculation_Splits!$CT$2:$DV$2,0))</f>
        <v>1.0490769172144344E-2</v>
      </c>
      <c r="M88" s="49">
        <f>INDEX(Calculation_Splits!$CT:$DV,MATCH($A88,Calculation_Splits!$E:$E,0),MATCH(M$1,Calculation_Splits!$CT$2:$DV$2,0))</f>
        <v>0</v>
      </c>
      <c r="N88" s="49">
        <f>INDEX(Calculation_Splits!$CT:$DV,MATCH($A88,Calculation_Splits!$E:$E,0),MATCH(N$1,Calculation_Splits!$CT$2:$DV$2,0))</f>
        <v>3.1135569017746328E-3</v>
      </c>
      <c r="O88" s="49">
        <f>INDEX(Calculation_Splits!$CT:$DV,MATCH($A88,Calculation_Splits!$E:$E,0),MATCH(O$1,Calculation_Splits!$CT$2:$DV$2,0))</f>
        <v>0</v>
      </c>
      <c r="P88" s="49">
        <f>INDEX(Calculation_Splits!$CT:$DV,MATCH($A88,Calculation_Splits!$E:$E,0),MATCH(P$1,Calculation_Splits!$CT$2:$DV$2,0))</f>
        <v>0</v>
      </c>
      <c r="Q88" s="49">
        <f>INDEX(Calculation_Splits!$CT:$DV,MATCH($A88,Calculation_Splits!$E:$E,0),MATCH(Q$1,Calculation_Splits!$CT$2:$DV$2,0))</f>
        <v>0</v>
      </c>
      <c r="R88" s="49">
        <f>INDEX(Calculation_Splits!$CT:$DV,MATCH($A88,Calculation_Splits!$E:$E,0),MATCH(R$1,Calculation_Splits!$CT$2:$DV$2,0))</f>
        <v>1.9036131942109825E-2</v>
      </c>
      <c r="S88" s="49">
        <f>INDEX(Calculation_Splits!$CT:$DV,MATCH($A88,Calculation_Splits!$E:$E,0),MATCH(S$1,Calculation_Splits!$CT$2:$DV$2,0))</f>
        <v>0</v>
      </c>
      <c r="T88" s="49">
        <f>INDEX(Calculation_Splits!$CT:$DV,MATCH($A88,Calculation_Splits!$E:$E,0),MATCH(T$1,Calculation_Splits!$CT$2:$DV$2,0))</f>
        <v>0</v>
      </c>
      <c r="U88" s="49">
        <f>INDEX(Calculation_Splits!$CT:$DV,MATCH($A88,Calculation_Splits!$E:$E,0),MATCH(U$1,Calculation_Splits!$CT$2:$DV$2,0))</f>
        <v>0</v>
      </c>
      <c r="V88" s="49">
        <f>INDEX(Calculation_Splits!$CT:$DV,MATCH($A88,Calculation_Splits!$E:$E,0),MATCH(V$1,Calculation_Splits!$CT$2:$DV$2,0))</f>
        <v>0</v>
      </c>
      <c r="W88" s="49">
        <f>INDEX(Calculation_Splits!$CT:$DV,MATCH($A88,Calculation_Splits!$E:$E,0),MATCH(W$1,Calculation_Splits!$CT$2:$DV$2,0))</f>
        <v>0.28165450844411827</v>
      </c>
      <c r="X88" s="49">
        <f>INDEX(Calculation_Splits!$CT:$DV,MATCH($A88,Calculation_Splits!$E:$E,0),MATCH(X$1,Calculation_Splits!$CT$2:$DV$2,0))</f>
        <v>0</v>
      </c>
      <c r="Y88" s="49">
        <f>INDEX(Calculation_Splits!$CT:$DV,MATCH($A88,Calculation_Splits!$E:$E,0),MATCH(Y$1,Calculation_Splits!$CT$2:$DV$2,0))</f>
        <v>7.7472753971581085E-2</v>
      </c>
      <c r="Z88" s="49">
        <f>INDEX(Calculation_Splits!$CT:$DV,MATCH($A88,Calculation_Splits!$E:$E,0),MATCH(Z$1,Calculation_Splits!$CT$2:$DV$2,0))</f>
        <v>0</v>
      </c>
      <c r="AA88" s="49">
        <f>INDEX(Calculation_Splits!$CT:$DV,MATCH($A88,Calculation_Splits!$E:$E,0),MATCH(AA$1,Calculation_Splits!$CT$2:$DV$2,0))</f>
        <v>0.59022215737189654</v>
      </c>
      <c r="AB88" s="49">
        <f>INDEX(Calculation_Splits!$CT:$DV,MATCH($A88,Calculation_Splits!$E:$E,0),MATCH(AB$1,Calculation_Splits!$CT$2:$DV$2,0))</f>
        <v>0</v>
      </c>
      <c r="AC88" s="49">
        <f>INDEX(Calculation_Splits!$CT:$DV,MATCH($A88,Calculation_Splits!$E:$E,0),MATCH(AC$1,Calculation_Splits!$CT$2:$DV$2,0))</f>
        <v>0</v>
      </c>
      <c r="AD88" s="49">
        <f>INDEX(Calculation_Splits!$CT:$DV,MATCH($A88,Calculation_Splits!$E:$E,0),MATCH(AD$1,Calculation_Splits!$CT$2:$DV$2,0))</f>
        <v>1.6909361590422844E-2</v>
      </c>
      <c r="AE88" s="71" t="str">
        <f>INDEX(Calculation_Splits!$DW:$EY,MATCH($A88,Calculation_Splits!$E:$E,0),MATCH(AE$1,Calculation_Splits!$DW$2:$EY$2,0))</f>
        <v>Derived from the annual POTEnCIA reports on country energy consumption; author: Joint Research Center (JRC); year: 2019</v>
      </c>
      <c r="AF88" s="71" t="str">
        <f>INDEX(Calculation_Splits!$DW:$EY,MATCH($A88,Calculation_Splits!$E:$E,0),MATCH(AF$1,Calculation_Splits!$DW$2:$EY$2,0))</f>
        <v>Derived from the annual POTEnCIA reports on country energy consumption; author: Joint Research Center (JRC); year: 2019</v>
      </c>
      <c r="AG88" s="71" t="str">
        <f>INDEX(Calculation_Splits!$DW:$EY,MATCH($A88,Calculation_Splits!$E:$E,0),MATCH(AG$1,Calculation_Splits!$DW$2:$EY$2,0))</f>
        <v>Derived from the annual POTEnCIA reports on country energy consumption; author: Joint Research Center (JRC); year: 2019</v>
      </c>
      <c r="AH88" s="71" t="str">
        <f>INDEX(Calculation_Splits!$DW:$EY,MATCH($A88,Calculation_Splits!$E:$E,0),MATCH(AH$1,Calculation_Splits!$DW$2:$EY$2,0))</f>
        <v>Derived from the annual POTEnCIA reports on country energy consumption; author: Joint Research Center (JRC); year: 2019</v>
      </c>
      <c r="AI88" s="71" t="str">
        <f>INDEX(Calculation_Splits!$DW:$EY,MATCH($A88,Calculation_Splits!$E:$E,0),MATCH(AI$1,Calculation_Splits!$DW$2:$EY$2,0))</f>
        <v>Derived from the annual POTEnCIA reports on country energy consumption; author: Joint Research Center (JRC); year: 2019</v>
      </c>
      <c r="AJ88" s="71" t="str">
        <f>INDEX(Calculation_Splits!$DW:$EY,MATCH($A88,Calculation_Splits!$E:$E,0),MATCH(AJ$1,Calculation_Splits!$DW$2:$EY$2,0))</f>
        <v>Derived from the annual POTEnCIA reports on country energy consumption; author: Joint Research Center (JRC); year: 2019</v>
      </c>
      <c r="AK88" s="71" t="str">
        <f>INDEX(Calculation_Splits!$DW:$EY,MATCH($A88,Calculation_Splits!$E:$E,0),MATCH(AK$1,Calculation_Splits!$DW$2:$EY$2,0))</f>
        <v>Derived from the annual POTEnCIA reports on country energy consumption; author: Joint Research Center (JRC); year: 2019</v>
      </c>
      <c r="AL88" s="71" t="str">
        <f>INDEX(Calculation_Splits!$DW:$EY,MATCH($A88,Calculation_Splits!$E:$E,0),MATCH(AL$1,Calculation_Splits!$DW$2:$EY$2,0))</f>
        <v>Derived from the annual POTEnCIA reports on country energy consumption; author: Joint Research Center (JRC); year: 2019</v>
      </c>
      <c r="AM88" s="71" t="str">
        <f>INDEX(Calculation_Splits!$DW:$EY,MATCH($A88,Calculation_Splits!$E:$E,0),MATCH(AM$1,Calculation_Splits!$DW$2:$EY$2,0))</f>
        <v>Derived from the annual POTEnCIA reports on country energy consumption; author: Joint Research Center (JRC); year: 2019</v>
      </c>
      <c r="AN88" s="71" t="str">
        <f>INDEX(Calculation_Splits!$DW:$EY,MATCH($A88,Calculation_Splits!$E:$E,0),MATCH(AN$1,Calculation_Splits!$DW$2:$EY$2,0))</f>
        <v>Derived from the annual POTEnCIA reports on country energy consumption; author: Joint Research Center (JRC); year: 2019</v>
      </c>
      <c r="AO88" s="71" t="str">
        <f>INDEX(Calculation_Splits!$DW:$EY,MATCH($A88,Calculation_Splits!$E:$E,0),MATCH(AO$1,Calculation_Splits!$DW$2:$EY$2,0))</f>
        <v>Derived from the annual POTEnCIA reports on country energy consumption; author: Joint Research Center (JRC); year: 2019</v>
      </c>
      <c r="AP88" s="71" t="str">
        <f>INDEX(Calculation_Splits!$DW:$EY,MATCH($A88,Calculation_Splits!$E:$E,0),MATCH(AP$1,Calculation_Splits!$DW$2:$EY$2,0))</f>
        <v>Derived from the annual POTEnCIA reports on country energy consumption; author: Joint Research Center (JRC); year: 2019</v>
      </c>
      <c r="AQ88" s="71" t="str">
        <f>INDEX(Calculation_Splits!$DW:$EY,MATCH($A88,Calculation_Splits!$E:$E,0),MATCH(AQ$1,Calculation_Splits!$DW$2:$EY$2,0))</f>
        <v>Derived from the annual POTEnCIA reports on country energy consumption; author: Joint Research Center (JRC); year: 2019</v>
      </c>
      <c r="AR88" s="71" t="str">
        <f>INDEX(Calculation_Splits!$DW:$EY,MATCH($A88,Calculation_Splits!$E:$E,0),MATCH(AR$1,Calculation_Splits!$DW$2:$EY$2,0))</f>
        <v>Derived from the annual POTEnCIA reports on country energy consumption; author: Joint Research Center (JRC); year: 2019</v>
      </c>
      <c r="AS88" s="71" t="str">
        <f>INDEX(Calculation_Splits!$DW:$EY,MATCH($A88,Calculation_Splits!$E:$E,0),MATCH(AS$1,Calculation_Splits!$DW$2:$EY$2,0))</f>
        <v>Derived from the annual POTEnCIA reports on country energy consumption; author: Joint Research Center (JRC); year: 2019</v>
      </c>
      <c r="AT88" s="71" t="str">
        <f>INDEX(Calculation_Splits!$DW:$EY,MATCH($A88,Calculation_Splits!$E:$E,0),MATCH(AT$1,Calculation_Splits!$DW$2:$EY$2,0))</f>
        <v>Derived from the annual POTEnCIA reports on country energy consumption; author: Joint Research Center (JRC); year: 2019</v>
      </c>
      <c r="AU88" s="71" t="str">
        <f>INDEX(Calculation_Splits!$DW:$EY,MATCH($A88,Calculation_Splits!$E:$E,0),MATCH(AU$1,Calculation_Splits!$DW$2:$EY$2,0))</f>
        <v>Derived from the annual POTEnCIA reports on country energy consumption; author: Joint Research Center (JRC); year: 2019</v>
      </c>
      <c r="AV88" s="71" t="str">
        <f>INDEX(Calculation_Splits!$DW:$EY,MATCH($A88,Calculation_Splits!$E:$E,0),MATCH(AV$1,Calculation_Splits!$DW$2:$EY$2,0))</f>
        <v>Derived from the annual POTEnCIA reports on country energy consumption; author: Joint Research Center (JRC); year: 2019</v>
      </c>
      <c r="AW88" s="71" t="str">
        <f>INDEX(Calculation_Splits!$DW:$EY,MATCH($A88,Calculation_Splits!$E:$E,0),MATCH(AW$1,Calculation_Splits!$DW$2:$EY$2,0))</f>
        <v>Derived from the annual POTEnCIA reports on country energy consumption; author: Joint Research Center (JRC); year: 2019</v>
      </c>
      <c r="AX88" s="71" t="str">
        <f>INDEX(Calculation_Splits!$DW:$EY,MATCH($A88,Calculation_Splits!$E:$E,0),MATCH(AX$1,Calculation_Splits!$DW$2:$EY$2,0))</f>
        <v>Derived from the annual POTEnCIA reports on country energy consumption; author: Joint Research Center (JRC); year: 2019</v>
      </c>
      <c r="AY88" s="71" t="str">
        <f>INDEX(Calculation_Splits!$DW:$EY,MATCH($A88,Calculation_Splits!$E:$E,0),MATCH(AY$1,Calculation_Splits!$DW$2:$EY$2,0))</f>
        <v>Derived from the annual POTEnCIA reports on country energy consumption; author: Joint Research Center (JRC); year: 2019</v>
      </c>
      <c r="AZ88" s="71" t="str">
        <f>INDEX(Calculation_Splits!$DW:$EY,MATCH($A88,Calculation_Splits!$E:$E,0),MATCH(AZ$1,Calculation_Splits!$DW$2:$EY$2,0))</f>
        <v>Derived from the annual POTEnCIA reports on country energy consumption; author: Joint Research Center (JRC); year: 2019</v>
      </c>
      <c r="BA88" s="71" t="str">
        <f>INDEX(Calculation_Splits!$DW:$EY,MATCH($A88,Calculation_Splits!$E:$E,0),MATCH(BA$1,Calculation_Splits!$DW$2:$EY$2,0))</f>
        <v>Derived from the annual POTEnCIA reports on country energy consumption; author: Joint Research Center (JRC); year: 2019</v>
      </c>
      <c r="BB88" s="71" t="str">
        <f>INDEX(Calculation_Splits!$DW:$EY,MATCH($A88,Calculation_Splits!$E:$E,0),MATCH(BB$1,Calculation_Splits!$DW$2:$EY$2,0))</f>
        <v>Derived from the annual POTEnCIA reports on country energy consumption; author: Joint Research Center (JRC); year: 2019</v>
      </c>
      <c r="BC88" s="71" t="str">
        <f>INDEX(Calculation_Splits!$DW:$EY,MATCH($A88,Calculation_Splits!$E:$E,0),MATCH(BC$1,Calculation_Splits!$DW$2:$EY$2,0))</f>
        <v>Derived from the annual POTEnCIA reports on country energy consumption; author: Joint Research Center (JRC); year: 2019</v>
      </c>
      <c r="BD88" s="71" t="str">
        <f>INDEX(Calculation_Splits!$DW:$EY,MATCH($A88,Calculation_Splits!$E:$E,0),MATCH(BD$1,Calculation_Splits!$DW$2:$EY$2,0))</f>
        <v>Derived from the annual POTEnCIA reports on country energy consumption; author: Joint Research Center (JRC); year: 2019</v>
      </c>
      <c r="BE88" s="71" t="str">
        <f>INDEX(Calculation_Splits!$DW:$EY,MATCH($A88,Calculation_Splits!$E:$E,0),MATCH(BE$1,Calculation_Splits!$DW$2:$EY$2,0))</f>
        <v>Derived from the annual POTEnCIA reports on country energy consumption; author: Joint Research Center (JRC); year: 2019</v>
      </c>
      <c r="BF88" s="71" t="str">
        <f>INDEX(Calculation_Splits!$DW:$EY,MATCH($A88,Calculation_Splits!$E:$E,0),MATCH(BF$1,Calculation_Splits!$DW$2:$EY$2,0))</f>
        <v>Derived from the annual POTEnCIA reports on country energy consumption; author: Joint Research Center (JRC); year: 2019</v>
      </c>
      <c r="BG88" s="71" t="str">
        <f>INDEX(Calculation_Splits!$DW:$EY,MATCH($A88,Calculation_Splits!$E:$E,0),MATCH(BG$1,Calculation_Splits!$DW$2:$EY$2,0))</f>
        <v>Derived from the annual POTEnCIA reports on country energy consumption; author: Joint Research Center (JRC); year: 2019</v>
      </c>
    </row>
    <row r="89" spans="1:59" x14ac:dyDescent="0.2">
      <c r="A89" t="s">
        <v>223</v>
      </c>
      <c r="B89" s="49">
        <f>INDEX(Calculation_Splits!$CT:$DV,MATCH($A89,Calculation_Splits!$E:$E,0),MATCH(B$1,Calculation_Splits!$CT$2:$DV$2,0))</f>
        <v>0</v>
      </c>
      <c r="C89" s="49">
        <f>INDEX(Calculation_Splits!$CT:$DV,MATCH($A89,Calculation_Splits!$E:$E,0),MATCH(C$1,Calculation_Splits!$CT$2:$DV$2,0))</f>
        <v>0</v>
      </c>
      <c r="D89" s="49">
        <f>INDEX(Calculation_Splits!$CT:$DV,MATCH($A89,Calculation_Splits!$E:$E,0),MATCH(D$1,Calculation_Splits!$CT$2:$DV$2,0))</f>
        <v>0</v>
      </c>
      <c r="E89" s="49">
        <f>INDEX(Calculation_Splits!$CT:$DV,MATCH($A89,Calculation_Splits!$E:$E,0),MATCH(E$1,Calculation_Splits!$CT$2:$DV$2,0))</f>
        <v>0</v>
      </c>
      <c r="F89" s="49">
        <f>INDEX(Calculation_Splits!$CT:$DV,MATCH($A89,Calculation_Splits!$E:$E,0),MATCH(F$1,Calculation_Splits!$CT$2:$DV$2,0))</f>
        <v>0</v>
      </c>
      <c r="G89" s="49">
        <f>INDEX(Calculation_Splits!$CT:$DV,MATCH($A89,Calculation_Splits!$E:$E,0),MATCH(G$1,Calculation_Splits!$CT$2:$DV$2,0))</f>
        <v>0</v>
      </c>
      <c r="H89" s="49">
        <f>INDEX(Calculation_Splits!$CT:$DV,MATCH($A89,Calculation_Splits!$E:$E,0),MATCH(H$1,Calculation_Splits!$CT$2:$DV$2,0))</f>
        <v>0</v>
      </c>
      <c r="I89" s="49">
        <f>INDEX(Calculation_Splits!$CT:$DV,MATCH($A89,Calculation_Splits!$E:$E,0),MATCH(I$1,Calculation_Splits!$CT$2:$DV$2,0))</f>
        <v>0</v>
      </c>
      <c r="J89" s="49">
        <f>INDEX(Calculation_Splits!$CT:$DV,MATCH($A89,Calculation_Splits!$E:$E,0),MATCH(J$1,Calculation_Splits!$CT$2:$DV$2,0))</f>
        <v>0</v>
      </c>
      <c r="K89" s="49">
        <f>INDEX(Calculation_Splits!$CT:$DV,MATCH($A89,Calculation_Splits!$E:$E,0),MATCH(K$1,Calculation_Splits!$CT$2:$DV$2,0))</f>
        <v>0</v>
      </c>
      <c r="L89" s="49">
        <f>INDEX(Calculation_Splits!$CT:$DV,MATCH($A89,Calculation_Splits!$E:$E,0),MATCH(L$1,Calculation_Splits!$CT$2:$DV$2,0))</f>
        <v>0</v>
      </c>
      <c r="M89" s="49">
        <f>INDEX(Calculation_Splits!$CT:$DV,MATCH($A89,Calculation_Splits!$E:$E,0),MATCH(M$1,Calculation_Splits!$CT$2:$DV$2,0))</f>
        <v>0</v>
      </c>
      <c r="N89" s="49">
        <f>INDEX(Calculation_Splits!$CT:$DV,MATCH($A89,Calculation_Splits!$E:$E,0),MATCH(N$1,Calculation_Splits!$CT$2:$DV$2,0))</f>
        <v>0</v>
      </c>
      <c r="O89" s="49">
        <f>INDEX(Calculation_Splits!$CT:$DV,MATCH($A89,Calculation_Splits!$E:$E,0),MATCH(O$1,Calculation_Splits!$CT$2:$DV$2,0))</f>
        <v>0</v>
      </c>
      <c r="P89" s="49">
        <f>INDEX(Calculation_Splits!$CT:$DV,MATCH($A89,Calculation_Splits!$E:$E,0),MATCH(P$1,Calculation_Splits!$CT$2:$DV$2,0))</f>
        <v>0</v>
      </c>
      <c r="Q89" s="49">
        <f>INDEX(Calculation_Splits!$CT:$DV,MATCH($A89,Calculation_Splits!$E:$E,0),MATCH(Q$1,Calculation_Splits!$CT$2:$DV$2,0))</f>
        <v>0</v>
      </c>
      <c r="R89" s="49">
        <f>INDEX(Calculation_Splits!$CT:$DV,MATCH($A89,Calculation_Splits!$E:$E,0),MATCH(R$1,Calculation_Splits!$CT$2:$DV$2,0))</f>
        <v>0</v>
      </c>
      <c r="S89" s="49">
        <f>INDEX(Calculation_Splits!$CT:$DV,MATCH($A89,Calculation_Splits!$E:$E,0),MATCH(S$1,Calculation_Splits!$CT$2:$DV$2,0))</f>
        <v>0</v>
      </c>
      <c r="T89" s="49">
        <f>INDEX(Calculation_Splits!$CT:$DV,MATCH($A89,Calculation_Splits!$E:$E,0),MATCH(T$1,Calculation_Splits!$CT$2:$DV$2,0))</f>
        <v>0</v>
      </c>
      <c r="U89" s="49">
        <f>INDEX(Calculation_Splits!$CT:$DV,MATCH($A89,Calculation_Splits!$E:$E,0),MATCH(U$1,Calculation_Splits!$CT$2:$DV$2,0))</f>
        <v>0</v>
      </c>
      <c r="V89" s="49">
        <f>INDEX(Calculation_Splits!$CT:$DV,MATCH($A89,Calculation_Splits!$E:$E,0),MATCH(V$1,Calculation_Splits!$CT$2:$DV$2,0))</f>
        <v>0</v>
      </c>
      <c r="W89" s="49">
        <f>INDEX(Calculation_Splits!$CT:$DV,MATCH($A89,Calculation_Splits!$E:$E,0),MATCH(W$1,Calculation_Splits!$CT$2:$DV$2,0))</f>
        <v>0</v>
      </c>
      <c r="X89" s="49">
        <f>INDEX(Calculation_Splits!$CT:$DV,MATCH($A89,Calculation_Splits!$E:$E,0),MATCH(X$1,Calculation_Splits!$CT$2:$DV$2,0))</f>
        <v>0</v>
      </c>
      <c r="Y89" s="49">
        <f>INDEX(Calculation_Splits!$CT:$DV,MATCH($A89,Calculation_Splits!$E:$E,0),MATCH(Y$1,Calculation_Splits!$CT$2:$DV$2,0))</f>
        <v>0</v>
      </c>
      <c r="Z89" s="49">
        <f>INDEX(Calculation_Splits!$CT:$DV,MATCH($A89,Calculation_Splits!$E:$E,0),MATCH(Z$1,Calculation_Splits!$CT$2:$DV$2,0))</f>
        <v>0</v>
      </c>
      <c r="AA89" s="49">
        <f>INDEX(Calculation_Splits!$CT:$DV,MATCH($A89,Calculation_Splits!$E:$E,0),MATCH(AA$1,Calculation_Splits!$CT$2:$DV$2,0))</f>
        <v>0</v>
      </c>
      <c r="AB89" s="49">
        <f>INDEX(Calculation_Splits!$CT:$DV,MATCH($A89,Calculation_Splits!$E:$E,0),MATCH(AB$1,Calculation_Splits!$CT$2:$DV$2,0))</f>
        <v>0</v>
      </c>
      <c r="AC89" s="49">
        <f>INDEX(Calculation_Splits!$CT:$DV,MATCH($A89,Calculation_Splits!$E:$E,0),MATCH(AC$1,Calculation_Splits!$CT$2:$DV$2,0))</f>
        <v>0</v>
      </c>
      <c r="AD89" s="49">
        <f>INDEX(Calculation_Splits!$CT:$DV,MATCH($A89,Calculation_Splits!$E:$E,0),MATCH(AD$1,Calculation_Splits!$CT$2:$DV$2,0))</f>
        <v>0</v>
      </c>
      <c r="AE89" s="71" t="str">
        <f>INDEX(Calculation_Splits!$DW:$EY,MATCH($A89,Calculation_Splits!$E:$E,0),MATCH(AE$1,Calculation_Splits!$DW$2:$EY$2,0))</f>
        <v>Data on electricity consumption of hybrid heatpumps is not available in the annual POTEnCIA reports on country energy consumption, amount of hybrid heatpumps was set to 0; author: Joint Research Center (JRC); year: 2019</v>
      </c>
      <c r="AF89" s="71" t="str">
        <f>INDEX(Calculation_Splits!$DW:$EY,MATCH($A89,Calculation_Splits!$E:$E,0),MATCH(AF$1,Calculation_Splits!$DW$2:$EY$2,0))</f>
        <v>Data on electricity consumption of hybrid heatpumps is not available in the annual POTEnCIA reports on country energy consumption, amount of hybrid heatpumps was set to 0; author: Joint Research Center (JRC); year: 2019</v>
      </c>
      <c r="AG89" s="71" t="str">
        <f>INDEX(Calculation_Splits!$DW:$EY,MATCH($A89,Calculation_Splits!$E:$E,0),MATCH(AG$1,Calculation_Splits!$DW$2:$EY$2,0))</f>
        <v>Data on electricity consumption of hybrid heatpumps is not available in the annual POTEnCIA reports on country energy consumption, amount of hybrid heatpumps was set to 0; author: Joint Research Center (JRC); year: 2019</v>
      </c>
      <c r="AH89" s="71" t="str">
        <f>INDEX(Calculation_Splits!$DW:$EY,MATCH($A89,Calculation_Splits!$E:$E,0),MATCH(AH$1,Calculation_Splits!$DW$2:$EY$2,0))</f>
        <v>Data on electricity consumption of hybrid heatpumps is not available in the annual POTEnCIA reports on country energy consumption, amount of hybrid heatpumps was set to 0; author: Joint Research Center (JRC); year: 2019</v>
      </c>
      <c r="AI89" s="71" t="str">
        <f>INDEX(Calculation_Splits!$DW:$EY,MATCH($A89,Calculation_Splits!$E:$E,0),MATCH(AI$1,Calculation_Splits!$DW$2:$EY$2,0))</f>
        <v>Data on electricity consumption of hybrid heatpumps is not available in the annual POTEnCIA reports on country energy consumption, amount of hybrid heatpumps was set to 0; author: Joint Research Center (JRC); year: 2019</v>
      </c>
      <c r="AJ89" s="71" t="str">
        <f>INDEX(Calculation_Splits!$DW:$EY,MATCH($A89,Calculation_Splits!$E:$E,0),MATCH(AJ$1,Calculation_Splits!$DW$2:$EY$2,0))</f>
        <v>Data on electricity consumption of hybrid heatpumps is not available in the annual POTEnCIA reports on country energy consumption, amount of hybrid heatpumps was set to 0; author: Joint Research Center (JRC); year: 2019</v>
      </c>
      <c r="AK89" s="71" t="str">
        <f>INDEX(Calculation_Splits!$DW:$EY,MATCH($A89,Calculation_Splits!$E:$E,0),MATCH(AK$1,Calculation_Splits!$DW$2:$EY$2,0))</f>
        <v>Data on electricity consumption of hybrid heatpumps is not available in the annual POTEnCIA reports on country energy consumption, amount of hybrid heatpumps was set to 0; author: Joint Research Center (JRC); year: 2019</v>
      </c>
      <c r="AL89" s="71" t="str">
        <f>INDEX(Calculation_Splits!$DW:$EY,MATCH($A89,Calculation_Splits!$E:$E,0),MATCH(AL$1,Calculation_Splits!$DW$2:$EY$2,0))</f>
        <v>Data on electricity consumption of hybrid heatpumps is not available in the annual POTEnCIA reports on country energy consumption, amount of hybrid heatpumps was set to 0; author: Joint Research Center (JRC); year: 2019</v>
      </c>
      <c r="AM89" s="71" t="str">
        <f>INDEX(Calculation_Splits!$DW:$EY,MATCH($A89,Calculation_Splits!$E:$E,0),MATCH(AM$1,Calculation_Splits!$DW$2:$EY$2,0))</f>
        <v>Data on electricity consumption of hybrid heatpumps is not available in the annual POTEnCIA reports on country energy consumption, amount of hybrid heatpumps was set to 0; author: Joint Research Center (JRC); year: 2019</v>
      </c>
      <c r="AN89" s="71" t="str">
        <f>INDEX(Calculation_Splits!$DW:$EY,MATCH($A89,Calculation_Splits!$E:$E,0),MATCH(AN$1,Calculation_Splits!$DW$2:$EY$2,0))</f>
        <v>Data on electricity consumption of hybrid heatpumps is not available in the annual POTEnCIA reports on country energy consumption, amount of hybrid heatpumps was set to 0; author: Joint Research Center (JRC); year: 2019</v>
      </c>
      <c r="AO89" s="71" t="str">
        <f>INDEX(Calculation_Splits!$DW:$EY,MATCH($A89,Calculation_Splits!$E:$E,0),MATCH(AO$1,Calculation_Splits!$DW$2:$EY$2,0))</f>
        <v>Data on electricity consumption of hybrid heatpumps is not available in the annual POTEnCIA reports on country energy consumption, amount of hybrid heatpumps was set to 0; author: Joint Research Center (JRC); year: 2019</v>
      </c>
      <c r="AP89" s="71" t="str">
        <f>INDEX(Calculation_Splits!$DW:$EY,MATCH($A89,Calculation_Splits!$E:$E,0),MATCH(AP$1,Calculation_Splits!$DW$2:$EY$2,0))</f>
        <v>Data on electricity consumption of hybrid heatpumps is not available in the annual POTEnCIA reports on country energy consumption, amount of hybrid heatpumps was set to 0; author: Joint Research Center (JRC); year: 2019</v>
      </c>
      <c r="AQ89" s="71" t="str">
        <f>INDEX(Calculation_Splits!$DW:$EY,MATCH($A89,Calculation_Splits!$E:$E,0),MATCH(AQ$1,Calculation_Splits!$DW$2:$EY$2,0))</f>
        <v>Data on electricity consumption of hybrid heatpumps is not available in the annual POTEnCIA reports on country energy consumption, amount of hybrid heatpumps was set to 0; author: Joint Research Center (JRC); year: 2019</v>
      </c>
      <c r="AR89" s="71" t="str">
        <f>INDEX(Calculation_Splits!$DW:$EY,MATCH($A89,Calculation_Splits!$E:$E,0),MATCH(AR$1,Calculation_Splits!$DW$2:$EY$2,0))</f>
        <v>Data on electricity consumption of hybrid heatpumps is not available in the annual POTEnCIA reports on country energy consumption, amount of hybrid heatpumps was set to 0; author: Joint Research Center (JRC); year: 2019</v>
      </c>
      <c r="AS89" s="71" t="str">
        <f>INDEX(Calculation_Splits!$DW:$EY,MATCH($A89,Calculation_Splits!$E:$E,0),MATCH(AS$1,Calculation_Splits!$DW$2:$EY$2,0))</f>
        <v>Data on electricity consumption of hybrid heatpumps is not available in the annual POTEnCIA reports on country energy consumption, amount of hybrid heatpumps was set to 0; author: Joint Research Center (JRC); year: 2019</v>
      </c>
      <c r="AT89" s="71" t="str">
        <f>INDEX(Calculation_Splits!$DW:$EY,MATCH($A89,Calculation_Splits!$E:$E,0),MATCH(AT$1,Calculation_Splits!$DW$2:$EY$2,0))</f>
        <v>Data on electricity consumption of hybrid heatpumps is not available in the annual POTEnCIA reports on country energy consumption, amount of hybrid heatpumps was set to 0; author: Joint Research Center (JRC); year: 2019</v>
      </c>
      <c r="AU89" s="71" t="str">
        <f>INDEX(Calculation_Splits!$DW:$EY,MATCH($A89,Calculation_Splits!$E:$E,0),MATCH(AU$1,Calculation_Splits!$DW$2:$EY$2,0))</f>
        <v>Data on electricity consumption of hybrid heatpumps is not available in the annual POTEnCIA reports on country energy consumption, amount of hybrid heatpumps was set to 0; author: Joint Research Center (JRC); year: 2019</v>
      </c>
      <c r="AV89" s="71" t="str">
        <f>INDEX(Calculation_Splits!$DW:$EY,MATCH($A89,Calculation_Splits!$E:$E,0),MATCH(AV$1,Calculation_Splits!$DW$2:$EY$2,0))</f>
        <v>Data on electricity consumption of hybrid heatpumps is not available in the annual POTEnCIA reports on country energy consumption, amount of hybrid heatpumps was set to 0; author: Joint Research Center (JRC); year: 2019</v>
      </c>
      <c r="AW89" s="71" t="str">
        <f>INDEX(Calculation_Splits!$DW:$EY,MATCH($A89,Calculation_Splits!$E:$E,0),MATCH(AW$1,Calculation_Splits!$DW$2:$EY$2,0))</f>
        <v>Data on electricity consumption of hybrid heatpumps is not available in the annual POTEnCIA reports on country energy consumption, amount of hybrid heatpumps was set to 0; author: Joint Research Center (JRC); year: 2019</v>
      </c>
      <c r="AX89" s="71" t="str">
        <f>INDEX(Calculation_Splits!$DW:$EY,MATCH($A89,Calculation_Splits!$E:$E,0),MATCH(AX$1,Calculation_Splits!$DW$2:$EY$2,0))</f>
        <v>Data on electricity consumption of hybrid heatpumps is not available in the annual POTEnCIA reports on country energy consumption, amount of hybrid heatpumps was set to 0; author: Joint Research Center (JRC); year: 2019</v>
      </c>
      <c r="AY89" s="71" t="str">
        <f>INDEX(Calculation_Splits!$DW:$EY,MATCH($A89,Calculation_Splits!$E:$E,0),MATCH(AY$1,Calculation_Splits!$DW$2:$EY$2,0))</f>
        <v>Data on electricity consumption of hybrid heatpumps is not available in the annual POTEnCIA reports on country energy consumption, amount of hybrid heatpumps was set to 0; author: Joint Research Center (JRC); year: 2019</v>
      </c>
      <c r="AZ89" s="71" t="str">
        <f>INDEX(Calculation_Splits!$DW:$EY,MATCH($A89,Calculation_Splits!$E:$E,0),MATCH(AZ$1,Calculation_Splits!$DW$2:$EY$2,0))</f>
        <v>Data on electricity consumption of hybrid heatpumps is not available in the annual POTEnCIA reports on country energy consumption, amount of hybrid heatpumps was set to 0; author: Joint Research Center (JRC); year: 2019</v>
      </c>
      <c r="BA89" s="71" t="str">
        <f>INDEX(Calculation_Splits!$DW:$EY,MATCH($A89,Calculation_Splits!$E:$E,0),MATCH(BA$1,Calculation_Splits!$DW$2:$EY$2,0))</f>
        <v>Data on electricity consumption of hybrid heatpumps is not available in the annual POTEnCIA reports on country energy consumption, amount of hybrid heatpumps was set to 0; author: Joint Research Center (JRC); year: 2019</v>
      </c>
      <c r="BB89" s="71" t="str">
        <f>INDEX(Calculation_Splits!$DW:$EY,MATCH($A89,Calculation_Splits!$E:$E,0),MATCH(BB$1,Calculation_Splits!$DW$2:$EY$2,0))</f>
        <v>Data on electricity consumption of hybrid heatpumps is not available in the annual POTEnCIA reports on country energy consumption, amount of hybrid heatpumps was set to 0; author: Joint Research Center (JRC); year: 2019</v>
      </c>
      <c r="BC89" s="71" t="str">
        <f>INDEX(Calculation_Splits!$DW:$EY,MATCH($A89,Calculation_Splits!$E:$E,0),MATCH(BC$1,Calculation_Splits!$DW$2:$EY$2,0))</f>
        <v>Data on electricity consumption of hybrid heatpumps is not available in the annual POTEnCIA reports on country energy consumption, amount of hybrid heatpumps was set to 0; author: Joint Research Center (JRC); year: 2019</v>
      </c>
      <c r="BD89" s="71" t="str">
        <f>INDEX(Calculation_Splits!$DW:$EY,MATCH($A89,Calculation_Splits!$E:$E,0),MATCH(BD$1,Calculation_Splits!$DW$2:$EY$2,0))</f>
        <v>Data on electricity consumption of hybrid heatpumps is not available in the annual POTEnCIA reports on country energy consumption, amount of hybrid heatpumps was set to 0; author: Joint Research Center (JRC); year: 2019</v>
      </c>
      <c r="BE89" s="71" t="str">
        <f>INDEX(Calculation_Splits!$DW:$EY,MATCH($A89,Calculation_Splits!$E:$E,0),MATCH(BE$1,Calculation_Splits!$DW$2:$EY$2,0))</f>
        <v>Data on electricity consumption of hybrid heatpumps is not available in the annual POTEnCIA reports on country energy consumption, amount of hybrid heatpumps was set to 0; author: Joint Research Center (JRC); year: 2019</v>
      </c>
      <c r="BF89" s="71" t="str">
        <f>INDEX(Calculation_Splits!$DW:$EY,MATCH($A89,Calculation_Splits!$E:$E,0),MATCH(BF$1,Calculation_Splits!$DW$2:$EY$2,0))</f>
        <v>Data on electricity consumption of hybrid heatpumps is not available in the annual POTEnCIA reports on country energy consumption, amount of hybrid heatpumps was set to 0; author: Joint Research Center (JRC); year: 2020</v>
      </c>
      <c r="BG89" s="71" t="str">
        <f>INDEX(Calculation_Splits!$DW:$EY,MATCH($A89,Calculation_Splits!$E:$E,0),MATCH(BG$1,Calculation_Splits!$DW$2:$EY$2,0))</f>
        <v>Data on electricity consumption of hybrid heatpumps is not available in the annual POTEnCIA reports on country energy consumption, amount of hybrid heatpumps was set to 0; author: Joint Research Center (JRC); year: 2019</v>
      </c>
    </row>
    <row r="90" spans="1:59" x14ac:dyDescent="0.2">
      <c r="A90" t="s">
        <v>224</v>
      </c>
      <c r="B90" s="49">
        <f>INDEX(Calculation_Splits!$CT:$DV,MATCH($A90,Calculation_Splits!$E:$E,0),MATCH(B$1,Calculation_Splits!$CT$2:$DV$2,0))</f>
        <v>0.96</v>
      </c>
      <c r="C90" s="49">
        <f>INDEX(Calculation_Splits!$CT:$DV,MATCH($A90,Calculation_Splits!$E:$E,0),MATCH(C$1,Calculation_Splits!$CT$2:$DV$2,0))</f>
        <v>0.96</v>
      </c>
      <c r="D90" s="49">
        <f>INDEX(Calculation_Splits!$CT:$DV,MATCH($A90,Calculation_Splits!$E:$E,0),MATCH(D$1,Calculation_Splits!$CT$2:$DV$2,0))</f>
        <v>0.96</v>
      </c>
      <c r="E90" s="49">
        <f>INDEX(Calculation_Splits!$CT:$DV,MATCH($A90,Calculation_Splits!$E:$E,0),MATCH(E$1,Calculation_Splits!$CT$2:$DV$2,0))</f>
        <v>0.96</v>
      </c>
      <c r="F90" s="49">
        <f>INDEX(Calculation_Splits!$CT:$DV,MATCH($A90,Calculation_Splits!$E:$E,0),MATCH(F$1,Calculation_Splits!$CT$2:$DV$2,0))</f>
        <v>0.96</v>
      </c>
      <c r="G90" s="49">
        <f>INDEX(Calculation_Splits!$CT:$DV,MATCH($A90,Calculation_Splits!$E:$E,0),MATCH(G$1,Calculation_Splits!$CT$2:$DV$2,0))</f>
        <v>0.96</v>
      </c>
      <c r="H90" s="49">
        <f>INDEX(Calculation_Splits!$CT:$DV,MATCH($A90,Calculation_Splits!$E:$E,0),MATCH(H$1,Calculation_Splits!$CT$2:$DV$2,0))</f>
        <v>0.96</v>
      </c>
      <c r="I90" s="49">
        <f>INDEX(Calculation_Splits!$CT:$DV,MATCH($A90,Calculation_Splits!$E:$E,0),MATCH(I$1,Calculation_Splits!$CT$2:$DV$2,0))</f>
        <v>0.96</v>
      </c>
      <c r="J90" s="49">
        <f>INDEX(Calculation_Splits!$CT:$DV,MATCH($A90,Calculation_Splits!$E:$E,0),MATCH(J$1,Calculation_Splits!$CT$2:$DV$2,0))</f>
        <v>0.96</v>
      </c>
      <c r="K90" s="49">
        <f>INDEX(Calculation_Splits!$CT:$DV,MATCH($A90,Calculation_Splits!$E:$E,0),MATCH(K$1,Calculation_Splits!$CT$2:$DV$2,0))</f>
        <v>0.96</v>
      </c>
      <c r="L90" s="49">
        <f>INDEX(Calculation_Splits!$CT:$DV,MATCH($A90,Calculation_Splits!$E:$E,0),MATCH(L$1,Calculation_Splits!$CT$2:$DV$2,0))</f>
        <v>0.96</v>
      </c>
      <c r="M90" s="49">
        <f>INDEX(Calculation_Splits!$CT:$DV,MATCH($A90,Calculation_Splits!$E:$E,0),MATCH(M$1,Calculation_Splits!$CT$2:$DV$2,0))</f>
        <v>0.96</v>
      </c>
      <c r="N90" s="49">
        <f>INDEX(Calculation_Splits!$CT:$DV,MATCH($A90,Calculation_Splits!$E:$E,0),MATCH(N$1,Calculation_Splits!$CT$2:$DV$2,0))</f>
        <v>0.96</v>
      </c>
      <c r="O90" s="49">
        <f>INDEX(Calculation_Splits!$CT:$DV,MATCH($A90,Calculation_Splits!$E:$E,0),MATCH(O$1,Calculation_Splits!$CT$2:$DV$2,0))</f>
        <v>0.96</v>
      </c>
      <c r="P90" s="49">
        <f>INDEX(Calculation_Splits!$CT:$DV,MATCH($A90,Calculation_Splits!$E:$E,0),MATCH(P$1,Calculation_Splits!$CT$2:$DV$2,0))</f>
        <v>0.96</v>
      </c>
      <c r="Q90" s="49">
        <f>INDEX(Calculation_Splits!$CT:$DV,MATCH($A90,Calculation_Splits!$E:$E,0),MATCH(Q$1,Calculation_Splits!$CT$2:$DV$2,0))</f>
        <v>0.96</v>
      </c>
      <c r="R90" s="49">
        <f>INDEX(Calculation_Splits!$CT:$DV,MATCH($A90,Calculation_Splits!$E:$E,0),MATCH(R$1,Calculation_Splits!$CT$2:$DV$2,0))</f>
        <v>0.96</v>
      </c>
      <c r="S90" s="49">
        <f>INDEX(Calculation_Splits!$CT:$DV,MATCH($A90,Calculation_Splits!$E:$E,0),MATCH(S$1,Calculation_Splits!$CT$2:$DV$2,0))</f>
        <v>0.96</v>
      </c>
      <c r="T90" s="49">
        <f>INDEX(Calculation_Splits!$CT:$DV,MATCH($A90,Calculation_Splits!$E:$E,0),MATCH(T$1,Calculation_Splits!$CT$2:$DV$2,0))</f>
        <v>0.96</v>
      </c>
      <c r="U90" s="49">
        <f>INDEX(Calculation_Splits!$CT:$DV,MATCH($A90,Calculation_Splits!$E:$E,0),MATCH(U$1,Calculation_Splits!$CT$2:$DV$2,0))</f>
        <v>0.96</v>
      </c>
      <c r="V90" s="49">
        <f>INDEX(Calculation_Splits!$CT:$DV,MATCH($A90,Calculation_Splits!$E:$E,0),MATCH(V$1,Calculation_Splits!$CT$2:$DV$2,0))</f>
        <v>0.96</v>
      </c>
      <c r="W90" s="49">
        <f>INDEX(Calculation_Splits!$CT:$DV,MATCH($A90,Calculation_Splits!$E:$E,0),MATCH(W$1,Calculation_Splits!$CT$2:$DV$2,0))</f>
        <v>0.96</v>
      </c>
      <c r="X90" s="49">
        <f>INDEX(Calculation_Splits!$CT:$DV,MATCH($A90,Calculation_Splits!$E:$E,0),MATCH(X$1,Calculation_Splits!$CT$2:$DV$2,0))</f>
        <v>0.96</v>
      </c>
      <c r="Y90" s="49">
        <f>INDEX(Calculation_Splits!$CT:$DV,MATCH($A90,Calculation_Splits!$E:$E,0),MATCH(Y$1,Calculation_Splits!$CT$2:$DV$2,0))</f>
        <v>0.96</v>
      </c>
      <c r="Z90" s="49">
        <f>INDEX(Calculation_Splits!$CT:$DV,MATCH($A90,Calculation_Splits!$E:$E,0),MATCH(Z$1,Calculation_Splits!$CT$2:$DV$2,0))</f>
        <v>0.96</v>
      </c>
      <c r="AA90" s="49">
        <f>INDEX(Calculation_Splits!$CT:$DV,MATCH($A90,Calculation_Splits!$E:$E,0),MATCH(AA$1,Calculation_Splits!$CT$2:$DV$2,0))</f>
        <v>0.96</v>
      </c>
      <c r="AB90" s="49">
        <f>INDEX(Calculation_Splits!$CT:$DV,MATCH($A90,Calculation_Splits!$E:$E,0),MATCH(AB$1,Calculation_Splits!$CT$2:$DV$2,0))</f>
        <v>0.96</v>
      </c>
      <c r="AC90" s="49">
        <f>INDEX(Calculation_Splits!$CT:$DV,MATCH($A90,Calculation_Splits!$E:$E,0),MATCH(AC$1,Calculation_Splits!$CT$2:$DV$2,0))</f>
        <v>0.96</v>
      </c>
      <c r="AD90" s="49">
        <f>INDEX(Calculation_Splits!$CT:$DV,MATCH($A90,Calculation_Splits!$E:$E,0),MATCH(AD$1,Calculation_Splits!$CT$2:$DV$2,0))</f>
        <v>0.96</v>
      </c>
      <c r="AE90" s="71" t="str">
        <f>INDEX(Calculation_Splits!$DW:$EY,MATCH($A90,Calculation_Splits!$E:$E,0),MATCH(AE$1,Calculation_Splits!$DW$2:$EY$2,0))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F90" s="71" t="str">
        <f>INDEX(Calculation_Splits!$DW:$EY,MATCH($A90,Calculation_Splits!$E:$E,0),MATCH(AF$1,Calculation_Splits!$DW$2:$EY$2,0))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G90" s="71" t="str">
        <f>INDEX(Calculation_Splits!$DW:$EY,MATCH($A90,Calculation_Splits!$E:$E,0),MATCH(AG$1,Calculation_Splits!$DW$2:$EY$2,0))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H90" s="71" t="str">
        <f>INDEX(Calculation_Splits!$DW:$EY,MATCH($A90,Calculation_Splits!$E:$E,0),MATCH(AH$1,Calculation_Splits!$DW$2:$EY$2,0))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I90" s="71" t="str">
        <f>INDEX(Calculation_Splits!$DW:$EY,MATCH($A90,Calculation_Splits!$E:$E,0),MATCH(AI$1,Calculation_Splits!$DW$2:$EY$2,0))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J90" s="71" t="str">
        <f>INDEX(Calculation_Splits!$DW:$EY,MATCH($A90,Calculation_Splits!$E:$E,0),MATCH(AJ$1,Calculation_Splits!$DW$2:$EY$2,0))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K90" s="71" t="str">
        <f>INDEX(Calculation_Splits!$DW:$EY,MATCH($A90,Calculation_Splits!$E:$E,0),MATCH(AK$1,Calculation_Splits!$DW$2:$EY$2,0))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L90" s="71" t="str">
        <f>INDEX(Calculation_Splits!$DW:$EY,MATCH($A90,Calculation_Splits!$E:$E,0),MATCH(AL$1,Calculation_Splits!$DW$2:$EY$2,0))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M90" s="71" t="str">
        <f>INDEX(Calculation_Splits!$DW:$EY,MATCH($A90,Calculation_Splits!$E:$E,0),MATCH(AM$1,Calculation_Splits!$DW$2:$EY$2,0))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N90" s="71" t="str">
        <f>INDEX(Calculation_Splits!$DW:$EY,MATCH($A90,Calculation_Splits!$E:$E,0),MATCH(AN$1,Calculation_Splits!$DW$2:$EY$2,0))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O90" s="71" t="str">
        <f>INDEX(Calculation_Splits!$DW:$EY,MATCH($A90,Calculation_Splits!$E:$E,0),MATCH(AO$1,Calculation_Splits!$DW$2:$EY$2,0))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P90" s="71" t="str">
        <f>INDEX(Calculation_Splits!$DW:$EY,MATCH($A90,Calculation_Splits!$E:$E,0),MATCH(AP$1,Calculation_Splits!$DW$2:$EY$2,0))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Q90" s="71" t="str">
        <f>INDEX(Calculation_Splits!$DW:$EY,MATCH($A90,Calculation_Splits!$E:$E,0),MATCH(AQ$1,Calculation_Splits!$DW$2:$EY$2,0))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R90" s="71" t="str">
        <f>INDEX(Calculation_Splits!$DW:$EY,MATCH($A90,Calculation_Splits!$E:$E,0),MATCH(AR$1,Calculation_Splits!$DW$2:$EY$2,0))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S90" s="71" t="str">
        <f>INDEX(Calculation_Splits!$DW:$EY,MATCH($A90,Calculation_Splits!$E:$E,0),MATCH(AS$1,Calculation_Splits!$DW$2:$EY$2,0))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T90" s="71" t="str">
        <f>INDEX(Calculation_Splits!$DW:$EY,MATCH($A90,Calculation_Splits!$E:$E,0),MATCH(AT$1,Calculation_Splits!$DW$2:$EY$2,0))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U90" s="71" t="str">
        <f>INDEX(Calculation_Splits!$DW:$EY,MATCH($A90,Calculation_Splits!$E:$E,0),MATCH(AU$1,Calculation_Splits!$DW$2:$EY$2,0))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V90" s="71" t="str">
        <f>INDEX(Calculation_Splits!$DW:$EY,MATCH($A90,Calculation_Splits!$E:$E,0),MATCH(AV$1,Calculation_Splits!$DW$2:$EY$2,0))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W90" s="71" t="str">
        <f>INDEX(Calculation_Splits!$DW:$EY,MATCH($A90,Calculation_Splits!$E:$E,0),MATCH(AW$1,Calculation_Splits!$DW$2:$EY$2,0))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X90" s="71" t="str">
        <f>INDEX(Calculation_Splits!$DW:$EY,MATCH($A90,Calculation_Splits!$E:$E,0),MATCH(AX$1,Calculation_Splits!$DW$2:$EY$2,0))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Y90" s="71" t="str">
        <f>INDEX(Calculation_Splits!$DW:$EY,MATCH($A90,Calculation_Splits!$E:$E,0),MATCH(AY$1,Calculation_Splits!$DW$2:$EY$2,0))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Z90" s="71" t="str">
        <f>INDEX(Calculation_Splits!$DW:$EY,MATCH($A90,Calculation_Splits!$E:$E,0),MATCH(AZ$1,Calculation_Splits!$DW$2:$EY$2,0))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A90" s="71" t="str">
        <f>INDEX(Calculation_Splits!$DW:$EY,MATCH($A90,Calculation_Splits!$E:$E,0),MATCH(BA$1,Calculation_Splits!$DW$2:$EY$2,0))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B90" s="71" t="str">
        <f>INDEX(Calculation_Splits!$DW:$EY,MATCH($A90,Calculation_Splits!$E:$E,0),MATCH(BB$1,Calculation_Splits!$DW$2:$EY$2,0))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C90" s="71" t="str">
        <f>INDEX(Calculation_Splits!$DW:$EY,MATCH($A90,Calculation_Splits!$E:$E,0),MATCH(BC$1,Calculation_Splits!$DW$2:$EY$2,0))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D90" s="71" t="str">
        <f>INDEX(Calculation_Splits!$DW:$EY,MATCH($A90,Calculation_Splits!$E:$E,0),MATCH(BD$1,Calculation_Splits!$DW$2:$EY$2,0))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E90" s="71" t="str">
        <f>INDEX(Calculation_Splits!$DW:$EY,MATCH($A90,Calculation_Splits!$E:$E,0),MATCH(BE$1,Calculation_Splits!$DW$2:$EY$2,0))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F90" s="71" t="str">
        <f>INDEX(Calculation_Splits!$DW:$EY,MATCH($A90,Calculation_Splits!$E:$E,0),MATCH(BF$1,Calculation_Splits!$DW$2:$EY$2,0))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G90" s="71" t="str">
        <f>INDEX(Calculation_Splits!$DW:$EY,MATCH($A90,Calculation_Splits!$E:$E,0),MATCH(BG$1,Calculation_Splits!$DW$2:$EY$2,0))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row>
    <row r="91" spans="1:59" x14ac:dyDescent="0.2">
      <c r="A91" t="s">
        <v>225</v>
      </c>
      <c r="B91" s="49">
        <f>INDEX(Calculation_Splits!$CT:$DV,MATCH($A91,Calculation_Splits!$E:$E,0),MATCH(B$1,Calculation_Splits!$CT$2:$DV$2,0))</f>
        <v>0</v>
      </c>
      <c r="C91" s="49">
        <f>INDEX(Calculation_Splits!$CT:$DV,MATCH($A91,Calculation_Splits!$E:$E,0),MATCH(C$1,Calculation_Splits!$CT$2:$DV$2,0))</f>
        <v>0</v>
      </c>
      <c r="D91" s="49">
        <f>INDEX(Calculation_Splits!$CT:$DV,MATCH($A91,Calculation_Splits!$E:$E,0),MATCH(D$1,Calculation_Splits!$CT$2:$DV$2,0))</f>
        <v>0</v>
      </c>
      <c r="E91" s="49">
        <f>INDEX(Calculation_Splits!$CT:$DV,MATCH($A91,Calculation_Splits!$E:$E,0),MATCH(E$1,Calculation_Splits!$CT$2:$DV$2,0))</f>
        <v>0</v>
      </c>
      <c r="F91" s="49">
        <f>INDEX(Calculation_Splits!$CT:$DV,MATCH($A91,Calculation_Splits!$E:$E,0),MATCH(F$1,Calculation_Splits!$CT$2:$DV$2,0))</f>
        <v>0</v>
      </c>
      <c r="G91" s="49">
        <f>INDEX(Calculation_Splits!$CT:$DV,MATCH($A91,Calculation_Splits!$E:$E,0),MATCH(G$1,Calculation_Splits!$CT$2:$DV$2,0))</f>
        <v>0</v>
      </c>
      <c r="H91" s="49">
        <f>INDEX(Calculation_Splits!$CT:$DV,MATCH($A91,Calculation_Splits!$E:$E,0),MATCH(H$1,Calculation_Splits!$CT$2:$DV$2,0))</f>
        <v>0</v>
      </c>
      <c r="I91" s="49">
        <f>INDEX(Calculation_Splits!$CT:$DV,MATCH($A91,Calculation_Splits!$E:$E,0),MATCH(I$1,Calculation_Splits!$CT$2:$DV$2,0))</f>
        <v>0</v>
      </c>
      <c r="J91" s="49">
        <f>INDEX(Calculation_Splits!$CT:$DV,MATCH($A91,Calculation_Splits!$E:$E,0),MATCH(J$1,Calculation_Splits!$CT$2:$DV$2,0))</f>
        <v>0</v>
      </c>
      <c r="K91" s="49">
        <f>INDEX(Calculation_Splits!$CT:$DV,MATCH($A91,Calculation_Splits!$E:$E,0),MATCH(K$1,Calculation_Splits!$CT$2:$DV$2,0))</f>
        <v>0</v>
      </c>
      <c r="L91" s="49">
        <f>INDEX(Calculation_Splits!$CT:$DV,MATCH($A91,Calculation_Splits!$E:$E,0),MATCH(L$1,Calculation_Splits!$CT$2:$DV$2,0))</f>
        <v>0</v>
      </c>
      <c r="M91" s="49">
        <f>INDEX(Calculation_Splits!$CT:$DV,MATCH($A91,Calculation_Splits!$E:$E,0),MATCH(M$1,Calculation_Splits!$CT$2:$DV$2,0))</f>
        <v>0</v>
      </c>
      <c r="N91" s="49">
        <f>INDEX(Calculation_Splits!$CT:$DV,MATCH($A91,Calculation_Splits!$E:$E,0),MATCH(N$1,Calculation_Splits!$CT$2:$DV$2,0))</f>
        <v>0</v>
      </c>
      <c r="O91" s="49">
        <f>INDEX(Calculation_Splits!$CT:$DV,MATCH($A91,Calculation_Splits!$E:$E,0),MATCH(O$1,Calculation_Splits!$CT$2:$DV$2,0))</f>
        <v>0</v>
      </c>
      <c r="P91" s="49">
        <f>INDEX(Calculation_Splits!$CT:$DV,MATCH($A91,Calculation_Splits!$E:$E,0),MATCH(P$1,Calculation_Splits!$CT$2:$DV$2,0))</f>
        <v>0</v>
      </c>
      <c r="Q91" s="49">
        <f>INDEX(Calculation_Splits!$CT:$DV,MATCH($A91,Calculation_Splits!$E:$E,0),MATCH(Q$1,Calculation_Splits!$CT$2:$DV$2,0))</f>
        <v>0</v>
      </c>
      <c r="R91" s="49">
        <f>INDEX(Calculation_Splits!$CT:$DV,MATCH($A91,Calculation_Splits!$E:$E,0),MATCH(R$1,Calculation_Splits!$CT$2:$DV$2,0))</f>
        <v>0</v>
      </c>
      <c r="S91" s="49">
        <f>INDEX(Calculation_Splits!$CT:$DV,MATCH($A91,Calculation_Splits!$E:$E,0),MATCH(S$1,Calculation_Splits!$CT$2:$DV$2,0))</f>
        <v>0</v>
      </c>
      <c r="T91" s="49">
        <f>INDEX(Calculation_Splits!$CT:$DV,MATCH($A91,Calculation_Splits!$E:$E,0),MATCH(T$1,Calculation_Splits!$CT$2:$DV$2,0))</f>
        <v>0</v>
      </c>
      <c r="U91" s="49">
        <f>INDEX(Calculation_Splits!$CT:$DV,MATCH($A91,Calculation_Splits!$E:$E,0),MATCH(U$1,Calculation_Splits!$CT$2:$DV$2,0))</f>
        <v>0</v>
      </c>
      <c r="V91" s="49">
        <f>INDEX(Calculation_Splits!$CT:$DV,MATCH($A91,Calculation_Splits!$E:$E,0),MATCH(V$1,Calculation_Splits!$CT$2:$DV$2,0))</f>
        <v>0</v>
      </c>
      <c r="W91" s="49">
        <f>INDEX(Calculation_Splits!$CT:$DV,MATCH($A91,Calculation_Splits!$E:$E,0),MATCH(W$1,Calculation_Splits!$CT$2:$DV$2,0))</f>
        <v>0</v>
      </c>
      <c r="X91" s="49">
        <f>INDEX(Calculation_Splits!$CT:$DV,MATCH($A91,Calculation_Splits!$E:$E,0),MATCH(X$1,Calculation_Splits!$CT$2:$DV$2,0))</f>
        <v>0</v>
      </c>
      <c r="Y91" s="49">
        <f>INDEX(Calculation_Splits!$CT:$DV,MATCH($A91,Calculation_Splits!$E:$E,0),MATCH(Y$1,Calculation_Splits!$CT$2:$DV$2,0))</f>
        <v>0</v>
      </c>
      <c r="Z91" s="49">
        <f>INDEX(Calculation_Splits!$CT:$DV,MATCH($A91,Calculation_Splits!$E:$E,0),MATCH(Z$1,Calculation_Splits!$CT$2:$DV$2,0))</f>
        <v>0</v>
      </c>
      <c r="AA91" s="49">
        <f>INDEX(Calculation_Splits!$CT:$DV,MATCH($A91,Calculation_Splits!$E:$E,0),MATCH(AA$1,Calculation_Splits!$CT$2:$DV$2,0))</f>
        <v>0</v>
      </c>
      <c r="AB91" s="49">
        <f>INDEX(Calculation_Splits!$CT:$DV,MATCH($A91,Calculation_Splits!$E:$E,0),MATCH(AB$1,Calculation_Splits!$CT$2:$DV$2,0))</f>
        <v>0</v>
      </c>
      <c r="AC91" s="49">
        <f>INDEX(Calculation_Splits!$CT:$DV,MATCH($A91,Calculation_Splits!$E:$E,0),MATCH(AC$1,Calculation_Splits!$CT$2:$DV$2,0))</f>
        <v>0</v>
      </c>
      <c r="AD91" s="49">
        <f>INDEX(Calculation_Splits!$CT:$DV,MATCH($A91,Calculation_Splits!$E:$E,0),MATCH(AD$1,Calculation_Splits!$CT$2:$DV$2,0))</f>
        <v>0</v>
      </c>
      <c r="AE91" s="71" t="str">
        <f>INDEX(Calculation_Splits!$DW:$EY,MATCH($A91,Calculation_Splits!$E:$E,0),MATCH(AE$1,Calculation_Splits!$DW$2:$EY$2,0))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F91" s="71" t="str">
        <f>INDEX(Calculation_Splits!$DW:$EY,MATCH($A91,Calculation_Splits!$E:$E,0),MATCH(AF$1,Calculation_Splits!$DW$2:$EY$2,0))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G91" s="71" t="str">
        <f>INDEX(Calculation_Splits!$DW:$EY,MATCH($A91,Calculation_Splits!$E:$E,0),MATCH(AG$1,Calculation_Splits!$DW$2:$EY$2,0))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H91" s="71" t="str">
        <f>INDEX(Calculation_Splits!$DW:$EY,MATCH($A91,Calculation_Splits!$E:$E,0),MATCH(AH$1,Calculation_Splits!$DW$2:$EY$2,0))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I91" s="71" t="str">
        <f>INDEX(Calculation_Splits!$DW:$EY,MATCH($A91,Calculation_Splits!$E:$E,0),MATCH(AI$1,Calculation_Splits!$DW$2:$EY$2,0))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J91" s="71" t="str">
        <f>INDEX(Calculation_Splits!$DW:$EY,MATCH($A91,Calculation_Splits!$E:$E,0),MATCH(AJ$1,Calculation_Splits!$DW$2:$EY$2,0))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K91" s="71" t="str">
        <f>INDEX(Calculation_Splits!$DW:$EY,MATCH($A91,Calculation_Splits!$E:$E,0),MATCH(AK$1,Calculation_Splits!$DW$2:$EY$2,0))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L91" s="71" t="str">
        <f>INDEX(Calculation_Splits!$DW:$EY,MATCH($A91,Calculation_Splits!$E:$E,0),MATCH(AL$1,Calculation_Splits!$DW$2:$EY$2,0))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M91" s="71" t="str">
        <f>INDEX(Calculation_Splits!$DW:$EY,MATCH($A91,Calculation_Splits!$E:$E,0),MATCH(AM$1,Calculation_Splits!$DW$2:$EY$2,0))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N91" s="71" t="str">
        <f>INDEX(Calculation_Splits!$DW:$EY,MATCH($A91,Calculation_Splits!$E:$E,0),MATCH(AN$1,Calculation_Splits!$DW$2:$EY$2,0))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O91" s="71" t="str">
        <f>INDEX(Calculation_Splits!$DW:$EY,MATCH($A91,Calculation_Splits!$E:$E,0),MATCH(AO$1,Calculation_Splits!$DW$2:$EY$2,0))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P91" s="71" t="str">
        <f>INDEX(Calculation_Splits!$DW:$EY,MATCH($A91,Calculation_Splits!$E:$E,0),MATCH(AP$1,Calculation_Splits!$DW$2:$EY$2,0))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Q91" s="71" t="str">
        <f>INDEX(Calculation_Splits!$DW:$EY,MATCH($A91,Calculation_Splits!$E:$E,0),MATCH(AQ$1,Calculation_Splits!$DW$2:$EY$2,0))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R91" s="71" t="str">
        <f>INDEX(Calculation_Splits!$DW:$EY,MATCH($A91,Calculation_Splits!$E:$E,0),MATCH(AR$1,Calculation_Splits!$DW$2:$EY$2,0))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S91" s="71" t="str">
        <f>INDEX(Calculation_Splits!$DW:$EY,MATCH($A91,Calculation_Splits!$E:$E,0),MATCH(AS$1,Calculation_Splits!$DW$2:$EY$2,0))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T91" s="71" t="str">
        <f>INDEX(Calculation_Splits!$DW:$EY,MATCH($A91,Calculation_Splits!$E:$E,0),MATCH(AT$1,Calculation_Splits!$DW$2:$EY$2,0))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U91" s="71" t="str">
        <f>INDEX(Calculation_Splits!$DW:$EY,MATCH($A91,Calculation_Splits!$E:$E,0),MATCH(AU$1,Calculation_Splits!$DW$2:$EY$2,0))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V91" s="71" t="str">
        <f>INDEX(Calculation_Splits!$DW:$EY,MATCH($A91,Calculation_Splits!$E:$E,0),MATCH(AV$1,Calculation_Splits!$DW$2:$EY$2,0))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W91" s="71" t="str">
        <f>INDEX(Calculation_Splits!$DW:$EY,MATCH($A91,Calculation_Splits!$E:$E,0),MATCH(AW$1,Calculation_Splits!$DW$2:$EY$2,0))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X91" s="71" t="str">
        <f>INDEX(Calculation_Splits!$DW:$EY,MATCH($A91,Calculation_Splits!$E:$E,0),MATCH(AX$1,Calculation_Splits!$DW$2:$EY$2,0))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Y91" s="71" t="str">
        <f>INDEX(Calculation_Splits!$DW:$EY,MATCH($A91,Calculation_Splits!$E:$E,0),MATCH(AY$1,Calculation_Splits!$DW$2:$EY$2,0))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Z91" s="71" t="str">
        <f>INDEX(Calculation_Splits!$DW:$EY,MATCH($A91,Calculation_Splits!$E:$E,0),MATCH(AZ$1,Calculation_Splits!$DW$2:$EY$2,0))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A91" s="71" t="str">
        <f>INDEX(Calculation_Splits!$DW:$EY,MATCH($A91,Calculation_Splits!$E:$E,0),MATCH(BA$1,Calculation_Splits!$DW$2:$EY$2,0))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B91" s="71" t="str">
        <f>INDEX(Calculation_Splits!$DW:$EY,MATCH($A91,Calculation_Splits!$E:$E,0),MATCH(BB$1,Calculation_Splits!$DW$2:$EY$2,0))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C91" s="71" t="str">
        <f>INDEX(Calculation_Splits!$DW:$EY,MATCH($A91,Calculation_Splits!$E:$E,0),MATCH(BC$1,Calculation_Splits!$DW$2:$EY$2,0))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D91" s="71" t="str">
        <f>INDEX(Calculation_Splits!$DW:$EY,MATCH($A91,Calculation_Splits!$E:$E,0),MATCH(BD$1,Calculation_Splits!$DW$2:$EY$2,0))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E91" s="71" t="str">
        <f>INDEX(Calculation_Splits!$DW:$EY,MATCH($A91,Calculation_Splits!$E:$E,0),MATCH(BE$1,Calculation_Splits!$DW$2:$EY$2,0))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F91" s="71" t="str">
        <f>INDEX(Calculation_Splits!$DW:$EY,MATCH($A91,Calculation_Splits!$E:$E,0),MATCH(BF$1,Calculation_Splits!$DW$2:$EY$2,0))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G91" s="71" t="str">
        <f>INDEX(Calculation_Splits!$DW:$EY,MATCH($A91,Calculation_Splits!$E:$E,0),MATCH(BG$1,Calculation_Splits!$DW$2:$EY$2,0))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row>
    <row r="92" spans="1:59" x14ac:dyDescent="0.2">
      <c r="A92" t="s">
        <v>226</v>
      </c>
      <c r="B92" s="49">
        <f>INDEX(Calculation_Splits!$CT:$DV,MATCH($A92,Calculation_Splits!$E:$E,0),MATCH(B$1,Calculation_Splits!$CT$2:$DV$2,0))</f>
        <v>0.04</v>
      </c>
      <c r="C92" s="49">
        <f>INDEX(Calculation_Splits!$CT:$DV,MATCH($A92,Calculation_Splits!$E:$E,0),MATCH(C$1,Calculation_Splits!$CT$2:$DV$2,0))</f>
        <v>0.04</v>
      </c>
      <c r="D92" s="49">
        <f>INDEX(Calculation_Splits!$CT:$DV,MATCH($A92,Calculation_Splits!$E:$E,0),MATCH(D$1,Calculation_Splits!$CT$2:$DV$2,0))</f>
        <v>0.04</v>
      </c>
      <c r="E92" s="49">
        <f>INDEX(Calculation_Splits!$CT:$DV,MATCH($A92,Calculation_Splits!$E:$E,0),MATCH(E$1,Calculation_Splits!$CT$2:$DV$2,0))</f>
        <v>0.04</v>
      </c>
      <c r="F92" s="49">
        <f>INDEX(Calculation_Splits!$CT:$DV,MATCH($A92,Calculation_Splits!$E:$E,0),MATCH(F$1,Calculation_Splits!$CT$2:$DV$2,0))</f>
        <v>0.04</v>
      </c>
      <c r="G92" s="49">
        <f>INDEX(Calculation_Splits!$CT:$DV,MATCH($A92,Calculation_Splits!$E:$E,0),MATCH(G$1,Calculation_Splits!$CT$2:$DV$2,0))</f>
        <v>0.04</v>
      </c>
      <c r="H92" s="49">
        <f>INDEX(Calculation_Splits!$CT:$DV,MATCH($A92,Calculation_Splits!$E:$E,0),MATCH(H$1,Calculation_Splits!$CT$2:$DV$2,0))</f>
        <v>0.04</v>
      </c>
      <c r="I92" s="49">
        <f>INDEX(Calculation_Splits!$CT:$DV,MATCH($A92,Calculation_Splits!$E:$E,0),MATCH(I$1,Calculation_Splits!$CT$2:$DV$2,0))</f>
        <v>0.04</v>
      </c>
      <c r="J92" s="49">
        <f>INDEX(Calculation_Splits!$CT:$DV,MATCH($A92,Calculation_Splits!$E:$E,0),MATCH(J$1,Calculation_Splits!$CT$2:$DV$2,0))</f>
        <v>0.04</v>
      </c>
      <c r="K92" s="49">
        <f>INDEX(Calculation_Splits!$CT:$DV,MATCH($A92,Calculation_Splits!$E:$E,0),MATCH(K$1,Calculation_Splits!$CT$2:$DV$2,0))</f>
        <v>0.04</v>
      </c>
      <c r="L92" s="49">
        <f>INDEX(Calculation_Splits!$CT:$DV,MATCH($A92,Calculation_Splits!$E:$E,0),MATCH(L$1,Calculation_Splits!$CT$2:$DV$2,0))</f>
        <v>0.04</v>
      </c>
      <c r="M92" s="49">
        <f>INDEX(Calculation_Splits!$CT:$DV,MATCH($A92,Calculation_Splits!$E:$E,0),MATCH(M$1,Calculation_Splits!$CT$2:$DV$2,0))</f>
        <v>0.04</v>
      </c>
      <c r="N92" s="49">
        <f>INDEX(Calculation_Splits!$CT:$DV,MATCH($A92,Calculation_Splits!$E:$E,0),MATCH(N$1,Calculation_Splits!$CT$2:$DV$2,0))</f>
        <v>0.04</v>
      </c>
      <c r="O92" s="49">
        <f>INDEX(Calculation_Splits!$CT:$DV,MATCH($A92,Calculation_Splits!$E:$E,0),MATCH(O$1,Calculation_Splits!$CT$2:$DV$2,0))</f>
        <v>0.04</v>
      </c>
      <c r="P92" s="49">
        <f>INDEX(Calculation_Splits!$CT:$DV,MATCH($A92,Calculation_Splits!$E:$E,0),MATCH(P$1,Calculation_Splits!$CT$2:$DV$2,0))</f>
        <v>0.04</v>
      </c>
      <c r="Q92" s="49">
        <f>INDEX(Calculation_Splits!$CT:$DV,MATCH($A92,Calculation_Splits!$E:$E,0),MATCH(Q$1,Calculation_Splits!$CT$2:$DV$2,0))</f>
        <v>0.04</v>
      </c>
      <c r="R92" s="49">
        <f>INDEX(Calculation_Splits!$CT:$DV,MATCH($A92,Calculation_Splits!$E:$E,0),MATCH(R$1,Calculation_Splits!$CT$2:$DV$2,0))</f>
        <v>0.04</v>
      </c>
      <c r="S92" s="49">
        <f>INDEX(Calculation_Splits!$CT:$DV,MATCH($A92,Calculation_Splits!$E:$E,0),MATCH(S$1,Calculation_Splits!$CT$2:$DV$2,0))</f>
        <v>0.04</v>
      </c>
      <c r="T92" s="49">
        <f>INDEX(Calculation_Splits!$CT:$DV,MATCH($A92,Calculation_Splits!$E:$E,0),MATCH(T$1,Calculation_Splits!$CT$2:$DV$2,0))</f>
        <v>0.04</v>
      </c>
      <c r="U92" s="49">
        <f>INDEX(Calculation_Splits!$CT:$DV,MATCH($A92,Calculation_Splits!$E:$E,0),MATCH(U$1,Calculation_Splits!$CT$2:$DV$2,0))</f>
        <v>0.04</v>
      </c>
      <c r="V92" s="49">
        <f>INDEX(Calculation_Splits!$CT:$DV,MATCH($A92,Calculation_Splits!$E:$E,0),MATCH(V$1,Calculation_Splits!$CT$2:$DV$2,0))</f>
        <v>0.04</v>
      </c>
      <c r="W92" s="49">
        <f>INDEX(Calculation_Splits!$CT:$DV,MATCH($A92,Calculation_Splits!$E:$E,0),MATCH(W$1,Calculation_Splits!$CT$2:$DV$2,0))</f>
        <v>0.04</v>
      </c>
      <c r="X92" s="49">
        <f>INDEX(Calculation_Splits!$CT:$DV,MATCH($A92,Calculation_Splits!$E:$E,0),MATCH(X$1,Calculation_Splits!$CT$2:$DV$2,0))</f>
        <v>0.04</v>
      </c>
      <c r="Y92" s="49">
        <f>INDEX(Calculation_Splits!$CT:$DV,MATCH($A92,Calculation_Splits!$E:$E,0),MATCH(Y$1,Calculation_Splits!$CT$2:$DV$2,0))</f>
        <v>0.04</v>
      </c>
      <c r="Z92" s="49">
        <f>INDEX(Calculation_Splits!$CT:$DV,MATCH($A92,Calculation_Splits!$E:$E,0),MATCH(Z$1,Calculation_Splits!$CT$2:$DV$2,0))</f>
        <v>0.04</v>
      </c>
      <c r="AA92" s="49">
        <f>INDEX(Calculation_Splits!$CT:$DV,MATCH($A92,Calculation_Splits!$E:$E,0),MATCH(AA$1,Calculation_Splits!$CT$2:$DV$2,0))</f>
        <v>0.04</v>
      </c>
      <c r="AB92" s="49">
        <f>INDEX(Calculation_Splits!$CT:$DV,MATCH($A92,Calculation_Splits!$E:$E,0),MATCH(AB$1,Calculation_Splits!$CT$2:$DV$2,0))</f>
        <v>0.04</v>
      </c>
      <c r="AC92" s="49">
        <f>INDEX(Calculation_Splits!$CT:$DV,MATCH($A92,Calculation_Splits!$E:$E,0),MATCH(AC$1,Calculation_Splits!$CT$2:$DV$2,0))</f>
        <v>0.04</v>
      </c>
      <c r="AD92" s="49">
        <f>INDEX(Calculation_Splits!$CT:$DV,MATCH($A92,Calculation_Splits!$E:$E,0),MATCH(AD$1,Calculation_Splits!$CT$2:$DV$2,0))</f>
        <v>0.04</v>
      </c>
      <c r="AE92" s="71" t="str">
        <f>INDEX(Calculation_Splits!$DW:$EY,MATCH($A92,Calculation_Splits!$E:$E,0),MATCH(AE$1,Calculation_Splits!$DW$2:$EY$2,0))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F92" s="71" t="str">
        <f>INDEX(Calculation_Splits!$DW:$EY,MATCH($A92,Calculation_Splits!$E:$E,0),MATCH(AF$1,Calculation_Splits!$DW$2:$EY$2,0))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G92" s="71" t="str">
        <f>INDEX(Calculation_Splits!$DW:$EY,MATCH($A92,Calculation_Splits!$E:$E,0),MATCH(AG$1,Calculation_Splits!$DW$2:$EY$2,0))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H92" s="71" t="str">
        <f>INDEX(Calculation_Splits!$DW:$EY,MATCH($A92,Calculation_Splits!$E:$E,0),MATCH(AH$1,Calculation_Splits!$DW$2:$EY$2,0))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I92" s="71" t="str">
        <f>INDEX(Calculation_Splits!$DW:$EY,MATCH($A92,Calculation_Splits!$E:$E,0),MATCH(AI$1,Calculation_Splits!$DW$2:$EY$2,0))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J92" s="71" t="str">
        <f>INDEX(Calculation_Splits!$DW:$EY,MATCH($A92,Calculation_Splits!$E:$E,0),MATCH(AJ$1,Calculation_Splits!$DW$2:$EY$2,0))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K92" s="71" t="str">
        <f>INDEX(Calculation_Splits!$DW:$EY,MATCH($A92,Calculation_Splits!$E:$E,0),MATCH(AK$1,Calculation_Splits!$DW$2:$EY$2,0))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L92" s="71" t="str">
        <f>INDEX(Calculation_Splits!$DW:$EY,MATCH($A92,Calculation_Splits!$E:$E,0),MATCH(AL$1,Calculation_Splits!$DW$2:$EY$2,0))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M92" s="71" t="str">
        <f>INDEX(Calculation_Splits!$DW:$EY,MATCH($A92,Calculation_Splits!$E:$E,0),MATCH(AM$1,Calculation_Splits!$DW$2:$EY$2,0))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N92" s="71" t="str">
        <f>INDEX(Calculation_Splits!$DW:$EY,MATCH($A92,Calculation_Splits!$E:$E,0),MATCH(AN$1,Calculation_Splits!$DW$2:$EY$2,0))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O92" s="71" t="str">
        <f>INDEX(Calculation_Splits!$DW:$EY,MATCH($A92,Calculation_Splits!$E:$E,0),MATCH(AO$1,Calculation_Splits!$DW$2:$EY$2,0))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P92" s="71" t="str">
        <f>INDEX(Calculation_Splits!$DW:$EY,MATCH($A92,Calculation_Splits!$E:$E,0),MATCH(AP$1,Calculation_Splits!$DW$2:$EY$2,0))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Q92" s="71" t="str">
        <f>INDEX(Calculation_Splits!$DW:$EY,MATCH($A92,Calculation_Splits!$E:$E,0),MATCH(AQ$1,Calculation_Splits!$DW$2:$EY$2,0))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R92" s="71" t="str">
        <f>INDEX(Calculation_Splits!$DW:$EY,MATCH($A92,Calculation_Splits!$E:$E,0),MATCH(AR$1,Calculation_Splits!$DW$2:$EY$2,0))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S92" s="71" t="str">
        <f>INDEX(Calculation_Splits!$DW:$EY,MATCH($A92,Calculation_Splits!$E:$E,0),MATCH(AS$1,Calculation_Splits!$DW$2:$EY$2,0))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T92" s="71" t="str">
        <f>INDEX(Calculation_Splits!$DW:$EY,MATCH($A92,Calculation_Splits!$E:$E,0),MATCH(AT$1,Calculation_Splits!$DW$2:$EY$2,0))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U92" s="71" t="str">
        <f>INDEX(Calculation_Splits!$DW:$EY,MATCH($A92,Calculation_Splits!$E:$E,0),MATCH(AU$1,Calculation_Splits!$DW$2:$EY$2,0))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V92" s="71" t="str">
        <f>INDEX(Calculation_Splits!$DW:$EY,MATCH($A92,Calculation_Splits!$E:$E,0),MATCH(AV$1,Calculation_Splits!$DW$2:$EY$2,0))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W92" s="71" t="str">
        <f>INDEX(Calculation_Splits!$DW:$EY,MATCH($A92,Calculation_Splits!$E:$E,0),MATCH(AW$1,Calculation_Splits!$DW$2:$EY$2,0))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X92" s="71" t="str">
        <f>INDEX(Calculation_Splits!$DW:$EY,MATCH($A92,Calculation_Splits!$E:$E,0),MATCH(AX$1,Calculation_Splits!$DW$2:$EY$2,0))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Y92" s="71" t="str">
        <f>INDEX(Calculation_Splits!$DW:$EY,MATCH($A92,Calculation_Splits!$E:$E,0),MATCH(AY$1,Calculation_Splits!$DW$2:$EY$2,0))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Z92" s="71" t="str">
        <f>INDEX(Calculation_Splits!$DW:$EY,MATCH($A92,Calculation_Splits!$E:$E,0),MATCH(AZ$1,Calculation_Splits!$DW$2:$EY$2,0))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A92" s="71" t="str">
        <f>INDEX(Calculation_Splits!$DW:$EY,MATCH($A92,Calculation_Splits!$E:$E,0),MATCH(BA$1,Calculation_Splits!$DW$2:$EY$2,0))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B92" s="71" t="str">
        <f>INDEX(Calculation_Splits!$DW:$EY,MATCH($A92,Calculation_Splits!$E:$E,0),MATCH(BB$1,Calculation_Splits!$DW$2:$EY$2,0))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C92" s="71" t="str">
        <f>INDEX(Calculation_Splits!$DW:$EY,MATCH($A92,Calculation_Splits!$E:$E,0),MATCH(BC$1,Calculation_Splits!$DW$2:$EY$2,0))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D92" s="71" t="str">
        <f>INDEX(Calculation_Splits!$DW:$EY,MATCH($A92,Calculation_Splits!$E:$E,0),MATCH(BD$1,Calculation_Splits!$DW$2:$EY$2,0))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E92" s="71" t="str">
        <f>INDEX(Calculation_Splits!$DW:$EY,MATCH($A92,Calculation_Splits!$E:$E,0),MATCH(BE$1,Calculation_Splits!$DW$2:$EY$2,0))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F92" s="71" t="str">
        <f>INDEX(Calculation_Splits!$DW:$EY,MATCH($A92,Calculation_Splits!$E:$E,0),MATCH(BF$1,Calculation_Splits!$DW$2:$EY$2,0))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G92" s="71" t="str">
        <f>INDEX(Calculation_Splits!$DW:$EY,MATCH($A92,Calculation_Splits!$E:$E,0),MATCH(BG$1,Calculation_Splits!$DW$2:$EY$2,0))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row>
    <row r="93" spans="1:59" x14ac:dyDescent="0.2">
      <c r="A93" s="44" t="s">
        <v>345</v>
      </c>
      <c r="B93" s="49">
        <f>INDEX(Calculation_Splits!$CT:$DV,MATCH($A93,Calculation_Splits!$E:$E,0),MATCH(B$1,Calculation_Splits!$CT$2:$DV$2,0))</f>
        <v>1</v>
      </c>
      <c r="C93" s="49">
        <f>INDEX(Calculation_Splits!$CT:$DV,MATCH($A93,Calculation_Splits!$E:$E,0),MATCH(C$1,Calculation_Splits!$CT$2:$DV$2,0))</f>
        <v>0.79080565403090008</v>
      </c>
      <c r="D93" s="49">
        <f>INDEX(Calculation_Splits!$CT:$DV,MATCH($A93,Calculation_Splits!$E:$E,0),MATCH(D$1,Calculation_Splits!$CT$2:$DV$2,0))</f>
        <v>1</v>
      </c>
      <c r="E93" s="49">
        <f>INDEX(Calculation_Splits!$CT:$DV,MATCH($A93,Calculation_Splits!$E:$E,0),MATCH(E$1,Calculation_Splits!$CT$2:$DV$2,0))</f>
        <v>0</v>
      </c>
      <c r="F93" s="49">
        <f>INDEX(Calculation_Splits!$CT:$DV,MATCH($A93,Calculation_Splits!$E:$E,0),MATCH(F$1,Calculation_Splits!$CT$2:$DV$2,0))</f>
        <v>1</v>
      </c>
      <c r="G93" s="49">
        <f>INDEX(Calculation_Splits!$CT:$DV,MATCH($A93,Calculation_Splits!$E:$E,0),MATCH(G$1,Calculation_Splits!$CT$2:$DV$2,0))</f>
        <v>0.56030066881492513</v>
      </c>
      <c r="H93" s="49">
        <f>INDEX(Calculation_Splits!$CT:$DV,MATCH($A93,Calculation_Splits!$E:$E,0),MATCH(H$1,Calculation_Splits!$CT$2:$DV$2,0))</f>
        <v>1</v>
      </c>
      <c r="I93" s="49">
        <f>INDEX(Calculation_Splits!$CT:$DV,MATCH($A93,Calculation_Splits!$E:$E,0),MATCH(I$1,Calculation_Splits!$CT$2:$DV$2,0))</f>
        <v>0</v>
      </c>
      <c r="J93" s="49">
        <f>INDEX(Calculation_Splits!$CT:$DV,MATCH($A93,Calculation_Splits!$E:$E,0),MATCH(J$1,Calculation_Splits!$CT$2:$DV$2,0))</f>
        <v>0.81880638103139569</v>
      </c>
      <c r="K93" s="49">
        <f>INDEX(Calculation_Splits!$CT:$DV,MATCH($A93,Calculation_Splits!$E:$E,0),MATCH(K$1,Calculation_Splits!$CT$2:$DV$2,0))</f>
        <v>1</v>
      </c>
      <c r="L93" s="49">
        <f>INDEX(Calculation_Splits!$CT:$DV,MATCH($A93,Calculation_Splits!$E:$E,0),MATCH(L$1,Calculation_Splits!$CT$2:$DV$2,0))</f>
        <v>0.6190385846125942</v>
      </c>
      <c r="M93" s="49">
        <f>INDEX(Calculation_Splits!$CT:$DV,MATCH($A93,Calculation_Splits!$E:$E,0),MATCH(M$1,Calculation_Splits!$CT$2:$DV$2,0))</f>
        <v>0.61782174189108374</v>
      </c>
      <c r="N93" s="49">
        <f>INDEX(Calculation_Splits!$CT:$DV,MATCH($A93,Calculation_Splits!$E:$E,0),MATCH(N$1,Calculation_Splits!$CT$2:$DV$2,0))</f>
        <v>1</v>
      </c>
      <c r="O93" s="49">
        <f>INDEX(Calculation_Splits!$CT:$DV,MATCH($A93,Calculation_Splits!$E:$E,0),MATCH(O$1,Calculation_Splits!$CT$2:$DV$2,0))</f>
        <v>1</v>
      </c>
      <c r="P93" s="49">
        <f>INDEX(Calculation_Splits!$CT:$DV,MATCH($A93,Calculation_Splits!$E:$E,0),MATCH(P$1,Calculation_Splits!$CT$2:$DV$2,0))</f>
        <v>1</v>
      </c>
      <c r="Q93" s="49">
        <f>INDEX(Calculation_Splits!$CT:$DV,MATCH($A93,Calculation_Splits!$E:$E,0),MATCH(Q$1,Calculation_Splits!$CT$2:$DV$2,0))</f>
        <v>1</v>
      </c>
      <c r="R93" s="49">
        <f>INDEX(Calculation_Splits!$CT:$DV,MATCH($A93,Calculation_Splits!$E:$E,0),MATCH(R$1,Calculation_Splits!$CT$2:$DV$2,0))</f>
        <v>0.69821344410201391</v>
      </c>
      <c r="S93" s="49">
        <f>INDEX(Calculation_Splits!$CT:$DV,MATCH($A93,Calculation_Splits!$E:$E,0),MATCH(S$1,Calculation_Splits!$CT$2:$DV$2,0))</f>
        <v>0</v>
      </c>
      <c r="T93" s="49">
        <f>INDEX(Calculation_Splits!$CT:$DV,MATCH($A93,Calculation_Splits!$E:$E,0),MATCH(T$1,Calculation_Splits!$CT$2:$DV$2,0))</f>
        <v>0</v>
      </c>
      <c r="U93" s="49">
        <f>INDEX(Calculation_Splits!$CT:$DV,MATCH($A93,Calculation_Splits!$E:$E,0),MATCH(U$1,Calculation_Splits!$CT$2:$DV$2,0))</f>
        <v>0</v>
      </c>
      <c r="V93" s="49">
        <f>INDEX(Calculation_Splits!$CT:$DV,MATCH($A93,Calculation_Splits!$E:$E,0),MATCH(V$1,Calculation_Splits!$CT$2:$DV$2,0))</f>
        <v>0.61820511770386699</v>
      </c>
      <c r="W93" s="49">
        <f>INDEX(Calculation_Splits!$CT:$DV,MATCH($A93,Calculation_Splits!$E:$E,0),MATCH(W$1,Calculation_Splits!$CT$2:$DV$2,0))</f>
        <v>0.53681388581820966</v>
      </c>
      <c r="X93" s="49">
        <f>INDEX(Calculation_Splits!$CT:$DV,MATCH($A93,Calculation_Splits!$E:$E,0),MATCH(X$1,Calculation_Splits!$CT$2:$DV$2,0))</f>
        <v>0.56892200313301655</v>
      </c>
      <c r="Y93" s="49">
        <f>INDEX(Calculation_Splits!$CT:$DV,MATCH($A93,Calculation_Splits!$E:$E,0),MATCH(Y$1,Calculation_Splits!$CT$2:$DV$2,0))</f>
        <v>0.6661544136190739</v>
      </c>
      <c r="Z93" s="49">
        <f>INDEX(Calculation_Splits!$CT:$DV,MATCH($A93,Calculation_Splits!$E:$E,0),MATCH(Z$1,Calculation_Splits!$CT$2:$DV$2,0))</f>
        <v>1</v>
      </c>
      <c r="AA93" s="49">
        <f>INDEX(Calculation_Splits!$CT:$DV,MATCH($A93,Calculation_Splits!$E:$E,0),MATCH(AA$1,Calculation_Splits!$CT$2:$DV$2,0))</f>
        <v>1</v>
      </c>
      <c r="AB93" s="49">
        <f>INDEX(Calculation_Splits!$CT:$DV,MATCH($A93,Calculation_Splits!$E:$E,0),MATCH(AB$1,Calculation_Splits!$CT$2:$DV$2,0))</f>
        <v>1</v>
      </c>
      <c r="AC93" s="49">
        <f>INDEX(Calculation_Splits!$CT:$DV,MATCH($A93,Calculation_Splits!$E:$E,0),MATCH(AC$1,Calculation_Splits!$CT$2:$DV$2,0))</f>
        <v>0</v>
      </c>
      <c r="AD93" s="49">
        <f>INDEX(Calculation_Splits!$CT:$DV,MATCH($A93,Calculation_Splits!$E:$E,0),MATCH(AD$1,Calculation_Splits!$CT$2:$DV$2,0))</f>
        <v>0.66391712391771796</v>
      </c>
      <c r="AE93" s="71" t="str">
        <f>INDEX(Calculation_Splits!$DW:$EY,MATCH($A93,Calculation_Splits!$E:$E,0),MATCH(AE$1,Calculation_Splits!$DW$2:$EY$2,0))</f>
        <v>Derived from the annual POTEnCIA reports on country energy consumption; author: Joint Research Center (JRC); year: 2019</v>
      </c>
      <c r="AF93" s="71" t="str">
        <f>INDEX(Calculation_Splits!$DW:$EY,MATCH($A93,Calculation_Splits!$E:$E,0),MATCH(AF$1,Calculation_Splits!$DW$2:$EY$2,0))</f>
        <v>Derived from the annual POTEnCIA reports on country energy consumption; author: Joint Research Center (JRC); year: 2019</v>
      </c>
      <c r="AG93" s="71" t="str">
        <f>INDEX(Calculation_Splits!$DW:$EY,MATCH($A93,Calculation_Splits!$E:$E,0),MATCH(AG$1,Calculation_Splits!$DW$2:$EY$2,0))</f>
        <v>Derived from the annual POTEnCIA reports on country energy consumption; author: Joint Research Center (JRC); year: 2019</v>
      </c>
      <c r="AH93" s="71" t="str">
        <f>INDEX(Calculation_Splits!$DW:$EY,MATCH($A93,Calculation_Splits!$E:$E,0),MATCH(AH$1,Calculation_Splits!$DW$2:$EY$2,0))</f>
        <v>No known hydrogen usage in cars based on the annual POTEnCIA reports on country energy consumption, dummy data based on the NL dataset was used to fill in the split; author: Joint Research Center (JRC); year: 2021</v>
      </c>
      <c r="AI93" s="71" t="str">
        <f>INDEX(Calculation_Splits!$DW:$EY,MATCH($A93,Calculation_Splits!$E:$E,0),MATCH(AI$1,Calculation_Splits!$DW$2:$EY$2,0))</f>
        <v>Derived from the annual POTEnCIA reports on country energy consumption; author: Joint Research Center (JRC); year: 2019</v>
      </c>
      <c r="AJ93" s="71" t="str">
        <f>INDEX(Calculation_Splits!$DW:$EY,MATCH($A93,Calculation_Splits!$E:$E,0),MATCH(AJ$1,Calculation_Splits!$DW$2:$EY$2,0))</f>
        <v>Derived from the annual POTEnCIA reports on country energy consumption; author: Joint Research Center (JRC); year: 2019</v>
      </c>
      <c r="AK93" s="71" t="str">
        <f>INDEX(Calculation_Splits!$DW:$EY,MATCH($A93,Calculation_Splits!$E:$E,0),MATCH(AK$1,Calculation_Splits!$DW$2:$EY$2,0))</f>
        <v>Derived from the annual POTEnCIA reports on country energy consumption; author: Joint Research Center (JRC); year: 2019</v>
      </c>
      <c r="AL93" s="71" t="str">
        <f>INDEX(Calculation_Splits!$DW:$EY,MATCH($A93,Calculation_Splits!$E:$E,0),MATCH(AL$1,Calculation_Splits!$DW$2:$EY$2,0))</f>
        <v>No known hydrogen usage in cars based on the annual POTEnCIA reports on country energy consumption, dummy data based on the NL dataset was used to fill in the split; author: Joint Research Center (JRC); year: 2021</v>
      </c>
      <c r="AM93" s="71" t="str">
        <f>INDEX(Calculation_Splits!$DW:$EY,MATCH($A93,Calculation_Splits!$E:$E,0),MATCH(AM$1,Calculation_Splits!$DW$2:$EY$2,0))</f>
        <v>Derived from the annual POTEnCIA reports on country energy consumption; author: Joint Research Center (JRC); year: 2019</v>
      </c>
      <c r="AN93" s="71" t="str">
        <f>INDEX(Calculation_Splits!$DW:$EY,MATCH($A93,Calculation_Splits!$E:$E,0),MATCH(AN$1,Calculation_Splits!$DW$2:$EY$2,0))</f>
        <v>Derived from the annual POTEnCIA reports on country energy consumption; author: Joint Research Center (JRC); year: 2019</v>
      </c>
      <c r="AO93" s="71" t="str">
        <f>INDEX(Calculation_Splits!$DW:$EY,MATCH($A93,Calculation_Splits!$E:$E,0),MATCH(AO$1,Calculation_Splits!$DW$2:$EY$2,0))</f>
        <v>Derived from the annual POTEnCIA reports on country energy consumption; author: Joint Research Center (JRC); year: 2019</v>
      </c>
      <c r="AP93" s="71" t="str">
        <f>INDEX(Calculation_Splits!$DW:$EY,MATCH($A93,Calculation_Splits!$E:$E,0),MATCH(AP$1,Calculation_Splits!$DW$2:$EY$2,0))</f>
        <v>Derived from the annual POTEnCIA reports on country energy consumption; author: Joint Research Center (JRC); year: 2019</v>
      </c>
      <c r="AQ93" s="71" t="str">
        <f>INDEX(Calculation_Splits!$DW:$EY,MATCH($A93,Calculation_Splits!$E:$E,0),MATCH(AQ$1,Calculation_Splits!$DW$2:$EY$2,0))</f>
        <v>Derived from the annual POTEnCIA reports on country energy consumption; author: Joint Research Center (JRC); year: 2019</v>
      </c>
      <c r="AR93" s="71" t="str">
        <f>INDEX(Calculation_Splits!$DW:$EY,MATCH($A93,Calculation_Splits!$E:$E,0),MATCH(AR$1,Calculation_Splits!$DW$2:$EY$2,0))</f>
        <v>Derived from the annual POTEnCIA reports on country energy consumption; author: Joint Research Center (JRC); year: 2019</v>
      </c>
      <c r="AS93" s="71" t="str">
        <f>INDEX(Calculation_Splits!$DW:$EY,MATCH($A93,Calculation_Splits!$E:$E,0),MATCH(AS$1,Calculation_Splits!$DW$2:$EY$2,0))</f>
        <v>Derived from the annual POTEnCIA reports on country energy consumption; author: Joint Research Center (JRC); year: 2019</v>
      </c>
      <c r="AT93" s="71" t="str">
        <f>INDEX(Calculation_Splits!$DW:$EY,MATCH($A93,Calculation_Splits!$E:$E,0),MATCH(AT$1,Calculation_Splits!$DW$2:$EY$2,0))</f>
        <v>Derived from the annual POTEnCIA reports on country energy consumption; author: Joint Research Center (JRC); year: 2019</v>
      </c>
      <c r="AU93" s="71" t="str">
        <f>INDEX(Calculation_Splits!$DW:$EY,MATCH($A93,Calculation_Splits!$E:$E,0),MATCH(AU$1,Calculation_Splits!$DW$2:$EY$2,0))</f>
        <v>Derived from the annual POTEnCIA reports on country energy consumption; author: Joint Research Center (JRC); year: 2019</v>
      </c>
      <c r="AV93" s="71" t="str">
        <f>INDEX(Calculation_Splits!$DW:$EY,MATCH($A93,Calculation_Splits!$E:$E,0),MATCH(AV$1,Calculation_Splits!$DW$2:$EY$2,0))</f>
        <v>No known hydrogen usage in cars based on the annual POTEnCIA reports on country energy consumption, dummy data based on the NL dataset was used to fill in the split; author: Joint Research Center (JRC); year: 2021</v>
      </c>
      <c r="AW93" s="71" t="str">
        <f>INDEX(Calculation_Splits!$DW:$EY,MATCH($A93,Calculation_Splits!$E:$E,0),MATCH(AW$1,Calculation_Splits!$DW$2:$EY$2,0))</f>
        <v>No known hydrogen usage in cars based on the annual POTEnCIA reports on country energy consumption, dummy data based on the NL dataset was used to fill in the split; author: Joint Research Center (JRC); year: 2021</v>
      </c>
      <c r="AX93" s="71" t="str">
        <f>INDEX(Calculation_Splits!$DW:$EY,MATCH($A93,Calculation_Splits!$E:$E,0),MATCH(AX$1,Calculation_Splits!$DW$2:$EY$2,0))</f>
        <v>No known hydrogen usage in cars based on the annual POTEnCIA reports on country energy consumption, dummy data based on the NL dataset was used to fill in the split; author: Joint Research Center (JRC); year: 2021</v>
      </c>
      <c r="AY93" s="71" t="str">
        <f>INDEX(Calculation_Splits!$DW:$EY,MATCH($A93,Calculation_Splits!$E:$E,0),MATCH(AY$1,Calculation_Splits!$DW$2:$EY$2,0))</f>
        <v>Derived from the annual POTEnCIA reports on country energy consumption; author: Joint Research Center (JRC); year: 2019</v>
      </c>
      <c r="AZ93" s="71" t="str">
        <f>INDEX(Calculation_Splits!$DW:$EY,MATCH($A93,Calculation_Splits!$E:$E,0),MATCH(AZ$1,Calculation_Splits!$DW$2:$EY$2,0))</f>
        <v>Derived from the annual POTEnCIA reports on country energy consumption; author: Joint Research Center (JRC); year: 2019</v>
      </c>
      <c r="BA93" s="71" t="str">
        <f>INDEX(Calculation_Splits!$DW:$EY,MATCH($A93,Calculation_Splits!$E:$E,0),MATCH(BA$1,Calculation_Splits!$DW$2:$EY$2,0))</f>
        <v>Derived from the annual POTEnCIA reports on country energy consumption; author: Joint Research Center (JRC); year: 2019</v>
      </c>
      <c r="BB93" s="71" t="str">
        <f>INDEX(Calculation_Splits!$DW:$EY,MATCH($A93,Calculation_Splits!$E:$E,0),MATCH(BB$1,Calculation_Splits!$DW$2:$EY$2,0))</f>
        <v>Derived from the annual POTEnCIA reports on country energy consumption; author: Joint Research Center (JRC); year: 2019</v>
      </c>
      <c r="BC93" s="71" t="str">
        <f>INDEX(Calculation_Splits!$DW:$EY,MATCH($A93,Calculation_Splits!$E:$E,0),MATCH(BC$1,Calculation_Splits!$DW$2:$EY$2,0))</f>
        <v>Derived from the annual POTEnCIA reports on country energy consumption; author: Joint Research Center (JRC); year: 2019</v>
      </c>
      <c r="BD93" s="71" t="str">
        <f>INDEX(Calculation_Splits!$DW:$EY,MATCH($A93,Calculation_Splits!$E:$E,0),MATCH(BD$1,Calculation_Splits!$DW$2:$EY$2,0))</f>
        <v>Derived from the annual POTEnCIA reports on country energy consumption; author: Joint Research Center (JRC); year: 2019</v>
      </c>
      <c r="BE93" s="71" t="str">
        <f>INDEX(Calculation_Splits!$DW:$EY,MATCH($A93,Calculation_Splits!$E:$E,0),MATCH(BE$1,Calculation_Splits!$DW$2:$EY$2,0))</f>
        <v>Derived from the annual POTEnCIA reports on country energy consumption; author: Joint Research Center (JRC); year: 2019</v>
      </c>
      <c r="BF93" s="71" t="str">
        <f>INDEX(Calculation_Splits!$DW:$EY,MATCH($A93,Calculation_Splits!$E:$E,0),MATCH(BF$1,Calculation_Splits!$DW$2:$EY$2,0))</f>
        <v>No known hydrogen usage in cars based on the annual POTEnCIA reports on country energy consumption, dummy data based on the NL dataset was used to fill in the split; author: Joint Research Center (JRC); year: 2021</v>
      </c>
      <c r="BG93" s="71" t="str">
        <f>INDEX(Calculation_Splits!$DW:$EY,MATCH($A93,Calculation_Splits!$E:$E,0),MATCH(BG$1,Calculation_Splits!$DW$2:$EY$2,0))</f>
        <v>Derived from the annual POTEnCIA reports on country energy consumption; author: Joint Research Center (JRC); year: 2019</v>
      </c>
    </row>
    <row r="94" spans="1:59" x14ac:dyDescent="0.2">
      <c r="A94" t="s">
        <v>861</v>
      </c>
      <c r="B94" s="49">
        <f>INDEX(Calculation_Splits!$CT:$DV,MATCH($A94,Calculation_Splits!$E:$E,0),MATCH(B$1,Calculation_Splits!$CT$2:$DV$2,0))</f>
        <v>6.5528667840535751E-2</v>
      </c>
      <c r="C94" s="49">
        <f>INDEX(Calculation_Splits!$CT:$DV,MATCH($A94,Calculation_Splits!$E:$E,0),MATCH(C$1,Calculation_Splits!$CT$2:$DV$2,0))</f>
        <v>0.10974945658042343</v>
      </c>
      <c r="D94" s="49">
        <f>INDEX(Calculation_Splits!$CT:$DV,MATCH($A94,Calculation_Splits!$E:$E,0),MATCH(D$1,Calculation_Splits!$CT$2:$DV$2,0))</f>
        <v>1.2129959992001648E-3</v>
      </c>
      <c r="E94" s="49">
        <f>INDEX(Calculation_Splits!$CT:$DV,MATCH($A94,Calculation_Splits!$E:$E,0),MATCH(E$1,Calculation_Splits!$CT$2:$DV$2,0))</f>
        <v>0</v>
      </c>
      <c r="F94" s="49">
        <f>INDEX(Calculation_Splits!$CT:$DV,MATCH($A94,Calculation_Splits!$E:$E,0),MATCH(F$1,Calculation_Splits!$CT$2:$DV$2,0))</f>
        <v>0.11952234301360659</v>
      </c>
      <c r="G94" s="49">
        <f>INDEX(Calculation_Splits!$CT:$DV,MATCH($A94,Calculation_Splits!$E:$E,0),MATCH(G$1,Calculation_Splits!$CT$2:$DV$2,0))</f>
        <v>0.16259057137366922</v>
      </c>
      <c r="H94" s="49">
        <f>INDEX(Calculation_Splits!$CT:$DV,MATCH($A94,Calculation_Splits!$E:$E,0),MATCH(H$1,Calculation_Splits!$CT$2:$DV$2,0))</f>
        <v>0.13930824329327512</v>
      </c>
      <c r="I94" s="49">
        <f>INDEX(Calculation_Splits!$CT:$DV,MATCH($A94,Calculation_Splits!$E:$E,0),MATCH(I$1,Calculation_Splits!$CT$2:$DV$2,0))</f>
        <v>2.6961482072233218E-2</v>
      </c>
      <c r="J94" s="49">
        <f>INDEX(Calculation_Splits!$CT:$DV,MATCH($A94,Calculation_Splits!$E:$E,0),MATCH(J$1,Calculation_Splits!$CT$2:$DV$2,0))</f>
        <v>1.6813490592275299E-3</v>
      </c>
      <c r="K94" s="49">
        <f>INDEX(Calculation_Splits!$CT:$DV,MATCH($A94,Calculation_Splits!$E:$E,0),MATCH(K$1,Calculation_Splits!$CT$2:$DV$2,0))</f>
        <v>2.5513760783778237E-2</v>
      </c>
      <c r="L94" s="49">
        <f>INDEX(Calculation_Splits!$CT:$DV,MATCH($A94,Calculation_Splits!$E:$E,0),MATCH(L$1,Calculation_Splits!$CT$2:$DV$2,0))</f>
        <v>2.1017740451861222E-2</v>
      </c>
      <c r="M94" s="49">
        <f>INDEX(Calculation_Splits!$CT:$DV,MATCH($A94,Calculation_Splits!$E:$E,0),MATCH(M$1,Calculation_Splits!$CT$2:$DV$2,0))</f>
        <v>8.6478170015840516E-2</v>
      </c>
      <c r="N94" s="49">
        <f>INDEX(Calculation_Splits!$CT:$DV,MATCH($A94,Calculation_Splits!$E:$E,0),MATCH(N$1,Calculation_Splits!$CT$2:$DV$2,0))</f>
        <v>2.4388466901525102E-2</v>
      </c>
      <c r="O94" s="49">
        <f>INDEX(Calculation_Splits!$CT:$DV,MATCH($A94,Calculation_Splits!$E:$E,0),MATCH(O$1,Calculation_Splits!$CT$2:$DV$2,0))</f>
        <v>1.4762333125580354E-2</v>
      </c>
      <c r="P94" s="49">
        <f>INDEX(Calculation_Splits!$CT:$DV,MATCH($A94,Calculation_Splits!$E:$E,0),MATCH(P$1,Calculation_Splits!$CT$2:$DV$2,0))</f>
        <v>3.6830740254840101E-2</v>
      </c>
      <c r="Q94" s="49">
        <f>INDEX(Calculation_Splits!$CT:$DV,MATCH($A94,Calculation_Splits!$E:$E,0),MATCH(Q$1,Calculation_Splits!$CT$2:$DV$2,0))</f>
        <v>0.10063306100917956</v>
      </c>
      <c r="R94" s="49">
        <f>INDEX(Calculation_Splits!$CT:$DV,MATCH($A94,Calculation_Splits!$E:$E,0),MATCH(R$1,Calculation_Splits!$CT$2:$DV$2,0))</f>
        <v>9.9404331636521917E-2</v>
      </c>
      <c r="S94" s="49">
        <f>INDEX(Calculation_Splits!$CT:$DV,MATCH($A94,Calculation_Splits!$E:$E,0),MATCH(S$1,Calculation_Splits!$CT$2:$DV$2,0))</f>
        <v>3.134962099289641E-3</v>
      </c>
      <c r="T94" s="49">
        <f>INDEX(Calculation_Splits!$CT:$DV,MATCH($A94,Calculation_Splits!$E:$E,0),MATCH(T$1,Calculation_Splits!$CT$2:$DV$2,0))</f>
        <v>2.379455060390203E-2</v>
      </c>
      <c r="U94" s="49">
        <f>INDEX(Calculation_Splits!$CT:$DV,MATCH($A94,Calculation_Splits!$E:$E,0),MATCH(U$1,Calculation_Splits!$CT$2:$DV$2,0))</f>
        <v>2.9378088791539841E-2</v>
      </c>
      <c r="V94" s="49">
        <f>INDEX(Calculation_Splits!$CT:$DV,MATCH($A94,Calculation_Splits!$E:$E,0),MATCH(V$1,Calculation_Splits!$CT$2:$DV$2,0))</f>
        <v>0.10163444576354889</v>
      </c>
      <c r="W94" s="49">
        <f>INDEX(Calculation_Splits!$CT:$DV,MATCH($A94,Calculation_Splits!$E:$E,0),MATCH(W$1,Calculation_Splits!$CT$2:$DV$2,0))</f>
        <v>0.20140528279680842</v>
      </c>
      <c r="X94" s="49">
        <f>INDEX(Calculation_Splits!$CT:$DV,MATCH($A94,Calculation_Splits!$E:$E,0),MATCH(X$1,Calculation_Splits!$CT$2:$DV$2,0))</f>
        <v>1.108665888674908E-3</v>
      </c>
      <c r="Y94" s="49">
        <f>INDEX(Calculation_Splits!$CT:$DV,MATCH($A94,Calculation_Splits!$E:$E,0),MATCH(Y$1,Calculation_Splits!$CT$2:$DV$2,0))</f>
        <v>2.6333843039244381E-2</v>
      </c>
      <c r="Z94" s="49">
        <f>INDEX(Calculation_Splits!$CT:$DV,MATCH($A94,Calculation_Splits!$E:$E,0),MATCH(Z$1,Calculation_Splits!$CT$2:$DV$2,0))</f>
        <v>3.6701555191342834E-2</v>
      </c>
      <c r="AA94" s="49">
        <f>INDEX(Calculation_Splits!$CT:$DV,MATCH($A94,Calculation_Splits!$E:$E,0),MATCH(AA$1,Calculation_Splits!$CT$2:$DV$2,0))</f>
        <v>3.7228477231200048E-2</v>
      </c>
      <c r="AB94" s="49">
        <f>INDEX(Calculation_Splits!$CT:$DV,MATCH($A94,Calculation_Splits!$E:$E,0),MATCH(AB$1,Calculation_Splits!$CT$2:$DV$2,0))</f>
        <v>1.5560109714437061E-3</v>
      </c>
      <c r="AC94" s="49">
        <f>INDEX(Calculation_Splits!$CT:$DV,MATCH($A94,Calculation_Splits!$E:$E,0),MATCH(AC$1,Calculation_Splits!$CT$2:$DV$2,0))</f>
        <v>0</v>
      </c>
      <c r="AD94" s="49">
        <f>INDEX(Calculation_Splits!$CT:$DV,MATCH($A94,Calculation_Splits!$E:$E,0),MATCH(AD$1,Calculation_Splits!$CT$2:$DV$2,0))</f>
        <v>7.1555593006737597E-2</v>
      </c>
      <c r="AE94" s="71" t="str">
        <f>INDEX(Calculation_Splits!$DW:$EY,MATCH($A94,Calculation_Splits!$E:$E,0),MATCH(AE$1,Calculation_Splits!$DW$2:$EY$2,0))</f>
        <v>Derived from the annual POTEnCIA reports on country energy consumption; author: Joint Research Center (JRC); year: 2019</v>
      </c>
      <c r="AF94" s="71" t="str">
        <f>INDEX(Calculation_Splits!$DW:$EY,MATCH($A94,Calculation_Splits!$E:$E,0),MATCH(AF$1,Calculation_Splits!$DW$2:$EY$2,0))</f>
        <v>Derived from the annual POTEnCIA reports on country energy consumption; author: Joint Research Center (JRC); year: 2019</v>
      </c>
      <c r="AG94" s="71" t="str">
        <f>INDEX(Calculation_Splits!$DW:$EY,MATCH($A94,Calculation_Splits!$E:$E,0),MATCH(AG$1,Calculation_Splits!$DW$2:$EY$2,0))</f>
        <v>Derived from the annual POTEnCIA reports on country energy consumption; author: Joint Research Center (JRC); year: 2019</v>
      </c>
      <c r="AH94" s="71" t="str">
        <f>INDEX(Calculation_Splits!$DW:$EY,MATCH($A94,Calculation_Splits!$E:$E,0),MATCH(AH$1,Calculation_Splits!$DW$2:$EY$2,0))</f>
        <v>No known network gas consumption in trucks based on the annual POTEnCIA reports on country energy consumption, dummy data based on the NL dataset was used to fill in the split; author: Joint Research Center (JRC); year: 2022</v>
      </c>
      <c r="AI94" s="71" t="str">
        <f>INDEX(Calculation_Splits!$DW:$EY,MATCH($A94,Calculation_Splits!$E:$E,0),MATCH(AI$1,Calculation_Splits!$DW$2:$EY$2,0))</f>
        <v>Derived from the annual POTEnCIA reports on country energy consumption; author: Joint Research Center (JRC); year: 2019</v>
      </c>
      <c r="AJ94" s="71" t="str">
        <f>INDEX(Calculation_Splits!$DW:$EY,MATCH($A94,Calculation_Splits!$E:$E,0),MATCH(AJ$1,Calculation_Splits!$DW$2:$EY$2,0))</f>
        <v>Derived from the annual POTEnCIA reports on country energy consumption; author: Joint Research Center (JRC); year: 2019</v>
      </c>
      <c r="AK94" s="71" t="str">
        <f>INDEX(Calculation_Splits!$DW:$EY,MATCH($A94,Calculation_Splits!$E:$E,0),MATCH(AK$1,Calculation_Splits!$DW$2:$EY$2,0))</f>
        <v>Derived from the annual POTEnCIA reports on country energy consumption; author: Joint Research Center (JRC); year: 2019</v>
      </c>
      <c r="AL94" s="71" t="str">
        <f>INDEX(Calculation_Splits!$DW:$EY,MATCH($A94,Calculation_Splits!$E:$E,0),MATCH(AL$1,Calculation_Splits!$DW$2:$EY$2,0))</f>
        <v>Derived from the annual POTEnCIA reports on country energy consumption; author: Joint Research Center (JRC); year: 2019</v>
      </c>
      <c r="AM94" s="71" t="str">
        <f>INDEX(Calculation_Splits!$DW:$EY,MATCH($A94,Calculation_Splits!$E:$E,0),MATCH(AM$1,Calculation_Splits!$DW$2:$EY$2,0))</f>
        <v>Derived from the annual POTEnCIA reports on country energy consumption; author: Joint Research Center (JRC); year: 2019</v>
      </c>
      <c r="AN94" s="71" t="str">
        <f>INDEX(Calculation_Splits!$DW:$EY,MATCH($A94,Calculation_Splits!$E:$E,0),MATCH(AN$1,Calculation_Splits!$DW$2:$EY$2,0))</f>
        <v>Derived from the annual POTEnCIA reports on country energy consumption; author: Joint Research Center (JRC); year: 2019</v>
      </c>
      <c r="AO94" s="71" t="str">
        <f>INDEX(Calculation_Splits!$DW:$EY,MATCH($A94,Calculation_Splits!$E:$E,0),MATCH(AO$1,Calculation_Splits!$DW$2:$EY$2,0))</f>
        <v>Derived from the annual POTEnCIA reports on country energy consumption; author: Joint Research Center (JRC); year: 2019</v>
      </c>
      <c r="AP94" s="71" t="str">
        <f>INDEX(Calculation_Splits!$DW:$EY,MATCH($A94,Calculation_Splits!$E:$E,0),MATCH(AP$1,Calculation_Splits!$DW$2:$EY$2,0))</f>
        <v>Derived from the annual POTEnCIA reports on country energy consumption; author: Joint Research Center (JRC); year: 2019</v>
      </c>
      <c r="AQ94" s="71" t="str">
        <f>INDEX(Calculation_Splits!$DW:$EY,MATCH($A94,Calculation_Splits!$E:$E,0),MATCH(AQ$1,Calculation_Splits!$DW$2:$EY$2,0))</f>
        <v>Derived from the annual POTEnCIA reports on country energy consumption; author: Joint Research Center (JRC); year: 2019</v>
      </c>
      <c r="AR94" s="71" t="str">
        <f>INDEX(Calculation_Splits!$DW:$EY,MATCH($A94,Calculation_Splits!$E:$E,0),MATCH(AR$1,Calculation_Splits!$DW$2:$EY$2,0))</f>
        <v>Derived from the annual POTEnCIA reports on country energy consumption; author: Joint Research Center (JRC); year: 2019</v>
      </c>
      <c r="AS94" s="71" t="str">
        <f>INDEX(Calculation_Splits!$DW:$EY,MATCH($A94,Calculation_Splits!$E:$E,0),MATCH(AS$1,Calculation_Splits!$DW$2:$EY$2,0))</f>
        <v>Derived from the annual POTEnCIA reports on country energy consumption; author: Joint Research Center (JRC); year: 2019</v>
      </c>
      <c r="AT94" s="71" t="str">
        <f>INDEX(Calculation_Splits!$DW:$EY,MATCH($A94,Calculation_Splits!$E:$E,0),MATCH(AT$1,Calculation_Splits!$DW$2:$EY$2,0))</f>
        <v>Derived from the annual POTEnCIA reports on country energy consumption; author: Joint Research Center (JRC); year: 2019</v>
      </c>
      <c r="AU94" s="71" t="str">
        <f>INDEX(Calculation_Splits!$DW:$EY,MATCH($A94,Calculation_Splits!$E:$E,0),MATCH(AU$1,Calculation_Splits!$DW$2:$EY$2,0))</f>
        <v>Derived from the annual POTEnCIA reports on country energy consumption; author: Joint Research Center (JRC); year: 2019</v>
      </c>
      <c r="AV94" s="71" t="str">
        <f>INDEX(Calculation_Splits!$DW:$EY,MATCH($A94,Calculation_Splits!$E:$E,0),MATCH(AV$1,Calculation_Splits!$DW$2:$EY$2,0))</f>
        <v>Derived from the annual POTEnCIA reports on country energy consumption; author: Joint Research Center (JRC); year: 2019</v>
      </c>
      <c r="AW94" s="71" t="str">
        <f>INDEX(Calculation_Splits!$DW:$EY,MATCH($A94,Calculation_Splits!$E:$E,0),MATCH(AW$1,Calculation_Splits!$DW$2:$EY$2,0))</f>
        <v>Derived from the annual POTEnCIA reports on country energy consumption; author: Joint Research Center (JRC); year: 2019</v>
      </c>
      <c r="AX94" s="71" t="str">
        <f>INDEX(Calculation_Splits!$DW:$EY,MATCH($A94,Calculation_Splits!$E:$E,0),MATCH(AX$1,Calculation_Splits!$DW$2:$EY$2,0))</f>
        <v>Derived from the annual POTEnCIA reports on country energy consumption; author: Joint Research Center (JRC); year: 2019</v>
      </c>
      <c r="AY94" s="71" t="str">
        <f>INDEX(Calculation_Splits!$DW:$EY,MATCH($A94,Calculation_Splits!$E:$E,0),MATCH(AY$1,Calculation_Splits!$DW$2:$EY$2,0))</f>
        <v>Derived from the annual POTEnCIA reports on country energy consumption; author: Joint Research Center (JRC); year: 2019</v>
      </c>
      <c r="AZ94" s="71" t="str">
        <f>INDEX(Calculation_Splits!$DW:$EY,MATCH($A94,Calculation_Splits!$E:$E,0),MATCH(AZ$1,Calculation_Splits!$DW$2:$EY$2,0))</f>
        <v>Derived from the annual POTEnCIA reports on country energy consumption; author: Joint Research Center (JRC); year: 2019</v>
      </c>
      <c r="BA94" s="71" t="str">
        <f>INDEX(Calculation_Splits!$DW:$EY,MATCH($A94,Calculation_Splits!$E:$E,0),MATCH(BA$1,Calculation_Splits!$DW$2:$EY$2,0))</f>
        <v>Derived from the annual POTEnCIA reports on country energy consumption; author: Joint Research Center (JRC); year: 2019</v>
      </c>
      <c r="BB94" s="71" t="str">
        <f>INDEX(Calculation_Splits!$DW:$EY,MATCH($A94,Calculation_Splits!$E:$E,0),MATCH(BB$1,Calculation_Splits!$DW$2:$EY$2,0))</f>
        <v>Derived from the annual POTEnCIA reports on country energy consumption; author: Joint Research Center (JRC); year: 2019</v>
      </c>
      <c r="BC94" s="71" t="str">
        <f>INDEX(Calculation_Splits!$DW:$EY,MATCH($A94,Calculation_Splits!$E:$E,0),MATCH(BC$1,Calculation_Splits!$DW$2:$EY$2,0))</f>
        <v>Derived from the annual POTEnCIA reports on country energy consumption; author: Joint Research Center (JRC); year: 2019</v>
      </c>
      <c r="BD94" s="71" t="str">
        <f>INDEX(Calculation_Splits!$DW:$EY,MATCH($A94,Calculation_Splits!$E:$E,0),MATCH(BD$1,Calculation_Splits!$DW$2:$EY$2,0))</f>
        <v>Derived from the annual POTEnCIA reports on country energy consumption; author: Joint Research Center (JRC); year: 2019</v>
      </c>
      <c r="BE94" s="71" t="str">
        <f>INDEX(Calculation_Splits!$DW:$EY,MATCH($A94,Calculation_Splits!$E:$E,0),MATCH(BE$1,Calculation_Splits!$DW$2:$EY$2,0))</f>
        <v>Derived from the annual POTEnCIA reports on country energy consumption; author: Joint Research Center (JRC); year: 2019</v>
      </c>
      <c r="BF94" s="71" t="str">
        <f>INDEX(Calculation_Splits!$DW:$EY,MATCH($A94,Calculation_Splits!$E:$E,0),MATCH(BF$1,Calculation_Splits!$DW$2:$EY$2,0))</f>
        <v>No known network gas consumption in trucks based on the annual POTEnCIA reports on country energy consumption, dummy data based on the NL dataset was used to fill in the split; author: Joint Research Center (JRC); year: 2022</v>
      </c>
      <c r="BG94" s="71" t="str">
        <f>INDEX(Calculation_Splits!$DW:$EY,MATCH($A94,Calculation_Splits!$E:$E,0),MATCH(BG$1,Calculation_Splits!$DW$2:$EY$2,0))</f>
        <v>Derived from the annual POTEnCIA reports on country energy consumption; author: Joint Research Center (JRC); year: 2019</v>
      </c>
    </row>
    <row r="95" spans="1:59" x14ac:dyDescent="0.2">
      <c r="A95" t="s">
        <v>862</v>
      </c>
      <c r="B95" s="49">
        <f>INDEX(Calculation_Splits!$CT:$DV,MATCH($A95,Calculation_Splits!$E:$E,0),MATCH(B$1,Calculation_Splits!$CT$2:$DV$2,0))</f>
        <v>0</v>
      </c>
      <c r="C95" s="49">
        <f>INDEX(Calculation_Splits!$CT:$DV,MATCH($A95,Calculation_Splits!$E:$E,0),MATCH(C$1,Calculation_Splits!$CT$2:$DV$2,0))</f>
        <v>0.20919434596909992</v>
      </c>
      <c r="D95" s="49">
        <f>INDEX(Calculation_Splits!$CT:$DV,MATCH($A95,Calculation_Splits!$E:$E,0),MATCH(D$1,Calculation_Splits!$CT$2:$DV$2,0))</f>
        <v>0</v>
      </c>
      <c r="E95" s="49">
        <f>INDEX(Calculation_Splits!$CT:$DV,MATCH($A95,Calculation_Splits!$E:$E,0),MATCH(E$1,Calculation_Splits!$CT$2:$DV$2,0))</f>
        <v>0</v>
      </c>
      <c r="F95" s="49">
        <f>INDEX(Calculation_Splits!$CT:$DV,MATCH($A95,Calculation_Splits!$E:$E,0),MATCH(F$1,Calculation_Splits!$CT$2:$DV$2,0))</f>
        <v>0</v>
      </c>
      <c r="G95" s="49">
        <f>INDEX(Calculation_Splits!$CT:$DV,MATCH($A95,Calculation_Splits!$E:$E,0),MATCH(G$1,Calculation_Splits!$CT$2:$DV$2,0))</f>
        <v>8.5714369195718565E-2</v>
      </c>
      <c r="H95" s="49">
        <f>INDEX(Calculation_Splits!$CT:$DV,MATCH($A95,Calculation_Splits!$E:$E,0),MATCH(H$1,Calculation_Splits!$CT$2:$DV$2,0))</f>
        <v>0</v>
      </c>
      <c r="I95" s="49">
        <f>INDEX(Calculation_Splits!$CT:$DV,MATCH($A95,Calculation_Splits!$E:$E,0),MATCH(I$1,Calculation_Splits!$CT$2:$DV$2,0))</f>
        <v>0</v>
      </c>
      <c r="J95" s="49">
        <f>INDEX(Calculation_Splits!$CT:$DV,MATCH($A95,Calculation_Splits!$E:$E,0),MATCH(J$1,Calculation_Splits!$CT$2:$DV$2,0))</f>
        <v>0.18119361896860442</v>
      </c>
      <c r="K95" s="49">
        <f>INDEX(Calculation_Splits!$CT:$DV,MATCH($A95,Calculation_Splits!$E:$E,0),MATCH(K$1,Calculation_Splits!$CT$2:$DV$2,0))</f>
        <v>0</v>
      </c>
      <c r="L95" s="49">
        <f>INDEX(Calculation_Splits!$CT:$DV,MATCH($A95,Calculation_Splits!$E:$E,0),MATCH(L$1,Calculation_Splits!$CT$2:$DV$2,0))</f>
        <v>0.3809614153874058</v>
      </c>
      <c r="M95" s="49">
        <f>INDEX(Calculation_Splits!$CT:$DV,MATCH($A95,Calculation_Splits!$E:$E,0),MATCH(M$1,Calculation_Splits!$CT$2:$DV$2,0))</f>
        <v>0.38217825810891631</v>
      </c>
      <c r="N95" s="49">
        <f>INDEX(Calculation_Splits!$CT:$DV,MATCH($A95,Calculation_Splits!$E:$E,0),MATCH(N$1,Calculation_Splits!$CT$2:$DV$2,0))</f>
        <v>0</v>
      </c>
      <c r="O95" s="49">
        <f>INDEX(Calculation_Splits!$CT:$DV,MATCH($A95,Calculation_Splits!$E:$E,0),MATCH(O$1,Calculation_Splits!$CT$2:$DV$2,0))</f>
        <v>0</v>
      </c>
      <c r="P95" s="49">
        <f>INDEX(Calculation_Splits!$CT:$DV,MATCH($A95,Calculation_Splits!$E:$E,0),MATCH(P$1,Calculation_Splits!$CT$2:$DV$2,0))</f>
        <v>0</v>
      </c>
      <c r="Q95" s="49">
        <f>INDEX(Calculation_Splits!$CT:$DV,MATCH($A95,Calculation_Splits!$E:$E,0),MATCH(Q$1,Calculation_Splits!$CT$2:$DV$2,0))</f>
        <v>0</v>
      </c>
      <c r="R95" s="49">
        <f>INDEX(Calculation_Splits!$CT:$DV,MATCH($A95,Calculation_Splits!$E:$E,0),MATCH(R$1,Calculation_Splits!$CT$2:$DV$2,0))</f>
        <v>0.30178655589798603</v>
      </c>
      <c r="S95" s="49">
        <f>INDEX(Calculation_Splits!$CT:$DV,MATCH($A95,Calculation_Splits!$E:$E,0),MATCH(S$1,Calculation_Splits!$CT$2:$DV$2,0))</f>
        <v>0</v>
      </c>
      <c r="T95" s="49">
        <f>INDEX(Calculation_Splits!$CT:$DV,MATCH($A95,Calculation_Splits!$E:$E,0),MATCH(T$1,Calculation_Splits!$CT$2:$DV$2,0))</f>
        <v>0</v>
      </c>
      <c r="U95" s="49">
        <f>INDEX(Calculation_Splits!$CT:$DV,MATCH($A95,Calculation_Splits!$E:$E,0),MATCH(U$1,Calculation_Splits!$CT$2:$DV$2,0))</f>
        <v>0</v>
      </c>
      <c r="V95" s="49">
        <f>INDEX(Calculation_Splits!$CT:$DV,MATCH($A95,Calculation_Splits!$E:$E,0),MATCH(V$1,Calculation_Splits!$CT$2:$DV$2,0))</f>
        <v>0.38179488229613295</v>
      </c>
      <c r="W95" s="49">
        <f>INDEX(Calculation_Splits!$CT:$DV,MATCH($A95,Calculation_Splits!$E:$E,0),MATCH(W$1,Calculation_Splits!$CT$2:$DV$2,0))</f>
        <v>0.4631861141817904</v>
      </c>
      <c r="X95" s="49">
        <f>INDEX(Calculation_Splits!$CT:$DV,MATCH($A95,Calculation_Splits!$E:$E,0),MATCH(X$1,Calculation_Splits!$CT$2:$DV$2,0))</f>
        <v>0.43107799686698339</v>
      </c>
      <c r="Y95" s="49">
        <f>INDEX(Calculation_Splits!$CT:$DV,MATCH($A95,Calculation_Splits!$E:$E,0),MATCH(Y$1,Calculation_Splits!$CT$2:$DV$2,0))</f>
        <v>0.33384558638092615</v>
      </c>
      <c r="Z95" s="49">
        <f>INDEX(Calculation_Splits!$CT:$DV,MATCH($A95,Calculation_Splits!$E:$E,0),MATCH(Z$1,Calculation_Splits!$CT$2:$DV$2,0))</f>
        <v>0</v>
      </c>
      <c r="AA95" s="49">
        <f>INDEX(Calculation_Splits!$CT:$DV,MATCH($A95,Calculation_Splits!$E:$E,0),MATCH(AA$1,Calculation_Splits!$CT$2:$DV$2,0))</f>
        <v>0</v>
      </c>
      <c r="AB95" s="49">
        <f>INDEX(Calculation_Splits!$CT:$DV,MATCH($A95,Calculation_Splits!$E:$E,0),MATCH(AB$1,Calculation_Splits!$CT$2:$DV$2,0))</f>
        <v>0</v>
      </c>
      <c r="AC95" s="49">
        <f>INDEX(Calculation_Splits!$CT:$DV,MATCH($A95,Calculation_Splits!$E:$E,0),MATCH(AC$1,Calculation_Splits!$CT$2:$DV$2,0))</f>
        <v>0</v>
      </c>
      <c r="AD95" s="49">
        <f>INDEX(Calculation_Splits!$CT:$DV,MATCH($A95,Calculation_Splits!$E:$E,0),MATCH(AD$1,Calculation_Splits!$CT$2:$DV$2,0))</f>
        <v>0.25342894134623317</v>
      </c>
      <c r="AE95" s="71" t="str">
        <f>INDEX(Calculation_Splits!$DW:$EY,MATCH($A95,Calculation_Splits!$E:$E,0),MATCH(AE$1,Calculation_Splits!$DW$2:$EY$2,0))</f>
        <v>Derived from the annual POTEnCIA reports on country energy consumption; author: Joint Research Center (JRC); year: 2019</v>
      </c>
      <c r="AF95" s="71" t="str">
        <f>INDEX(Calculation_Splits!$DW:$EY,MATCH($A95,Calculation_Splits!$E:$E,0),MATCH(AF$1,Calculation_Splits!$DW$2:$EY$2,0))</f>
        <v>Derived from the annual POTEnCIA reports on country energy consumption; author: Joint Research Center (JRC); year: 2019</v>
      </c>
      <c r="AG95" s="71" t="str">
        <f>INDEX(Calculation_Splits!$DW:$EY,MATCH($A95,Calculation_Splits!$E:$E,0),MATCH(AG$1,Calculation_Splits!$DW$2:$EY$2,0))</f>
        <v>Derived from the annual POTEnCIA reports on country energy consumption; author: Joint Research Center (JRC); year: 2019</v>
      </c>
      <c r="AH95" s="71" t="str">
        <f>INDEX(Calculation_Splits!$DW:$EY,MATCH($A95,Calculation_Splits!$E:$E,0),MATCH(AH$1,Calculation_Splits!$DW$2:$EY$2,0))</f>
        <v>No known hydrogen usage in cars based on the annual POTEnCIA reports on country energy consumption, dummy data based on the NL dataset was used to fill in the split; author: Joint Research Center (JRC); year: 2021</v>
      </c>
      <c r="AI95" s="71" t="str">
        <f>INDEX(Calculation_Splits!$DW:$EY,MATCH($A95,Calculation_Splits!$E:$E,0),MATCH(AI$1,Calculation_Splits!$DW$2:$EY$2,0))</f>
        <v>Derived from the annual POTEnCIA reports on country energy consumption; author: Joint Research Center (JRC); year: 2019</v>
      </c>
      <c r="AJ95" s="71" t="str">
        <f>INDEX(Calculation_Splits!$DW:$EY,MATCH($A95,Calculation_Splits!$E:$E,0),MATCH(AJ$1,Calculation_Splits!$DW$2:$EY$2,0))</f>
        <v>Derived from the annual POTEnCIA reports on country energy consumption; author: Joint Research Center (JRC); year: 2019</v>
      </c>
      <c r="AK95" s="71" t="str">
        <f>INDEX(Calculation_Splits!$DW:$EY,MATCH($A95,Calculation_Splits!$E:$E,0),MATCH(AK$1,Calculation_Splits!$DW$2:$EY$2,0))</f>
        <v>Derived from the annual POTEnCIA reports on country energy consumption; author: Joint Research Center (JRC); year: 2019</v>
      </c>
      <c r="AL95" s="71" t="str">
        <f>INDEX(Calculation_Splits!$DW:$EY,MATCH($A95,Calculation_Splits!$E:$E,0),MATCH(AL$1,Calculation_Splits!$DW$2:$EY$2,0))</f>
        <v>No known hydrogen usage in cars based on the annual POTEnCIA reports on country energy consumption, dummy data based on the NL dataset was used to fill in the split; author: Joint Research Center (JRC); year: 2021</v>
      </c>
      <c r="AM95" s="71" t="str">
        <f>INDEX(Calculation_Splits!$DW:$EY,MATCH($A95,Calculation_Splits!$E:$E,0),MATCH(AM$1,Calculation_Splits!$DW$2:$EY$2,0))</f>
        <v>Derived from the annual POTEnCIA reports on country energy consumption; author: Joint Research Center (JRC); year: 2019</v>
      </c>
      <c r="AN95" s="71" t="str">
        <f>INDEX(Calculation_Splits!$DW:$EY,MATCH($A95,Calculation_Splits!$E:$E,0),MATCH(AN$1,Calculation_Splits!$DW$2:$EY$2,0))</f>
        <v>Derived from the annual POTEnCIA reports on country energy consumption; author: Joint Research Center (JRC); year: 2019</v>
      </c>
      <c r="AO95" s="71" t="str">
        <f>INDEX(Calculation_Splits!$DW:$EY,MATCH($A95,Calculation_Splits!$E:$E,0),MATCH(AO$1,Calculation_Splits!$DW$2:$EY$2,0))</f>
        <v>Derived from the annual POTEnCIA reports on country energy consumption; author: Joint Research Center (JRC); year: 2019</v>
      </c>
      <c r="AP95" s="71" t="str">
        <f>INDEX(Calculation_Splits!$DW:$EY,MATCH($A95,Calculation_Splits!$E:$E,0),MATCH(AP$1,Calculation_Splits!$DW$2:$EY$2,0))</f>
        <v>Derived from the annual POTEnCIA reports on country energy consumption; author: Joint Research Center (JRC); year: 2019</v>
      </c>
      <c r="AQ95" s="71" t="str">
        <f>INDEX(Calculation_Splits!$DW:$EY,MATCH($A95,Calculation_Splits!$E:$E,0),MATCH(AQ$1,Calculation_Splits!$DW$2:$EY$2,0))</f>
        <v>Derived from the annual POTEnCIA reports on country energy consumption; author: Joint Research Center (JRC); year: 2019</v>
      </c>
      <c r="AR95" s="71" t="str">
        <f>INDEX(Calculation_Splits!$DW:$EY,MATCH($A95,Calculation_Splits!$E:$E,0),MATCH(AR$1,Calculation_Splits!$DW$2:$EY$2,0))</f>
        <v>Derived from the annual POTEnCIA reports on country energy consumption; author: Joint Research Center (JRC); year: 2019</v>
      </c>
      <c r="AS95" s="71" t="str">
        <f>INDEX(Calculation_Splits!$DW:$EY,MATCH($A95,Calculation_Splits!$E:$E,0),MATCH(AS$1,Calculation_Splits!$DW$2:$EY$2,0))</f>
        <v>Derived from the annual POTEnCIA reports on country energy consumption; author: Joint Research Center (JRC); year: 2019</v>
      </c>
      <c r="AT95" s="71" t="str">
        <f>INDEX(Calculation_Splits!$DW:$EY,MATCH($A95,Calculation_Splits!$E:$E,0),MATCH(AT$1,Calculation_Splits!$DW$2:$EY$2,0))</f>
        <v>Derived from the annual POTEnCIA reports on country energy consumption; author: Joint Research Center (JRC); year: 2019</v>
      </c>
      <c r="AU95" s="71" t="str">
        <f>INDEX(Calculation_Splits!$DW:$EY,MATCH($A95,Calculation_Splits!$E:$E,0),MATCH(AU$1,Calculation_Splits!$DW$2:$EY$2,0))</f>
        <v>Derived from the annual POTEnCIA reports on country energy consumption; author: Joint Research Center (JRC); year: 2019</v>
      </c>
      <c r="AV95" s="71" t="str">
        <f>INDEX(Calculation_Splits!$DW:$EY,MATCH($A95,Calculation_Splits!$E:$E,0),MATCH(AV$1,Calculation_Splits!$DW$2:$EY$2,0))</f>
        <v>No known hydrogen usage in cars based on the annual POTEnCIA reports on country energy consumption, dummy data based on the NL dataset was used to fill in the split; author: Joint Research Center (JRC); year: 2021</v>
      </c>
      <c r="AW95" s="71" t="str">
        <f>INDEX(Calculation_Splits!$DW:$EY,MATCH($A95,Calculation_Splits!$E:$E,0),MATCH(AW$1,Calculation_Splits!$DW$2:$EY$2,0))</f>
        <v>No known hydrogen usage in cars based on the annual POTEnCIA reports on country energy consumption, dummy data based on the NL dataset was used to fill in the split; author: Joint Research Center (JRC); year: 2021</v>
      </c>
      <c r="AX95" s="71" t="str">
        <f>INDEX(Calculation_Splits!$DW:$EY,MATCH($A95,Calculation_Splits!$E:$E,0),MATCH(AX$1,Calculation_Splits!$DW$2:$EY$2,0))</f>
        <v>No known hydrogen usage in cars based on the annual POTEnCIA reports on country energy consumption, dummy data based on the NL dataset was used to fill in the split; author: Joint Research Center (JRC); year: 2021</v>
      </c>
      <c r="AY95" s="71" t="str">
        <f>INDEX(Calculation_Splits!$DW:$EY,MATCH($A95,Calculation_Splits!$E:$E,0),MATCH(AY$1,Calculation_Splits!$DW$2:$EY$2,0))</f>
        <v>Derived from the annual POTEnCIA reports on country energy consumption; author: Joint Research Center (JRC); year: 2019</v>
      </c>
      <c r="AZ95" s="71" t="str">
        <f>INDEX(Calculation_Splits!$DW:$EY,MATCH($A95,Calculation_Splits!$E:$E,0),MATCH(AZ$1,Calculation_Splits!$DW$2:$EY$2,0))</f>
        <v>Derived from the annual POTEnCIA reports on country energy consumption; author: Joint Research Center (JRC); year: 2019</v>
      </c>
      <c r="BA95" s="71" t="str">
        <f>INDEX(Calculation_Splits!$DW:$EY,MATCH($A95,Calculation_Splits!$E:$E,0),MATCH(BA$1,Calculation_Splits!$DW$2:$EY$2,0))</f>
        <v>Derived from the annual POTEnCIA reports on country energy consumption; author: Joint Research Center (JRC); year: 2019</v>
      </c>
      <c r="BB95" s="71" t="str">
        <f>INDEX(Calculation_Splits!$DW:$EY,MATCH($A95,Calculation_Splits!$E:$E,0),MATCH(BB$1,Calculation_Splits!$DW$2:$EY$2,0))</f>
        <v>Derived from the annual POTEnCIA reports on country energy consumption; author: Joint Research Center (JRC); year: 2019</v>
      </c>
      <c r="BC95" s="71" t="str">
        <f>INDEX(Calculation_Splits!$DW:$EY,MATCH($A95,Calculation_Splits!$E:$E,0),MATCH(BC$1,Calculation_Splits!$DW$2:$EY$2,0))</f>
        <v>Derived from the annual POTEnCIA reports on country energy consumption; author: Joint Research Center (JRC); year: 2019</v>
      </c>
      <c r="BD95" s="71" t="str">
        <f>INDEX(Calculation_Splits!$DW:$EY,MATCH($A95,Calculation_Splits!$E:$E,0),MATCH(BD$1,Calculation_Splits!$DW$2:$EY$2,0))</f>
        <v>Derived from the annual POTEnCIA reports on country energy consumption; author: Joint Research Center (JRC); year: 2019</v>
      </c>
      <c r="BE95" s="71" t="str">
        <f>INDEX(Calculation_Splits!$DW:$EY,MATCH($A95,Calculation_Splits!$E:$E,0),MATCH(BE$1,Calculation_Splits!$DW$2:$EY$2,0))</f>
        <v>Derived from the annual POTEnCIA reports on country energy consumption; author: Joint Research Center (JRC); year: 2019</v>
      </c>
      <c r="BF95" s="71" t="str">
        <f>INDEX(Calculation_Splits!$DW:$EY,MATCH($A95,Calculation_Splits!$E:$E,0),MATCH(BF$1,Calculation_Splits!$DW$2:$EY$2,0))</f>
        <v>No known hydrogen usage in cars based on the annual POTEnCIA reports on country energy consumption, dummy data based on the NL dataset was used to fill in the split; author: Joint Research Center (JRC); year: 2021</v>
      </c>
      <c r="BG95" s="71" t="str">
        <f>INDEX(Calculation_Splits!$DW:$EY,MATCH($A95,Calculation_Splits!$E:$E,0),MATCH(BG$1,Calculation_Splits!$DW$2:$EY$2,0))</f>
        <v>Derived from the annual POTEnCIA reports on country energy consumption; author: Joint Research Center (JRC); year: 2019</v>
      </c>
    </row>
    <row r="96" spans="1:59" x14ac:dyDescent="0.2">
      <c r="A96" t="s">
        <v>863</v>
      </c>
      <c r="B96" s="49">
        <f>INDEX(Calculation_Splits!$CT:$DV,MATCH($A96,Calculation_Splits!$E:$E,0),MATCH(B$1,Calculation_Splits!$CT$2:$DV$2,0))</f>
        <v>0.10559530874904631</v>
      </c>
      <c r="C96" s="49">
        <f>INDEX(Calculation_Splits!$CT:$DV,MATCH($A96,Calculation_Splits!$E:$E,0),MATCH(C$1,Calculation_Splits!$CT$2:$DV$2,0))</f>
        <v>7.7206221239612627E-2</v>
      </c>
      <c r="D96" s="49">
        <f>INDEX(Calculation_Splits!$CT:$DV,MATCH($A96,Calculation_Splits!$E:$E,0),MATCH(D$1,Calculation_Splits!$CT$2:$DV$2,0))</f>
        <v>1.2111685478933617E-2</v>
      </c>
      <c r="E96" s="49">
        <f>INDEX(Calculation_Splits!$CT:$DV,MATCH($A96,Calculation_Splits!$E:$E,0),MATCH(E$1,Calculation_Splits!$CT$2:$DV$2,0))</f>
        <v>0.18206887483465276</v>
      </c>
      <c r="F96" s="49">
        <f>INDEX(Calculation_Splits!$CT:$DV,MATCH($A96,Calculation_Splits!$E:$E,0),MATCH(F$1,Calculation_Splits!$CT$2:$DV$2,0))</f>
        <v>6.1490339159280212E-2</v>
      </c>
      <c r="G96" s="49">
        <f>INDEX(Calculation_Splits!$CT:$DV,MATCH($A96,Calculation_Splits!$E:$E,0),MATCH(G$1,Calculation_Splits!$CT$2:$DV$2,0))</f>
        <v>5.1288302044083078E-2</v>
      </c>
      <c r="H96" s="49">
        <f>INDEX(Calculation_Splits!$CT:$DV,MATCH($A96,Calculation_Splits!$E:$E,0),MATCH(H$1,Calculation_Splits!$CT$2:$DV$2,0))</f>
        <v>3.0761419005764047E-2</v>
      </c>
      <c r="I96" s="49">
        <f>INDEX(Calculation_Splits!$CT:$DV,MATCH($A96,Calculation_Splits!$E:$E,0),MATCH(I$1,Calculation_Splits!$CT$2:$DV$2,0))</f>
        <v>1.6331821559221537E-2</v>
      </c>
      <c r="J96" s="49">
        <f>INDEX(Calculation_Splits!$CT:$DV,MATCH($A96,Calculation_Splits!$E:$E,0),MATCH(J$1,Calculation_Splits!$CT$2:$DV$2,0))</f>
        <v>7.8408208937712692E-2</v>
      </c>
      <c r="K96" s="49">
        <f>INDEX(Calculation_Splits!$CT:$DV,MATCH($A96,Calculation_Splits!$E:$E,0),MATCH(K$1,Calculation_Splits!$CT$2:$DV$2,0))</f>
        <v>0.12601503874587561</v>
      </c>
      <c r="L96" s="49">
        <f>INDEX(Calculation_Splits!$CT:$DV,MATCH($A96,Calculation_Splits!$E:$E,0),MATCH(L$1,Calculation_Splits!$CT$2:$DV$2,0))</f>
        <v>0.15522674491835872</v>
      </c>
      <c r="M96" s="49">
        <f>INDEX(Calculation_Splits!$CT:$DV,MATCH($A96,Calculation_Splits!$E:$E,0),MATCH(M$1,Calculation_Splits!$CT$2:$DV$2,0))</f>
        <v>0.14141467297489721</v>
      </c>
      <c r="N96" s="49">
        <f>INDEX(Calculation_Splits!$CT:$DV,MATCH($A96,Calculation_Splits!$E:$E,0),MATCH(N$1,Calculation_Splits!$CT$2:$DV$2,0))</f>
        <v>6.4130244335622755E-2</v>
      </c>
      <c r="O96" s="49">
        <f>INDEX(Calculation_Splits!$CT:$DV,MATCH($A96,Calculation_Splits!$E:$E,0),MATCH(O$1,Calculation_Splits!$CT$2:$DV$2,0))</f>
        <v>6.068805193246371E-2</v>
      </c>
      <c r="P96" s="49">
        <f>INDEX(Calculation_Splits!$CT:$DV,MATCH($A96,Calculation_Splits!$E:$E,0),MATCH(P$1,Calculation_Splits!$CT$2:$DV$2,0))</f>
        <v>7.5935197145841848E-2</v>
      </c>
      <c r="Q96" s="49">
        <f>INDEX(Calculation_Splits!$CT:$DV,MATCH($A96,Calculation_Splits!$E:$E,0),MATCH(Q$1,Calculation_Splits!$CT$2:$DV$2,0))</f>
        <v>8.0347703224812744E-2</v>
      </c>
      <c r="R96" s="49">
        <f>INDEX(Calculation_Splits!$CT:$DV,MATCH($A96,Calculation_Splits!$E:$E,0),MATCH(R$1,Calculation_Splits!$CT$2:$DV$2,0))</f>
        <v>6.3283495626863071E-2</v>
      </c>
      <c r="S96" s="49">
        <f>INDEX(Calculation_Splits!$CT:$DV,MATCH($A96,Calculation_Splits!$E:$E,0),MATCH(S$1,Calculation_Splits!$CT$2:$DV$2,0))</f>
        <v>5.3321986369947484E-3</v>
      </c>
      <c r="T96" s="49">
        <f>INDEX(Calculation_Splits!$CT:$DV,MATCH($A96,Calculation_Splits!$E:$E,0),MATCH(T$1,Calculation_Splits!$CT$2:$DV$2,0))</f>
        <v>8.4312137807553006E-2</v>
      </c>
      <c r="U96" s="49">
        <f>INDEX(Calculation_Splits!$CT:$DV,MATCH($A96,Calculation_Splits!$E:$E,0),MATCH(U$1,Calculation_Splits!$CT$2:$DV$2,0))</f>
        <v>7.8747256138457147E-3</v>
      </c>
      <c r="V96" s="49">
        <f>INDEX(Calculation_Splits!$CT:$DV,MATCH($A96,Calculation_Splits!$E:$E,0),MATCH(V$1,Calculation_Splits!$CT$2:$DV$2,0))</f>
        <v>4.3417482337748579E-2</v>
      </c>
      <c r="W96" s="49">
        <f>INDEX(Calculation_Splits!$CT:$DV,MATCH($A96,Calculation_Splits!$E:$E,0),MATCH(W$1,Calculation_Splits!$CT$2:$DV$2,0))</f>
        <v>0.11722360331799679</v>
      </c>
      <c r="X96" s="49">
        <f>INDEX(Calculation_Splits!$CT:$DV,MATCH($A96,Calculation_Splits!$E:$E,0),MATCH(X$1,Calculation_Splits!$CT$2:$DV$2,0))</f>
        <v>8.022344360486619E-2</v>
      </c>
      <c r="Y96" s="49">
        <f>INDEX(Calculation_Splits!$CT:$DV,MATCH($A96,Calculation_Splits!$E:$E,0),MATCH(Y$1,Calculation_Splits!$CT$2:$DV$2,0))</f>
        <v>0.29576201740422081</v>
      </c>
      <c r="Z96" s="49">
        <f>INDEX(Calculation_Splits!$CT:$DV,MATCH($A96,Calculation_Splits!$E:$E,0),MATCH(Z$1,Calculation_Splits!$CT$2:$DV$2,0))</f>
        <v>5.760466093135231E-2</v>
      </c>
      <c r="AA96" s="49">
        <f>INDEX(Calculation_Splits!$CT:$DV,MATCH($A96,Calculation_Splits!$E:$E,0),MATCH(AA$1,Calculation_Splits!$CT$2:$DV$2,0))</f>
        <v>0.15695070805159766</v>
      </c>
      <c r="AB96" s="49">
        <f>INDEX(Calculation_Splits!$CT:$DV,MATCH($A96,Calculation_Splits!$E:$E,0),MATCH(AB$1,Calculation_Splits!$CT$2:$DV$2,0))</f>
        <v>5.1526246684171764E-3</v>
      </c>
      <c r="AC96" s="49">
        <f>INDEX(Calculation_Splits!$CT:$DV,MATCH($A96,Calculation_Splits!$E:$E,0),MATCH(AC$1,Calculation_Splits!$CT$2:$DV$2,0))</f>
        <v>7.4009507707489583E-2</v>
      </c>
      <c r="AD96" s="49">
        <f>INDEX(Calculation_Splits!$CT:$DV,MATCH($A96,Calculation_Splits!$E:$E,0),MATCH(AD$1,Calculation_Splits!$CT$2:$DV$2,0))</f>
        <v>8.9406034763586842E-2</v>
      </c>
      <c r="AE96" s="71" t="str">
        <f>INDEX(Calculation_Splits!$DW:$EY,MATCH($A96,Calculation_Splits!$E:$E,0),MATCH(AE$1,Calculation_Splits!$DW$2:$EY$2,0))</f>
        <v>Derived from the annual POTEnCIA reports on country energy consumption; author: Joint Research Center (JRC); year: 2019</v>
      </c>
      <c r="AF96" s="71" t="str">
        <f>INDEX(Calculation_Splits!$DW:$EY,MATCH($A96,Calculation_Splits!$E:$E,0),MATCH(AF$1,Calculation_Splits!$DW$2:$EY$2,0))</f>
        <v>Derived from the annual POTEnCIA reports on country energy consumption; author: Joint Research Center (JRC); year: 2019</v>
      </c>
      <c r="AG96" s="71" t="str">
        <f>INDEX(Calculation_Splits!$DW:$EY,MATCH($A96,Calculation_Splits!$E:$E,0),MATCH(AG$1,Calculation_Splits!$DW$2:$EY$2,0))</f>
        <v>Derived from the annual POTEnCIA reports on country energy consumption; author: Joint Research Center (JRC); year: 2019</v>
      </c>
      <c r="AH96" s="71" t="str">
        <f>INDEX(Calculation_Splits!$DW:$EY,MATCH($A96,Calculation_Splits!$E:$E,0),MATCH(AH$1,Calculation_Splits!$DW$2:$EY$2,0))</f>
        <v>Derived from the annual POTEnCIA reports on country energy consumption; author: Joint Research Center (JRC); year: 2019</v>
      </c>
      <c r="AI96" s="71" t="str">
        <f>INDEX(Calculation_Splits!$DW:$EY,MATCH($A96,Calculation_Splits!$E:$E,0),MATCH(AI$1,Calculation_Splits!$DW$2:$EY$2,0))</f>
        <v>Derived from the annual POTEnCIA reports on country energy consumption; author: Joint Research Center (JRC); year: 2019</v>
      </c>
      <c r="AJ96" s="71" t="str">
        <f>INDEX(Calculation_Splits!$DW:$EY,MATCH($A96,Calculation_Splits!$E:$E,0),MATCH(AJ$1,Calculation_Splits!$DW$2:$EY$2,0))</f>
        <v>Derived from the annual POTEnCIA reports on country energy consumption; author: Joint Research Center (JRC); year: 2019</v>
      </c>
      <c r="AK96" s="71" t="str">
        <f>INDEX(Calculation_Splits!$DW:$EY,MATCH($A96,Calculation_Splits!$E:$E,0),MATCH(AK$1,Calculation_Splits!$DW$2:$EY$2,0))</f>
        <v>Derived from the annual POTEnCIA reports on country energy consumption; author: Joint Research Center (JRC); year: 2019</v>
      </c>
      <c r="AL96" s="71" t="str">
        <f>INDEX(Calculation_Splits!$DW:$EY,MATCH($A96,Calculation_Splits!$E:$E,0),MATCH(AL$1,Calculation_Splits!$DW$2:$EY$2,0))</f>
        <v>Derived from the annual POTEnCIA reports on country energy consumption; author: Joint Research Center (JRC); year: 2019</v>
      </c>
      <c r="AM96" s="71" t="str">
        <f>INDEX(Calculation_Splits!$DW:$EY,MATCH($A96,Calculation_Splits!$E:$E,0),MATCH(AM$1,Calculation_Splits!$DW$2:$EY$2,0))</f>
        <v>Derived from the annual POTEnCIA reports on country energy consumption; author: Joint Research Center (JRC); year: 2019</v>
      </c>
      <c r="AN96" s="71" t="str">
        <f>INDEX(Calculation_Splits!$DW:$EY,MATCH($A96,Calculation_Splits!$E:$E,0),MATCH(AN$1,Calculation_Splits!$DW$2:$EY$2,0))</f>
        <v>Derived from the annual POTEnCIA reports on country energy consumption; author: Joint Research Center (JRC); year: 2019</v>
      </c>
      <c r="AO96" s="71" t="str">
        <f>INDEX(Calculation_Splits!$DW:$EY,MATCH($A96,Calculation_Splits!$E:$E,0),MATCH(AO$1,Calculation_Splits!$DW$2:$EY$2,0))</f>
        <v>Derived from the annual POTEnCIA reports on country energy consumption; author: Joint Research Center (JRC); year: 2019</v>
      </c>
      <c r="AP96" s="71" t="str">
        <f>INDEX(Calculation_Splits!$DW:$EY,MATCH($A96,Calculation_Splits!$E:$E,0),MATCH(AP$1,Calculation_Splits!$DW$2:$EY$2,0))</f>
        <v>Derived from the annual POTEnCIA reports on country energy consumption; author: Joint Research Center (JRC); year: 2019</v>
      </c>
      <c r="AQ96" s="71" t="str">
        <f>INDEX(Calculation_Splits!$DW:$EY,MATCH($A96,Calculation_Splits!$E:$E,0),MATCH(AQ$1,Calculation_Splits!$DW$2:$EY$2,0))</f>
        <v>Derived from the annual POTEnCIA reports on country energy consumption; author: Joint Research Center (JRC); year: 2019</v>
      </c>
      <c r="AR96" s="71" t="str">
        <f>INDEX(Calculation_Splits!$DW:$EY,MATCH($A96,Calculation_Splits!$E:$E,0),MATCH(AR$1,Calculation_Splits!$DW$2:$EY$2,0))</f>
        <v>Derived from the annual POTEnCIA reports on country energy consumption; author: Joint Research Center (JRC); year: 2019</v>
      </c>
      <c r="AS96" s="71" t="str">
        <f>INDEX(Calculation_Splits!$DW:$EY,MATCH($A96,Calculation_Splits!$E:$E,0),MATCH(AS$1,Calculation_Splits!$DW$2:$EY$2,0))</f>
        <v>Derived from the annual POTEnCIA reports on country energy consumption; author: Joint Research Center (JRC); year: 2019</v>
      </c>
      <c r="AT96" s="71" t="str">
        <f>INDEX(Calculation_Splits!$DW:$EY,MATCH($A96,Calculation_Splits!$E:$E,0),MATCH(AT$1,Calculation_Splits!$DW$2:$EY$2,0))</f>
        <v>Derived from the annual POTEnCIA reports on country energy consumption; author: Joint Research Center (JRC); year: 2019</v>
      </c>
      <c r="AU96" s="71" t="str">
        <f>INDEX(Calculation_Splits!$DW:$EY,MATCH($A96,Calculation_Splits!$E:$E,0),MATCH(AU$1,Calculation_Splits!$DW$2:$EY$2,0))</f>
        <v>Derived from the annual POTEnCIA reports on country energy consumption; author: Joint Research Center (JRC); year: 2019</v>
      </c>
      <c r="AV96" s="71" t="str">
        <f>INDEX(Calculation_Splits!$DW:$EY,MATCH($A96,Calculation_Splits!$E:$E,0),MATCH(AV$1,Calculation_Splits!$DW$2:$EY$2,0))</f>
        <v>Derived from the annual POTEnCIA reports on country energy consumption; author: Joint Research Center (JRC); year: 2019</v>
      </c>
      <c r="AW96" s="71" t="str">
        <f>INDEX(Calculation_Splits!$DW:$EY,MATCH($A96,Calculation_Splits!$E:$E,0),MATCH(AW$1,Calculation_Splits!$DW$2:$EY$2,0))</f>
        <v>Derived from the annual POTEnCIA reports on country energy consumption; author: Joint Research Center (JRC); year: 2019</v>
      </c>
      <c r="AX96" s="71" t="str">
        <f>INDEX(Calculation_Splits!$DW:$EY,MATCH($A96,Calculation_Splits!$E:$E,0),MATCH(AX$1,Calculation_Splits!$DW$2:$EY$2,0))</f>
        <v>Derived from the annual POTEnCIA reports on country energy consumption; author: Joint Research Center (JRC); year: 2019</v>
      </c>
      <c r="AY96" s="71" t="str">
        <f>INDEX(Calculation_Splits!$DW:$EY,MATCH($A96,Calculation_Splits!$E:$E,0),MATCH(AY$1,Calculation_Splits!$DW$2:$EY$2,0))</f>
        <v>Derived from the annual POTEnCIA reports on country energy consumption; author: Joint Research Center (JRC); year: 2019</v>
      </c>
      <c r="AZ96" s="71" t="str">
        <f>INDEX(Calculation_Splits!$DW:$EY,MATCH($A96,Calculation_Splits!$E:$E,0),MATCH(AZ$1,Calculation_Splits!$DW$2:$EY$2,0))</f>
        <v>Derived from the annual POTEnCIA reports on country energy consumption; author: Joint Research Center (JRC); year: 2019</v>
      </c>
      <c r="BA96" s="71" t="str">
        <f>INDEX(Calculation_Splits!$DW:$EY,MATCH($A96,Calculation_Splits!$E:$E,0),MATCH(BA$1,Calculation_Splits!$DW$2:$EY$2,0))</f>
        <v>Derived from the annual POTEnCIA reports on country energy consumption; author: Joint Research Center (JRC); year: 2019</v>
      </c>
      <c r="BB96" s="71" t="str">
        <f>INDEX(Calculation_Splits!$DW:$EY,MATCH($A96,Calculation_Splits!$E:$E,0),MATCH(BB$1,Calculation_Splits!$DW$2:$EY$2,0))</f>
        <v>Derived from the annual POTEnCIA reports on country energy consumption; author: Joint Research Center (JRC); year: 2019</v>
      </c>
      <c r="BC96" s="71" t="str">
        <f>INDEX(Calculation_Splits!$DW:$EY,MATCH($A96,Calculation_Splits!$E:$E,0),MATCH(BC$1,Calculation_Splits!$DW$2:$EY$2,0))</f>
        <v>Derived from the annual POTEnCIA reports on country energy consumption; author: Joint Research Center (JRC); year: 2019</v>
      </c>
      <c r="BD96" s="71" t="str">
        <f>INDEX(Calculation_Splits!$DW:$EY,MATCH($A96,Calculation_Splits!$E:$E,0),MATCH(BD$1,Calculation_Splits!$DW$2:$EY$2,0))</f>
        <v>Derived from the annual POTEnCIA reports on country energy consumption; author: Joint Research Center (JRC); year: 2019</v>
      </c>
      <c r="BE96" s="71" t="str">
        <f>INDEX(Calculation_Splits!$DW:$EY,MATCH($A96,Calculation_Splits!$E:$E,0),MATCH(BE$1,Calculation_Splits!$DW$2:$EY$2,0))</f>
        <v>Derived from the annual POTEnCIA reports on country energy consumption; author: Joint Research Center (JRC); year: 2019</v>
      </c>
      <c r="BF96" s="71" t="str">
        <f>INDEX(Calculation_Splits!$DW:$EY,MATCH($A96,Calculation_Splits!$E:$E,0),MATCH(BF$1,Calculation_Splits!$DW$2:$EY$2,0))</f>
        <v>Derived from the annual POTEnCIA reports on country energy consumption; author: Joint Research Center (JRC); year: 2019</v>
      </c>
      <c r="BG96" s="71" t="str">
        <f>INDEX(Calculation_Splits!$DW:$EY,MATCH($A96,Calculation_Splits!$E:$E,0),MATCH(BG$1,Calculation_Splits!$DW$2:$EY$2,0))</f>
        <v>Derived from the annual POTEnCIA reports on country energy consumption; author: Joint Research Center (JRC); year: 2019</v>
      </c>
    </row>
    <row r="97" spans="1:59" x14ac:dyDescent="0.2">
      <c r="A97" t="s">
        <v>864</v>
      </c>
      <c r="B97" s="49">
        <f>INDEX(Calculation_Splits!$CT:$DV,MATCH($A97,Calculation_Splits!$E:$E,0),MATCH(B$1,Calculation_Splits!$CT$2:$DV$2,0))</f>
        <v>4.6095770525605054E-2</v>
      </c>
      <c r="C97" s="49">
        <f>INDEX(Calculation_Splits!$CT:$DV,MATCH($A97,Calculation_Splits!$E:$E,0),MATCH(C$1,Calculation_Splits!$CT$2:$DV$2,0))</f>
        <v>9.0490201754158409E-2</v>
      </c>
      <c r="D97" s="49">
        <f>INDEX(Calculation_Splits!$CT:$DV,MATCH($A97,Calculation_Splits!$E:$E,0),MATCH(D$1,Calculation_Splits!$CT$2:$DV$2,0))</f>
        <v>6.5505770174015113E-2</v>
      </c>
      <c r="E97" s="49">
        <f>INDEX(Calculation_Splits!$CT:$DV,MATCH($A97,Calculation_Splits!$E:$E,0),MATCH(E$1,Calculation_Splits!$CT$2:$DV$2,0))</f>
        <v>0.1989330795362817</v>
      </c>
      <c r="F97" s="49">
        <f>INDEX(Calculation_Splits!$CT:$DV,MATCH($A97,Calculation_Splits!$E:$E,0),MATCH(F$1,Calculation_Splits!$CT$2:$DV$2,0))</f>
        <v>7.5038787077601532E-2</v>
      </c>
      <c r="G97" s="49">
        <f>INDEX(Calculation_Splits!$CT:$DV,MATCH($A97,Calculation_Splits!$E:$E,0),MATCH(G$1,Calculation_Splits!$CT$2:$DV$2,0))</f>
        <v>4.3194943083651648E-2</v>
      </c>
      <c r="H97" s="49">
        <f>INDEX(Calculation_Splits!$CT:$DV,MATCH($A97,Calculation_Splits!$E:$E,0),MATCH(H$1,Calculation_Splits!$CT$2:$DV$2,0))</f>
        <v>0.10002441943553586</v>
      </c>
      <c r="I97" s="49">
        <f>INDEX(Calculation_Splits!$CT:$DV,MATCH($A97,Calculation_Splits!$E:$E,0),MATCH(I$1,Calculation_Splits!$CT$2:$DV$2,0))</f>
        <v>7.2758738088581312E-2</v>
      </c>
      <c r="J97" s="49">
        <f>INDEX(Calculation_Splits!$CT:$DV,MATCH($A97,Calculation_Splits!$E:$E,0),MATCH(J$1,Calculation_Splits!$CT$2:$DV$2,0))</f>
        <v>6.1985999223720972E-2</v>
      </c>
      <c r="K97" s="49">
        <f>INDEX(Calculation_Splits!$CT:$DV,MATCH($A97,Calculation_Splits!$E:$E,0),MATCH(K$1,Calculation_Splits!$CT$2:$DV$2,0))</f>
        <v>0.10603384917652334</v>
      </c>
      <c r="L97" s="49">
        <f>INDEX(Calculation_Splits!$CT:$DV,MATCH($A97,Calculation_Splits!$E:$E,0),MATCH(L$1,Calculation_Splits!$CT$2:$DV$2,0))</f>
        <v>0.14269405455069661</v>
      </c>
      <c r="M97" s="49">
        <f>INDEX(Calculation_Splits!$CT:$DV,MATCH($A97,Calculation_Splits!$E:$E,0),MATCH(M$1,Calculation_Splits!$CT$2:$DV$2,0))</f>
        <v>0.13320233251861541</v>
      </c>
      <c r="N97" s="49">
        <f>INDEX(Calculation_Splits!$CT:$DV,MATCH($A97,Calculation_Splits!$E:$E,0),MATCH(N$1,Calculation_Splits!$CT$2:$DV$2,0))</f>
        <v>0.1132679810341439</v>
      </c>
      <c r="O97" s="49">
        <f>INDEX(Calculation_Splits!$CT:$DV,MATCH($A97,Calculation_Splits!$E:$E,0),MATCH(O$1,Calculation_Splits!$CT$2:$DV$2,0))</f>
        <v>5.5281056026533069E-2</v>
      </c>
      <c r="P97" s="49">
        <f>INDEX(Calculation_Splits!$CT:$DV,MATCH($A97,Calculation_Splits!$E:$E,0),MATCH(P$1,Calculation_Splits!$CT$2:$DV$2,0))</f>
        <v>9.1785816757013111E-2</v>
      </c>
      <c r="Q97" s="49">
        <f>INDEX(Calculation_Splits!$CT:$DV,MATCH($A97,Calculation_Splits!$E:$E,0),MATCH(Q$1,Calculation_Splits!$CT$2:$DV$2,0))</f>
        <v>9.2787984624347508E-2</v>
      </c>
      <c r="R97" s="49">
        <f>INDEX(Calculation_Splits!$CT:$DV,MATCH($A97,Calculation_Splits!$E:$E,0),MATCH(R$1,Calculation_Splits!$CT$2:$DV$2,0))</f>
        <v>0.11033271301775749</v>
      </c>
      <c r="S97" s="49">
        <f>INDEX(Calculation_Splits!$CT:$DV,MATCH($A97,Calculation_Splits!$E:$E,0),MATCH(S$1,Calculation_Splits!$CT$2:$DV$2,0))</f>
        <v>3.386848439543947E-2</v>
      </c>
      <c r="T97" s="49">
        <f>INDEX(Calculation_Splits!$CT:$DV,MATCH($A97,Calculation_Splits!$E:$E,0),MATCH(T$1,Calculation_Splits!$CT$2:$DV$2,0))</f>
        <v>1.4059841197050595E-2</v>
      </c>
      <c r="U97" s="49">
        <f>INDEX(Calculation_Splits!$CT:$DV,MATCH($A97,Calculation_Splits!$E:$E,0),MATCH(U$1,Calculation_Splits!$CT$2:$DV$2,0))</f>
        <v>6.3159596532039855E-2</v>
      </c>
      <c r="V97" s="49">
        <f>INDEX(Calculation_Splits!$CT:$DV,MATCH($A97,Calculation_Splits!$E:$E,0),MATCH(V$1,Calculation_Splits!$CT$2:$DV$2,0))</f>
        <v>0.14142551968361528</v>
      </c>
      <c r="W97" s="49">
        <f>INDEX(Calculation_Splits!$CT:$DV,MATCH($A97,Calculation_Splits!$E:$E,0),MATCH(W$1,Calculation_Splits!$CT$2:$DV$2,0))</f>
        <v>8.9238366471632358E-2</v>
      </c>
      <c r="X97" s="49">
        <f>INDEX(Calculation_Splits!$CT:$DV,MATCH($A97,Calculation_Splits!$E:$E,0),MATCH(X$1,Calculation_Splits!$CT$2:$DV$2,0))</f>
        <v>0.12280430063948905</v>
      </c>
      <c r="Y97" s="49">
        <f>INDEX(Calculation_Splits!$CT:$DV,MATCH($A97,Calculation_Splits!$E:$E,0),MATCH(Y$1,Calculation_Splits!$CT$2:$DV$2,0))</f>
        <v>9.7716787366468202E-2</v>
      </c>
      <c r="Z97" s="49">
        <f>INDEX(Calculation_Splits!$CT:$DV,MATCH($A97,Calculation_Splits!$E:$E,0),MATCH(Z$1,Calculation_Splits!$CT$2:$DV$2,0))</f>
        <v>7.1385041186343048E-2</v>
      </c>
      <c r="AA97" s="49">
        <f>INDEX(Calculation_Splits!$CT:$DV,MATCH($A97,Calculation_Splits!$E:$E,0),MATCH(AA$1,Calculation_Splits!$CT$2:$DV$2,0))</f>
        <v>4.7233086215593044E-2</v>
      </c>
      <c r="AB97" s="49">
        <f>INDEX(Calculation_Splits!$CT:$DV,MATCH($A97,Calculation_Splits!$E:$E,0),MATCH(AB$1,Calculation_Splits!$CT$2:$DV$2,0))</f>
        <v>6.0925487141677004E-2</v>
      </c>
      <c r="AC97" s="49">
        <f>INDEX(Calculation_Splits!$CT:$DV,MATCH($A97,Calculation_Splits!$E:$E,0),MATCH(AC$1,Calculation_Splits!$CT$2:$DV$2,0))</f>
        <v>0.14060229312053088</v>
      </c>
      <c r="AD97" s="49">
        <f>INDEX(Calculation_Splits!$CT:$DV,MATCH($A97,Calculation_Splits!$E:$E,0),MATCH(AD$1,Calculation_Splits!$CT$2:$DV$2,0))</f>
        <v>9.4146516442553493E-2</v>
      </c>
      <c r="AE97" s="71" t="str">
        <f>INDEX(Calculation_Splits!$DW:$EY,MATCH($A97,Calculation_Splits!$E:$E,0),MATCH(AE$1,Calculation_Splits!$DW$2:$EY$2,0))</f>
        <v>Derived from the annual POTEnCIA reports on country energy consumption; author: Joint Research Center (JRC); year: 2019</v>
      </c>
      <c r="AF97" s="71" t="str">
        <f>INDEX(Calculation_Splits!$DW:$EY,MATCH($A97,Calculation_Splits!$E:$E,0),MATCH(AF$1,Calculation_Splits!$DW$2:$EY$2,0))</f>
        <v>Derived from the annual POTEnCIA reports on country energy consumption; author: Joint Research Center (JRC); year: 2019</v>
      </c>
      <c r="AG97" s="71" t="str">
        <f>INDEX(Calculation_Splits!$DW:$EY,MATCH($A97,Calculation_Splits!$E:$E,0),MATCH(AG$1,Calculation_Splits!$DW$2:$EY$2,0))</f>
        <v>Derived from the annual POTEnCIA reports on country energy consumption; author: Joint Research Center (JRC); year: 2019</v>
      </c>
      <c r="AH97" s="71" t="str">
        <f>INDEX(Calculation_Splits!$DW:$EY,MATCH($A97,Calculation_Splits!$E:$E,0),MATCH(AH$1,Calculation_Splits!$DW$2:$EY$2,0))</f>
        <v>Derived from the annual POTEnCIA reports on country energy consumption; author: Joint Research Center (JRC); year: 2019</v>
      </c>
      <c r="AI97" s="71" t="str">
        <f>INDEX(Calculation_Splits!$DW:$EY,MATCH($A97,Calculation_Splits!$E:$E,0),MATCH(AI$1,Calculation_Splits!$DW$2:$EY$2,0))</f>
        <v>Derived from the annual POTEnCIA reports on country energy consumption; author: Joint Research Center (JRC); year: 2019</v>
      </c>
      <c r="AJ97" s="71" t="str">
        <f>INDEX(Calculation_Splits!$DW:$EY,MATCH($A97,Calculation_Splits!$E:$E,0),MATCH(AJ$1,Calculation_Splits!$DW$2:$EY$2,0))</f>
        <v>Derived from the annual POTEnCIA reports on country energy consumption; author: Joint Research Center (JRC); year: 2019</v>
      </c>
      <c r="AK97" s="71" t="str">
        <f>INDEX(Calculation_Splits!$DW:$EY,MATCH($A97,Calculation_Splits!$E:$E,0),MATCH(AK$1,Calculation_Splits!$DW$2:$EY$2,0))</f>
        <v>Derived from the annual POTEnCIA reports on country energy consumption; author: Joint Research Center (JRC); year: 2019</v>
      </c>
      <c r="AL97" s="71" t="str">
        <f>INDEX(Calculation_Splits!$DW:$EY,MATCH($A97,Calculation_Splits!$E:$E,0),MATCH(AL$1,Calculation_Splits!$DW$2:$EY$2,0))</f>
        <v>Derived from the annual POTEnCIA reports on country energy consumption; author: Joint Research Center (JRC); year: 2019</v>
      </c>
      <c r="AM97" s="71" t="str">
        <f>INDEX(Calculation_Splits!$DW:$EY,MATCH($A97,Calculation_Splits!$E:$E,0),MATCH(AM$1,Calculation_Splits!$DW$2:$EY$2,0))</f>
        <v>Derived from the annual POTEnCIA reports on country energy consumption; author: Joint Research Center (JRC); year: 2019</v>
      </c>
      <c r="AN97" s="71" t="str">
        <f>INDEX(Calculation_Splits!$DW:$EY,MATCH($A97,Calculation_Splits!$E:$E,0),MATCH(AN$1,Calculation_Splits!$DW$2:$EY$2,0))</f>
        <v>Derived from the annual POTEnCIA reports on country energy consumption; author: Joint Research Center (JRC); year: 2019</v>
      </c>
      <c r="AO97" s="71" t="str">
        <f>INDEX(Calculation_Splits!$DW:$EY,MATCH($A97,Calculation_Splits!$E:$E,0),MATCH(AO$1,Calculation_Splits!$DW$2:$EY$2,0))</f>
        <v>Derived from the annual POTEnCIA reports on country energy consumption; author: Joint Research Center (JRC); year: 2019</v>
      </c>
      <c r="AP97" s="71" t="str">
        <f>INDEX(Calculation_Splits!$DW:$EY,MATCH($A97,Calculation_Splits!$E:$E,0),MATCH(AP$1,Calculation_Splits!$DW$2:$EY$2,0))</f>
        <v>Derived from the annual POTEnCIA reports on country energy consumption; author: Joint Research Center (JRC); year: 2019</v>
      </c>
      <c r="AQ97" s="71" t="str">
        <f>INDEX(Calculation_Splits!$DW:$EY,MATCH($A97,Calculation_Splits!$E:$E,0),MATCH(AQ$1,Calculation_Splits!$DW$2:$EY$2,0))</f>
        <v>Derived from the annual POTEnCIA reports on country energy consumption; author: Joint Research Center (JRC); year: 2019</v>
      </c>
      <c r="AR97" s="71" t="str">
        <f>INDEX(Calculation_Splits!$DW:$EY,MATCH($A97,Calculation_Splits!$E:$E,0),MATCH(AR$1,Calculation_Splits!$DW$2:$EY$2,0))</f>
        <v>Derived from the annual POTEnCIA reports on country energy consumption; author: Joint Research Center (JRC); year: 2019</v>
      </c>
      <c r="AS97" s="71" t="str">
        <f>INDEX(Calculation_Splits!$DW:$EY,MATCH($A97,Calculation_Splits!$E:$E,0),MATCH(AS$1,Calculation_Splits!$DW$2:$EY$2,0))</f>
        <v>Derived from the annual POTEnCIA reports on country energy consumption; author: Joint Research Center (JRC); year: 2019</v>
      </c>
      <c r="AT97" s="71" t="str">
        <f>INDEX(Calculation_Splits!$DW:$EY,MATCH($A97,Calculation_Splits!$E:$E,0),MATCH(AT$1,Calculation_Splits!$DW$2:$EY$2,0))</f>
        <v>Derived from the annual POTEnCIA reports on country energy consumption; author: Joint Research Center (JRC); year: 2019</v>
      </c>
      <c r="AU97" s="71" t="str">
        <f>INDEX(Calculation_Splits!$DW:$EY,MATCH($A97,Calculation_Splits!$E:$E,0),MATCH(AU$1,Calculation_Splits!$DW$2:$EY$2,0))</f>
        <v>Derived from the annual POTEnCIA reports on country energy consumption; author: Joint Research Center (JRC); year: 2019</v>
      </c>
      <c r="AV97" s="71" t="str">
        <f>INDEX(Calculation_Splits!$DW:$EY,MATCH($A97,Calculation_Splits!$E:$E,0),MATCH(AV$1,Calculation_Splits!$DW$2:$EY$2,0))</f>
        <v>Derived from the annual POTEnCIA reports on country energy consumption; author: Joint Research Center (JRC); year: 2019</v>
      </c>
      <c r="AW97" s="71" t="str">
        <f>INDEX(Calculation_Splits!$DW:$EY,MATCH($A97,Calculation_Splits!$E:$E,0),MATCH(AW$1,Calculation_Splits!$DW$2:$EY$2,0))</f>
        <v>Derived from the annual POTEnCIA reports on country energy consumption; author: Joint Research Center (JRC); year: 2019</v>
      </c>
      <c r="AX97" s="71" t="str">
        <f>INDEX(Calculation_Splits!$DW:$EY,MATCH($A97,Calculation_Splits!$E:$E,0),MATCH(AX$1,Calculation_Splits!$DW$2:$EY$2,0))</f>
        <v>Derived from the annual POTEnCIA reports on country energy consumption; author: Joint Research Center (JRC); year: 2019</v>
      </c>
      <c r="AY97" s="71" t="str">
        <f>INDEX(Calculation_Splits!$DW:$EY,MATCH($A97,Calculation_Splits!$E:$E,0),MATCH(AY$1,Calculation_Splits!$DW$2:$EY$2,0))</f>
        <v>Derived from the annual POTEnCIA reports on country energy consumption; author: Joint Research Center (JRC); year: 2019</v>
      </c>
      <c r="AZ97" s="71" t="str">
        <f>INDEX(Calculation_Splits!$DW:$EY,MATCH($A97,Calculation_Splits!$E:$E,0),MATCH(AZ$1,Calculation_Splits!$DW$2:$EY$2,0))</f>
        <v>Derived from the annual POTEnCIA reports on country energy consumption; author: Joint Research Center (JRC); year: 2019</v>
      </c>
      <c r="BA97" s="71" t="str">
        <f>INDEX(Calculation_Splits!$DW:$EY,MATCH($A97,Calculation_Splits!$E:$E,0),MATCH(BA$1,Calculation_Splits!$DW$2:$EY$2,0))</f>
        <v>Derived from the annual POTEnCIA reports on country energy consumption; author: Joint Research Center (JRC); year: 2019</v>
      </c>
      <c r="BB97" s="71" t="str">
        <f>INDEX(Calculation_Splits!$DW:$EY,MATCH($A97,Calculation_Splits!$E:$E,0),MATCH(BB$1,Calculation_Splits!$DW$2:$EY$2,0))</f>
        <v>Derived from the annual POTEnCIA reports on country energy consumption; author: Joint Research Center (JRC); year: 2019</v>
      </c>
      <c r="BC97" s="71" t="str">
        <f>INDEX(Calculation_Splits!$DW:$EY,MATCH($A97,Calculation_Splits!$E:$E,0),MATCH(BC$1,Calculation_Splits!$DW$2:$EY$2,0))</f>
        <v>Derived from the annual POTEnCIA reports on country energy consumption; author: Joint Research Center (JRC); year: 2019</v>
      </c>
      <c r="BD97" s="71" t="str">
        <f>INDEX(Calculation_Splits!$DW:$EY,MATCH($A97,Calculation_Splits!$E:$E,0),MATCH(BD$1,Calculation_Splits!$DW$2:$EY$2,0))</f>
        <v>Derived from the annual POTEnCIA reports on country energy consumption; author: Joint Research Center (JRC); year: 2019</v>
      </c>
      <c r="BE97" s="71" t="str">
        <f>INDEX(Calculation_Splits!$DW:$EY,MATCH($A97,Calculation_Splits!$E:$E,0),MATCH(BE$1,Calculation_Splits!$DW$2:$EY$2,0))</f>
        <v>Derived from the annual POTEnCIA reports on country energy consumption; author: Joint Research Center (JRC); year: 2019</v>
      </c>
      <c r="BF97" s="71" t="str">
        <f>INDEX(Calculation_Splits!$DW:$EY,MATCH($A97,Calculation_Splits!$E:$E,0),MATCH(BF$1,Calculation_Splits!$DW$2:$EY$2,0))</f>
        <v>Derived from the annual POTEnCIA reports on country energy consumption; author: Joint Research Center (JRC); year: 2019</v>
      </c>
      <c r="BG97" s="71" t="str">
        <f>INDEX(Calculation_Splits!$DW:$EY,MATCH($A97,Calculation_Splits!$E:$E,0),MATCH(BG$1,Calculation_Splits!$DW$2:$EY$2,0))</f>
        <v>Derived from the annual POTEnCIA reports on country energy consumption; author: Joint Research Center (JRC); year: 2019</v>
      </c>
    </row>
    <row r="98" spans="1:59" x14ac:dyDescent="0.2">
      <c r="A98" t="s">
        <v>867</v>
      </c>
      <c r="B98" s="49">
        <f>INDEX(Calculation_Splits!$CT:$DV,MATCH($A98,Calculation_Splits!$E:$E,0),MATCH(B$1,Calculation_Splits!$CT$2:$DV$2,0))</f>
        <v>2.8172942344570087E-2</v>
      </c>
      <c r="C98" s="49">
        <f>INDEX(Calculation_Splits!$CT:$DV,MATCH($A98,Calculation_Splits!$E:$E,0),MATCH(C$1,Calculation_Splits!$CT$2:$DV$2,0))</f>
        <v>0.19755718598379948</v>
      </c>
      <c r="D98" s="49">
        <f>INDEX(Calculation_Splits!$CT:$DV,MATCH($A98,Calculation_Splits!$E:$E,0),MATCH(D$1,Calculation_Splits!$CT$2:$DV$2,0))</f>
        <v>3.6945994345358266E-4</v>
      </c>
      <c r="E98" s="49">
        <f>INDEX(Calculation_Splits!$CT:$DV,MATCH($A98,Calculation_Splits!$E:$E,0),MATCH(E$1,Calculation_Splits!$CT$2:$DV$2,0))</f>
        <v>6.8473704602086793E-2</v>
      </c>
      <c r="F98" s="49">
        <f>INDEX(Calculation_Splits!$CT:$DV,MATCH($A98,Calculation_Splits!$E:$E,0),MATCH(F$1,Calculation_Splits!$CT$2:$DV$2,0))</f>
        <v>0.11377755370166881</v>
      </c>
      <c r="G98" s="49">
        <f>INDEX(Calculation_Splits!$CT:$DV,MATCH($A98,Calculation_Splits!$E:$E,0),MATCH(G$1,Calculation_Splits!$CT$2:$DV$2,0))</f>
        <v>2.4250792220174913E-2</v>
      </c>
      <c r="H98" s="49">
        <f>INDEX(Calculation_Splits!$CT:$DV,MATCH($A98,Calculation_Splits!$E:$E,0),MATCH(H$1,Calculation_Splits!$CT$2:$DV$2,0))</f>
        <v>4.2429322890797809E-2</v>
      </c>
      <c r="I98" s="49">
        <f>INDEX(Calculation_Splits!$CT:$DV,MATCH($A98,Calculation_Splits!$E:$E,0),MATCH(I$1,Calculation_Splits!$CT$2:$DV$2,0))</f>
        <v>3.7157291922590423E-2</v>
      </c>
      <c r="J98" s="49">
        <f>INDEX(Calculation_Splits!$CT:$DV,MATCH($A98,Calculation_Splits!$E:$E,0),MATCH(J$1,Calculation_Splits!$CT$2:$DV$2,0))</f>
        <v>9.9827361784603653E-3</v>
      </c>
      <c r="K98" s="49">
        <f>INDEX(Calculation_Splits!$CT:$DV,MATCH($A98,Calculation_Splits!$E:$E,0),MATCH(K$1,Calculation_Splits!$CT$2:$DV$2,0))</f>
        <v>5.4607697583730956E-2</v>
      </c>
      <c r="L98" s="49">
        <f>INDEX(Calculation_Splits!$CT:$DV,MATCH($A98,Calculation_Splits!$E:$E,0),MATCH(L$1,Calculation_Splits!$CT$2:$DV$2,0))</f>
        <v>0.11039032638732338</v>
      </c>
      <c r="M98" s="49">
        <f>INDEX(Calculation_Splits!$CT:$DV,MATCH($A98,Calculation_Splits!$E:$E,0),MATCH(M$1,Calculation_Splits!$CT$2:$DV$2,0))</f>
        <v>0.87490183429374146</v>
      </c>
      <c r="N98" s="49">
        <f>INDEX(Calculation_Splits!$CT:$DV,MATCH($A98,Calculation_Splits!$E:$E,0),MATCH(N$1,Calculation_Splits!$CT$2:$DV$2,0))</f>
        <v>2.049522214839933E-3</v>
      </c>
      <c r="O98" s="49">
        <f>INDEX(Calculation_Splits!$CT:$DV,MATCH($A98,Calculation_Splits!$E:$E,0),MATCH(O$1,Calculation_Splits!$CT$2:$DV$2,0))</f>
        <v>5.2625052585514283E-3</v>
      </c>
      <c r="P98" s="49">
        <f>INDEX(Calculation_Splits!$CT:$DV,MATCH($A98,Calculation_Splits!$E:$E,0),MATCH(P$1,Calculation_Splits!$CT$2:$DV$2,0))</f>
        <v>1.3544370665313507E-3</v>
      </c>
      <c r="Q98" s="49">
        <f>INDEX(Calculation_Splits!$CT:$DV,MATCH($A98,Calculation_Splits!$E:$E,0),MATCH(Q$1,Calculation_Splits!$CT$2:$DV$2,0))</f>
        <v>3.5810056145837766E-3</v>
      </c>
      <c r="R98" s="49">
        <f>INDEX(Calculation_Splits!$CT:$DV,MATCH($A98,Calculation_Splits!$E:$E,0),MATCH(R$1,Calculation_Splits!$CT$2:$DV$2,0))</f>
        <v>2.1479188632584169E-2</v>
      </c>
      <c r="S98" s="49">
        <f>INDEX(Calculation_Splits!$CT:$DV,MATCH($A98,Calculation_Splits!$E:$E,0),MATCH(S$1,Calculation_Splits!$CT$2:$DV$2,0))</f>
        <v>3.3040355562651095E-4</v>
      </c>
      <c r="T98" s="49">
        <f>INDEX(Calculation_Splits!$CT:$DV,MATCH($A98,Calculation_Splits!$E:$E,0),MATCH(T$1,Calculation_Splits!$CT$2:$DV$2,0))</f>
        <v>9.1684710867387789E-2</v>
      </c>
      <c r="U98" s="49">
        <f>INDEX(Calculation_Splits!$CT:$DV,MATCH($A98,Calculation_Splits!$E:$E,0),MATCH(U$1,Calculation_Splits!$CT$2:$DV$2,0))</f>
        <v>4.7301151775791501E-4</v>
      </c>
      <c r="V98" s="49">
        <f>INDEX(Calculation_Splits!$CT:$DV,MATCH($A98,Calculation_Splits!$E:$E,0),MATCH(V$1,Calculation_Splits!$CT$2:$DV$2,0))</f>
        <v>8.7676030015038112E-2</v>
      </c>
      <c r="W98" s="49">
        <f>INDEX(Calculation_Splits!$CT:$DV,MATCH($A98,Calculation_Splits!$E:$E,0),MATCH(W$1,Calculation_Splits!$CT$2:$DV$2,0))</f>
        <v>4.5867318934128938E-2</v>
      </c>
      <c r="X98" s="49">
        <f>INDEX(Calculation_Splits!$CT:$DV,MATCH($A98,Calculation_Splits!$E:$E,0),MATCH(X$1,Calculation_Splits!$CT$2:$DV$2,0))</f>
        <v>1.3571637139216421E-2</v>
      </c>
      <c r="Y98" s="49">
        <f>INDEX(Calculation_Splits!$CT:$DV,MATCH($A98,Calculation_Splits!$E:$E,0),MATCH(Y$1,Calculation_Splits!$CT$2:$DV$2,0))</f>
        <v>2.5989106551942067E-4</v>
      </c>
      <c r="Z98" s="49">
        <f>INDEX(Calculation_Splits!$CT:$DV,MATCH($A98,Calculation_Splits!$E:$E,0),MATCH(Z$1,Calculation_Splits!$CT$2:$DV$2,0))</f>
        <v>3.0685415281418351E-2</v>
      </c>
      <c r="AA98" s="49">
        <f>INDEX(Calculation_Splits!$CT:$DV,MATCH($A98,Calculation_Splits!$E:$E,0),MATCH(AA$1,Calculation_Splits!$CT$2:$DV$2,0))</f>
        <v>6.8761933225511246E-2</v>
      </c>
      <c r="AB98" s="49">
        <f>INDEX(Calculation_Splits!$CT:$DV,MATCH($A98,Calculation_Splits!$E:$E,0),MATCH(AB$1,Calculation_Splits!$CT$2:$DV$2,0))</f>
        <v>1.1988782302222558E-3</v>
      </c>
      <c r="AC98" s="49">
        <f>INDEX(Calculation_Splits!$CT:$DV,MATCH($A98,Calculation_Splits!$E:$E,0),MATCH(AC$1,Calculation_Splits!$CT$2:$DV$2,0))</f>
        <v>7.1264904312388619E-2</v>
      </c>
      <c r="AD98" s="49">
        <f>INDEX(Calculation_Splits!$CT:$DV,MATCH($A98,Calculation_Splits!$E:$E,0),MATCH(AD$1,Calculation_Splits!$CT$2:$DV$2,0))</f>
        <v>4.2465174663445349E-2</v>
      </c>
      <c r="AE98" s="71" t="str">
        <f>INDEX(Calculation_Splits!$DW:$EY,MATCH($A98,Calculation_Splits!$E:$E,0),MATCH(AE$1,Calculation_Splits!$DW$2:$EY$2,0))</f>
        <v>Derived from the annual POTEnCIA reports on country energy consumption; author: Joint Research Center (JRC); year: 2019</v>
      </c>
      <c r="AF98" s="71" t="str">
        <f>INDEX(Calculation_Splits!$DW:$EY,MATCH($A98,Calculation_Splits!$E:$E,0),MATCH(AF$1,Calculation_Splits!$DW$2:$EY$2,0))</f>
        <v>Derived from the annual POTEnCIA reports on country energy consumption; author: Joint Research Center (JRC); year: 2019</v>
      </c>
      <c r="AG98" s="71" t="str">
        <f>INDEX(Calculation_Splits!$DW:$EY,MATCH($A98,Calculation_Splits!$E:$E,0),MATCH(AG$1,Calculation_Splits!$DW$2:$EY$2,0))</f>
        <v>Derived from the annual POTEnCIA reports on country energy consumption; author: Joint Research Center (JRC); year: 2019</v>
      </c>
      <c r="AH98" s="71" t="str">
        <f>INDEX(Calculation_Splits!$DW:$EY,MATCH($A98,Calculation_Splits!$E:$E,0),MATCH(AH$1,Calculation_Splits!$DW$2:$EY$2,0))</f>
        <v>Derived from the annual POTEnCIA reports on country energy consumption; author: Joint Research Center (JRC); year: 2019</v>
      </c>
      <c r="AI98" s="71" t="str">
        <f>INDEX(Calculation_Splits!$DW:$EY,MATCH($A98,Calculation_Splits!$E:$E,0),MATCH(AI$1,Calculation_Splits!$DW$2:$EY$2,0))</f>
        <v>Derived from the annual POTEnCIA reports on country energy consumption; author: Joint Research Center (JRC); year: 2019</v>
      </c>
      <c r="AJ98" s="71" t="str">
        <f>INDEX(Calculation_Splits!$DW:$EY,MATCH($A98,Calculation_Splits!$E:$E,0),MATCH(AJ$1,Calculation_Splits!$DW$2:$EY$2,0))</f>
        <v>Derived from the annual POTEnCIA reports on country energy consumption; author: Joint Research Center (JRC); year: 2019</v>
      </c>
      <c r="AK98" s="71" t="str">
        <f>INDEX(Calculation_Splits!$DW:$EY,MATCH($A98,Calculation_Splits!$E:$E,0),MATCH(AK$1,Calculation_Splits!$DW$2:$EY$2,0))</f>
        <v>Derived from the annual POTEnCIA reports on country energy consumption; author: Joint Research Center (JRC); year: 2019</v>
      </c>
      <c r="AL98" s="71" t="str">
        <f>INDEX(Calculation_Splits!$DW:$EY,MATCH($A98,Calculation_Splits!$E:$E,0),MATCH(AL$1,Calculation_Splits!$DW$2:$EY$2,0))</f>
        <v>Derived from the annual POTEnCIA reports on country energy consumption; author: Joint Research Center (JRC); year: 2019</v>
      </c>
      <c r="AM98" s="71" t="str">
        <f>INDEX(Calculation_Splits!$DW:$EY,MATCH($A98,Calculation_Splits!$E:$E,0),MATCH(AM$1,Calculation_Splits!$DW$2:$EY$2,0))</f>
        <v>Derived from the annual POTEnCIA reports on country energy consumption; author: Joint Research Center (JRC); year: 2019</v>
      </c>
      <c r="AN98" s="71" t="str">
        <f>INDEX(Calculation_Splits!$DW:$EY,MATCH($A98,Calculation_Splits!$E:$E,0),MATCH(AN$1,Calculation_Splits!$DW$2:$EY$2,0))</f>
        <v>Derived from the annual POTEnCIA reports on country energy consumption; author: Joint Research Center (JRC); year: 2019</v>
      </c>
      <c r="AO98" s="71" t="str">
        <f>INDEX(Calculation_Splits!$DW:$EY,MATCH($A98,Calculation_Splits!$E:$E,0),MATCH(AO$1,Calculation_Splits!$DW$2:$EY$2,0))</f>
        <v>Derived from the annual POTEnCIA reports on country energy consumption; author: Joint Research Center (JRC); year: 2019</v>
      </c>
      <c r="AP98" s="71" t="str">
        <f>INDEX(Calculation_Splits!$DW:$EY,MATCH($A98,Calculation_Splits!$E:$E,0),MATCH(AP$1,Calculation_Splits!$DW$2:$EY$2,0))</f>
        <v>Derived from the annual POTEnCIA reports on country energy consumption; author: Joint Research Center (JRC); year: 2019</v>
      </c>
      <c r="AQ98" s="71" t="str">
        <f>INDEX(Calculation_Splits!$DW:$EY,MATCH($A98,Calculation_Splits!$E:$E,0),MATCH(AQ$1,Calculation_Splits!$DW$2:$EY$2,0))</f>
        <v>Derived from the annual POTEnCIA reports on country energy consumption; author: Joint Research Center (JRC); year: 2019</v>
      </c>
      <c r="AR98" s="71" t="str">
        <f>INDEX(Calculation_Splits!$DW:$EY,MATCH($A98,Calculation_Splits!$E:$E,0),MATCH(AR$1,Calculation_Splits!$DW$2:$EY$2,0))</f>
        <v>Derived from the annual POTEnCIA reports on country energy consumption; author: Joint Research Center (JRC); year: 2019</v>
      </c>
      <c r="AS98" s="71" t="str">
        <f>INDEX(Calculation_Splits!$DW:$EY,MATCH($A98,Calculation_Splits!$E:$E,0),MATCH(AS$1,Calculation_Splits!$DW$2:$EY$2,0))</f>
        <v>Derived from the annual POTEnCIA reports on country energy consumption; author: Joint Research Center (JRC); year: 2019</v>
      </c>
      <c r="AT98" s="71" t="str">
        <f>INDEX(Calculation_Splits!$DW:$EY,MATCH($A98,Calculation_Splits!$E:$E,0),MATCH(AT$1,Calculation_Splits!$DW$2:$EY$2,0))</f>
        <v>Derived from the annual POTEnCIA reports on country energy consumption; author: Joint Research Center (JRC); year: 2019</v>
      </c>
      <c r="AU98" s="71" t="str">
        <f>INDEX(Calculation_Splits!$DW:$EY,MATCH($A98,Calculation_Splits!$E:$E,0),MATCH(AU$1,Calculation_Splits!$DW$2:$EY$2,0))</f>
        <v>Derived from the annual POTEnCIA reports on country energy consumption; author: Joint Research Center (JRC); year: 2019</v>
      </c>
      <c r="AV98" s="71" t="str">
        <f>INDEX(Calculation_Splits!$DW:$EY,MATCH($A98,Calculation_Splits!$E:$E,0),MATCH(AV$1,Calculation_Splits!$DW$2:$EY$2,0))</f>
        <v>Derived from the annual POTEnCIA reports on country energy consumption; author: Joint Research Center (JRC); year: 2019</v>
      </c>
      <c r="AW98" s="71" t="str">
        <f>INDEX(Calculation_Splits!$DW:$EY,MATCH($A98,Calculation_Splits!$E:$E,0),MATCH(AW$1,Calculation_Splits!$DW$2:$EY$2,0))</f>
        <v>Derived from the annual POTEnCIA reports on country energy consumption; author: Joint Research Center (JRC); year: 2019</v>
      </c>
      <c r="AX98" s="71" t="str">
        <f>INDEX(Calculation_Splits!$DW:$EY,MATCH($A98,Calculation_Splits!$E:$E,0),MATCH(AX$1,Calculation_Splits!$DW$2:$EY$2,0))</f>
        <v>Derived from the annual POTEnCIA reports on country energy consumption; author: Joint Research Center (JRC); year: 2019</v>
      </c>
      <c r="AY98" s="71" t="str">
        <f>INDEX(Calculation_Splits!$DW:$EY,MATCH($A98,Calculation_Splits!$E:$E,0),MATCH(AY$1,Calculation_Splits!$DW$2:$EY$2,0))</f>
        <v>Derived from the annual POTEnCIA reports on country energy consumption; author: Joint Research Center (JRC); year: 2019</v>
      </c>
      <c r="AZ98" s="71" t="str">
        <f>INDEX(Calculation_Splits!$DW:$EY,MATCH($A98,Calculation_Splits!$E:$E,0),MATCH(AZ$1,Calculation_Splits!$DW$2:$EY$2,0))</f>
        <v>Derived from the annual POTEnCIA reports on country energy consumption; author: Joint Research Center (JRC); year: 2019</v>
      </c>
      <c r="BA98" s="71" t="str">
        <f>INDEX(Calculation_Splits!$DW:$EY,MATCH($A98,Calculation_Splits!$E:$E,0),MATCH(BA$1,Calculation_Splits!$DW$2:$EY$2,0))</f>
        <v>Derived from the annual POTEnCIA reports on country energy consumption; author: Joint Research Center (JRC); year: 2019</v>
      </c>
      <c r="BB98" s="71" t="str">
        <f>INDEX(Calculation_Splits!$DW:$EY,MATCH($A98,Calculation_Splits!$E:$E,0),MATCH(BB$1,Calculation_Splits!$DW$2:$EY$2,0))</f>
        <v>Derived from the annual POTEnCIA reports on country energy consumption; author: Joint Research Center (JRC); year: 2019</v>
      </c>
      <c r="BC98" s="71" t="str">
        <f>INDEX(Calculation_Splits!$DW:$EY,MATCH($A98,Calculation_Splits!$E:$E,0),MATCH(BC$1,Calculation_Splits!$DW$2:$EY$2,0))</f>
        <v>Derived from the annual POTEnCIA reports on country energy consumption; author: Joint Research Center (JRC); year: 2019</v>
      </c>
      <c r="BD98" s="71" t="str">
        <f>INDEX(Calculation_Splits!$DW:$EY,MATCH($A98,Calculation_Splits!$E:$E,0),MATCH(BD$1,Calculation_Splits!$DW$2:$EY$2,0))</f>
        <v>Derived from the annual POTEnCIA reports on country energy consumption; author: Joint Research Center (JRC); year: 2019</v>
      </c>
      <c r="BE98" s="71" t="str">
        <f>INDEX(Calculation_Splits!$DW:$EY,MATCH($A98,Calculation_Splits!$E:$E,0),MATCH(BE$1,Calculation_Splits!$DW$2:$EY$2,0))</f>
        <v>Derived from the annual POTEnCIA reports on country energy consumption; author: Joint Research Center (JRC); year: 2019</v>
      </c>
      <c r="BF98" s="71" t="str">
        <f>INDEX(Calculation_Splits!$DW:$EY,MATCH($A98,Calculation_Splits!$E:$E,0),MATCH(BF$1,Calculation_Splits!$DW$2:$EY$2,0))</f>
        <v>Derived from the annual POTEnCIA reports on country energy consumption; author: Joint Research Center (JRC); year: 2019</v>
      </c>
      <c r="BG98" s="71" t="str">
        <f>INDEX(Calculation_Splits!$DW:$EY,MATCH($A98,Calculation_Splits!$E:$E,0),MATCH(BG$1,Calculation_Splits!$DW$2:$EY$2,0))</f>
        <v>Derived from the annual POTEnCIA reports on country energy consumption; author: Joint Research Center (JRC); year: 2019</v>
      </c>
    </row>
    <row r="99" spans="1:59" x14ac:dyDescent="0.2">
      <c r="A99" t="s">
        <v>866</v>
      </c>
      <c r="B99" s="49">
        <f>INDEX(Calculation_Splits!$CT:$DV,MATCH($A99,Calculation_Splits!$E:$E,0),MATCH(B$1,Calculation_Splits!$CT$2:$DV$2,0))</f>
        <v>0.97182705765542987</v>
      </c>
      <c r="C99" s="49">
        <f>INDEX(Calculation_Splits!$CT:$DV,MATCH($A99,Calculation_Splits!$E:$E,0),MATCH(C$1,Calculation_Splits!$CT$2:$DV$2,0))</f>
        <v>0.80244281401620043</v>
      </c>
      <c r="D99" s="49">
        <f>INDEX(Calculation_Splits!$CT:$DV,MATCH($A99,Calculation_Splits!$E:$E,0),MATCH(D$1,Calculation_Splits!$CT$2:$DV$2,0))</f>
        <v>0.99963054005654639</v>
      </c>
      <c r="E99" s="49">
        <f>INDEX(Calculation_Splits!$CT:$DV,MATCH($A99,Calculation_Splits!$E:$E,0),MATCH(E$1,Calculation_Splits!$CT$2:$DV$2,0))</f>
        <v>0.93152629539791321</v>
      </c>
      <c r="F99" s="49">
        <f>INDEX(Calculation_Splits!$CT:$DV,MATCH($A99,Calculation_Splits!$E:$E,0),MATCH(F$1,Calculation_Splits!$CT$2:$DV$2,0))</f>
        <v>0.88622244629833113</v>
      </c>
      <c r="G99" s="49">
        <f>INDEX(Calculation_Splits!$CT:$DV,MATCH($A99,Calculation_Splits!$E:$E,0),MATCH(G$1,Calculation_Splits!$CT$2:$DV$2,0))</f>
        <v>0.9757492077798251</v>
      </c>
      <c r="H99" s="49">
        <f>INDEX(Calculation_Splits!$CT:$DV,MATCH($A99,Calculation_Splits!$E:$E,0),MATCH(H$1,Calculation_Splits!$CT$2:$DV$2,0))</f>
        <v>0.95757067710920207</v>
      </c>
      <c r="I99" s="49">
        <f>INDEX(Calculation_Splits!$CT:$DV,MATCH($A99,Calculation_Splits!$E:$E,0),MATCH(I$1,Calculation_Splits!$CT$2:$DV$2,0))</f>
        <v>0.96284270807740957</v>
      </c>
      <c r="J99" s="49">
        <f>INDEX(Calculation_Splits!$CT:$DV,MATCH($A99,Calculation_Splits!$E:$E,0),MATCH(J$1,Calculation_Splits!$CT$2:$DV$2,0))</f>
        <v>0.99001726382153954</v>
      </c>
      <c r="K99" s="49">
        <f>INDEX(Calculation_Splits!$CT:$DV,MATCH($A99,Calculation_Splits!$E:$E,0),MATCH(K$1,Calculation_Splits!$CT$2:$DV$2,0))</f>
        <v>0.94539230241626904</v>
      </c>
      <c r="L99" s="49">
        <f>INDEX(Calculation_Splits!$CT:$DV,MATCH($A99,Calculation_Splits!$E:$E,0),MATCH(L$1,Calculation_Splits!$CT$2:$DV$2,0))</f>
        <v>0.88960967361267662</v>
      </c>
      <c r="M99" s="49">
        <f>INDEX(Calculation_Splits!$CT:$DV,MATCH($A99,Calculation_Splits!$E:$E,0),MATCH(M$1,Calculation_Splits!$CT$2:$DV$2,0))</f>
        <v>0.12509816570625856</v>
      </c>
      <c r="N99" s="49">
        <f>INDEX(Calculation_Splits!$CT:$DV,MATCH($A99,Calculation_Splits!$E:$E,0),MATCH(N$1,Calculation_Splits!$CT$2:$DV$2,0))</f>
        <v>0.99795047778516</v>
      </c>
      <c r="O99" s="49">
        <f>INDEX(Calculation_Splits!$CT:$DV,MATCH($A99,Calculation_Splits!$E:$E,0),MATCH(O$1,Calculation_Splits!$CT$2:$DV$2,0))</f>
        <v>0.99473749474144857</v>
      </c>
      <c r="P99" s="49">
        <f>INDEX(Calculation_Splits!$CT:$DV,MATCH($A99,Calculation_Splits!$E:$E,0),MATCH(P$1,Calculation_Splits!$CT$2:$DV$2,0))</f>
        <v>0.99864556293346862</v>
      </c>
      <c r="Q99" s="49">
        <f>INDEX(Calculation_Splits!$CT:$DV,MATCH($A99,Calculation_Splits!$E:$E,0),MATCH(Q$1,Calculation_Splits!$CT$2:$DV$2,0))</f>
        <v>0.99641899438541626</v>
      </c>
      <c r="R99" s="49">
        <f>INDEX(Calculation_Splits!$CT:$DV,MATCH($A99,Calculation_Splits!$E:$E,0),MATCH(R$1,Calculation_Splits!$CT$2:$DV$2,0))</f>
        <v>0.97852081136741587</v>
      </c>
      <c r="S99" s="49">
        <f>INDEX(Calculation_Splits!$CT:$DV,MATCH($A99,Calculation_Splits!$E:$E,0),MATCH(S$1,Calculation_Splits!$CT$2:$DV$2,0))</f>
        <v>0.99966959644437348</v>
      </c>
      <c r="T99" s="49">
        <f>INDEX(Calculation_Splits!$CT:$DV,MATCH($A99,Calculation_Splits!$E:$E,0),MATCH(T$1,Calculation_Splits!$CT$2:$DV$2,0))</f>
        <v>0.90831528913261217</v>
      </c>
      <c r="U99" s="49">
        <f>INDEX(Calculation_Splits!$CT:$DV,MATCH($A99,Calculation_Splits!$E:$E,0),MATCH(U$1,Calculation_Splits!$CT$2:$DV$2,0))</f>
        <v>0.99952698848224208</v>
      </c>
      <c r="V99" s="49">
        <f>INDEX(Calculation_Splits!$CT:$DV,MATCH($A99,Calculation_Splits!$E:$E,0),MATCH(V$1,Calculation_Splits!$CT$2:$DV$2,0))</f>
        <v>0.91232396998496201</v>
      </c>
      <c r="W99" s="49">
        <f>INDEX(Calculation_Splits!$CT:$DV,MATCH($A99,Calculation_Splits!$E:$E,0),MATCH(W$1,Calculation_Splits!$CT$2:$DV$2,0))</f>
        <v>0.95413268106587112</v>
      </c>
      <c r="X99" s="49">
        <f>INDEX(Calculation_Splits!$CT:$DV,MATCH($A99,Calculation_Splits!$E:$E,0),MATCH(X$1,Calculation_Splits!$CT$2:$DV$2,0))</f>
        <v>0.98642836286078361</v>
      </c>
      <c r="Y99" s="49">
        <f>INDEX(Calculation_Splits!$CT:$DV,MATCH($A99,Calculation_Splits!$E:$E,0),MATCH(Y$1,Calculation_Splits!$CT$2:$DV$2,0))</f>
        <v>0.99974010893448062</v>
      </c>
      <c r="Z99" s="49">
        <f>INDEX(Calculation_Splits!$CT:$DV,MATCH($A99,Calculation_Splits!$E:$E,0),MATCH(Z$1,Calculation_Splits!$CT$2:$DV$2,0))</f>
        <v>0.96931458471858167</v>
      </c>
      <c r="AA99" s="49">
        <f>INDEX(Calculation_Splits!$CT:$DV,MATCH($A99,Calculation_Splits!$E:$E,0),MATCH(AA$1,Calculation_Splits!$CT$2:$DV$2,0))</f>
        <v>0.93123806677448884</v>
      </c>
      <c r="AB99" s="49">
        <f>INDEX(Calculation_Splits!$CT:$DV,MATCH($A99,Calculation_Splits!$E:$E,0),MATCH(AB$1,Calculation_Splits!$CT$2:$DV$2,0))</f>
        <v>0.99880112176977764</v>
      </c>
      <c r="AC99" s="49">
        <f>INDEX(Calculation_Splits!$CT:$DV,MATCH($A99,Calculation_Splits!$E:$E,0),MATCH(AC$1,Calculation_Splits!$CT$2:$DV$2,0))</f>
        <v>0.92873509568761148</v>
      </c>
      <c r="AD99" s="49">
        <f>INDEX(Calculation_Splits!$CT:$DV,MATCH($A99,Calculation_Splits!$E:$E,0),MATCH(AD$1,Calculation_Splits!$CT$2:$DV$2,0))</f>
        <v>0.95753482533655465</v>
      </c>
      <c r="AE99" s="71" t="str">
        <f>INDEX(Calculation_Splits!$DW:$EY,MATCH($A99,Calculation_Splits!$E:$E,0),MATCH(AE$1,Calculation_Splits!$DW$2:$EY$2,0))</f>
        <v>Derived from the annual POTEnCIA reports on country energy consumption; author: Joint Research Center (JRC); year: 2019</v>
      </c>
      <c r="AF99" s="71" t="str">
        <f>INDEX(Calculation_Splits!$DW:$EY,MATCH($A99,Calculation_Splits!$E:$E,0),MATCH(AF$1,Calculation_Splits!$DW$2:$EY$2,0))</f>
        <v>Derived from the annual POTEnCIA reports on country energy consumption; author: Joint Research Center (JRC); year: 2019</v>
      </c>
      <c r="AG99" s="71" t="str">
        <f>INDEX(Calculation_Splits!$DW:$EY,MATCH($A99,Calculation_Splits!$E:$E,0),MATCH(AG$1,Calculation_Splits!$DW$2:$EY$2,0))</f>
        <v>Derived from the annual POTEnCIA reports on country energy consumption; author: Joint Research Center (JRC); year: 2019</v>
      </c>
      <c r="AH99" s="71" t="str">
        <f>INDEX(Calculation_Splits!$DW:$EY,MATCH($A99,Calculation_Splits!$E:$E,0),MATCH(AH$1,Calculation_Splits!$DW$2:$EY$2,0))</f>
        <v>Derived from the annual POTEnCIA reports on country energy consumption; author: Joint Research Center (JRC); year: 2019</v>
      </c>
      <c r="AI99" s="71" t="str">
        <f>INDEX(Calculation_Splits!$DW:$EY,MATCH($A99,Calculation_Splits!$E:$E,0),MATCH(AI$1,Calculation_Splits!$DW$2:$EY$2,0))</f>
        <v>Derived from the annual POTEnCIA reports on country energy consumption; author: Joint Research Center (JRC); year: 2019</v>
      </c>
      <c r="AJ99" s="71" t="str">
        <f>INDEX(Calculation_Splits!$DW:$EY,MATCH($A99,Calculation_Splits!$E:$E,0),MATCH(AJ$1,Calculation_Splits!$DW$2:$EY$2,0))</f>
        <v>Derived from the annual POTEnCIA reports on country energy consumption; author: Joint Research Center (JRC); year: 2019</v>
      </c>
      <c r="AK99" s="71" t="str">
        <f>INDEX(Calculation_Splits!$DW:$EY,MATCH($A99,Calculation_Splits!$E:$E,0),MATCH(AK$1,Calculation_Splits!$DW$2:$EY$2,0))</f>
        <v>Derived from the annual POTEnCIA reports on country energy consumption; author: Joint Research Center (JRC); year: 2019</v>
      </c>
      <c r="AL99" s="71" t="str">
        <f>INDEX(Calculation_Splits!$DW:$EY,MATCH($A99,Calculation_Splits!$E:$E,0),MATCH(AL$1,Calculation_Splits!$DW$2:$EY$2,0))</f>
        <v>Derived from the annual POTEnCIA reports on country energy consumption; author: Joint Research Center (JRC); year: 2019</v>
      </c>
      <c r="AM99" s="71" t="str">
        <f>INDEX(Calculation_Splits!$DW:$EY,MATCH($A99,Calculation_Splits!$E:$E,0),MATCH(AM$1,Calculation_Splits!$DW$2:$EY$2,0))</f>
        <v>Derived from the annual POTEnCIA reports on country energy consumption; author: Joint Research Center (JRC); year: 2019</v>
      </c>
      <c r="AN99" s="71" t="str">
        <f>INDEX(Calculation_Splits!$DW:$EY,MATCH($A99,Calculation_Splits!$E:$E,0),MATCH(AN$1,Calculation_Splits!$DW$2:$EY$2,0))</f>
        <v>Derived from the annual POTEnCIA reports on country energy consumption; author: Joint Research Center (JRC); year: 2019</v>
      </c>
      <c r="AO99" s="71" t="str">
        <f>INDEX(Calculation_Splits!$DW:$EY,MATCH($A99,Calculation_Splits!$E:$E,0),MATCH(AO$1,Calculation_Splits!$DW$2:$EY$2,0))</f>
        <v>Derived from the annual POTEnCIA reports on country energy consumption; author: Joint Research Center (JRC); year: 2019</v>
      </c>
      <c r="AP99" s="71" t="str">
        <f>INDEX(Calculation_Splits!$DW:$EY,MATCH($A99,Calculation_Splits!$E:$E,0),MATCH(AP$1,Calculation_Splits!$DW$2:$EY$2,0))</f>
        <v>Derived from the annual POTEnCIA reports on country energy consumption; author: Joint Research Center (JRC); year: 2019</v>
      </c>
      <c r="AQ99" s="71" t="str">
        <f>INDEX(Calculation_Splits!$DW:$EY,MATCH($A99,Calculation_Splits!$E:$E,0),MATCH(AQ$1,Calculation_Splits!$DW$2:$EY$2,0))</f>
        <v>Derived from the annual POTEnCIA reports on country energy consumption; author: Joint Research Center (JRC); year: 2019</v>
      </c>
      <c r="AR99" s="71" t="str">
        <f>INDEX(Calculation_Splits!$DW:$EY,MATCH($A99,Calculation_Splits!$E:$E,0),MATCH(AR$1,Calculation_Splits!$DW$2:$EY$2,0))</f>
        <v>Derived from the annual POTEnCIA reports on country energy consumption; author: Joint Research Center (JRC); year: 2019</v>
      </c>
      <c r="AS99" s="71" t="str">
        <f>INDEX(Calculation_Splits!$DW:$EY,MATCH($A99,Calculation_Splits!$E:$E,0),MATCH(AS$1,Calculation_Splits!$DW$2:$EY$2,0))</f>
        <v>Derived from the annual POTEnCIA reports on country energy consumption; author: Joint Research Center (JRC); year: 2019</v>
      </c>
      <c r="AT99" s="71" t="str">
        <f>INDEX(Calculation_Splits!$DW:$EY,MATCH($A99,Calculation_Splits!$E:$E,0),MATCH(AT$1,Calculation_Splits!$DW$2:$EY$2,0))</f>
        <v>Derived from the annual POTEnCIA reports on country energy consumption; author: Joint Research Center (JRC); year: 2019</v>
      </c>
      <c r="AU99" s="71" t="str">
        <f>INDEX(Calculation_Splits!$DW:$EY,MATCH($A99,Calculation_Splits!$E:$E,0),MATCH(AU$1,Calculation_Splits!$DW$2:$EY$2,0))</f>
        <v>Derived from the annual POTEnCIA reports on country energy consumption; author: Joint Research Center (JRC); year: 2019</v>
      </c>
      <c r="AV99" s="71" t="str">
        <f>INDEX(Calculation_Splits!$DW:$EY,MATCH($A99,Calculation_Splits!$E:$E,0),MATCH(AV$1,Calculation_Splits!$DW$2:$EY$2,0))</f>
        <v>Derived from the annual POTEnCIA reports on country energy consumption; author: Joint Research Center (JRC); year: 2019</v>
      </c>
      <c r="AW99" s="71" t="str">
        <f>INDEX(Calculation_Splits!$DW:$EY,MATCH($A99,Calculation_Splits!$E:$E,0),MATCH(AW$1,Calculation_Splits!$DW$2:$EY$2,0))</f>
        <v>Derived from the annual POTEnCIA reports on country energy consumption; author: Joint Research Center (JRC); year: 2019</v>
      </c>
      <c r="AX99" s="71" t="str">
        <f>INDEX(Calculation_Splits!$DW:$EY,MATCH($A99,Calculation_Splits!$E:$E,0),MATCH(AX$1,Calculation_Splits!$DW$2:$EY$2,0))</f>
        <v>Derived from the annual POTEnCIA reports on country energy consumption; author: Joint Research Center (JRC); year: 2019</v>
      </c>
      <c r="AY99" s="71" t="str">
        <f>INDEX(Calculation_Splits!$DW:$EY,MATCH($A99,Calculation_Splits!$E:$E,0),MATCH(AY$1,Calculation_Splits!$DW$2:$EY$2,0))</f>
        <v>Derived from the annual POTEnCIA reports on country energy consumption; author: Joint Research Center (JRC); year: 2019</v>
      </c>
      <c r="AZ99" s="71" t="str">
        <f>INDEX(Calculation_Splits!$DW:$EY,MATCH($A99,Calculation_Splits!$E:$E,0),MATCH(AZ$1,Calculation_Splits!$DW$2:$EY$2,0))</f>
        <v>Derived from the annual POTEnCIA reports on country energy consumption; author: Joint Research Center (JRC); year: 2019</v>
      </c>
      <c r="BA99" s="71" t="str">
        <f>INDEX(Calculation_Splits!$DW:$EY,MATCH($A99,Calculation_Splits!$E:$E,0),MATCH(BA$1,Calculation_Splits!$DW$2:$EY$2,0))</f>
        <v>Derived from the annual POTEnCIA reports on country energy consumption; author: Joint Research Center (JRC); year: 2019</v>
      </c>
      <c r="BB99" s="71" t="str">
        <f>INDEX(Calculation_Splits!$DW:$EY,MATCH($A99,Calculation_Splits!$E:$E,0),MATCH(BB$1,Calculation_Splits!$DW$2:$EY$2,0))</f>
        <v>Derived from the annual POTEnCIA reports on country energy consumption; author: Joint Research Center (JRC); year: 2019</v>
      </c>
      <c r="BC99" s="71" t="str">
        <f>INDEX(Calculation_Splits!$DW:$EY,MATCH($A99,Calculation_Splits!$E:$E,0),MATCH(BC$1,Calculation_Splits!$DW$2:$EY$2,0))</f>
        <v>Derived from the annual POTEnCIA reports on country energy consumption; author: Joint Research Center (JRC); year: 2019</v>
      </c>
      <c r="BD99" s="71" t="str">
        <f>INDEX(Calculation_Splits!$DW:$EY,MATCH($A99,Calculation_Splits!$E:$E,0),MATCH(BD$1,Calculation_Splits!$DW$2:$EY$2,0))</f>
        <v>Derived from the annual POTEnCIA reports on country energy consumption; author: Joint Research Center (JRC); year: 2019</v>
      </c>
      <c r="BE99" s="71" t="str">
        <f>INDEX(Calculation_Splits!$DW:$EY,MATCH($A99,Calculation_Splits!$E:$E,0),MATCH(BE$1,Calculation_Splits!$DW$2:$EY$2,0))</f>
        <v>Derived from the annual POTEnCIA reports on country energy consumption; author: Joint Research Center (JRC); year: 2019</v>
      </c>
      <c r="BF99" s="71" t="str">
        <f>INDEX(Calculation_Splits!$DW:$EY,MATCH($A99,Calculation_Splits!$E:$E,0),MATCH(BF$1,Calculation_Splits!$DW$2:$EY$2,0))</f>
        <v>Derived from the annual POTEnCIA reports on country energy consumption; author: Joint Research Center (JRC); year: 2019</v>
      </c>
      <c r="BG99" s="71" t="str">
        <f>INDEX(Calculation_Splits!$DW:$EY,MATCH($A99,Calculation_Splits!$E:$E,0),MATCH(BG$1,Calculation_Splits!$DW$2:$EY$2,0))</f>
        <v>Derived from the annual POTEnCIA reports on country energy consumption; author: Joint Research Center (JRC); year: 2019</v>
      </c>
    </row>
    <row r="100" spans="1:59" x14ac:dyDescent="0.2">
      <c r="A100" t="s">
        <v>865</v>
      </c>
      <c r="B100" s="49">
        <f>INDEX(Calculation_Splits!$CT:$DV,MATCH($A100,Calculation_Splits!$E:$E,0),MATCH(B$1,Calculation_Splits!$CT$2:$DV$2,0))</f>
        <v>1.4972018925775496E-2</v>
      </c>
      <c r="C100" s="49">
        <f>INDEX(Calculation_Splits!$CT:$DV,MATCH($A100,Calculation_Splits!$E:$E,0),MATCH(C$1,Calculation_Splits!$CT$2:$DV$2,0))</f>
        <v>1.6345318395563309E-2</v>
      </c>
      <c r="D100" s="49">
        <f>INDEX(Calculation_Splits!$CT:$DV,MATCH($A100,Calculation_Splits!$E:$E,0),MATCH(D$1,Calculation_Splits!$CT$2:$DV$2,0))</f>
        <v>2.3960536977361856E-2</v>
      </c>
      <c r="E100" s="49">
        <f>INDEX(Calculation_Splits!$CT:$DV,MATCH($A100,Calculation_Splits!$E:$E,0),MATCH(E$1,Calculation_Splits!$CT$2:$DV$2,0))</f>
        <v>9.8625489580424358E-3</v>
      </c>
      <c r="F100" s="49">
        <f>INDEX(Calculation_Splits!$CT:$DV,MATCH($A100,Calculation_Splits!$E:$E,0),MATCH(F$1,Calculation_Splits!$CT$2:$DV$2,0))</f>
        <v>3.7722046188615257E-2</v>
      </c>
      <c r="G100" s="49">
        <f>INDEX(Calculation_Splits!$CT:$DV,MATCH($A100,Calculation_Splits!$E:$E,0),MATCH(G$1,Calculation_Splits!$CT$2:$DV$2,0))</f>
        <v>6.1566421103260533E-3</v>
      </c>
      <c r="H100" s="49">
        <f>INDEX(Calculation_Splits!$CT:$DV,MATCH($A100,Calculation_Splits!$E:$E,0),MATCH(H$1,Calculation_Splits!$CT$2:$DV$2,0))</f>
        <v>1.5253905376856428E-2</v>
      </c>
      <c r="I100" s="49">
        <f>INDEX(Calculation_Splits!$CT:$DV,MATCH($A100,Calculation_Splits!$E:$E,0),MATCH(I$1,Calculation_Splits!$CT$2:$DV$2,0))</f>
        <v>3.6862186975707395E-2</v>
      </c>
      <c r="J100" s="49">
        <f>INDEX(Calculation_Splits!$CT:$DV,MATCH($A100,Calculation_Splits!$E:$E,0),MATCH(J$1,Calculation_Splits!$CT$2:$DV$2,0))</f>
        <v>1.5199457114614002E-2</v>
      </c>
      <c r="K100" s="49">
        <f>INDEX(Calculation_Splits!$CT:$DV,MATCH($A100,Calculation_Splits!$E:$E,0),MATCH(K$1,Calculation_Splits!$CT$2:$DV$2,0))</f>
        <v>1.2821905014457487E-2</v>
      </c>
      <c r="L100" s="49">
        <f>INDEX(Calculation_Splits!$CT:$DV,MATCH($A100,Calculation_Splits!$E:$E,0),MATCH(L$1,Calculation_Splits!$CT$2:$DV$2,0))</f>
        <v>2.1518111970557842E-2</v>
      </c>
      <c r="M100" s="49">
        <f>INDEX(Calculation_Splits!$CT:$DV,MATCH($A100,Calculation_Splits!$E:$E,0),MATCH(M$1,Calculation_Splits!$CT$2:$DV$2,0))</f>
        <v>1.9049199318548586E-2</v>
      </c>
      <c r="N100" s="49">
        <f>INDEX(Calculation_Splits!$CT:$DV,MATCH($A100,Calculation_Splits!$E:$E,0),MATCH(N$1,Calculation_Splits!$CT$2:$DV$2,0))</f>
        <v>9.0458223531557941E-2</v>
      </c>
      <c r="O100" s="49">
        <f>INDEX(Calculation_Splits!$CT:$DV,MATCH($A100,Calculation_Splits!$E:$E,0),MATCH(O$1,Calculation_Splits!$CT$2:$DV$2,0))</f>
        <v>6.2172302701164178E-3</v>
      </c>
      <c r="P100" s="49">
        <f>INDEX(Calculation_Splits!$CT:$DV,MATCH($A100,Calculation_Splits!$E:$E,0),MATCH(P$1,Calculation_Splits!$CT$2:$DV$2,0))</f>
        <v>1.1870324375659004E-2</v>
      </c>
      <c r="Q100" s="49">
        <f>INDEX(Calculation_Splits!$CT:$DV,MATCH($A100,Calculation_Splits!$E:$E,0),MATCH(Q$1,Calculation_Splits!$CT$2:$DV$2,0))</f>
        <v>5.111460724882877E-4</v>
      </c>
      <c r="R100" s="49">
        <f>INDEX(Calculation_Splits!$CT:$DV,MATCH($A100,Calculation_Splits!$E:$E,0),MATCH(R$1,Calculation_Splits!$CT$2:$DV$2,0))</f>
        <v>1.6656503806637947E-2</v>
      </c>
      <c r="S100" s="49">
        <f>INDEX(Calculation_Splits!$CT:$DV,MATCH($A100,Calculation_Splits!$E:$E,0),MATCH(S$1,Calculation_Splits!$CT$2:$DV$2,0))</f>
        <v>9.1112777601419174E-3</v>
      </c>
      <c r="T100" s="49">
        <f>INDEX(Calculation_Splits!$CT:$DV,MATCH($A100,Calculation_Splits!$E:$E,0),MATCH(T$1,Calculation_Splits!$CT$2:$DV$2,0))</f>
        <v>2.7693835560794549E-3</v>
      </c>
      <c r="U100" s="49">
        <f>INDEX(Calculation_Splits!$CT:$DV,MATCH($A100,Calculation_Splits!$E:$E,0),MATCH(U$1,Calculation_Splits!$CT$2:$DV$2,0))</f>
        <v>7.9737982175475675E-3</v>
      </c>
      <c r="V100" s="49">
        <f>INDEX(Calculation_Splits!$CT:$DV,MATCH($A100,Calculation_Splits!$E:$E,0),MATCH(V$1,Calculation_Splits!$CT$2:$DV$2,0))</f>
        <v>4.7551387593983332E-3</v>
      </c>
      <c r="W100" s="49">
        <f>INDEX(Calculation_Splits!$CT:$DV,MATCH($A100,Calculation_Splits!$E:$E,0),MATCH(W$1,Calculation_Splits!$CT$2:$DV$2,0))</f>
        <v>8.1696706886615442E-2</v>
      </c>
      <c r="X100" s="49">
        <f>INDEX(Calculation_Splits!$CT:$DV,MATCH($A100,Calculation_Splits!$E:$E,0),MATCH(X$1,Calculation_Splits!$CT$2:$DV$2,0))</f>
        <v>6.2084526716373011E-3</v>
      </c>
      <c r="Y100" s="49">
        <f>INDEX(Calculation_Splits!$CT:$DV,MATCH($A100,Calculation_Splits!$E:$E,0),MATCH(Y$1,Calculation_Splits!$CT$2:$DV$2,0))</f>
        <v>5.6190218957596252E-2</v>
      </c>
      <c r="Z100" s="49">
        <f>INDEX(Calculation_Splits!$CT:$DV,MATCH($A100,Calculation_Splits!$E:$E,0),MATCH(Z$1,Calculation_Splits!$CT$2:$DV$2,0))</f>
        <v>1.5881569993601453E-2</v>
      </c>
      <c r="AA100" s="49">
        <f>INDEX(Calculation_Splits!$CT:$DV,MATCH($A100,Calculation_Splits!$E:$E,0),MATCH(AA$1,Calculation_Splits!$CT$2:$DV$2,0))</f>
        <v>1.073681518142673E-2</v>
      </c>
      <c r="AB100" s="49">
        <f>INDEX(Calculation_Splits!$CT:$DV,MATCH($A100,Calculation_Splits!$E:$E,0),MATCH(AB$1,Calculation_Splits!$CT$2:$DV$2,0))</f>
        <v>8.0178058887394071E-2</v>
      </c>
      <c r="AC100" s="49">
        <f>INDEX(Calculation_Splits!$CT:$DV,MATCH($A100,Calculation_Splits!$E:$E,0),MATCH(AC$1,Calculation_Splits!$CT$2:$DV$2,0))</f>
        <v>1.2953042353376475E-2</v>
      </c>
      <c r="AD100" s="49">
        <f>INDEX(Calculation_Splits!$CT:$DV,MATCH($A100,Calculation_Splits!$E:$E,0),MATCH(AD$1,Calculation_Splits!$CT$2:$DV$2,0))</f>
        <v>2.1571443900044614E-2</v>
      </c>
      <c r="AE100" s="71" t="str">
        <f>INDEX(Calculation_Splits!$DW:$EY,MATCH($A100,Calculation_Splits!$E:$E,0),MATCH(AE$1,Calculation_Splits!$DW$2:$EY$2,0))</f>
        <v>Derived from the annual POTEnCIA reports on country energy consumption; author: Joint Research Center (JRC); year: 2019</v>
      </c>
      <c r="AF100" s="71" t="str">
        <f>INDEX(Calculation_Splits!$DW:$EY,MATCH($A100,Calculation_Splits!$E:$E,0),MATCH(AF$1,Calculation_Splits!$DW$2:$EY$2,0))</f>
        <v>Derived from the annual POTEnCIA reports on country energy consumption; author: Joint Research Center (JRC); year: 2019</v>
      </c>
      <c r="AG100" s="71" t="str">
        <f>INDEX(Calculation_Splits!$DW:$EY,MATCH($A100,Calculation_Splits!$E:$E,0),MATCH(AG$1,Calculation_Splits!$DW$2:$EY$2,0))</f>
        <v>Derived from the annual POTEnCIA reports on country energy consumption; author: Joint Research Center (JRC); year: 2019</v>
      </c>
      <c r="AH100" s="71" t="str">
        <f>INDEX(Calculation_Splits!$DW:$EY,MATCH($A100,Calculation_Splits!$E:$E,0),MATCH(AH$1,Calculation_Splits!$DW$2:$EY$2,0))</f>
        <v>Derived from the annual POTEnCIA reports on country energy consumption; author: Joint Research Center (JRC); year: 2019</v>
      </c>
      <c r="AI100" s="71" t="str">
        <f>INDEX(Calculation_Splits!$DW:$EY,MATCH($A100,Calculation_Splits!$E:$E,0),MATCH(AI$1,Calculation_Splits!$DW$2:$EY$2,0))</f>
        <v>Derived from the annual POTEnCIA reports on country energy consumption; author: Joint Research Center (JRC); year: 2019</v>
      </c>
      <c r="AJ100" s="71" t="str">
        <f>INDEX(Calculation_Splits!$DW:$EY,MATCH($A100,Calculation_Splits!$E:$E,0),MATCH(AJ$1,Calculation_Splits!$DW$2:$EY$2,0))</f>
        <v>Derived from the annual POTEnCIA reports on country energy consumption; author: Joint Research Center (JRC); year: 2019</v>
      </c>
      <c r="AK100" s="71" t="str">
        <f>INDEX(Calculation_Splits!$DW:$EY,MATCH($A100,Calculation_Splits!$E:$E,0),MATCH(AK$1,Calculation_Splits!$DW$2:$EY$2,0))</f>
        <v>Derived from the annual POTEnCIA reports on country energy consumption; author: Joint Research Center (JRC); year: 2019</v>
      </c>
      <c r="AL100" s="71" t="str">
        <f>INDEX(Calculation_Splits!$DW:$EY,MATCH($A100,Calculation_Splits!$E:$E,0),MATCH(AL$1,Calculation_Splits!$DW$2:$EY$2,0))</f>
        <v>Derived from the annual POTEnCIA reports on country energy consumption; author: Joint Research Center (JRC); year: 2019</v>
      </c>
      <c r="AM100" s="71" t="str">
        <f>INDEX(Calculation_Splits!$DW:$EY,MATCH($A100,Calculation_Splits!$E:$E,0),MATCH(AM$1,Calculation_Splits!$DW$2:$EY$2,0))</f>
        <v>Derived from the annual POTEnCIA reports on country energy consumption; author: Joint Research Center (JRC); year: 2019</v>
      </c>
      <c r="AN100" s="71" t="str">
        <f>INDEX(Calculation_Splits!$DW:$EY,MATCH($A100,Calculation_Splits!$E:$E,0),MATCH(AN$1,Calculation_Splits!$DW$2:$EY$2,0))</f>
        <v>Derived from the annual POTEnCIA reports on country energy consumption; author: Joint Research Center (JRC); year: 2019</v>
      </c>
      <c r="AO100" s="71" t="str">
        <f>INDEX(Calculation_Splits!$DW:$EY,MATCH($A100,Calculation_Splits!$E:$E,0),MATCH(AO$1,Calculation_Splits!$DW$2:$EY$2,0))</f>
        <v>Derived from the annual POTEnCIA reports on country energy consumption; author: Joint Research Center (JRC); year: 2019</v>
      </c>
      <c r="AP100" s="71" t="str">
        <f>INDEX(Calculation_Splits!$DW:$EY,MATCH($A100,Calculation_Splits!$E:$E,0),MATCH(AP$1,Calculation_Splits!$DW$2:$EY$2,0))</f>
        <v>Derived from the annual POTEnCIA reports on country energy consumption; author: Joint Research Center (JRC); year: 2019</v>
      </c>
      <c r="AQ100" s="71" t="str">
        <f>INDEX(Calculation_Splits!$DW:$EY,MATCH($A100,Calculation_Splits!$E:$E,0),MATCH(AQ$1,Calculation_Splits!$DW$2:$EY$2,0))</f>
        <v>Derived from the annual POTEnCIA reports on country energy consumption; author: Joint Research Center (JRC); year: 2019</v>
      </c>
      <c r="AR100" s="71" t="str">
        <f>INDEX(Calculation_Splits!$DW:$EY,MATCH($A100,Calculation_Splits!$E:$E,0),MATCH(AR$1,Calculation_Splits!$DW$2:$EY$2,0))</f>
        <v>Derived from the annual POTEnCIA reports on country energy consumption; author: Joint Research Center (JRC); year: 2019</v>
      </c>
      <c r="AS100" s="71" t="str">
        <f>INDEX(Calculation_Splits!$DW:$EY,MATCH($A100,Calculation_Splits!$E:$E,0),MATCH(AS$1,Calculation_Splits!$DW$2:$EY$2,0))</f>
        <v>Derived from the annual POTEnCIA reports on country energy consumption; author: Joint Research Center (JRC); year: 2019</v>
      </c>
      <c r="AT100" s="71" t="str">
        <f>INDEX(Calculation_Splits!$DW:$EY,MATCH($A100,Calculation_Splits!$E:$E,0),MATCH(AT$1,Calculation_Splits!$DW$2:$EY$2,0))</f>
        <v>Derived from the annual POTEnCIA reports on country energy consumption; author: Joint Research Center (JRC); year: 2019</v>
      </c>
      <c r="AU100" s="71" t="str">
        <f>INDEX(Calculation_Splits!$DW:$EY,MATCH($A100,Calculation_Splits!$E:$E,0),MATCH(AU$1,Calculation_Splits!$DW$2:$EY$2,0))</f>
        <v>Derived from the annual POTEnCIA reports on country energy consumption; author: Joint Research Center (JRC); year: 2019</v>
      </c>
      <c r="AV100" s="71" t="str">
        <f>INDEX(Calculation_Splits!$DW:$EY,MATCH($A100,Calculation_Splits!$E:$E,0),MATCH(AV$1,Calculation_Splits!$DW$2:$EY$2,0))</f>
        <v>Derived from the annual POTEnCIA reports on country energy consumption; author: Joint Research Center (JRC); year: 2019</v>
      </c>
      <c r="AW100" s="71" t="str">
        <f>INDEX(Calculation_Splits!$DW:$EY,MATCH($A100,Calculation_Splits!$E:$E,0),MATCH(AW$1,Calculation_Splits!$DW$2:$EY$2,0))</f>
        <v>Derived from the annual POTEnCIA reports on country energy consumption; author: Joint Research Center (JRC); year: 2019</v>
      </c>
      <c r="AX100" s="71" t="str">
        <f>INDEX(Calculation_Splits!$DW:$EY,MATCH($A100,Calculation_Splits!$E:$E,0),MATCH(AX$1,Calculation_Splits!$DW$2:$EY$2,0))</f>
        <v>Derived from the annual POTEnCIA reports on country energy consumption; author: Joint Research Center (JRC); year: 2019</v>
      </c>
      <c r="AY100" s="71" t="str">
        <f>INDEX(Calculation_Splits!$DW:$EY,MATCH($A100,Calculation_Splits!$E:$E,0),MATCH(AY$1,Calculation_Splits!$DW$2:$EY$2,0))</f>
        <v>Derived from the annual POTEnCIA reports on country energy consumption; author: Joint Research Center (JRC); year: 2019</v>
      </c>
      <c r="AZ100" s="71" t="str">
        <f>INDEX(Calculation_Splits!$DW:$EY,MATCH($A100,Calculation_Splits!$E:$E,0),MATCH(AZ$1,Calculation_Splits!$DW$2:$EY$2,0))</f>
        <v>Derived from the annual POTEnCIA reports on country energy consumption; author: Joint Research Center (JRC); year: 2019</v>
      </c>
      <c r="BA100" s="71" t="str">
        <f>INDEX(Calculation_Splits!$DW:$EY,MATCH($A100,Calculation_Splits!$E:$E,0),MATCH(BA$1,Calculation_Splits!$DW$2:$EY$2,0))</f>
        <v>Derived from the annual POTEnCIA reports on country energy consumption; author: Joint Research Center (JRC); year: 2019</v>
      </c>
      <c r="BB100" s="71" t="str">
        <f>INDEX(Calculation_Splits!$DW:$EY,MATCH($A100,Calculation_Splits!$E:$E,0),MATCH(BB$1,Calculation_Splits!$DW$2:$EY$2,0))</f>
        <v>Derived from the annual POTEnCIA reports on country energy consumption; author: Joint Research Center (JRC); year: 2019</v>
      </c>
      <c r="BC100" s="71" t="str">
        <f>INDEX(Calculation_Splits!$DW:$EY,MATCH($A100,Calculation_Splits!$E:$E,0),MATCH(BC$1,Calculation_Splits!$DW$2:$EY$2,0))</f>
        <v>Derived from the annual POTEnCIA reports on country energy consumption; author: Joint Research Center (JRC); year: 2019</v>
      </c>
      <c r="BD100" s="71" t="str">
        <f>INDEX(Calculation_Splits!$DW:$EY,MATCH($A100,Calculation_Splits!$E:$E,0),MATCH(BD$1,Calculation_Splits!$DW$2:$EY$2,0))</f>
        <v>Derived from the annual POTEnCIA reports on country energy consumption; author: Joint Research Center (JRC); year: 2019</v>
      </c>
      <c r="BE100" s="71" t="str">
        <f>INDEX(Calculation_Splits!$DW:$EY,MATCH($A100,Calculation_Splits!$E:$E,0),MATCH(BE$1,Calculation_Splits!$DW$2:$EY$2,0))</f>
        <v>Derived from the annual POTEnCIA reports on country energy consumption; author: Joint Research Center (JRC); year: 2019</v>
      </c>
      <c r="BF100" s="71" t="str">
        <f>INDEX(Calculation_Splits!$DW:$EY,MATCH($A100,Calculation_Splits!$E:$E,0),MATCH(BF$1,Calculation_Splits!$DW$2:$EY$2,0))</f>
        <v>Derived from the annual POTEnCIA reports on country energy consumption; author: Joint Research Center (JRC); year: 2019</v>
      </c>
      <c r="BG100" s="71" t="str">
        <f>INDEX(Calculation_Splits!$DW:$EY,MATCH($A100,Calculation_Splits!$E:$E,0),MATCH(BG$1,Calculation_Splits!$DW$2:$EY$2,0))</f>
        <v>Derived from the annual POTEnCIA reports on country energy consumption; author: Joint Research Center (JRC); year: 2019</v>
      </c>
    </row>
    <row r="101" spans="1:59" x14ac:dyDescent="0.2">
      <c r="A101" t="s">
        <v>869</v>
      </c>
      <c r="B101" s="49">
        <f>INDEX(Calculation_Splits!$CT:$DV,MATCH($A101,Calculation_Splits!$E:$E,0),MATCH(B$1,Calculation_Splits!$CT$2:$DV$2,0))</f>
        <v>0</v>
      </c>
      <c r="C101" s="49">
        <f>INDEX(Calculation_Splits!$CT:$DV,MATCH($A101,Calculation_Splits!$E:$E,0),MATCH(C$1,Calculation_Splits!$CT$2:$DV$2,0))</f>
        <v>0</v>
      </c>
      <c r="D101" s="49">
        <f>INDEX(Calculation_Splits!$CT:$DV,MATCH($A101,Calculation_Splits!$E:$E,0),MATCH(D$1,Calculation_Splits!$CT$2:$DV$2,0))</f>
        <v>0</v>
      </c>
      <c r="E101" s="49">
        <f>INDEX(Calculation_Splits!$CT:$DV,MATCH($A101,Calculation_Splits!$E:$E,0),MATCH(E$1,Calculation_Splits!$CT$2:$DV$2,0))</f>
        <v>0</v>
      </c>
      <c r="F101" s="49">
        <f>INDEX(Calculation_Splits!$CT:$DV,MATCH($A101,Calculation_Splits!$E:$E,0),MATCH(F$1,Calculation_Splits!$CT$2:$DV$2,0))</f>
        <v>0</v>
      </c>
      <c r="G101" s="49">
        <f>INDEX(Calculation_Splits!$CT:$DV,MATCH($A101,Calculation_Splits!$E:$E,0),MATCH(G$1,Calculation_Splits!$CT$2:$DV$2,0))</f>
        <v>0</v>
      </c>
      <c r="H101" s="49">
        <f>INDEX(Calculation_Splits!$CT:$DV,MATCH($A101,Calculation_Splits!$E:$E,0),MATCH(H$1,Calculation_Splits!$CT$2:$DV$2,0))</f>
        <v>0</v>
      </c>
      <c r="I101" s="49">
        <f>INDEX(Calculation_Splits!$CT:$DV,MATCH($A101,Calculation_Splits!$E:$E,0),MATCH(I$1,Calculation_Splits!$CT$2:$DV$2,0))</f>
        <v>0</v>
      </c>
      <c r="J101" s="49">
        <f>INDEX(Calculation_Splits!$CT:$DV,MATCH($A101,Calculation_Splits!$E:$E,0),MATCH(J$1,Calculation_Splits!$CT$2:$DV$2,0))</f>
        <v>0</v>
      </c>
      <c r="K101" s="49">
        <f>INDEX(Calculation_Splits!$CT:$DV,MATCH($A101,Calculation_Splits!$E:$E,0),MATCH(K$1,Calculation_Splits!$CT$2:$DV$2,0))</f>
        <v>0</v>
      </c>
      <c r="L101" s="49">
        <f>INDEX(Calculation_Splits!$CT:$DV,MATCH($A101,Calculation_Splits!$E:$E,0),MATCH(L$1,Calculation_Splits!$CT$2:$DV$2,0))</f>
        <v>0</v>
      </c>
      <c r="M101" s="49">
        <f>INDEX(Calculation_Splits!$CT:$DV,MATCH($A101,Calculation_Splits!$E:$E,0),MATCH(M$1,Calculation_Splits!$CT$2:$DV$2,0))</f>
        <v>0</v>
      </c>
      <c r="N101" s="49">
        <f>INDEX(Calculation_Splits!$CT:$DV,MATCH($A101,Calculation_Splits!$E:$E,0),MATCH(N$1,Calculation_Splits!$CT$2:$DV$2,0))</f>
        <v>0</v>
      </c>
      <c r="O101" s="49">
        <f>INDEX(Calculation_Splits!$CT:$DV,MATCH($A101,Calculation_Splits!$E:$E,0),MATCH(O$1,Calculation_Splits!$CT$2:$DV$2,0))</f>
        <v>0</v>
      </c>
      <c r="P101" s="49">
        <f>INDEX(Calculation_Splits!$CT:$DV,MATCH($A101,Calculation_Splits!$E:$E,0),MATCH(P$1,Calculation_Splits!$CT$2:$DV$2,0))</f>
        <v>0</v>
      </c>
      <c r="Q101" s="49">
        <f>INDEX(Calculation_Splits!$CT:$DV,MATCH($A101,Calculation_Splits!$E:$E,0),MATCH(Q$1,Calculation_Splits!$CT$2:$DV$2,0))</f>
        <v>0</v>
      </c>
      <c r="R101" s="49">
        <f>INDEX(Calculation_Splits!$CT:$DV,MATCH($A101,Calculation_Splits!$E:$E,0),MATCH(R$1,Calculation_Splits!$CT$2:$DV$2,0))</f>
        <v>0</v>
      </c>
      <c r="S101" s="49">
        <f>INDEX(Calculation_Splits!$CT:$DV,MATCH($A101,Calculation_Splits!$E:$E,0),MATCH(S$1,Calculation_Splits!$CT$2:$DV$2,0))</f>
        <v>0</v>
      </c>
      <c r="T101" s="49">
        <f>INDEX(Calculation_Splits!$CT:$DV,MATCH($A101,Calculation_Splits!$E:$E,0),MATCH(T$1,Calculation_Splits!$CT$2:$DV$2,0))</f>
        <v>0</v>
      </c>
      <c r="U101" s="49">
        <f>INDEX(Calculation_Splits!$CT:$DV,MATCH($A101,Calculation_Splits!$E:$E,0),MATCH(U$1,Calculation_Splits!$CT$2:$DV$2,0))</f>
        <v>0</v>
      </c>
      <c r="V101" s="49">
        <f>INDEX(Calculation_Splits!$CT:$DV,MATCH($A101,Calculation_Splits!$E:$E,0),MATCH(V$1,Calculation_Splits!$CT$2:$DV$2,0))</f>
        <v>0</v>
      </c>
      <c r="W101" s="49">
        <f>INDEX(Calculation_Splits!$CT:$DV,MATCH($A101,Calculation_Splits!$E:$E,0),MATCH(W$1,Calculation_Splits!$CT$2:$DV$2,0))</f>
        <v>0</v>
      </c>
      <c r="X101" s="49">
        <f>INDEX(Calculation_Splits!$CT:$DV,MATCH($A101,Calculation_Splits!$E:$E,0),MATCH(X$1,Calculation_Splits!$CT$2:$DV$2,0))</f>
        <v>0</v>
      </c>
      <c r="Y101" s="49">
        <f>INDEX(Calculation_Splits!$CT:$DV,MATCH($A101,Calculation_Splits!$E:$E,0),MATCH(Y$1,Calculation_Splits!$CT$2:$DV$2,0))</f>
        <v>0</v>
      </c>
      <c r="Z101" s="49">
        <f>INDEX(Calculation_Splits!$CT:$DV,MATCH($A101,Calculation_Splits!$E:$E,0),MATCH(Z$1,Calculation_Splits!$CT$2:$DV$2,0))</f>
        <v>0</v>
      </c>
      <c r="AA101" s="49">
        <f>INDEX(Calculation_Splits!$CT:$DV,MATCH($A101,Calculation_Splits!$E:$E,0),MATCH(AA$1,Calculation_Splits!$CT$2:$DV$2,0))</f>
        <v>0</v>
      </c>
      <c r="AB101" s="49">
        <f>INDEX(Calculation_Splits!$CT:$DV,MATCH($A101,Calculation_Splits!$E:$E,0),MATCH(AB$1,Calculation_Splits!$CT$2:$DV$2,0))</f>
        <v>0</v>
      </c>
      <c r="AC101" s="49">
        <f>INDEX(Calculation_Splits!$CT:$DV,MATCH($A101,Calculation_Splits!$E:$E,0),MATCH(AC$1,Calculation_Splits!$CT$2:$DV$2,0))</f>
        <v>0</v>
      </c>
      <c r="AD101" s="49">
        <f>INDEX(Calculation_Splits!$CT:$DV,MATCH($A101,Calculation_Splits!$E:$E,0),MATCH(AD$1,Calculation_Splits!$CT$2:$DV$2,0))</f>
        <v>0</v>
      </c>
      <c r="AE101" s="71" t="str">
        <f>INDEX(Calculation_Splits!$DW:$EY,MATCH($A101,Calculation_Splits!$E:$E,0),MATCH(AE$1,Calculation_Splits!$DW$2:$EY$2,0))</f>
        <v>Derived from the annual POTEnCIA reports on country energy consumption; author: Joint Research Center (JRC); year: 2019</v>
      </c>
      <c r="AF101" s="71" t="str">
        <f>INDEX(Calculation_Splits!$DW:$EY,MATCH($A101,Calculation_Splits!$E:$E,0),MATCH(AF$1,Calculation_Splits!$DW$2:$EY$2,0))</f>
        <v>Derived from the annual POTEnCIA reports on country energy consumption; author: Joint Research Center (JRC); year: 2019</v>
      </c>
      <c r="AG101" s="71" t="str">
        <f>INDEX(Calculation_Splits!$DW:$EY,MATCH($A101,Calculation_Splits!$E:$E,0),MATCH(AG$1,Calculation_Splits!$DW$2:$EY$2,0))</f>
        <v>Derived from the annual POTEnCIA reports on country energy consumption; author: Joint Research Center (JRC); year: 2019</v>
      </c>
      <c r="AH101" s="71" t="str">
        <f>INDEX(Calculation_Splits!$DW:$EY,MATCH($A101,Calculation_Splits!$E:$E,0),MATCH(AH$1,Calculation_Splits!$DW$2:$EY$2,0))</f>
        <v>Derived from the annual POTEnCIA reports on country energy consumption; author: Joint Research Center (JRC); year: 2019</v>
      </c>
      <c r="AI101" s="71" t="str">
        <f>INDEX(Calculation_Splits!$DW:$EY,MATCH($A101,Calculation_Splits!$E:$E,0),MATCH(AI$1,Calculation_Splits!$DW$2:$EY$2,0))</f>
        <v>Derived from the annual POTEnCIA reports on country energy consumption; author: Joint Research Center (JRC); year: 2019</v>
      </c>
      <c r="AJ101" s="71" t="str">
        <f>INDEX(Calculation_Splits!$DW:$EY,MATCH($A101,Calculation_Splits!$E:$E,0),MATCH(AJ$1,Calculation_Splits!$DW$2:$EY$2,0))</f>
        <v>Derived from the annual POTEnCIA reports on country energy consumption; author: Joint Research Center (JRC); year: 2019</v>
      </c>
      <c r="AK101" s="71" t="str">
        <f>INDEX(Calculation_Splits!$DW:$EY,MATCH($A101,Calculation_Splits!$E:$E,0),MATCH(AK$1,Calculation_Splits!$DW$2:$EY$2,0))</f>
        <v>Derived from the annual POTEnCIA reports on country energy consumption; author: Joint Research Center (JRC); year: 2019</v>
      </c>
      <c r="AL101" s="71" t="str">
        <f>INDEX(Calculation_Splits!$DW:$EY,MATCH($A101,Calculation_Splits!$E:$E,0),MATCH(AL$1,Calculation_Splits!$DW$2:$EY$2,0))</f>
        <v>Derived from the annual POTEnCIA reports on country energy consumption; author: Joint Research Center (JRC); year: 2019</v>
      </c>
      <c r="AM101" s="71" t="str">
        <f>INDEX(Calculation_Splits!$DW:$EY,MATCH($A101,Calculation_Splits!$E:$E,0),MATCH(AM$1,Calculation_Splits!$DW$2:$EY$2,0))</f>
        <v>Derived from the annual POTEnCIA reports on country energy consumption; author: Joint Research Center (JRC); year: 2019</v>
      </c>
      <c r="AN101" s="71" t="str">
        <f>INDEX(Calculation_Splits!$DW:$EY,MATCH($A101,Calculation_Splits!$E:$E,0),MATCH(AN$1,Calculation_Splits!$DW$2:$EY$2,0))</f>
        <v>Derived from the annual POTEnCIA reports on country energy consumption; author: Joint Research Center (JRC); year: 2019</v>
      </c>
      <c r="AO101" s="71" t="str">
        <f>INDEX(Calculation_Splits!$DW:$EY,MATCH($A101,Calculation_Splits!$E:$E,0),MATCH(AO$1,Calculation_Splits!$DW$2:$EY$2,0))</f>
        <v>Derived from the annual POTEnCIA reports on country energy consumption; author: Joint Research Center (JRC); year: 2019</v>
      </c>
      <c r="AP101" s="71" t="str">
        <f>INDEX(Calculation_Splits!$DW:$EY,MATCH($A101,Calculation_Splits!$E:$E,0),MATCH(AP$1,Calculation_Splits!$DW$2:$EY$2,0))</f>
        <v>Derived from the annual POTEnCIA reports on country energy consumption; author: Joint Research Center (JRC); year: 2019</v>
      </c>
      <c r="AQ101" s="71" t="str">
        <f>INDEX(Calculation_Splits!$DW:$EY,MATCH($A101,Calculation_Splits!$E:$E,0),MATCH(AQ$1,Calculation_Splits!$DW$2:$EY$2,0))</f>
        <v>Derived from the annual POTEnCIA reports on country energy consumption; author: Joint Research Center (JRC); year: 2019</v>
      </c>
      <c r="AR101" s="71" t="str">
        <f>INDEX(Calculation_Splits!$DW:$EY,MATCH($A101,Calculation_Splits!$E:$E,0),MATCH(AR$1,Calculation_Splits!$DW$2:$EY$2,0))</f>
        <v>Derived from the annual POTEnCIA reports on country energy consumption; author: Joint Research Center (JRC); year: 2019</v>
      </c>
      <c r="AS101" s="71" t="str">
        <f>INDEX(Calculation_Splits!$DW:$EY,MATCH($A101,Calculation_Splits!$E:$E,0),MATCH(AS$1,Calculation_Splits!$DW$2:$EY$2,0))</f>
        <v>Derived from the annual POTEnCIA reports on country energy consumption; author: Joint Research Center (JRC); year: 2019</v>
      </c>
      <c r="AT101" s="71" t="str">
        <f>INDEX(Calculation_Splits!$DW:$EY,MATCH($A101,Calculation_Splits!$E:$E,0),MATCH(AT$1,Calculation_Splits!$DW$2:$EY$2,0))</f>
        <v>Derived from the annual POTEnCIA reports on country energy consumption; author: Joint Research Center (JRC); year: 2019</v>
      </c>
      <c r="AU101" s="71" t="str">
        <f>INDEX(Calculation_Splits!$DW:$EY,MATCH($A101,Calculation_Splits!$E:$E,0),MATCH(AU$1,Calculation_Splits!$DW$2:$EY$2,0))</f>
        <v>Derived from the annual POTEnCIA reports on country energy consumption; author: Joint Research Center (JRC); year: 2019</v>
      </c>
      <c r="AV101" s="71" t="str">
        <f>INDEX(Calculation_Splits!$DW:$EY,MATCH($A101,Calculation_Splits!$E:$E,0),MATCH(AV$1,Calculation_Splits!$DW$2:$EY$2,0))</f>
        <v>Derived from the annual POTEnCIA reports on country energy consumption; author: Joint Research Center (JRC); year: 2019</v>
      </c>
      <c r="AW101" s="71" t="str">
        <f>INDEX(Calculation_Splits!$DW:$EY,MATCH($A101,Calculation_Splits!$E:$E,0),MATCH(AW$1,Calculation_Splits!$DW$2:$EY$2,0))</f>
        <v>Derived from the annual POTEnCIA reports on country energy consumption; author: Joint Research Center (JRC); year: 2019</v>
      </c>
      <c r="AX101" s="71" t="str">
        <f>INDEX(Calculation_Splits!$DW:$EY,MATCH($A101,Calculation_Splits!$E:$E,0),MATCH(AX$1,Calculation_Splits!$DW$2:$EY$2,0))</f>
        <v>Derived from the annual POTEnCIA reports on country energy consumption; author: Joint Research Center (JRC); year: 2019</v>
      </c>
      <c r="AY101" s="71" t="str">
        <f>INDEX(Calculation_Splits!$DW:$EY,MATCH($A101,Calculation_Splits!$E:$E,0),MATCH(AY$1,Calculation_Splits!$DW$2:$EY$2,0))</f>
        <v>Derived from the annual POTEnCIA reports on country energy consumption; author: Joint Research Center (JRC); year: 2019</v>
      </c>
      <c r="AZ101" s="71" t="str">
        <f>INDEX(Calculation_Splits!$DW:$EY,MATCH($A101,Calculation_Splits!$E:$E,0),MATCH(AZ$1,Calculation_Splits!$DW$2:$EY$2,0))</f>
        <v>Derived from the annual POTEnCIA reports on country energy consumption; author: Joint Research Center (JRC); year: 2019</v>
      </c>
      <c r="BA101" s="71" t="str">
        <f>INDEX(Calculation_Splits!$DW:$EY,MATCH($A101,Calculation_Splits!$E:$E,0),MATCH(BA$1,Calculation_Splits!$DW$2:$EY$2,0))</f>
        <v>Derived from the annual POTEnCIA reports on country energy consumption; author: Joint Research Center (JRC); year: 2019</v>
      </c>
      <c r="BB101" s="71" t="str">
        <f>INDEX(Calculation_Splits!$DW:$EY,MATCH($A101,Calculation_Splits!$E:$E,0),MATCH(BB$1,Calculation_Splits!$DW$2:$EY$2,0))</f>
        <v>Derived from the annual POTEnCIA reports on country energy consumption; author: Joint Research Center (JRC); year: 2019</v>
      </c>
      <c r="BC101" s="71" t="str">
        <f>INDEX(Calculation_Splits!$DW:$EY,MATCH($A101,Calculation_Splits!$E:$E,0),MATCH(BC$1,Calculation_Splits!$DW$2:$EY$2,0))</f>
        <v>Derived from the annual POTEnCIA reports on country energy consumption; author: Joint Research Center (JRC); year: 2019</v>
      </c>
      <c r="BD101" s="71" t="str">
        <f>INDEX(Calculation_Splits!$DW:$EY,MATCH($A101,Calculation_Splits!$E:$E,0),MATCH(BD$1,Calculation_Splits!$DW$2:$EY$2,0))</f>
        <v>Derived from the annual POTEnCIA reports on country energy consumption; author: Joint Research Center (JRC); year: 2019</v>
      </c>
      <c r="BE101" s="71" t="str">
        <f>INDEX(Calculation_Splits!$DW:$EY,MATCH($A101,Calculation_Splits!$E:$E,0),MATCH(BE$1,Calculation_Splits!$DW$2:$EY$2,0))</f>
        <v>Derived from the annual POTEnCIA reports on country energy consumption; author: Joint Research Center (JRC); year: 2019</v>
      </c>
      <c r="BF101" s="71" t="str">
        <f>INDEX(Calculation_Splits!$DW:$EY,MATCH($A101,Calculation_Splits!$E:$E,0),MATCH(BF$1,Calculation_Splits!$DW$2:$EY$2,0))</f>
        <v>Derived from the annual POTEnCIA reports on country energy consumption; author: Joint Research Center (JRC); year: 2019</v>
      </c>
      <c r="BG101" s="71" t="str">
        <f>INDEX(Calculation_Splits!$DW:$EY,MATCH($A101,Calculation_Splits!$E:$E,0),MATCH(BG$1,Calculation_Splits!$DW$2:$EY$2,0))</f>
        <v>Derived from the annual POTEnCIA reports on country energy consumption; author: Joint Research Center (JRC); year: 2019</v>
      </c>
    </row>
    <row r="102" spans="1:59" x14ac:dyDescent="0.2">
      <c r="A102" t="s">
        <v>868</v>
      </c>
      <c r="B102" s="49">
        <f>INDEX(Calculation_Splits!$CT:$DV,MATCH($A102,Calculation_Splits!$E:$E,0),MATCH(B$1,Calculation_Splits!$CT$2:$DV$2,0))</f>
        <v>0</v>
      </c>
      <c r="C102" s="49">
        <f>INDEX(Calculation_Splits!$CT:$DV,MATCH($A102,Calculation_Splits!$E:$E,0),MATCH(C$1,Calculation_Splits!$CT$2:$DV$2,0))</f>
        <v>0</v>
      </c>
      <c r="D102" s="49">
        <f>INDEX(Calculation_Splits!$CT:$DV,MATCH($A102,Calculation_Splits!$E:$E,0),MATCH(D$1,Calculation_Splits!$CT$2:$DV$2,0))</f>
        <v>0</v>
      </c>
      <c r="E102" s="49">
        <f>INDEX(Calculation_Splits!$CT:$DV,MATCH($A102,Calculation_Splits!$E:$E,0),MATCH(E$1,Calculation_Splits!$CT$2:$DV$2,0))</f>
        <v>0</v>
      </c>
      <c r="F102" s="49">
        <f>INDEX(Calculation_Splits!$CT:$DV,MATCH($A102,Calculation_Splits!$E:$E,0),MATCH(F$1,Calculation_Splits!$CT$2:$DV$2,0))</f>
        <v>0</v>
      </c>
      <c r="G102" s="49">
        <f>INDEX(Calculation_Splits!$CT:$DV,MATCH($A102,Calculation_Splits!$E:$E,0),MATCH(G$1,Calculation_Splits!$CT$2:$DV$2,0))</f>
        <v>0</v>
      </c>
      <c r="H102" s="49">
        <f>INDEX(Calculation_Splits!$CT:$DV,MATCH($A102,Calculation_Splits!$E:$E,0),MATCH(H$1,Calculation_Splits!$CT$2:$DV$2,0))</f>
        <v>0</v>
      </c>
      <c r="I102" s="49">
        <f>INDEX(Calculation_Splits!$CT:$DV,MATCH($A102,Calculation_Splits!$E:$E,0),MATCH(I$1,Calculation_Splits!$CT$2:$DV$2,0))</f>
        <v>0</v>
      </c>
      <c r="J102" s="49">
        <f>INDEX(Calculation_Splits!$CT:$DV,MATCH($A102,Calculation_Splits!$E:$E,0),MATCH(J$1,Calculation_Splits!$CT$2:$DV$2,0))</f>
        <v>0</v>
      </c>
      <c r="K102" s="49">
        <f>INDEX(Calculation_Splits!$CT:$DV,MATCH($A102,Calculation_Splits!$E:$E,0),MATCH(K$1,Calculation_Splits!$CT$2:$DV$2,0))</f>
        <v>0</v>
      </c>
      <c r="L102" s="49">
        <f>INDEX(Calculation_Splits!$CT:$DV,MATCH($A102,Calculation_Splits!$E:$E,0),MATCH(L$1,Calculation_Splits!$CT$2:$DV$2,0))</f>
        <v>0</v>
      </c>
      <c r="M102" s="49">
        <f>INDEX(Calculation_Splits!$CT:$DV,MATCH($A102,Calculation_Splits!$E:$E,0),MATCH(M$1,Calculation_Splits!$CT$2:$DV$2,0))</f>
        <v>0</v>
      </c>
      <c r="N102" s="49">
        <f>INDEX(Calculation_Splits!$CT:$DV,MATCH($A102,Calculation_Splits!$E:$E,0),MATCH(N$1,Calculation_Splits!$CT$2:$DV$2,0))</f>
        <v>0</v>
      </c>
      <c r="O102" s="49">
        <f>INDEX(Calculation_Splits!$CT:$DV,MATCH($A102,Calculation_Splits!$E:$E,0),MATCH(O$1,Calculation_Splits!$CT$2:$DV$2,0))</f>
        <v>0</v>
      </c>
      <c r="P102" s="49">
        <f>INDEX(Calculation_Splits!$CT:$DV,MATCH($A102,Calculation_Splits!$E:$E,0),MATCH(P$1,Calculation_Splits!$CT$2:$DV$2,0))</f>
        <v>0</v>
      </c>
      <c r="Q102" s="49">
        <f>INDEX(Calculation_Splits!$CT:$DV,MATCH($A102,Calculation_Splits!$E:$E,0),MATCH(Q$1,Calculation_Splits!$CT$2:$DV$2,0))</f>
        <v>0</v>
      </c>
      <c r="R102" s="49">
        <f>INDEX(Calculation_Splits!$CT:$DV,MATCH($A102,Calculation_Splits!$E:$E,0),MATCH(R$1,Calculation_Splits!$CT$2:$DV$2,0))</f>
        <v>0</v>
      </c>
      <c r="S102" s="49">
        <f>INDEX(Calculation_Splits!$CT:$DV,MATCH($A102,Calculation_Splits!$E:$E,0),MATCH(S$1,Calculation_Splits!$CT$2:$DV$2,0))</f>
        <v>0</v>
      </c>
      <c r="T102" s="49">
        <f>INDEX(Calculation_Splits!$CT:$DV,MATCH($A102,Calculation_Splits!$E:$E,0),MATCH(T$1,Calculation_Splits!$CT$2:$DV$2,0))</f>
        <v>0</v>
      </c>
      <c r="U102" s="49">
        <f>INDEX(Calculation_Splits!$CT:$DV,MATCH($A102,Calculation_Splits!$E:$E,0),MATCH(U$1,Calculation_Splits!$CT$2:$DV$2,0))</f>
        <v>0</v>
      </c>
      <c r="V102" s="49">
        <f>INDEX(Calculation_Splits!$CT:$DV,MATCH($A102,Calculation_Splits!$E:$E,0),MATCH(V$1,Calculation_Splits!$CT$2:$DV$2,0))</f>
        <v>0</v>
      </c>
      <c r="W102" s="49">
        <f>INDEX(Calculation_Splits!$CT:$DV,MATCH($A102,Calculation_Splits!$E:$E,0),MATCH(W$1,Calculation_Splits!$CT$2:$DV$2,0))</f>
        <v>0</v>
      </c>
      <c r="X102" s="49">
        <f>INDEX(Calculation_Splits!$CT:$DV,MATCH($A102,Calculation_Splits!$E:$E,0),MATCH(X$1,Calculation_Splits!$CT$2:$DV$2,0))</f>
        <v>0</v>
      </c>
      <c r="Y102" s="49">
        <f>INDEX(Calculation_Splits!$CT:$DV,MATCH($A102,Calculation_Splits!$E:$E,0),MATCH(Y$1,Calculation_Splits!$CT$2:$DV$2,0))</f>
        <v>0</v>
      </c>
      <c r="Z102" s="49">
        <f>INDEX(Calculation_Splits!$CT:$DV,MATCH($A102,Calculation_Splits!$E:$E,0),MATCH(Z$1,Calculation_Splits!$CT$2:$DV$2,0))</f>
        <v>0</v>
      </c>
      <c r="AA102" s="49">
        <f>INDEX(Calculation_Splits!$CT:$DV,MATCH($A102,Calculation_Splits!$E:$E,0),MATCH(AA$1,Calculation_Splits!$CT$2:$DV$2,0))</f>
        <v>0</v>
      </c>
      <c r="AB102" s="49">
        <f>INDEX(Calculation_Splits!$CT:$DV,MATCH($A102,Calculation_Splits!$E:$E,0),MATCH(AB$1,Calculation_Splits!$CT$2:$DV$2,0))</f>
        <v>0</v>
      </c>
      <c r="AC102" s="49">
        <f>INDEX(Calculation_Splits!$CT:$DV,MATCH($A102,Calculation_Splits!$E:$E,0),MATCH(AC$1,Calculation_Splits!$CT$2:$DV$2,0))</f>
        <v>0</v>
      </c>
      <c r="AD102" s="49">
        <f>INDEX(Calculation_Splits!$CT:$DV,MATCH($A102,Calculation_Splits!$E:$E,0),MATCH(AD$1,Calculation_Splits!$CT$2:$DV$2,0))</f>
        <v>0</v>
      </c>
      <c r="AE102" s="71" t="str">
        <f>INDEX(Calculation_Splits!$DW:$EY,MATCH($A102,Calculation_Splits!$E:$E,0),MATCH(AE$1,Calculation_Splits!$DW$2:$EY$2,0))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F102" s="71" t="str">
        <f>INDEX(Calculation_Splits!$DW:$EY,MATCH($A102,Calculation_Splits!$E:$E,0),MATCH(AF$1,Calculation_Splits!$DW$2:$EY$2,0))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G102" s="71" t="str">
        <f>INDEX(Calculation_Splits!$DW:$EY,MATCH($A102,Calculation_Splits!$E:$E,0),MATCH(AG$1,Calculation_Splits!$DW$2:$EY$2,0))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H102" s="71" t="str">
        <f>INDEX(Calculation_Splits!$DW:$EY,MATCH($A102,Calculation_Splits!$E:$E,0),MATCH(AH$1,Calculation_Splits!$DW$2:$EY$2,0))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I102" s="71" t="str">
        <f>INDEX(Calculation_Splits!$DW:$EY,MATCH($A102,Calculation_Splits!$E:$E,0),MATCH(AI$1,Calculation_Splits!$DW$2:$EY$2,0))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J102" s="71" t="str">
        <f>INDEX(Calculation_Splits!$DW:$EY,MATCH($A102,Calculation_Splits!$E:$E,0),MATCH(AJ$1,Calculation_Splits!$DW$2:$EY$2,0))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K102" s="71" t="str">
        <f>INDEX(Calculation_Splits!$DW:$EY,MATCH($A102,Calculation_Splits!$E:$E,0),MATCH(AK$1,Calculation_Splits!$DW$2:$EY$2,0))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L102" s="71" t="str">
        <f>INDEX(Calculation_Splits!$DW:$EY,MATCH($A102,Calculation_Splits!$E:$E,0),MATCH(AL$1,Calculation_Splits!$DW$2:$EY$2,0))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M102" s="71" t="str">
        <f>INDEX(Calculation_Splits!$DW:$EY,MATCH($A102,Calculation_Splits!$E:$E,0),MATCH(AM$1,Calculation_Splits!$DW$2:$EY$2,0))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N102" s="71" t="str">
        <f>INDEX(Calculation_Splits!$DW:$EY,MATCH($A102,Calculation_Splits!$E:$E,0),MATCH(AN$1,Calculation_Splits!$DW$2:$EY$2,0))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O102" s="71" t="str">
        <f>INDEX(Calculation_Splits!$DW:$EY,MATCH($A102,Calculation_Splits!$E:$E,0),MATCH(AO$1,Calculation_Splits!$DW$2:$EY$2,0))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P102" s="71" t="str">
        <f>INDEX(Calculation_Splits!$DW:$EY,MATCH($A102,Calculation_Splits!$E:$E,0),MATCH(AP$1,Calculation_Splits!$DW$2:$EY$2,0))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Q102" s="71" t="str">
        <f>INDEX(Calculation_Splits!$DW:$EY,MATCH($A102,Calculation_Splits!$E:$E,0),MATCH(AQ$1,Calculation_Splits!$DW$2:$EY$2,0))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R102" s="71" t="str">
        <f>INDEX(Calculation_Splits!$DW:$EY,MATCH($A102,Calculation_Splits!$E:$E,0),MATCH(AR$1,Calculation_Splits!$DW$2:$EY$2,0))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S102" s="71" t="str">
        <f>INDEX(Calculation_Splits!$DW:$EY,MATCH($A102,Calculation_Splits!$E:$E,0),MATCH(AS$1,Calculation_Splits!$DW$2:$EY$2,0))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T102" s="71" t="str">
        <f>INDEX(Calculation_Splits!$DW:$EY,MATCH($A102,Calculation_Splits!$E:$E,0),MATCH(AT$1,Calculation_Splits!$DW$2:$EY$2,0))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U102" s="71" t="str">
        <f>INDEX(Calculation_Splits!$DW:$EY,MATCH($A102,Calculation_Splits!$E:$E,0),MATCH(AU$1,Calculation_Splits!$DW$2:$EY$2,0))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V102" s="71" t="str">
        <f>INDEX(Calculation_Splits!$DW:$EY,MATCH($A102,Calculation_Splits!$E:$E,0),MATCH(AV$1,Calculation_Splits!$DW$2:$EY$2,0))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W102" s="71" t="str">
        <f>INDEX(Calculation_Splits!$DW:$EY,MATCH($A102,Calculation_Splits!$E:$E,0),MATCH(AW$1,Calculation_Splits!$DW$2:$EY$2,0))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X102" s="71" t="str">
        <f>INDEX(Calculation_Splits!$DW:$EY,MATCH($A102,Calculation_Splits!$E:$E,0),MATCH(AX$1,Calculation_Splits!$DW$2:$EY$2,0))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Y102" s="71" t="str">
        <f>INDEX(Calculation_Splits!$DW:$EY,MATCH($A102,Calculation_Splits!$E:$E,0),MATCH(AY$1,Calculation_Splits!$DW$2:$EY$2,0))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AZ102" s="71" t="str">
        <f>INDEX(Calculation_Splits!$DW:$EY,MATCH($A102,Calculation_Splits!$E:$E,0),MATCH(AZ$1,Calculation_Splits!$DW$2:$EY$2,0))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A102" s="71" t="str">
        <f>INDEX(Calculation_Splits!$DW:$EY,MATCH($A102,Calculation_Splits!$E:$E,0),MATCH(BA$1,Calculation_Splits!$DW$2:$EY$2,0))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B102" s="71" t="str">
        <f>INDEX(Calculation_Splits!$DW:$EY,MATCH($A102,Calculation_Splits!$E:$E,0),MATCH(BB$1,Calculation_Splits!$DW$2:$EY$2,0))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C102" s="71" t="str">
        <f>INDEX(Calculation_Splits!$DW:$EY,MATCH($A102,Calculation_Splits!$E:$E,0),MATCH(BC$1,Calculation_Splits!$DW$2:$EY$2,0))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D102" s="71" t="str">
        <f>INDEX(Calculation_Splits!$DW:$EY,MATCH($A102,Calculation_Splits!$E:$E,0),MATCH(BD$1,Calculation_Splits!$DW$2:$EY$2,0))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E102" s="71" t="str">
        <f>INDEX(Calculation_Splits!$DW:$EY,MATCH($A102,Calculation_Splits!$E:$E,0),MATCH(BE$1,Calculation_Splits!$DW$2:$EY$2,0))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F102" s="71" t="str">
        <f>INDEX(Calculation_Splits!$DW:$EY,MATCH($A102,Calculation_Splits!$E:$E,0),MATCH(BF$1,Calculation_Splits!$DW$2:$EY$2,0))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c r="BG102" s="71" t="str">
        <f>INDEX(Calculation_Splits!$DW:$EY,MATCH($A102,Calculation_Splits!$E:$E,0),MATCH(BG$1,Calculation_Splits!$DW$2:$EY$2,0))</f>
        <v>Data on type technology using network gas for space heating in households is not available in the annual POTEnCIA reports on country energy consumption, dummy data based on the NL dataset was used to fill in the split; author: Joint Research Center (JRC); year: 2019</v>
      </c>
    </row>
    <row r="103" spans="1:59" x14ac:dyDescent="0.2">
      <c r="A103" s="44" t="s">
        <v>318</v>
      </c>
      <c r="B103" s="49">
        <f>INDEX(Calculation_General!$H$1:$AJ$91,MATCH($A103,Calculation_General!$E:$E,0),MATCH(B$1,Calculation_General!$H$1:$AJ$1,0))</f>
        <v>382195.68336420902</v>
      </c>
      <c r="C103" s="49">
        <f>INDEX(Calculation_General!$H$1:$AJ$91,MATCH($A103,Calculation_General!$E:$E,0),MATCH(C$1,Calculation_General!$H$1:$AJ$1,0))</f>
        <v>432063.45751342701</v>
      </c>
      <c r="D103" s="49">
        <f>INDEX(Calculation_General!$H$1:$AJ$91,MATCH($A103,Calculation_General!$E:$E,0),MATCH(D$1,Calculation_General!$H$1:$AJ$1,0))</f>
        <v>170150.79554647699</v>
      </c>
      <c r="E103" s="49">
        <f>INDEX(Calculation_General!$H$1:$AJ$91,MATCH($A103,Calculation_General!$E:$E,0),MATCH(E$1,Calculation_General!$H$1:$AJ$1,0))</f>
        <v>34527.827218331702</v>
      </c>
      <c r="F103" s="49">
        <f>INDEX(Calculation_General!$H$1:$AJ$91,MATCH($A103,Calculation_General!$E:$E,0),MATCH(F$1,Calculation_General!$H$1:$AJ$1,0))</f>
        <v>300369.509358813</v>
      </c>
      <c r="G103" s="49">
        <f>INDEX(Calculation_General!$H$1:$AJ$91,MATCH($A103,Calculation_General!$E:$E,0),MATCH(G$1,Calculation_General!$H$1:$AJ$1,0))</f>
        <v>4332773.5519560399</v>
      </c>
      <c r="H103" s="49">
        <f>INDEX(Calculation_General!$H$1:$AJ$91,MATCH($A103,Calculation_General!$E:$E,0),MATCH(H$1,Calculation_General!$H$1:$AJ$1,0))</f>
        <v>311910.10305499699</v>
      </c>
      <c r="I103" s="49">
        <f>INDEX(Calculation_General!$H$1:$AJ$91,MATCH($A103,Calculation_General!$E:$E,0),MATCH(I$1,Calculation_General!$H$1:$AJ$1,0))</f>
        <v>43997.4728403509</v>
      </c>
      <c r="J103" s="49">
        <f>INDEX(Calculation_General!$H$1:$AJ$91,MATCH($A103,Calculation_General!$E:$E,0),MATCH(J$1,Calculation_General!$H$1:$AJ$1,0))</f>
        <v>1499363.9102775301</v>
      </c>
      <c r="K103" s="49">
        <f>INDEX(Calculation_General!$H$1:$AJ$91,MATCH($A103,Calculation_General!$E:$E,0),MATCH(K$1,Calculation_General!$H$1:$AJ$1,0))</f>
        <v>254170.84675244099</v>
      </c>
      <c r="L103" s="49">
        <f>INDEX(Calculation_General!$H$1:$AJ$91,MATCH($A103,Calculation_General!$E:$E,0),MATCH(L$1,Calculation_General!$H$1:$AJ$1,0))</f>
        <v>2207416.0275164698</v>
      </c>
      <c r="M103" s="49">
        <f>INDEX(Calculation_General!$H$1:$AJ$91,MATCH($A103,Calculation_General!$E:$E,0),MATCH(M$1,Calculation_General!$H$1:$AJ$1,0))</f>
        <v>2199935.48095656</v>
      </c>
      <c r="N103" s="49">
        <f>INDEX(Calculation_General!$H$1:$AJ$91,MATCH($A103,Calculation_General!$E:$E,0),MATCH(N$1,Calculation_General!$H$1:$AJ$1,0))</f>
        <v>281855.98991572898</v>
      </c>
      <c r="O103" s="49">
        <f>INDEX(Calculation_General!$H$1:$AJ$91,MATCH($A103,Calculation_General!$E:$E,0),MATCH(O$1,Calculation_General!$H$1:$AJ$1,0))</f>
        <v>101120.618400283</v>
      </c>
      <c r="P103" s="49">
        <f>INDEX(Calculation_General!$H$1:$AJ$91,MATCH($A103,Calculation_General!$E:$E,0),MATCH(P$1,Calculation_General!$H$1:$AJ$1,0))</f>
        <v>296902.15600572998</v>
      </c>
      <c r="Q103" s="49">
        <f>INDEX(Calculation_General!$H$1:$AJ$91,MATCH($A103,Calculation_General!$E:$E,0),MATCH(Q$1,Calculation_General!$H$1:$AJ$1,0))</f>
        <v>210282.14692858499</v>
      </c>
      <c r="R103" s="49">
        <f>INDEX(Calculation_General!$H$1:$AJ$91,MATCH($A103,Calculation_General!$E:$E,0),MATCH(R$1,Calculation_General!$H$1:$AJ$1,0))</f>
        <v>2298736.6127554099</v>
      </c>
      <c r="S103" s="49">
        <f>INDEX(Calculation_General!$H$1:$AJ$91,MATCH($A103,Calculation_General!$E:$E,0),MATCH(S$1,Calculation_General!$H$1:$AJ$1,0))</f>
        <v>73653.859133159</v>
      </c>
      <c r="T103" s="49">
        <f>INDEX(Calculation_General!$H$1:$AJ$91,MATCH($A103,Calculation_General!$E:$E,0),MATCH(T$1,Calculation_General!$H$1:$AJ$1,0))</f>
        <v>45008.5040155963</v>
      </c>
      <c r="U103" s="49">
        <f>INDEX(Calculation_General!$H$1:$AJ$91,MATCH($A103,Calculation_General!$E:$E,0),MATCH(U$1,Calculation_General!$H$1:$AJ$1,0))</f>
        <v>58467.602244709902</v>
      </c>
      <c r="V103" s="49">
        <f>INDEX(Calculation_General!$H$1:$AJ$91,MATCH($A103,Calculation_General!$E:$E,0),MATCH(V$1,Calculation_General!$H$1:$AJ$1,0))</f>
        <v>1133436.43785484</v>
      </c>
      <c r="W103" s="49">
        <f>INDEX(Calculation_General!$H$1:$AJ$91,MATCH($A103,Calculation_General!$E:$E,0),MATCH(W$1,Calculation_General!$H$1:$AJ$1,0))</f>
        <v>934516.54589741898</v>
      </c>
      <c r="X103" s="49">
        <f>INDEX(Calculation_General!$H$1:$AJ$91,MATCH($A103,Calculation_General!$E:$E,0),MATCH(X$1,Calculation_General!$H$1:$AJ$1,0))</f>
        <v>305027.92383765703</v>
      </c>
      <c r="Y103" s="49">
        <f>INDEX(Calculation_General!$H$1:$AJ$91,MATCH($A103,Calculation_General!$E:$E,0),MATCH(Y$1,Calculation_General!$H$1:$AJ$1,0))</f>
        <v>348593.07431714301</v>
      </c>
      <c r="Z103" s="49">
        <f>INDEX(Calculation_General!$H$1:$AJ$91,MATCH($A103,Calculation_General!$E:$E,0),MATCH(Z$1,Calculation_General!$H$1:$AJ$1,0))</f>
        <v>549487.78854091896</v>
      </c>
      <c r="AA103" s="49">
        <f>INDEX(Calculation_General!$H$1:$AJ$91,MATCH($A103,Calculation_General!$E:$E,0),MATCH(AA$1,Calculation_General!$H$1:$AJ$1,0))</f>
        <v>67929.700751498807</v>
      </c>
      <c r="AB103" s="49">
        <f>INDEX(Calculation_General!$H$1:$AJ$91,MATCH($A103,Calculation_General!$E:$E,0),MATCH(AB$1,Calculation_General!$H$1:$AJ$1,0))</f>
        <v>176771.23654312399</v>
      </c>
      <c r="AC103" s="49">
        <f>INDEX(Calculation_General!$H$1:$AJ$91,MATCH($A103,Calculation_General!$E:$E,0),MATCH(AC$1,Calculation_General!$H$1:$AJ$1,0))</f>
        <v>11837.59346981407</v>
      </c>
      <c r="AD103" s="49">
        <f>INDEX(Calculation_General!$H$1:$AJ$91,MATCH($A103,Calculation_General!$E:$E,0),MATCH(AD$1,Calculation_General!$H$1:$AJ$1,0))</f>
        <v>19062502.456967261</v>
      </c>
      <c r="AE103" s="71" t="str">
        <f>INDEX(Calculation_General!$1:$7,MATCH($A103,Calculation_General!$E:$E,0),MATCH(AE$1,Calculation_General!$1:$1,0))</f>
        <v>Derived from the annual POTEnCIA reports on country energy consumption; author: Joint Research Center (JRC); year: 2019</v>
      </c>
      <c r="AF103" s="71" t="str">
        <f>INDEX(Calculation_General!$1:$7,MATCH($A103,Calculation_General!$E:$E,0),MATCH(AF$1,Calculation_General!$1:$1,0))</f>
        <v>Derived from the annual POTEnCIA reports on country energy consumption; author: Joint Research Center (JRC); year: 2019</v>
      </c>
      <c r="AG103" s="71" t="str">
        <f>INDEX(Calculation_General!$1:$7,MATCH($A103,Calculation_General!$E:$E,0),MATCH(AG$1,Calculation_General!$1:$1,0))</f>
        <v>Derived from the annual POTEnCIA reports on country energy consumption; author: Joint Research Center (JRC); year: 2019</v>
      </c>
      <c r="AH103" s="71" t="str">
        <f>INDEX(Calculation_General!$1:$7,MATCH($A103,Calculation_General!$E:$E,0),MATCH(AH$1,Calculation_General!$1:$1,0))</f>
        <v>Derived from the annual POTEnCIA reports on country energy consumption; author: Joint Research Center (JRC); year: 2019</v>
      </c>
      <c r="AI103" s="71" t="str">
        <f>INDEX(Calculation_General!$1:$7,MATCH($A103,Calculation_General!$E:$E,0),MATCH(AI$1,Calculation_General!$1:$1,0))</f>
        <v>Derived from the annual POTEnCIA reports on country energy consumption; author: Joint Research Center (JRC); year: 2019</v>
      </c>
      <c r="AJ103" s="71" t="str">
        <f>INDEX(Calculation_General!$1:$7,MATCH($A103,Calculation_General!$E:$E,0),MATCH(AJ$1,Calculation_General!$1:$1,0))</f>
        <v>Derived from the annual POTEnCIA reports on country energy consumption; author: Joint Research Center (JRC); year: 2019</v>
      </c>
      <c r="AK103" s="71" t="str">
        <f>INDEX(Calculation_General!$1:$7,MATCH($A103,Calculation_General!$E:$E,0),MATCH(AK$1,Calculation_General!$1:$1,0))</f>
        <v>Derived from the annual POTEnCIA reports on country energy consumption; author: Joint Research Center (JRC); year: 2019</v>
      </c>
      <c r="AL103" s="71" t="str">
        <f>INDEX(Calculation_General!$1:$7,MATCH($A103,Calculation_General!$E:$E,0),MATCH(AL$1,Calculation_General!$1:$1,0))</f>
        <v>Derived from the annual POTEnCIA reports on country energy consumption; author: Joint Research Center (JRC); year: 2019</v>
      </c>
      <c r="AM103" s="71" t="str">
        <f>INDEX(Calculation_General!$1:$7,MATCH($A103,Calculation_General!$E:$E,0),MATCH(AM$1,Calculation_General!$1:$1,0))</f>
        <v>Derived from the annual POTEnCIA reports on country energy consumption; author: Joint Research Center (JRC); year: 2019</v>
      </c>
      <c r="AN103" s="71" t="str">
        <f>INDEX(Calculation_General!$1:$7,MATCH($A103,Calculation_General!$E:$E,0),MATCH(AN$1,Calculation_General!$1:$1,0))</f>
        <v>Derived from the annual POTEnCIA reports on country energy consumption; author: Joint Research Center (JRC); year: 2019</v>
      </c>
      <c r="AO103" s="71" t="str">
        <f>INDEX(Calculation_General!$1:$7,MATCH($A103,Calculation_General!$E:$E,0),MATCH(AO$1,Calculation_General!$1:$1,0))</f>
        <v>Derived from the annual POTEnCIA reports on country energy consumption; author: Joint Research Center (JRC); year: 2019</v>
      </c>
      <c r="AP103" s="71" t="str">
        <f>INDEX(Calculation_General!$1:$7,MATCH($A103,Calculation_General!$E:$E,0),MATCH(AP$1,Calculation_General!$1:$1,0))</f>
        <v>Derived from the annual POTEnCIA reports on country energy consumption; author: Joint Research Center (JRC); year: 2019</v>
      </c>
      <c r="AQ103" s="71" t="str">
        <f>INDEX(Calculation_General!$1:$7,MATCH($A103,Calculation_General!$E:$E,0),MATCH(AQ$1,Calculation_General!$1:$1,0))</f>
        <v>Derived from the annual POTEnCIA reports on country energy consumption; author: Joint Research Center (JRC); year: 2019</v>
      </c>
      <c r="AR103" s="71" t="str">
        <f>INDEX(Calculation_General!$1:$7,MATCH($A103,Calculation_General!$E:$E,0),MATCH(AR$1,Calculation_General!$1:$1,0))</f>
        <v>Derived from the annual POTEnCIA reports on country energy consumption; author: Joint Research Center (JRC); year: 2019</v>
      </c>
      <c r="AS103" s="71" t="str">
        <f>INDEX(Calculation_General!$1:$7,MATCH($A103,Calculation_General!$E:$E,0),MATCH(AS$1,Calculation_General!$1:$1,0))</f>
        <v>Derived from the annual POTEnCIA reports on country energy consumption; author: Joint Research Center (JRC); year: 2019</v>
      </c>
      <c r="AT103" s="71" t="str">
        <f>INDEX(Calculation_General!$1:$7,MATCH($A103,Calculation_General!$E:$E,0),MATCH(AT$1,Calculation_General!$1:$1,0))</f>
        <v>Derived from the annual POTEnCIA reports on country energy consumption; author: Joint Research Center (JRC); year: 2019</v>
      </c>
      <c r="AU103" s="71" t="str">
        <f>INDEX(Calculation_General!$1:$7,MATCH($A103,Calculation_General!$E:$E,0),MATCH(AU$1,Calculation_General!$1:$1,0))</f>
        <v>Derived from the annual POTEnCIA reports on country energy consumption; author: Joint Research Center (JRC); year: 2019</v>
      </c>
      <c r="AV103" s="71" t="str">
        <f>INDEX(Calculation_General!$1:$7,MATCH($A103,Calculation_General!$E:$E,0),MATCH(AV$1,Calculation_General!$1:$1,0))</f>
        <v>Derived from the annual POTEnCIA reports on country energy consumption; author: Joint Research Center (JRC); year: 2019</v>
      </c>
      <c r="AW103" s="71" t="str">
        <f>INDEX(Calculation_General!$1:$7,MATCH($A103,Calculation_General!$E:$E,0),MATCH(AW$1,Calculation_General!$1:$1,0))</f>
        <v>Derived from the annual POTEnCIA reports on country energy consumption; author: Joint Research Center (JRC); year: 2019</v>
      </c>
      <c r="AX103" s="71" t="str">
        <f>INDEX(Calculation_General!$1:$7,MATCH($A103,Calculation_General!$E:$E,0),MATCH(AX$1,Calculation_General!$1:$1,0))</f>
        <v>Derived from the annual POTEnCIA reports on country energy consumption; author: Joint Research Center (JRC); year: 2019</v>
      </c>
      <c r="AY103" s="71" t="str">
        <f>INDEX(Calculation_General!$1:$7,MATCH($A103,Calculation_General!$E:$E,0),MATCH(AY$1,Calculation_General!$1:$1,0))</f>
        <v>Derived from the annual POTEnCIA reports on country energy consumption; author: Joint Research Center (JRC); year: 2019</v>
      </c>
      <c r="AZ103" s="71" t="str">
        <f>INDEX(Calculation_General!$1:$7,MATCH($A103,Calculation_General!$E:$E,0),MATCH(AZ$1,Calculation_General!$1:$1,0))</f>
        <v>Derived from the annual POTEnCIA reports on country energy consumption; author: Joint Research Center (JRC); year: 2019</v>
      </c>
      <c r="BA103" s="71" t="str">
        <f>INDEX(Calculation_General!$1:$7,MATCH($A103,Calculation_General!$E:$E,0),MATCH(BA$1,Calculation_General!$1:$1,0))</f>
        <v>Derived from the annual POTEnCIA reports on country energy consumption; author: Joint Research Center (JRC); year: 2019</v>
      </c>
      <c r="BB103" s="71" t="str">
        <f>INDEX(Calculation_General!$1:$7,MATCH($A103,Calculation_General!$E:$E,0),MATCH(BB$1,Calculation_General!$1:$1,0))</f>
        <v>Derived from the annual POTEnCIA reports on country energy consumption; author: Joint Research Center (JRC); year: 2019</v>
      </c>
      <c r="BC103" s="71" t="str">
        <f>INDEX(Calculation_General!$1:$7,MATCH($A103,Calculation_General!$E:$E,0),MATCH(BC$1,Calculation_General!$1:$1,0))</f>
        <v>Derived from the annual POTEnCIA reports on country energy consumption; author: Joint Research Center (JRC); year: 2019</v>
      </c>
      <c r="BD103" s="71" t="str">
        <f>INDEX(Calculation_General!$1:$7,MATCH($A103,Calculation_General!$E:$E,0),MATCH(BD$1,Calculation_General!$1:$1,0))</f>
        <v>Derived from the annual POTEnCIA reports on country energy consumption; author: Joint Research Center (JRC); year: 2019</v>
      </c>
      <c r="BE103" s="71" t="str">
        <f>INDEX(Calculation_General!$1:$7,MATCH($A103,Calculation_General!$E:$E,0),MATCH(BE$1,Calculation_General!$1:$1,0))</f>
        <v>Derived from the annual POTEnCIA reports on country energy consumption; author: Joint Research Center (JRC); year: 2019</v>
      </c>
      <c r="BF103" s="71" t="str">
        <f>INDEX(Calculation_General!$1:$7,MATCH($A103,Calculation_General!$E:$E,0),MATCH(BF$1,Calculation_General!$1:$1,0))</f>
        <v>Derived from the annual POTEnCIA reports on country energy consumption; author: Joint Research Center (JRC); year: 2019</v>
      </c>
      <c r="BG103" s="71" t="str">
        <f>INDEX(Calculation_General!$1:$7,MATCH($A103,Calculation_General!$E:$E,0),MATCH(BG$1,Calculation_General!$1:$1,0))</f>
        <v>Summation of all EU27 countries, derived from the annual POTEnCIA reports on country energy consumption; author: Joint Research Center (JRC); year: 2019</v>
      </c>
    </row>
    <row r="104" spans="1:59" x14ac:dyDescent="0.2">
      <c r="A104" s="44" t="s">
        <v>333</v>
      </c>
      <c r="B104" s="49">
        <f>INDEX(Calculation_General!$H$1:$AJ$91,MATCH($A104,Calculation_General!$E:$E,0),MATCH(B$1,Calculation_General!$H$1:$AJ$1,0))</f>
        <v>5051039.5989218</v>
      </c>
      <c r="C104" s="49">
        <f>INDEX(Calculation_General!$H$1:$AJ$91,MATCH($A104,Calculation_General!$E:$E,0),MATCH(C$1,Calculation_General!$H$1:$AJ$1,0))</f>
        <v>6023369.4955582097</v>
      </c>
      <c r="D104" s="49">
        <f>INDEX(Calculation_General!$H$1:$AJ$91,MATCH($A104,Calculation_General!$E:$E,0),MATCH(D$1,Calculation_General!$H$1:$AJ$1,0))</f>
        <v>3303130.7910627602</v>
      </c>
      <c r="E104" s="49">
        <f>INDEX(Calculation_General!$H$1:$AJ$91,MATCH($A104,Calculation_General!$E:$E,0),MATCH(E$1,Calculation_General!$H$1:$AJ$1,0))</f>
        <v>538121.82363434904</v>
      </c>
      <c r="F104" s="49">
        <f>INDEX(Calculation_General!$H$1:$AJ$91,MATCH($A104,Calculation_General!$E:$E,0),MATCH(F$1,Calculation_General!$H$1:$AJ$1,0))</f>
        <v>5532417.2335359696</v>
      </c>
      <c r="G104" s="49">
        <f>INDEX(Calculation_General!$H$1:$AJ$91,MATCH($A104,Calculation_General!$E:$E,0),MATCH(G$1,Calculation_General!$H$1:$AJ$1,0))</f>
        <v>48362509.355477899</v>
      </c>
      <c r="H104" s="49">
        <f>INDEX(Calculation_General!$H$1:$AJ$91,MATCH($A104,Calculation_General!$E:$E,0),MATCH(H$1,Calculation_General!$H$1:$AJ$1,0))</f>
        <v>2562931.4268830302</v>
      </c>
      <c r="I104" s="49">
        <f>INDEX(Calculation_General!$H$1:$AJ$91,MATCH($A104,Calculation_General!$E:$E,0),MATCH(I$1,Calculation_General!$H$1:$AJ$1,0))</f>
        <v>714089.25400471804</v>
      </c>
      <c r="J104" s="49">
        <f>INDEX(Calculation_General!$H$1:$AJ$91,MATCH($A104,Calculation_General!$E:$E,0),MATCH(J$1,Calculation_General!$H$1:$AJ$1,0))</f>
        <v>23866293.912877999</v>
      </c>
      <c r="K104" s="49">
        <f>INDEX(Calculation_General!$H$1:$AJ$91,MATCH($A104,Calculation_General!$E:$E,0),MATCH(K$1,Calculation_General!$H$1:$AJ$1,0))</f>
        <v>3435422.96432654</v>
      </c>
      <c r="L104" s="49">
        <f>INDEX(Calculation_General!$H$1:$AJ$91,MATCH($A104,Calculation_General!$E:$E,0),MATCH(L$1,Calculation_General!$H$1:$AJ$1,0))</f>
        <v>34557149.228377201</v>
      </c>
      <c r="M104" s="49">
        <f>INDEX(Calculation_General!$H$1:$AJ$91,MATCH($A104,Calculation_General!$E:$E,0),MATCH(M$1,Calculation_General!$H$1:$AJ$1,0))</f>
        <v>32667149.964495901</v>
      </c>
      <c r="N104" s="49">
        <f>INDEX(Calculation_General!$H$1:$AJ$91,MATCH($A104,Calculation_General!$E:$E,0),MATCH(N$1,Calculation_General!$H$1:$AJ$1,0))</f>
        <v>5260939.6214269102</v>
      </c>
      <c r="O104" s="49">
        <f>INDEX(Calculation_General!$H$1:$AJ$91,MATCH($A104,Calculation_General!$E:$E,0),MATCH(O$1,Calculation_General!$H$1:$AJ$1,0))</f>
        <v>1631981.98735986</v>
      </c>
      <c r="P104" s="49">
        <f>INDEX(Calculation_General!$H$1:$AJ$91,MATCH($A104,Calculation_General!$E:$E,0),MATCH(P$1,Calculation_General!$H$1:$AJ$1,0))</f>
        <v>3562467.8180421102</v>
      </c>
      <c r="Q104" s="49">
        <f>INDEX(Calculation_General!$H$1:$AJ$91,MATCH($A104,Calculation_General!$E:$E,0),MATCH(Q$1,Calculation_General!$H$1:$AJ$1,0))</f>
        <v>2290069.73264093</v>
      </c>
      <c r="R104" s="49">
        <f>INDEX(Calculation_General!$H$1:$AJ$91,MATCH($A104,Calculation_General!$E:$E,0),MATCH(R$1,Calculation_General!$H$1:$AJ$1,0))</f>
        <v>40566780.4190154</v>
      </c>
      <c r="S104" s="49">
        <f>INDEX(Calculation_General!$H$1:$AJ$91,MATCH($A104,Calculation_General!$E:$E,0),MATCH(S$1,Calculation_General!$H$1:$AJ$1,0))</f>
        <v>1500110.6199141101</v>
      </c>
      <c r="T104" s="49">
        <f>INDEX(Calculation_General!$H$1:$AJ$91,MATCH($A104,Calculation_General!$E:$E,0),MATCH(T$1,Calculation_General!$H$1:$AJ$1,0))</f>
        <v>426660.941908426</v>
      </c>
      <c r="U104" s="49">
        <f>INDEX(Calculation_General!$H$1:$AJ$91,MATCH($A104,Calculation_General!$E:$E,0),MATCH(U$1,Calculation_General!$H$1:$AJ$1,0))</f>
        <v>719610.67918905104</v>
      </c>
      <c r="V104" s="49">
        <f>INDEX(Calculation_General!$H$1:$AJ$91,MATCH($A104,Calculation_General!$E:$E,0),MATCH(V$1,Calculation_General!$H$1:$AJ$1,0))</f>
        <v>8588474.60892234</v>
      </c>
      <c r="W104" s="49">
        <f>INDEX(Calculation_General!$H$1:$AJ$91,MATCH($A104,Calculation_General!$E:$E,0),MATCH(W$1,Calculation_General!$H$1:$AJ$1,0))</f>
        <v>23026982.455772799</v>
      </c>
      <c r="X104" s="49">
        <f>INDEX(Calculation_General!$H$1:$AJ$91,MATCH($A104,Calculation_General!$E:$E,0),MATCH(X$1,Calculation_General!$H$1:$AJ$1,0))</f>
        <v>5155387.6351343896</v>
      </c>
      <c r="Y104" s="49">
        <f>INDEX(Calculation_General!$H$1:$AJ$91,MATCH($A104,Calculation_General!$E:$E,0),MATCH(Y$1,Calculation_General!$H$1:$AJ$1,0))</f>
        <v>6131549.9302842896</v>
      </c>
      <c r="Z104" s="49">
        <f>INDEX(Calculation_General!$H$1:$AJ$91,MATCH($A104,Calculation_General!$E:$E,0),MATCH(Z$1,Calculation_General!$H$1:$AJ$1,0))</f>
        <v>5132003.4878498903</v>
      </c>
      <c r="AA104" s="49">
        <f>INDEX(Calculation_General!$H$1:$AJ$91,MATCH($A104,Calculation_General!$E:$E,0),MATCH(AA$1,Calculation_General!$H$1:$AJ$1,0))</f>
        <v>1209054.04657535</v>
      </c>
      <c r="AB104" s="49">
        <f>INDEX(Calculation_General!$H$1:$AJ$91,MATCH($A104,Calculation_General!$E:$E,0),MATCH(AB$1,Calculation_General!$H$1:$AJ$1,0))</f>
        <v>2282190.2130202199</v>
      </c>
      <c r="AC104" s="49">
        <f>INDEX(Calculation_General!$H$1:$AJ$91,MATCH($A104,Calculation_General!$E:$E,0),MATCH(AC$1,Calculation_General!$H$1:$AJ$1,0))</f>
        <v>292995.43054621556</v>
      </c>
      <c r="AD104" s="49">
        <f>INDEX(Calculation_General!$H$1:$AJ$91,MATCH($A104,Calculation_General!$E:$E,0),MATCH(AD$1,Calculation_General!$H$1:$AJ$1,0))</f>
        <v>274390884.67675865</v>
      </c>
      <c r="AE104" s="71" t="str">
        <f>INDEX(Calculation_General!$1:$7,MATCH($A104,Calculation_General!$E:$E,0),MATCH(AE$1,Calculation_General!$1:$1,0))</f>
        <v>Derived from the annual POTEnCIA reports on country energy consumption; author: Joint Research Center (JRC); year: 2019</v>
      </c>
      <c r="AF104" s="71" t="str">
        <f>INDEX(Calculation_General!$1:$7,MATCH($A104,Calculation_General!$E:$E,0),MATCH(AF$1,Calculation_General!$1:$1,0))</f>
        <v>Derived from the annual POTEnCIA reports on country energy consumption; author: Joint Research Center (JRC); year: 2019</v>
      </c>
      <c r="AG104" s="71" t="str">
        <f>INDEX(Calculation_General!$1:$7,MATCH($A104,Calculation_General!$E:$E,0),MATCH(AG$1,Calculation_General!$1:$1,0))</f>
        <v>Derived from the annual POTEnCIA reports on country energy consumption; author: Joint Research Center (JRC); year: 2019</v>
      </c>
      <c r="AH104" s="71" t="str">
        <f>INDEX(Calculation_General!$1:$7,MATCH($A104,Calculation_General!$E:$E,0),MATCH(AH$1,Calculation_General!$1:$1,0))</f>
        <v>Derived from the annual POTEnCIA reports on country energy consumption; author: Joint Research Center (JRC); year: 2019</v>
      </c>
      <c r="AI104" s="71" t="str">
        <f>INDEX(Calculation_General!$1:$7,MATCH($A104,Calculation_General!$E:$E,0),MATCH(AI$1,Calculation_General!$1:$1,0))</f>
        <v>Derived from the annual POTEnCIA reports on country energy consumption; author: Joint Research Center (JRC); year: 2019</v>
      </c>
      <c r="AJ104" s="71" t="str">
        <f>INDEX(Calculation_General!$1:$7,MATCH($A104,Calculation_General!$E:$E,0),MATCH(AJ$1,Calculation_General!$1:$1,0))</f>
        <v>Derived from the annual POTEnCIA reports on country energy consumption; author: Joint Research Center (JRC); year: 2019</v>
      </c>
      <c r="AK104" s="71" t="str">
        <f>INDEX(Calculation_General!$1:$7,MATCH($A104,Calculation_General!$E:$E,0),MATCH(AK$1,Calculation_General!$1:$1,0))</f>
        <v>Derived from the annual POTEnCIA reports on country energy consumption; author: Joint Research Center (JRC); year: 2019</v>
      </c>
      <c r="AL104" s="71" t="str">
        <f>INDEX(Calculation_General!$1:$7,MATCH($A104,Calculation_General!$E:$E,0),MATCH(AL$1,Calculation_General!$1:$1,0))</f>
        <v>Derived from the annual POTEnCIA reports on country energy consumption; author: Joint Research Center (JRC); year: 2019</v>
      </c>
      <c r="AM104" s="71" t="str">
        <f>INDEX(Calculation_General!$1:$7,MATCH($A104,Calculation_General!$E:$E,0),MATCH(AM$1,Calculation_General!$1:$1,0))</f>
        <v>Derived from the annual POTEnCIA reports on country energy consumption; author: Joint Research Center (JRC); year: 2019</v>
      </c>
      <c r="AN104" s="71" t="str">
        <f>INDEX(Calculation_General!$1:$7,MATCH($A104,Calculation_General!$E:$E,0),MATCH(AN$1,Calculation_General!$1:$1,0))</f>
        <v>Derived from the annual POTEnCIA reports on country energy consumption; author: Joint Research Center (JRC); year: 2019</v>
      </c>
      <c r="AO104" s="71" t="str">
        <f>INDEX(Calculation_General!$1:$7,MATCH($A104,Calculation_General!$E:$E,0),MATCH(AO$1,Calculation_General!$1:$1,0))</f>
        <v>Derived from the annual POTEnCIA reports on country energy consumption; author: Joint Research Center (JRC); year: 2019</v>
      </c>
      <c r="AP104" s="71" t="str">
        <f>INDEX(Calculation_General!$1:$7,MATCH($A104,Calculation_General!$E:$E,0),MATCH(AP$1,Calculation_General!$1:$1,0))</f>
        <v>Derived from the annual POTEnCIA reports on country energy consumption; author: Joint Research Center (JRC); year: 2019</v>
      </c>
      <c r="AQ104" s="71" t="str">
        <f>INDEX(Calculation_General!$1:$7,MATCH($A104,Calculation_General!$E:$E,0),MATCH(AQ$1,Calculation_General!$1:$1,0))</f>
        <v>Derived from the annual POTEnCIA reports on country energy consumption; author: Joint Research Center (JRC); year: 2019</v>
      </c>
      <c r="AR104" s="71" t="str">
        <f>INDEX(Calculation_General!$1:$7,MATCH($A104,Calculation_General!$E:$E,0),MATCH(AR$1,Calculation_General!$1:$1,0))</f>
        <v>Derived from the annual POTEnCIA reports on country energy consumption; author: Joint Research Center (JRC); year: 2019</v>
      </c>
      <c r="AS104" s="71" t="str">
        <f>INDEX(Calculation_General!$1:$7,MATCH($A104,Calculation_General!$E:$E,0),MATCH(AS$1,Calculation_General!$1:$1,0))</f>
        <v>Derived from the annual POTEnCIA reports on country energy consumption; author: Joint Research Center (JRC); year: 2019</v>
      </c>
      <c r="AT104" s="71" t="str">
        <f>INDEX(Calculation_General!$1:$7,MATCH($A104,Calculation_General!$E:$E,0),MATCH(AT$1,Calculation_General!$1:$1,0))</f>
        <v>Derived from the annual POTEnCIA reports on country energy consumption; author: Joint Research Center (JRC); year: 2019</v>
      </c>
      <c r="AU104" s="71" t="str">
        <f>INDEX(Calculation_General!$1:$7,MATCH($A104,Calculation_General!$E:$E,0),MATCH(AU$1,Calculation_General!$1:$1,0))</f>
        <v>Derived from the annual POTEnCIA reports on country energy consumption; author: Joint Research Center (JRC); year: 2019</v>
      </c>
      <c r="AV104" s="71" t="str">
        <f>INDEX(Calculation_General!$1:$7,MATCH($A104,Calculation_General!$E:$E,0),MATCH(AV$1,Calculation_General!$1:$1,0))</f>
        <v>Derived from the annual POTEnCIA reports on country energy consumption; author: Joint Research Center (JRC); year: 2019</v>
      </c>
      <c r="AW104" s="71" t="str">
        <f>INDEX(Calculation_General!$1:$7,MATCH($A104,Calculation_General!$E:$E,0),MATCH(AW$1,Calculation_General!$1:$1,0))</f>
        <v>Derived from the annual POTEnCIA reports on country energy consumption; author: Joint Research Center (JRC); year: 2019</v>
      </c>
      <c r="AX104" s="71" t="str">
        <f>INDEX(Calculation_General!$1:$7,MATCH($A104,Calculation_General!$E:$E,0),MATCH(AX$1,Calculation_General!$1:$1,0))</f>
        <v>Derived from the annual POTEnCIA reports on country energy consumption; author: Joint Research Center (JRC); year: 2019</v>
      </c>
      <c r="AY104" s="71" t="str">
        <f>INDEX(Calculation_General!$1:$7,MATCH($A104,Calculation_General!$E:$E,0),MATCH(AY$1,Calculation_General!$1:$1,0))</f>
        <v>Derived from the annual POTEnCIA reports on country energy consumption; author: Joint Research Center (JRC); year: 2019</v>
      </c>
      <c r="AZ104" s="71" t="str">
        <f>INDEX(Calculation_General!$1:$7,MATCH($A104,Calculation_General!$E:$E,0),MATCH(AZ$1,Calculation_General!$1:$1,0))</f>
        <v>Derived from the annual POTEnCIA reports on country energy consumption; author: Joint Research Center (JRC); year: 2019</v>
      </c>
      <c r="BA104" s="71" t="str">
        <f>INDEX(Calculation_General!$1:$7,MATCH($A104,Calculation_General!$E:$E,0),MATCH(BA$1,Calculation_General!$1:$1,0))</f>
        <v>Derived from the annual POTEnCIA reports on country energy consumption; author: Joint Research Center (JRC); year: 2019</v>
      </c>
      <c r="BB104" s="71" t="str">
        <f>INDEX(Calculation_General!$1:$7,MATCH($A104,Calculation_General!$E:$E,0),MATCH(BB$1,Calculation_General!$1:$1,0))</f>
        <v>Derived from the annual POTEnCIA reports on country energy consumption; author: Joint Research Center (JRC); year: 2019</v>
      </c>
      <c r="BC104" s="71" t="str">
        <f>INDEX(Calculation_General!$1:$7,MATCH($A104,Calculation_General!$E:$E,0),MATCH(BC$1,Calculation_General!$1:$1,0))</f>
        <v>Derived from the annual POTEnCIA reports on country energy consumption; author: Joint Research Center (JRC); year: 2019</v>
      </c>
      <c r="BD104" s="71" t="str">
        <f>INDEX(Calculation_General!$1:$7,MATCH($A104,Calculation_General!$E:$E,0),MATCH(BD$1,Calculation_General!$1:$1,0))</f>
        <v>Derived from the annual POTEnCIA reports on country energy consumption; author: Joint Research Center (JRC); year: 2019</v>
      </c>
      <c r="BE104" s="71" t="str">
        <f>INDEX(Calculation_General!$1:$7,MATCH($A104,Calculation_General!$E:$E,0),MATCH(BE$1,Calculation_General!$1:$1,0))</f>
        <v>Derived from the annual POTEnCIA reports on country energy consumption; author: Joint Research Center (JRC); year: 2019</v>
      </c>
      <c r="BF104" s="71" t="str">
        <f>INDEX(Calculation_General!$1:$7,MATCH($A104,Calculation_General!$E:$E,0),MATCH(BF$1,Calculation_General!$1:$1,0))</f>
        <v>Derived from the annual POTEnCIA reports on country energy consumption; author: Joint Research Center (JRC); year: 2019</v>
      </c>
      <c r="BG104" s="71" t="str">
        <f>INDEX(Calculation_General!$1:$7,MATCH($A104,Calculation_General!$E:$E,0),MATCH(BG$1,Calculation_General!$1:$1,0))</f>
        <v>Summation of all EU27 countries, derived from the annual POTEnCIA reports on country energy consumption; author: Joint Research Center (JRC); year: 2019</v>
      </c>
    </row>
    <row r="105" spans="1:59" x14ac:dyDescent="0.2">
      <c r="A105" s="44" t="s">
        <v>551</v>
      </c>
      <c r="B105" s="49">
        <f>INDEX(Calculation_General!$H$1:$AJ$91,MATCH($A105,Calculation_General!$E:$E,0),MATCH(B$1,Calculation_General!$H$1:$AJ$1,0))</f>
        <v>8927813</v>
      </c>
      <c r="C105" s="49">
        <f>INDEX(Calculation_General!$H$1:$AJ$91,MATCH($A105,Calculation_General!$E:$E,0),MATCH(C$1,Calculation_General!$H$1:$AJ$1,0))</f>
        <v>11507959</v>
      </c>
      <c r="D105" s="49">
        <f>INDEX(Calculation_General!$H$1:$AJ$91,MATCH($A105,Calculation_General!$E:$E,0),MATCH(D$1,Calculation_General!$H$1:$AJ$1,0))</f>
        <v>7006502</v>
      </c>
      <c r="E105" s="49">
        <f>INDEX(Calculation_General!$H$1:$AJ$91,MATCH($A105,Calculation_General!$E:$E,0),MATCH(E$1,Calculation_General!$H$1:$AJ$1,0))</f>
        <v>863652</v>
      </c>
      <c r="F105" s="49">
        <f>INDEX(Calculation_General!$H$1:$AJ$91,MATCH($A105,Calculation_General!$E:$E,0),MATCH(F$1,Calculation_General!$H$1:$AJ$1,0))</f>
        <v>10630206</v>
      </c>
      <c r="G105" s="49">
        <f>INDEX(Calculation_General!$H$1:$AJ$91,MATCH($A105,Calculation_General!$E:$E,0),MATCH(G$1,Calculation_General!$H$1:$AJ$1,0))</f>
        <v>83513685</v>
      </c>
      <c r="H105" s="49">
        <f>INDEX(Calculation_General!$H$1:$AJ$91,MATCH($A105,Calculation_General!$E:$E,0),MATCH(H$1,Calculation_General!$H$1:$AJ$1,0))</f>
        <v>5843186</v>
      </c>
      <c r="I105" s="49">
        <f>INDEX(Calculation_General!$H$1:$AJ$91,MATCH($A105,Calculation_General!$E:$E,0),MATCH(I$1,Calculation_General!$H$1:$AJ$1,0))</f>
        <v>1317409</v>
      </c>
      <c r="J105" s="49">
        <f>INDEX(Calculation_General!$H$1:$AJ$91,MATCH($A105,Calculation_General!$E:$E,0),MATCH(J$1,Calculation_General!$H$1:$AJ$1,0))</f>
        <v>46525906</v>
      </c>
      <c r="K105" s="49">
        <f>INDEX(Calculation_General!$H$1:$AJ$91,MATCH($A105,Calculation_General!$E:$E,0),MATCH(K$1,Calculation_General!$H$1:$AJ$1,0))</f>
        <v>5543156</v>
      </c>
      <c r="L105" s="49">
        <f>INDEX(Calculation_General!$H$1:$AJ$91,MATCH($A105,Calculation_General!$E:$E,0),MATCH(L$1,Calculation_General!$H$1:$AJ$1,0))</f>
        <v>67535819</v>
      </c>
      <c r="M105" s="49">
        <f>INDEX(Calculation_General!$H$1:$AJ$91,MATCH($A105,Calculation_General!$E:$E,0),MATCH(M$1,Calculation_General!$H$1:$AJ$1,0))</f>
        <v>66771507</v>
      </c>
      <c r="N105" s="49">
        <f>INDEX(Calculation_General!$H$1:$AJ$91,MATCH($A105,Calculation_General!$E:$E,0),MATCH(N$1,Calculation_General!$H$1:$AJ$1,0))</f>
        <v>10619752</v>
      </c>
      <c r="O105" s="49">
        <f>INDEX(Calculation_General!$H$1:$AJ$91,MATCH($A105,Calculation_General!$E:$E,0),MATCH(O$1,Calculation_General!$H$1:$AJ$1,0))</f>
        <v>4109744</v>
      </c>
      <c r="P105" s="49">
        <f>INDEX(Calculation_General!$H$1:$AJ$91,MATCH($A105,Calculation_General!$E:$E,0),MATCH(P$1,Calculation_General!$H$1:$AJ$1,0))</f>
        <v>9797108</v>
      </c>
      <c r="Q105" s="49">
        <f>INDEX(Calculation_General!$H$1:$AJ$91,MATCH($A105,Calculation_General!$E:$E,0),MATCH(Q$1,Calculation_General!$H$1:$AJ$1,0))</f>
        <v>4809741</v>
      </c>
      <c r="R105" s="49">
        <f>INDEX(Calculation_General!$H$1:$AJ$91,MATCH($A105,Calculation_General!$E:$E,0),MATCH(R$1,Calculation_General!$H$1:$AJ$1,0))</f>
        <v>60740278</v>
      </c>
      <c r="S105" s="49">
        <f>INDEX(Calculation_General!$H$1:$AJ$91,MATCH($A105,Calculation_General!$E:$E,0),MATCH(S$1,Calculation_General!$H$1:$AJ$1,0))</f>
        <v>2783217</v>
      </c>
      <c r="T105" s="49">
        <f>INDEX(Calculation_General!$H$1:$AJ$91,MATCH($A105,Calculation_General!$E:$E,0),MATCH(T$1,Calculation_General!$H$1:$AJ$1,0))</f>
        <v>615753</v>
      </c>
      <c r="U105" s="49">
        <f>INDEX(Calculation_General!$H$1:$AJ$91,MATCH($A105,Calculation_General!$E:$E,0),MATCH(U$1,Calculation_General!$H$1:$AJ$1,0))</f>
        <v>1925909</v>
      </c>
      <c r="V105" s="49">
        <f>INDEX(Calculation_General!$H$1:$AJ$91,MATCH($A105,Calculation_General!$E:$E,0),MATCH(V$1,Calculation_General!$H$1:$AJ$1,0))</f>
        <v>17304982</v>
      </c>
      <c r="W105" s="49">
        <f>INDEX(Calculation_General!$H$1:$AJ$91,MATCH($A105,Calculation_General!$E:$E,0),MATCH(W$1,Calculation_General!$H$1:$AJ$1,0))</f>
        <v>37960346</v>
      </c>
      <c r="X105" s="49">
        <f>INDEX(Calculation_General!$H$1:$AJ$91,MATCH($A105,Calculation_General!$E:$E,0),MATCH(X$1,Calculation_General!$H$1:$AJ$1,0))</f>
        <v>10243606</v>
      </c>
      <c r="Y105" s="49">
        <f>INDEX(Calculation_General!$H$1:$AJ$91,MATCH($A105,Calculation_General!$E:$E,0),MATCH(Y$1,Calculation_General!$H$1:$AJ$1,0))</f>
        <v>19376391</v>
      </c>
      <c r="Z105" s="49">
        <f>INDEX(Calculation_General!$H$1:$AJ$91,MATCH($A105,Calculation_General!$E:$E,0),MATCH(Z$1,Calculation_General!$H$1:$AJ$1,0))</f>
        <v>10190464</v>
      </c>
      <c r="AA105" s="49">
        <f>INDEX(Calculation_General!$H$1:$AJ$91,MATCH($A105,Calculation_General!$E:$E,0),MATCH(AA$1,Calculation_General!$H$1:$AJ$1,0))</f>
        <v>2072556</v>
      </c>
      <c r="AB105" s="49">
        <f>INDEX(Calculation_General!$H$1:$AJ$91,MATCH($A105,Calculation_General!$E:$E,0),MATCH(AB$1,Calculation_General!$H$1:$AJ$1,0))</f>
        <v>5451653</v>
      </c>
      <c r="AC105" s="49">
        <f>INDEX(Calculation_General!$H$1:$AJ$91,MATCH($A105,Calculation_General!$E:$E,0),MATCH(AC$1,Calculation_General!$H$1:$AJ$1,0))</f>
        <v>448097</v>
      </c>
      <c r="AD105" s="49">
        <f>INDEX(Calculation_General!$H$1:$AJ$91,MATCH($A105,Calculation_General!$E:$E,0),MATCH(AD$1,Calculation_General!$H$1:$AJ$1,0))</f>
        <v>514436397</v>
      </c>
      <c r="AE105" s="71" t="str">
        <f>INDEX(Calculation_General!$1:$7,MATCH($A105,Calculation_General!$E:$E,0),MATCH(AE$1,Calculation_General!$1:$1,0))</f>
        <v>Derived from the annual POTEnCIA reports on country energy consumption; author: Joint Research Center (JRC); year: 2019</v>
      </c>
      <c r="AF105" s="71" t="str">
        <f>INDEX(Calculation_General!$1:$7,MATCH($A105,Calculation_General!$E:$E,0),MATCH(AF$1,Calculation_General!$1:$1,0))</f>
        <v>Derived from the annual POTEnCIA reports on country energy consumption; author: Joint Research Center (JRC); year: 2019</v>
      </c>
      <c r="AG105" s="71" t="str">
        <f>INDEX(Calculation_General!$1:$7,MATCH($A105,Calculation_General!$E:$E,0),MATCH(AG$1,Calculation_General!$1:$1,0))</f>
        <v>Derived from the annual POTEnCIA reports on country energy consumption; author: Joint Research Center (JRC); year: 2019</v>
      </c>
      <c r="AH105" s="71" t="str">
        <f>INDEX(Calculation_General!$1:$7,MATCH($A105,Calculation_General!$E:$E,0),MATCH(AH$1,Calculation_General!$1:$1,0))</f>
        <v>Derived from the annual POTEnCIA reports on country energy consumption; author: Joint Research Center (JRC); year: 2019</v>
      </c>
      <c r="AI105" s="71" t="str">
        <f>INDEX(Calculation_General!$1:$7,MATCH($A105,Calculation_General!$E:$E,0),MATCH(AI$1,Calculation_General!$1:$1,0))</f>
        <v>Derived from the annual POTEnCIA reports on country energy consumption; author: Joint Research Center (JRC); year: 2019</v>
      </c>
      <c r="AJ105" s="71" t="str">
        <f>INDEX(Calculation_General!$1:$7,MATCH($A105,Calculation_General!$E:$E,0),MATCH(AJ$1,Calculation_General!$1:$1,0))</f>
        <v>Derived from the annual POTEnCIA reports on country energy consumption; author: Joint Research Center (JRC); year: 2019</v>
      </c>
      <c r="AK105" s="71" t="str">
        <f>INDEX(Calculation_General!$1:$7,MATCH($A105,Calculation_General!$E:$E,0),MATCH(AK$1,Calculation_General!$1:$1,0))</f>
        <v>Derived from the annual POTEnCIA reports on country energy consumption; author: Joint Research Center (JRC); year: 2019</v>
      </c>
      <c r="AL105" s="71" t="str">
        <f>INDEX(Calculation_General!$1:$7,MATCH($A105,Calculation_General!$E:$E,0),MATCH(AL$1,Calculation_General!$1:$1,0))</f>
        <v>Derived from the annual POTEnCIA reports on country energy consumption; author: Joint Research Center (JRC); year: 2019</v>
      </c>
      <c r="AM105" s="71" t="str">
        <f>INDEX(Calculation_General!$1:$7,MATCH($A105,Calculation_General!$E:$E,0),MATCH(AM$1,Calculation_General!$1:$1,0))</f>
        <v>Derived from the annual POTEnCIA reports on country energy consumption; author: Joint Research Center (JRC); year: 2019</v>
      </c>
      <c r="AN105" s="71" t="str">
        <f>INDEX(Calculation_General!$1:$7,MATCH($A105,Calculation_General!$E:$E,0),MATCH(AN$1,Calculation_General!$1:$1,0))</f>
        <v>Derived from the annual POTEnCIA reports on country energy consumption; author: Joint Research Center (JRC); year: 2019</v>
      </c>
      <c r="AO105" s="71" t="str">
        <f>INDEX(Calculation_General!$1:$7,MATCH($A105,Calculation_General!$E:$E,0),MATCH(AO$1,Calculation_General!$1:$1,0))</f>
        <v>Derived from the annual POTEnCIA reports on country energy consumption; author: Joint Research Center (JRC); year: 2019</v>
      </c>
      <c r="AP105" s="71" t="str">
        <f>INDEX(Calculation_General!$1:$7,MATCH($A105,Calculation_General!$E:$E,0),MATCH(AP$1,Calculation_General!$1:$1,0))</f>
        <v>Derived from the annual POTEnCIA reports on country energy consumption; author: Joint Research Center (JRC); year: 2019</v>
      </c>
      <c r="AQ105" s="71" t="str">
        <f>INDEX(Calculation_General!$1:$7,MATCH($A105,Calculation_General!$E:$E,0),MATCH(AQ$1,Calculation_General!$1:$1,0))</f>
        <v>Derived from the annual POTEnCIA reports on country energy consumption; author: Joint Research Center (JRC); year: 2019</v>
      </c>
      <c r="AR105" s="71" t="str">
        <f>INDEX(Calculation_General!$1:$7,MATCH($A105,Calculation_General!$E:$E,0),MATCH(AR$1,Calculation_General!$1:$1,0))</f>
        <v>Derived from the annual POTEnCIA reports on country energy consumption; author: Joint Research Center (JRC); year: 2019</v>
      </c>
      <c r="AS105" s="71" t="str">
        <f>INDEX(Calculation_General!$1:$7,MATCH($A105,Calculation_General!$E:$E,0),MATCH(AS$1,Calculation_General!$1:$1,0))</f>
        <v>Derived from the annual POTEnCIA reports on country energy consumption; author: Joint Research Center (JRC); year: 2019</v>
      </c>
      <c r="AT105" s="71" t="str">
        <f>INDEX(Calculation_General!$1:$7,MATCH($A105,Calculation_General!$E:$E,0),MATCH(AT$1,Calculation_General!$1:$1,0))</f>
        <v>Derived from the annual POTEnCIA reports on country energy consumption; author: Joint Research Center (JRC); year: 2019</v>
      </c>
      <c r="AU105" s="71" t="str">
        <f>INDEX(Calculation_General!$1:$7,MATCH($A105,Calculation_General!$E:$E,0),MATCH(AU$1,Calculation_General!$1:$1,0))</f>
        <v>Derived from the annual POTEnCIA reports on country energy consumption; author: Joint Research Center (JRC); year: 2019</v>
      </c>
      <c r="AV105" s="71" t="str">
        <f>INDEX(Calculation_General!$1:$7,MATCH($A105,Calculation_General!$E:$E,0),MATCH(AV$1,Calculation_General!$1:$1,0))</f>
        <v>Derived from the annual POTEnCIA reports on country energy consumption; author: Joint Research Center (JRC); year: 2019</v>
      </c>
      <c r="AW105" s="71" t="str">
        <f>INDEX(Calculation_General!$1:$7,MATCH($A105,Calculation_General!$E:$E,0),MATCH(AW$1,Calculation_General!$1:$1,0))</f>
        <v>Derived from the annual POTEnCIA reports on country energy consumption; author: Joint Research Center (JRC); year: 2019</v>
      </c>
      <c r="AX105" s="71" t="str">
        <f>INDEX(Calculation_General!$1:$7,MATCH($A105,Calculation_General!$E:$E,0),MATCH(AX$1,Calculation_General!$1:$1,0))</f>
        <v>Derived from the annual POTEnCIA reports on country energy consumption; author: Joint Research Center (JRC); year: 2019</v>
      </c>
      <c r="AY105" s="71" t="str">
        <f>INDEX(Calculation_General!$1:$7,MATCH($A105,Calculation_General!$E:$E,0),MATCH(AY$1,Calculation_General!$1:$1,0))</f>
        <v>Derived from the annual POTEnCIA reports on country energy consumption; author: Joint Research Center (JRC); year: 2019</v>
      </c>
      <c r="AZ105" s="71" t="str">
        <f>INDEX(Calculation_General!$1:$7,MATCH($A105,Calculation_General!$E:$E,0),MATCH(AZ$1,Calculation_General!$1:$1,0))</f>
        <v>Derived from the annual POTEnCIA reports on country energy consumption; author: Joint Research Center (JRC); year: 2019</v>
      </c>
      <c r="BA105" s="71" t="str">
        <f>INDEX(Calculation_General!$1:$7,MATCH($A105,Calculation_General!$E:$E,0),MATCH(BA$1,Calculation_General!$1:$1,0))</f>
        <v>Derived from the annual POTEnCIA reports on country energy consumption; author: Joint Research Center (JRC); year: 2019</v>
      </c>
      <c r="BB105" s="71" t="str">
        <f>INDEX(Calculation_General!$1:$7,MATCH($A105,Calculation_General!$E:$E,0),MATCH(BB$1,Calculation_General!$1:$1,0))</f>
        <v>Derived from the annual POTEnCIA reports on country energy consumption; author: Joint Research Center (JRC); year: 2019</v>
      </c>
      <c r="BC105" s="71" t="str">
        <f>INDEX(Calculation_General!$1:$7,MATCH($A105,Calculation_General!$E:$E,0),MATCH(BC$1,Calculation_General!$1:$1,0))</f>
        <v>Derived from the annual POTEnCIA reports on country energy consumption; author: Joint Research Center (JRC); year: 2019</v>
      </c>
      <c r="BD105" s="71" t="str">
        <f>INDEX(Calculation_General!$1:$7,MATCH($A105,Calculation_General!$E:$E,0),MATCH(BD$1,Calculation_General!$1:$1,0))</f>
        <v>Derived from the annual POTEnCIA reports on country energy consumption; author: Joint Research Center (JRC); year: 2019</v>
      </c>
      <c r="BE105" s="71" t="str">
        <f>INDEX(Calculation_General!$1:$7,MATCH($A105,Calculation_General!$E:$E,0),MATCH(BE$1,Calculation_General!$1:$1,0))</f>
        <v>Derived from the annual POTEnCIA reports on country energy consumption; author: Joint Research Center (JRC); year: 2019</v>
      </c>
      <c r="BF105" s="71" t="str">
        <f>INDEX(Calculation_General!$1:$7,MATCH($A105,Calculation_General!$E:$E,0),MATCH(BF$1,Calculation_General!$1:$1,0))</f>
        <v>Derived from the annual POTEnCIA reports on country energy consumption; author: Joint Research Center (JRC); year: 2019</v>
      </c>
      <c r="BG105" s="71" t="str">
        <f>INDEX(Calculation_General!$1:$7,MATCH($A105,Calculation_General!$E:$E,0),MATCH(BG$1,Calculation_General!$1:$1,0))</f>
        <v>Summation of all EU27 countries, derived from the annual POTEnCIA reports on country energy consumption; author: Joint Research Center (JRC); year: 2019</v>
      </c>
    </row>
    <row r="106" spans="1:59" x14ac:dyDescent="0.2">
      <c r="A106" s="44" t="s">
        <v>552</v>
      </c>
      <c r="B106" s="49">
        <f>INDEX(Calculation_General!$H$1:$AJ$91,MATCH($A106,Calculation_General!$E:$E,0),MATCH(B$1,Calculation_General!$H$1:$AJ$1,0))</f>
        <v>4048082.9999999902</v>
      </c>
      <c r="C106" s="49">
        <f>INDEX(Calculation_General!$H$1:$AJ$91,MATCH($A106,Calculation_General!$E:$E,0),MATCH(C$1,Calculation_General!$H$1:$AJ$1,0))</f>
        <v>4977207.9999999898</v>
      </c>
      <c r="D106" s="49">
        <f>INDEX(Calculation_General!$H$1:$AJ$91,MATCH($A106,Calculation_General!$E:$E,0),MATCH(D$1,Calculation_General!$H$1:$AJ$1,0))</f>
        <v>2907681.9999999902</v>
      </c>
      <c r="E106" s="49">
        <f>INDEX(Calculation_General!$H$1:$AJ$91,MATCH($A106,Calculation_General!$E:$E,0),MATCH(E$1,Calculation_General!$H$1:$AJ$1,0))</f>
        <v>326373.99999999901</v>
      </c>
      <c r="F106" s="49">
        <f>INDEX(Calculation_General!$H$1:$AJ$91,MATCH($A106,Calculation_General!$E:$E,0),MATCH(F$1,Calculation_General!$H$1:$AJ$1,0))</f>
        <v>4531723.9999999898</v>
      </c>
      <c r="G106" s="49">
        <f>INDEX(Calculation_General!$H$1:$AJ$91,MATCH($A106,Calculation_General!$E:$E,0),MATCH(G$1,Calculation_General!$H$1:$AJ$1,0))</f>
        <v>41721838.999999903</v>
      </c>
      <c r="H106" s="49">
        <f>INDEX(Calculation_General!$H$1:$AJ$91,MATCH($A106,Calculation_General!$E:$E,0),MATCH(H$1,Calculation_General!$H$1:$AJ$1,0))</f>
        <v>2959702</v>
      </c>
      <c r="I106" s="49">
        <f>INDEX(Calculation_General!$H$1:$AJ$91,MATCH($A106,Calculation_General!$E:$E,0),MATCH(I$1,Calculation_General!$H$1:$AJ$1,0))</f>
        <v>600947</v>
      </c>
      <c r="J106" s="49">
        <f>INDEX(Calculation_General!$H$1:$AJ$91,MATCH($A106,Calculation_General!$E:$E,0),MATCH(J$1,Calculation_General!$H$1:$AJ$1,0))</f>
        <v>18930012.999999899</v>
      </c>
      <c r="K106" s="49">
        <f>INDEX(Calculation_General!$H$1:$AJ$91,MATCH($A106,Calculation_General!$E:$E,0),MATCH(K$1,Calculation_General!$H$1:$AJ$1,0))</f>
        <v>2756640.9999999902</v>
      </c>
      <c r="L106" s="49">
        <f>INDEX(Calculation_General!$H$1:$AJ$91,MATCH($A106,Calculation_General!$E:$E,0),MATCH(L$1,Calculation_General!$H$1:$AJ$1,0))</f>
        <v>30465400.999999899</v>
      </c>
      <c r="M106" s="49">
        <f>INDEX(Calculation_General!$H$1:$AJ$91,MATCH($A106,Calculation_General!$E:$E,0),MATCH(M$1,Calculation_General!$H$1:$AJ$1,0))</f>
        <v>28870997</v>
      </c>
      <c r="N106" s="49">
        <f>INDEX(Calculation_General!$H$1:$AJ$91,MATCH($A106,Calculation_General!$E:$E,0),MATCH(N$1,Calculation_General!$H$1:$AJ$1,0))</f>
        <v>4193935</v>
      </c>
      <c r="O106" s="49">
        <f>INDEX(Calculation_General!$H$1:$AJ$91,MATCH($A106,Calculation_General!$E:$E,0),MATCH(O$1,Calculation_General!$H$1:$AJ$1,0))</f>
        <v>1511861</v>
      </c>
      <c r="P106" s="49">
        <f>INDEX(Calculation_General!$H$1:$AJ$91,MATCH($A106,Calculation_General!$E:$E,0),MATCH(P$1,Calculation_General!$H$1:$AJ$1,0))</f>
        <v>4284390.9999999898</v>
      </c>
      <c r="Q106" s="49">
        <f>INDEX(Calculation_General!$H$1:$AJ$91,MATCH($A106,Calculation_General!$E:$E,0),MATCH(Q$1,Calculation_General!$H$1:$AJ$1,0))</f>
        <v>1783175.99999999</v>
      </c>
      <c r="R106" s="49">
        <f>INDEX(Calculation_General!$H$1:$AJ$91,MATCH($A106,Calculation_General!$E:$E,0),MATCH(R$1,Calculation_General!$H$1:$AJ$1,0))</f>
        <v>26233800</v>
      </c>
      <c r="S106" s="49">
        <f>INDEX(Calculation_General!$H$1:$AJ$91,MATCH($A106,Calculation_General!$E:$E,0),MATCH(S$1,Calculation_General!$H$1:$AJ$1,0))</f>
        <v>1293405.99999999</v>
      </c>
      <c r="T106" s="49">
        <f>INDEX(Calculation_General!$H$1:$AJ$91,MATCH($A106,Calculation_General!$E:$E,0),MATCH(T$1,Calculation_General!$H$1:$AJ$1,0))</f>
        <v>238638</v>
      </c>
      <c r="U106" s="49">
        <f>INDEX(Calculation_General!$H$1:$AJ$91,MATCH($A106,Calculation_General!$E:$E,0),MATCH(U$1,Calculation_General!$H$1:$AJ$1,0))</f>
        <v>820791.99999999895</v>
      </c>
      <c r="V106" s="49">
        <f>INDEX(Calculation_General!$H$1:$AJ$91,MATCH($A106,Calculation_General!$E:$E,0),MATCH(V$1,Calculation_General!$H$1:$AJ$1,0))</f>
        <v>8096264</v>
      </c>
      <c r="W106" s="49">
        <f>INDEX(Calculation_General!$H$1:$AJ$91,MATCH($A106,Calculation_General!$E:$E,0),MATCH(W$1,Calculation_General!$H$1:$AJ$1,0))</f>
        <v>13773665</v>
      </c>
      <c r="X106" s="49">
        <f>INDEX(Calculation_General!$H$1:$AJ$91,MATCH($A106,Calculation_General!$E:$E,0),MATCH(X$1,Calculation_General!$H$1:$AJ$1,0))</f>
        <v>4107903</v>
      </c>
      <c r="Y106" s="49">
        <f>INDEX(Calculation_General!$H$1:$AJ$91,MATCH($A106,Calculation_General!$E:$E,0),MATCH(Y$1,Calculation_General!$H$1:$AJ$1,0))</f>
        <v>7537489</v>
      </c>
      <c r="Z106" s="49">
        <f>INDEX(Calculation_General!$H$1:$AJ$91,MATCH($A106,Calculation_General!$E:$E,0),MATCH(Z$1,Calculation_General!$H$1:$AJ$1,0))</f>
        <v>4840191</v>
      </c>
      <c r="AA106" s="49">
        <f>INDEX(Calculation_General!$H$1:$AJ$91,MATCH($A106,Calculation_General!$E:$E,0),MATCH(AA$1,Calculation_General!$H$1:$AJ$1,0))</f>
        <v>855215</v>
      </c>
      <c r="AB106" s="49">
        <f>INDEX(Calculation_General!$H$1:$AJ$91,MATCH($A106,Calculation_General!$E:$E,0),MATCH(AB$1,Calculation_General!$H$1:$AJ$1,0))</f>
        <v>1964673</v>
      </c>
      <c r="AC106" s="49">
        <f>INDEX(Calculation_General!$H$1:$AJ$91,MATCH($A106,Calculation_General!$E:$E,0),MATCH(AC$1,Calculation_General!$H$1:$AJ$1,0))</f>
        <v>177231</v>
      </c>
      <c r="AD106" s="49">
        <f>INDEX(Calculation_General!$H$1:$AJ$91,MATCH($A106,Calculation_General!$E:$E,0),MATCH(AD$1,Calculation_General!$H$1:$AJ$1,0))</f>
        <v>224809240.99999964</v>
      </c>
      <c r="AE106" s="71" t="str">
        <f>INDEX(Calculation_General!$1:$7,MATCH($A106,Calculation_General!$E:$E,0),MATCH(AE$1,Calculation_General!$1:$1,0))</f>
        <v>Derived from the annual POTEnCIA reports on country energy consumption; author: Joint Research Center (JRC); year: 2019</v>
      </c>
      <c r="AF106" s="71" t="str">
        <f>INDEX(Calculation_General!$1:$7,MATCH($A106,Calculation_General!$E:$E,0),MATCH(AF$1,Calculation_General!$1:$1,0))</f>
        <v>Derived from the annual POTEnCIA reports on country energy consumption; author: Joint Research Center (JRC); year: 2019</v>
      </c>
      <c r="AG106" s="71" t="str">
        <f>INDEX(Calculation_General!$1:$7,MATCH($A106,Calculation_General!$E:$E,0),MATCH(AG$1,Calculation_General!$1:$1,0))</f>
        <v>Derived from the annual POTEnCIA reports on country energy consumption; author: Joint Research Center (JRC); year: 2019</v>
      </c>
      <c r="AH106" s="71" t="str">
        <f>INDEX(Calculation_General!$1:$7,MATCH($A106,Calculation_General!$E:$E,0),MATCH(AH$1,Calculation_General!$1:$1,0))</f>
        <v>Derived from the annual POTEnCIA reports on country energy consumption; author: Joint Research Center (JRC); year: 2019</v>
      </c>
      <c r="AI106" s="71" t="str">
        <f>INDEX(Calculation_General!$1:$7,MATCH($A106,Calculation_General!$E:$E,0),MATCH(AI$1,Calculation_General!$1:$1,0))</f>
        <v>Derived from the annual POTEnCIA reports on country energy consumption; author: Joint Research Center (JRC); year: 2019</v>
      </c>
      <c r="AJ106" s="71" t="str">
        <f>INDEX(Calculation_General!$1:$7,MATCH($A106,Calculation_General!$E:$E,0),MATCH(AJ$1,Calculation_General!$1:$1,0))</f>
        <v>Derived from the annual POTEnCIA reports on country energy consumption; author: Joint Research Center (JRC); year: 2019</v>
      </c>
      <c r="AK106" s="71" t="str">
        <f>INDEX(Calculation_General!$1:$7,MATCH($A106,Calculation_General!$E:$E,0),MATCH(AK$1,Calculation_General!$1:$1,0))</f>
        <v>Derived from the annual POTEnCIA reports on country energy consumption; author: Joint Research Center (JRC); year: 2019</v>
      </c>
      <c r="AL106" s="71" t="str">
        <f>INDEX(Calculation_General!$1:$7,MATCH($A106,Calculation_General!$E:$E,0),MATCH(AL$1,Calculation_General!$1:$1,0))</f>
        <v>Derived from the annual POTEnCIA reports on country energy consumption; author: Joint Research Center (JRC); year: 2019</v>
      </c>
      <c r="AM106" s="71" t="str">
        <f>INDEX(Calculation_General!$1:$7,MATCH($A106,Calculation_General!$E:$E,0),MATCH(AM$1,Calculation_General!$1:$1,0))</f>
        <v>Derived from the annual POTEnCIA reports on country energy consumption; author: Joint Research Center (JRC); year: 2019</v>
      </c>
      <c r="AN106" s="71" t="str">
        <f>INDEX(Calculation_General!$1:$7,MATCH($A106,Calculation_General!$E:$E,0),MATCH(AN$1,Calculation_General!$1:$1,0))</f>
        <v>Derived from the annual POTEnCIA reports on country energy consumption; author: Joint Research Center (JRC); year: 2019</v>
      </c>
      <c r="AO106" s="71" t="str">
        <f>INDEX(Calculation_General!$1:$7,MATCH($A106,Calculation_General!$E:$E,0),MATCH(AO$1,Calculation_General!$1:$1,0))</f>
        <v>Derived from the annual POTEnCIA reports on country energy consumption; author: Joint Research Center (JRC); year: 2019</v>
      </c>
      <c r="AP106" s="71" t="str">
        <f>INDEX(Calculation_General!$1:$7,MATCH($A106,Calculation_General!$E:$E,0),MATCH(AP$1,Calculation_General!$1:$1,0))</f>
        <v>Derived from the annual POTEnCIA reports on country energy consumption; author: Joint Research Center (JRC); year: 2019</v>
      </c>
      <c r="AQ106" s="71" t="str">
        <f>INDEX(Calculation_General!$1:$7,MATCH($A106,Calculation_General!$E:$E,0),MATCH(AQ$1,Calculation_General!$1:$1,0))</f>
        <v>Derived from the annual POTEnCIA reports on country energy consumption; author: Joint Research Center (JRC); year: 2019</v>
      </c>
      <c r="AR106" s="71" t="str">
        <f>INDEX(Calculation_General!$1:$7,MATCH($A106,Calculation_General!$E:$E,0),MATCH(AR$1,Calculation_General!$1:$1,0))</f>
        <v>Derived from the annual POTEnCIA reports on country energy consumption; author: Joint Research Center (JRC); year: 2019</v>
      </c>
      <c r="AS106" s="71" t="str">
        <f>INDEX(Calculation_General!$1:$7,MATCH($A106,Calculation_General!$E:$E,0),MATCH(AS$1,Calculation_General!$1:$1,0))</f>
        <v>Derived from the annual POTEnCIA reports on country energy consumption; author: Joint Research Center (JRC); year: 2019</v>
      </c>
      <c r="AT106" s="71" t="str">
        <f>INDEX(Calculation_General!$1:$7,MATCH($A106,Calculation_General!$E:$E,0),MATCH(AT$1,Calculation_General!$1:$1,0))</f>
        <v>Derived from the annual POTEnCIA reports on country energy consumption; author: Joint Research Center (JRC); year: 2019</v>
      </c>
      <c r="AU106" s="71" t="str">
        <f>INDEX(Calculation_General!$1:$7,MATCH($A106,Calculation_General!$E:$E,0),MATCH(AU$1,Calculation_General!$1:$1,0))</f>
        <v>Derived from the annual POTEnCIA reports on country energy consumption; author: Joint Research Center (JRC); year: 2019</v>
      </c>
      <c r="AV106" s="71" t="str">
        <f>INDEX(Calculation_General!$1:$7,MATCH($A106,Calculation_General!$E:$E,0),MATCH(AV$1,Calculation_General!$1:$1,0))</f>
        <v>Derived from the annual POTEnCIA reports on country energy consumption; author: Joint Research Center (JRC); year: 2019</v>
      </c>
      <c r="AW106" s="71" t="str">
        <f>INDEX(Calculation_General!$1:$7,MATCH($A106,Calculation_General!$E:$E,0),MATCH(AW$1,Calculation_General!$1:$1,0))</f>
        <v>Derived from the annual POTEnCIA reports on country energy consumption; author: Joint Research Center (JRC); year: 2019</v>
      </c>
      <c r="AX106" s="71" t="str">
        <f>INDEX(Calculation_General!$1:$7,MATCH($A106,Calculation_General!$E:$E,0),MATCH(AX$1,Calculation_General!$1:$1,0))</f>
        <v>Derived from the annual POTEnCIA reports on country energy consumption; author: Joint Research Center (JRC); year: 2019</v>
      </c>
      <c r="AY106" s="71" t="str">
        <f>INDEX(Calculation_General!$1:$7,MATCH($A106,Calculation_General!$E:$E,0),MATCH(AY$1,Calculation_General!$1:$1,0))</f>
        <v>Derived from the annual POTEnCIA reports on country energy consumption; author: Joint Research Center (JRC); year: 2019</v>
      </c>
      <c r="AZ106" s="71" t="str">
        <f>INDEX(Calculation_General!$1:$7,MATCH($A106,Calculation_General!$E:$E,0),MATCH(AZ$1,Calculation_General!$1:$1,0))</f>
        <v>Derived from the annual POTEnCIA reports on country energy consumption; author: Joint Research Center (JRC); year: 2019</v>
      </c>
      <c r="BA106" s="71" t="str">
        <f>INDEX(Calculation_General!$1:$7,MATCH($A106,Calculation_General!$E:$E,0),MATCH(BA$1,Calculation_General!$1:$1,0))</f>
        <v>Derived from the annual POTEnCIA reports on country energy consumption; author: Joint Research Center (JRC); year: 2019</v>
      </c>
      <c r="BB106" s="71" t="str">
        <f>INDEX(Calculation_General!$1:$7,MATCH($A106,Calculation_General!$E:$E,0),MATCH(BB$1,Calculation_General!$1:$1,0))</f>
        <v>Derived from the annual POTEnCIA reports on country energy consumption; author: Joint Research Center (JRC); year: 2019</v>
      </c>
      <c r="BC106" s="71" t="str">
        <f>INDEX(Calculation_General!$1:$7,MATCH($A106,Calculation_General!$E:$E,0),MATCH(BC$1,Calculation_General!$1:$1,0))</f>
        <v>Derived from the annual POTEnCIA reports on country energy consumption; author: Joint Research Center (JRC); year: 2019</v>
      </c>
      <c r="BD106" s="71" t="str">
        <f>INDEX(Calculation_General!$1:$7,MATCH($A106,Calculation_General!$E:$E,0),MATCH(BD$1,Calculation_General!$1:$1,0))</f>
        <v>Derived from the annual POTEnCIA reports on country energy consumption; author: Joint Research Center (JRC); year: 2019</v>
      </c>
      <c r="BE106" s="71" t="str">
        <f>INDEX(Calculation_General!$1:$7,MATCH($A106,Calculation_General!$E:$E,0),MATCH(BE$1,Calculation_General!$1:$1,0))</f>
        <v>Derived from the annual POTEnCIA reports on country energy consumption; author: Joint Research Center (JRC); year: 2019</v>
      </c>
      <c r="BF106" s="71" t="str">
        <f>INDEX(Calculation_General!$1:$7,MATCH($A106,Calculation_General!$E:$E,0),MATCH(BF$1,Calculation_General!$1:$1,0))</f>
        <v>Derived from the annual POTEnCIA reports on country energy consumption; author: Joint Research Center (JRC); year: 2019</v>
      </c>
      <c r="BG106" s="71" t="str">
        <f>INDEX(Calculation_General!$1:$7,MATCH($A106,Calculation_General!$E:$E,0),MATCH(BG$1,Calculation_General!$1:$1,0))</f>
        <v>Summation of all EU27 countries, derived from the annual POTEnCIA reports on country energy consumption; author: Joint Research Center (JRC); year: 2019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00D37-4830-0E4C-9578-81E635FFD7FD}">
  <sheetPr>
    <tabColor theme="5" tint="0.79998168889431442"/>
  </sheetPr>
  <dimension ref="A1:AN132"/>
  <sheetViews>
    <sheetView topLeftCell="T1" zoomScale="89" workbookViewId="0">
      <selection activeCell="E92" sqref="E92"/>
    </sheetView>
  </sheetViews>
  <sheetFormatPr baseColWidth="10" defaultRowHeight="16" x14ac:dyDescent="0.2"/>
  <cols>
    <col min="3" max="3" width="16.5" customWidth="1"/>
    <col min="5" max="5" width="129" customWidth="1"/>
    <col min="6" max="6" width="13.6640625" bestFit="1" customWidth="1"/>
    <col min="33" max="34" width="10.33203125" customWidth="1"/>
  </cols>
  <sheetData>
    <row r="1" spans="1:36" x14ac:dyDescent="0.2">
      <c r="C1" s="47" t="s">
        <v>254</v>
      </c>
      <c r="D1" s="47" t="s">
        <v>255</v>
      </c>
      <c r="E1" s="47" t="s">
        <v>227</v>
      </c>
      <c r="F1" s="70" t="s">
        <v>20</v>
      </c>
      <c r="G1" s="70" t="s">
        <v>228</v>
      </c>
      <c r="H1" s="70" t="s">
        <v>229</v>
      </c>
      <c r="I1" s="70" t="s">
        <v>231</v>
      </c>
      <c r="J1" s="70" t="s">
        <v>232</v>
      </c>
      <c r="K1" s="70" t="s">
        <v>237</v>
      </c>
      <c r="L1" s="70" t="s">
        <v>233</v>
      </c>
      <c r="M1" s="70" t="s">
        <v>234</v>
      </c>
      <c r="N1" s="70" t="s">
        <v>250</v>
      </c>
      <c r="O1" s="70" t="s">
        <v>235</v>
      </c>
      <c r="P1" s="70" t="s">
        <v>236</v>
      </c>
      <c r="Q1" s="70" t="s">
        <v>285</v>
      </c>
      <c r="R1" s="70" t="s">
        <v>284</v>
      </c>
      <c r="S1" s="70" t="s">
        <v>230</v>
      </c>
      <c r="T1" s="70" t="s">
        <v>238</v>
      </c>
      <c r="U1" s="70" t="s">
        <v>239</v>
      </c>
      <c r="V1" s="70" t="s">
        <v>240</v>
      </c>
      <c r="W1" s="70" t="s">
        <v>242</v>
      </c>
      <c r="X1" s="70" t="s">
        <v>243</v>
      </c>
      <c r="Y1" s="70" t="s">
        <v>241</v>
      </c>
      <c r="Z1" s="70" t="s">
        <v>244</v>
      </c>
      <c r="AA1" s="70" t="s">
        <v>245</v>
      </c>
      <c r="AB1" s="70" t="s">
        <v>246</v>
      </c>
      <c r="AC1" s="70" t="s">
        <v>247</v>
      </c>
      <c r="AD1" s="70" t="s">
        <v>251</v>
      </c>
      <c r="AE1" s="70" t="s">
        <v>249</v>
      </c>
      <c r="AF1" s="70" t="s">
        <v>248</v>
      </c>
      <c r="AG1" s="70" t="s">
        <v>855</v>
      </c>
      <c r="AH1" s="70" t="s">
        <v>871</v>
      </c>
    </row>
    <row r="2" spans="1:36" x14ac:dyDescent="0.2">
      <c r="A2" t="s">
        <v>851</v>
      </c>
      <c r="B2" t="s">
        <v>257</v>
      </c>
      <c r="C2" t="s">
        <v>258</v>
      </c>
      <c r="D2" t="s">
        <v>259</v>
      </c>
      <c r="E2" s="44" t="s">
        <v>135</v>
      </c>
      <c r="F2" s="71">
        <f>INDEX(Output_POTEnCIA!$A$1:$BF$106,MATCH($E2,Output_POTEnCIA!$A:$A,0),MATCH(F$1,Output_POTEnCIA!$1:$1,0))</f>
        <v>2.6120370693088115E-2</v>
      </c>
      <c r="G2" s="71">
        <f>INDEX(Output_POTEnCIA!$A$1:$BF$106,MATCH($E2,Output_POTEnCIA!$A:$A,0),MATCH(G$1,Output_POTEnCIA!$1:$1,0))</f>
        <v>3.0703640444372647E-2</v>
      </c>
      <c r="H2" s="71">
        <f>INDEX(Output_POTEnCIA!$A$1:$BF$106,MATCH($E2,Output_POTEnCIA!$A:$A,0),MATCH(H$1,Output_POTEnCIA!$1:$1,0))</f>
        <v>6.5063151649142295E-2</v>
      </c>
      <c r="I2" s="71">
        <f>INDEX(Output_POTEnCIA!$A$1:$BF$106,MATCH($E2,Output_POTEnCIA!$A:$A,0),MATCH(I$1,Output_POTEnCIA!$1:$1,0))</f>
        <v>0.19444883688312253</v>
      </c>
      <c r="J2" s="71">
        <f>INDEX(Output_POTEnCIA!$A$1:$BF$106,MATCH($E2,Output_POTEnCIA!$A:$A,0),MATCH(J$1,Output_POTEnCIA!$1:$1,0))</f>
        <v>4.4270956796652966E-2</v>
      </c>
      <c r="K2" s="71">
        <f>INDEX(Output_POTEnCIA!$A$1:$BF$106,MATCH($E2,Output_POTEnCIA!$A:$A,0),MATCH(K$1,Output_POTEnCIA!$1:$1,0))</f>
        <v>3.1773381804870868E-2</v>
      </c>
      <c r="L2" s="71">
        <f>INDEX(Output_POTEnCIA!$A$1:$BF$106,MATCH($E2,Output_POTEnCIA!$A:$A,0),MATCH(L$1,Output_POTEnCIA!$1:$1,0))</f>
        <v>7.9879491476901279E-2</v>
      </c>
      <c r="M2" s="71">
        <f>INDEX(Output_POTEnCIA!$A$1:$BF$106,MATCH($E2,Output_POTEnCIA!$A:$A,0),MATCH(M$1,Output_POTEnCIA!$1:$1,0))</f>
        <v>0.10031669171941671</v>
      </c>
      <c r="N2" s="71">
        <f>INDEX(Output_POTEnCIA!$A$1:$BF$106,MATCH($E2,Output_POTEnCIA!$A:$A,0),MATCH(N$1,Output_POTEnCIA!$1:$1,0))</f>
        <v>2.435860543684432E-2</v>
      </c>
      <c r="O2" s="71">
        <f>INDEX(Output_POTEnCIA!$A$1:$BF$106,MATCH($E2,Output_POTEnCIA!$A:$A,0),MATCH(O$1,Output_POTEnCIA!$1:$1,0))</f>
        <v>7.7979771072418047E-2</v>
      </c>
      <c r="P2" s="71">
        <f>INDEX(Output_POTEnCIA!$A$1:$BF$106,MATCH($E2,Output_POTEnCIA!$A:$A,0),MATCH(P$1,Output_POTEnCIA!$1:$1,0))</f>
        <v>3.4279159484787568E-2</v>
      </c>
      <c r="Q2" s="71">
        <f>INDEX(Output_POTEnCIA!$A$1:$BF$106,MATCH($E2,Output_POTEnCIA!$A:$A,0),MATCH(Q$1,Output_POTEnCIA!$1:$1,0))</f>
        <v>2.3149370921731124E-2</v>
      </c>
      <c r="R2" s="71">
        <f>INDEX(Output_POTEnCIA!$A$1:$BF$106,MATCH($E2,Output_POTEnCIA!$A:$A,0),MATCH(R$1,Output_POTEnCIA!$1:$1,0))</f>
        <v>9.3016006578282157E-2</v>
      </c>
      <c r="S2" s="71">
        <f>INDEX(Output_POTEnCIA!$A$1:$BF$106,MATCH($E2,Output_POTEnCIA!$A:$A,0),MATCH(S$1,Output_POTEnCIA!$1:$1,0))</f>
        <v>9.5187560063111298E-2</v>
      </c>
      <c r="T2" s="71">
        <f>INDEX(Output_POTEnCIA!$A$1:$BF$106,MATCH($E2,Output_POTEnCIA!$A:$A,0),MATCH(T$1,Output_POTEnCIA!$1:$1,0))</f>
        <v>7.2378577307486244E-2</v>
      </c>
      <c r="U2" s="71">
        <f>INDEX(Output_POTEnCIA!$A$1:$BF$106,MATCH($E2,Output_POTEnCIA!$A:$A,0),MATCH(U$1,Output_POTEnCIA!$1:$1,0))</f>
        <v>5.073726987130027E-2</v>
      </c>
      <c r="V2" s="71">
        <f>INDEX(Output_POTEnCIA!$A$1:$BF$106,MATCH($E2,Output_POTEnCIA!$A:$A,0),MATCH(V$1,Output_POTEnCIA!$1:$1,0))</f>
        <v>6.1490693677032644E-2</v>
      </c>
      <c r="W2" s="71">
        <f>INDEX(Output_POTEnCIA!$A$1:$BF$106,MATCH($E2,Output_POTEnCIA!$A:$A,0),MATCH(W$1,Output_POTEnCIA!$1:$1,0))</f>
        <v>1.5455469956505869E-2</v>
      </c>
      <c r="X2" s="71">
        <f>INDEX(Output_POTEnCIA!$A$1:$BF$106,MATCH($E2,Output_POTEnCIA!$A:$A,0),MATCH(X$1,Output_POTEnCIA!$1:$1,0))</f>
        <v>9.4426216816657256E-3</v>
      </c>
      <c r="Y2" s="71">
        <f>INDEX(Output_POTEnCIA!$A$1:$BF$106,MATCH($E2,Output_POTEnCIA!$A:$A,0),MATCH(Y$1,Output_POTEnCIA!$1:$1,0))</f>
        <v>5.4239003664889533E-2</v>
      </c>
      <c r="Z2" s="71">
        <f>INDEX(Output_POTEnCIA!$A$1:$BF$106,MATCH($E2,Output_POTEnCIA!$A:$A,0),MATCH(Z$1,Output_POTEnCIA!$1:$1,0))</f>
        <v>2.6433170171589724E-2</v>
      </c>
      <c r="AA2" s="71">
        <f>INDEX(Output_POTEnCIA!$A$1:$BF$106,MATCH($E2,Output_POTEnCIA!$A:$A,0),MATCH(AA$1,Output_POTEnCIA!$1:$1,0))</f>
        <v>3.8183879851247958E-2</v>
      </c>
      <c r="AB2" s="71">
        <f>INDEX(Output_POTEnCIA!$A$1:$BF$106,MATCH($E2,Output_POTEnCIA!$A:$A,0),MATCH(AB$1,Output_POTEnCIA!$1:$1,0))</f>
        <v>3.7035450167170691E-2</v>
      </c>
      <c r="AC2" s="71">
        <f>INDEX(Output_POTEnCIA!$A$1:$BF$106,MATCH($E2,Output_POTEnCIA!$A:$A,0),MATCH(AC$1,Output_POTEnCIA!$1:$1,0))</f>
        <v>0.17850636672072009</v>
      </c>
      <c r="AD2" s="71">
        <f>INDEX(Output_POTEnCIA!$A$1:$BF$106,MATCH($E2,Output_POTEnCIA!$A:$A,0),MATCH(AD$1,Output_POTEnCIA!$1:$1,0))</f>
        <v>4.9828047388855684E-2</v>
      </c>
      <c r="AE2" s="71">
        <f>INDEX(Output_POTEnCIA!$A$1:$BF$106,MATCH($E2,Output_POTEnCIA!$A:$A,0),MATCH(AE$1,Output_POTEnCIA!$1:$1,0))</f>
        <v>2.9900606399830061E-2</v>
      </c>
      <c r="AF2" s="71">
        <f>INDEX(Output_POTEnCIA!$A$1:$BF$106,MATCH($E2,Output_POTEnCIA!$A:$A,0),MATCH(AF$1,Output_POTEnCIA!$1:$1,0))</f>
        <v>5.9916643815540668E-2</v>
      </c>
      <c r="AG2" s="71">
        <f>INDEX(Output_POTEnCIA!$A$1:$BF$106,MATCH($E2,Output_POTEnCIA!$A:$A,0),MATCH(AG$1,Output_POTEnCIA!$1:$1,0))</f>
        <v>0.15402462547389567</v>
      </c>
      <c r="AH2" s="71">
        <f>INDEX(Output_POTEnCIA!$A$1:$BF$106,MATCH($E2,Output_POTEnCIA!$A:$A,0),MATCH(AH$1,Output_POTEnCIA!$1:$1,0))</f>
        <v>4.1035966730948989E-2</v>
      </c>
    </row>
    <row r="3" spans="1:36" x14ac:dyDescent="0.2">
      <c r="A3" t="s">
        <v>851</v>
      </c>
      <c r="B3" t="s">
        <v>257</v>
      </c>
      <c r="C3" t="s">
        <v>258</v>
      </c>
      <c r="D3" t="s">
        <v>260</v>
      </c>
      <c r="E3" s="44" t="s">
        <v>136</v>
      </c>
      <c r="F3" s="71">
        <f>INDEX(Output_POTEnCIA!$A$1:$BF$106,MATCH($E3,Output_POTEnCIA!$A:$A,0),MATCH(F$1,Output_POTEnCIA!$1:$1,0))</f>
        <v>0.62408030343576781</v>
      </c>
      <c r="G3" s="71">
        <f>INDEX(Output_POTEnCIA!$A$1:$BF$106,MATCH($E3,Output_POTEnCIA!$A:$A,0),MATCH(G$1,Output_POTEnCIA!$1:$1,0))</f>
        <v>0.66068314891659807</v>
      </c>
      <c r="H3" s="71">
        <f>INDEX(Output_POTEnCIA!$A$1:$BF$106,MATCH($E3,Output_POTEnCIA!$A:$A,0),MATCH(H$1,Output_POTEnCIA!$1:$1,0))</f>
        <v>0.66621368533917869</v>
      </c>
      <c r="I3" s="71">
        <f>INDEX(Output_POTEnCIA!$A$1:$BF$106,MATCH($E3,Output_POTEnCIA!$A:$A,0),MATCH(I$1,Output_POTEnCIA!$1:$1,0))</f>
        <v>0.54851913979130196</v>
      </c>
      <c r="J3" s="71">
        <f>INDEX(Output_POTEnCIA!$A$1:$BF$106,MATCH($E3,Output_POTEnCIA!$A:$A,0),MATCH(J$1,Output_POTEnCIA!$1:$1,0))</f>
        <v>0.58713696449921815</v>
      </c>
      <c r="K3" s="71">
        <f>INDEX(Output_POTEnCIA!$A$1:$BF$106,MATCH($E3,Output_POTEnCIA!$A:$A,0),MATCH(K$1,Output_POTEnCIA!$1:$1,0))</f>
        <v>0.63995400059660201</v>
      </c>
      <c r="L3" s="71">
        <f>INDEX(Output_POTEnCIA!$A$1:$BF$106,MATCH($E3,Output_POTEnCIA!$A:$A,0),MATCH(L$1,Output_POTEnCIA!$1:$1,0))</f>
        <v>0.59894594326493122</v>
      </c>
      <c r="M3" s="71">
        <f>INDEX(Output_POTEnCIA!$A$1:$BF$106,MATCH($E3,Output_POTEnCIA!$A:$A,0),MATCH(M$1,Output_POTEnCIA!$1:$1,0))</f>
        <v>0.66133536668484683</v>
      </c>
      <c r="N3" s="71">
        <f>INDEX(Output_POTEnCIA!$A$1:$BF$106,MATCH($E3,Output_POTEnCIA!$A:$A,0),MATCH(N$1,Output_POTEnCIA!$1:$1,0))</f>
        <v>0.68257337522823058</v>
      </c>
      <c r="O3" s="71">
        <f>INDEX(Output_POTEnCIA!$A$1:$BF$106,MATCH($E3,Output_POTEnCIA!$A:$A,0),MATCH(O$1,Output_POTEnCIA!$1:$1,0))</f>
        <v>0.60287368879672187</v>
      </c>
      <c r="P3" s="71">
        <f>INDEX(Output_POTEnCIA!$A$1:$BF$106,MATCH($E3,Output_POTEnCIA!$A:$A,0),MATCH(P$1,Output_POTEnCIA!$1:$1,0))</f>
        <v>0.64812825374187522</v>
      </c>
      <c r="Q3" s="71">
        <f>INDEX(Output_POTEnCIA!$A$1:$BF$106,MATCH($E3,Output_POTEnCIA!$A:$A,0),MATCH(Q$1,Output_POTEnCIA!$1:$1,0))</f>
        <v>0.61990356206439645</v>
      </c>
      <c r="R3" s="71">
        <f>INDEX(Output_POTEnCIA!$A$1:$BF$106,MATCH($E3,Output_POTEnCIA!$A:$A,0),MATCH(R$1,Output_POTEnCIA!$1:$1,0))</f>
        <v>0.51542674029898161</v>
      </c>
      <c r="S3" s="71">
        <f>INDEX(Output_POTEnCIA!$A$1:$BF$106,MATCH($E3,Output_POTEnCIA!$A:$A,0),MATCH(S$1,Output_POTEnCIA!$1:$1,0))</f>
        <v>0.65974862197082251</v>
      </c>
      <c r="T3" s="71">
        <f>INDEX(Output_POTEnCIA!$A$1:$BF$106,MATCH($E3,Output_POTEnCIA!$A:$A,0),MATCH(T$1,Output_POTEnCIA!$1:$1,0))</f>
        <v>0.57066047484443683</v>
      </c>
      <c r="U3" s="71">
        <f>INDEX(Output_POTEnCIA!$A$1:$BF$106,MATCH($E3,Output_POTEnCIA!$A:$A,0),MATCH(U$1,Output_POTEnCIA!$1:$1,0))</f>
        <v>0.62061783750921962</v>
      </c>
      <c r="V3" s="71">
        <f>INDEX(Output_POTEnCIA!$A$1:$BF$106,MATCH($E3,Output_POTEnCIA!$A:$A,0),MATCH(V$1,Output_POTEnCIA!$1:$1,0))</f>
        <v>0.67672889984106077</v>
      </c>
      <c r="W3" s="71">
        <f>INDEX(Output_POTEnCIA!$A$1:$BF$106,MATCH($E3,Output_POTEnCIA!$A:$A,0),MATCH(W$1,Output_POTEnCIA!$1:$1,0))</f>
        <v>0.69296033535315782</v>
      </c>
      <c r="X3" s="71">
        <f>INDEX(Output_POTEnCIA!$A$1:$BF$106,MATCH($E3,Output_POTEnCIA!$A:$A,0),MATCH(X$1,Output_POTEnCIA!$1:$1,0))</f>
        <v>0.57540688284396757</v>
      </c>
      <c r="Y3" s="71">
        <f>INDEX(Output_POTEnCIA!$A$1:$BF$106,MATCH($E3,Output_POTEnCIA!$A:$A,0),MATCH(Y$1,Output_POTEnCIA!$1:$1,0))</f>
        <v>0.63441401833703437</v>
      </c>
      <c r="Z3" s="71">
        <f>INDEX(Output_POTEnCIA!$A$1:$BF$106,MATCH($E3,Output_POTEnCIA!$A:$A,0),MATCH(Z$1,Output_POTEnCIA!$1:$1,0))</f>
        <v>0.56062051008917979</v>
      </c>
      <c r="AA3" s="71">
        <f>INDEX(Output_POTEnCIA!$A$1:$BF$106,MATCH($E3,Output_POTEnCIA!$A:$A,0),MATCH(AA$1,Output_POTEnCIA!$1:$1,0))</f>
        <v>0.60299110946632006</v>
      </c>
      <c r="AB3" s="71">
        <f>INDEX(Output_POTEnCIA!$A$1:$BF$106,MATCH($E3,Output_POTEnCIA!$A:$A,0),MATCH(AB$1,Output_POTEnCIA!$1:$1,0))</f>
        <v>0.68302522972590785</v>
      </c>
      <c r="AC3" s="71">
        <f>INDEX(Output_POTEnCIA!$A$1:$BF$106,MATCH($E3,Output_POTEnCIA!$A:$A,0),MATCH(AC$1,Output_POTEnCIA!$1:$1,0))</f>
        <v>0.61906401804757738</v>
      </c>
      <c r="AD3" s="71">
        <f>INDEX(Output_POTEnCIA!$A$1:$BF$106,MATCH($E3,Output_POTEnCIA!$A:$A,0),MATCH(AD$1,Output_POTEnCIA!$1:$1,0))</f>
        <v>0.63626325746028589</v>
      </c>
      <c r="AE3" s="71">
        <f>INDEX(Output_POTEnCIA!$A$1:$BF$106,MATCH($E3,Output_POTEnCIA!$A:$A,0),MATCH(AE$1,Output_POTEnCIA!$1:$1,0))</f>
        <v>0.62589934718833817</v>
      </c>
      <c r="AF3" s="71">
        <f>INDEX(Output_POTEnCIA!$A$1:$BF$106,MATCH($E3,Output_POTEnCIA!$A:$A,0),MATCH(AF$1,Output_POTEnCIA!$1:$1,0))</f>
        <v>0.55003707922286638</v>
      </c>
      <c r="AG3" s="71">
        <f>INDEX(Output_POTEnCIA!$A$1:$BF$106,MATCH($E3,Output_POTEnCIA!$A:$A,0),MATCH(AG$1,Output_POTEnCIA!$1:$1,0))</f>
        <v>0.62107762361274532</v>
      </c>
      <c r="AH3" s="71">
        <f>INDEX(Output_POTEnCIA!$A$1:$BF$106,MATCH($E3,Output_POTEnCIA!$A:$A,0),MATCH(AH$1,Output_POTEnCIA!$1:$1,0))</f>
        <v>0.63593224721431885</v>
      </c>
    </row>
    <row r="4" spans="1:36" x14ac:dyDescent="0.2">
      <c r="A4" t="s">
        <v>851</v>
      </c>
      <c r="B4" t="s">
        <v>257</v>
      </c>
      <c r="C4" t="s">
        <v>258</v>
      </c>
      <c r="D4" t="s">
        <v>274</v>
      </c>
      <c r="E4" s="44" t="s">
        <v>169</v>
      </c>
      <c r="F4" s="71">
        <f>INDEX(Output_POTEnCIA!$A$1:$BF$106,MATCH($E4,Output_POTEnCIA!$A:$A,0),MATCH(F$1,Output_POTEnCIA!$1:$1,0))</f>
        <v>0.30370355534553883</v>
      </c>
      <c r="G4" s="71">
        <f>INDEX(Output_POTEnCIA!$A$1:$BF$106,MATCH($E4,Output_POTEnCIA!$A:$A,0),MATCH(G$1,Output_POTEnCIA!$1:$1,0))</f>
        <v>0.21812300888487091</v>
      </c>
      <c r="H4" s="71">
        <f>INDEX(Output_POTEnCIA!$A$1:$BF$106,MATCH($E4,Output_POTEnCIA!$A:$A,0),MATCH(H$1,Output_POTEnCIA!$1:$1,0))</f>
        <v>0.20321739283766377</v>
      </c>
      <c r="I4" s="71">
        <f>INDEX(Output_POTEnCIA!$A$1:$BF$106,MATCH($E4,Output_POTEnCIA!$A:$A,0),MATCH(I$1,Output_POTEnCIA!$1:$1,0))</f>
        <v>5.8098943789293922E-2</v>
      </c>
      <c r="J4" s="71">
        <f>INDEX(Output_POTEnCIA!$A$1:$BF$106,MATCH($E4,Output_POTEnCIA!$A:$A,0),MATCH(J$1,Output_POTEnCIA!$1:$1,0))</f>
        <v>0.29355329162652744</v>
      </c>
      <c r="K4" s="71">
        <f>INDEX(Output_POTEnCIA!$A$1:$BF$106,MATCH($E4,Output_POTEnCIA!$A:$A,0),MATCH(K$1,Output_POTEnCIA!$1:$1,0))</f>
        <v>0.28507767451487542</v>
      </c>
      <c r="L4" s="71">
        <f>INDEX(Output_POTEnCIA!$A$1:$BF$106,MATCH($E4,Output_POTEnCIA!$A:$A,0),MATCH(L$1,Output_POTEnCIA!$1:$1,0))</f>
        <v>0.22115014582263168</v>
      </c>
      <c r="M4" s="71">
        <f>INDEX(Output_POTEnCIA!$A$1:$BF$106,MATCH($E4,Output_POTEnCIA!$A:$A,0),MATCH(M$1,Output_POTEnCIA!$1:$1,0))</f>
        <v>0.16558920350715531</v>
      </c>
      <c r="N4" s="71">
        <f>INDEX(Output_POTEnCIA!$A$1:$BF$106,MATCH($E4,Output_POTEnCIA!$A:$A,0),MATCH(N$1,Output_POTEnCIA!$1:$1,0))</f>
        <v>0.23108202011120402</v>
      </c>
      <c r="O4" s="71">
        <f>INDEX(Output_POTEnCIA!$A$1:$BF$106,MATCH($E4,Output_POTEnCIA!$A:$A,0),MATCH(O$1,Output_POTEnCIA!$1:$1,0))</f>
        <v>0.21311269095433699</v>
      </c>
      <c r="P4" s="71">
        <f>INDEX(Output_POTEnCIA!$A$1:$BF$106,MATCH($E4,Output_POTEnCIA!$A:$A,0),MATCH(P$1,Output_POTEnCIA!$1:$1,0))</f>
        <v>0.17489853222264068</v>
      </c>
      <c r="Q4" s="71">
        <f>INDEX(Output_POTEnCIA!$A$1:$BF$106,MATCH($E4,Output_POTEnCIA!$A:$A,0),MATCH(Q$1,Output_POTEnCIA!$1:$1,0))</f>
        <v>0.22374473449525711</v>
      </c>
      <c r="R4" s="71">
        <f>INDEX(Output_POTEnCIA!$A$1:$BF$106,MATCH($E4,Output_POTEnCIA!$A:$A,0),MATCH(R$1,Output_POTEnCIA!$1:$1,0))</f>
        <v>0.27828927208859217</v>
      </c>
      <c r="S4" s="71">
        <f>INDEX(Output_POTEnCIA!$A$1:$BF$106,MATCH($E4,Output_POTEnCIA!$A:$A,0),MATCH(S$1,Output_POTEnCIA!$1:$1,0))</f>
        <v>0.18978276193953306</v>
      </c>
      <c r="T4" s="71">
        <f>INDEX(Output_POTEnCIA!$A$1:$BF$106,MATCH($E4,Output_POTEnCIA!$A:$A,0),MATCH(T$1,Output_POTEnCIA!$1:$1,0))</f>
        <v>0.26517513109106394</v>
      </c>
      <c r="U4" s="71">
        <f>INDEX(Output_POTEnCIA!$A$1:$BF$106,MATCH($E4,Output_POTEnCIA!$A:$A,0),MATCH(U$1,Output_POTEnCIA!$1:$1,0))</f>
        <v>0.23585690799513259</v>
      </c>
      <c r="V4" s="71">
        <f>INDEX(Output_POTEnCIA!$A$1:$BF$106,MATCH($E4,Output_POTEnCIA!$A:$A,0),MATCH(V$1,Output_POTEnCIA!$1:$1,0))</f>
        <v>0.15144769346414916</v>
      </c>
      <c r="W4" s="71">
        <f>INDEX(Output_POTEnCIA!$A$1:$BF$106,MATCH($E4,Output_POTEnCIA!$A:$A,0),MATCH(W$1,Output_POTEnCIA!$1:$1,0))</f>
        <v>0.25771571029489693</v>
      </c>
      <c r="X4" s="71">
        <f>INDEX(Output_POTEnCIA!$A$1:$BF$106,MATCH($E4,Output_POTEnCIA!$A:$A,0),MATCH(X$1,Output_POTEnCIA!$1:$1,0))</f>
        <v>0.40109065427731599</v>
      </c>
      <c r="Y4" s="71">
        <f>INDEX(Output_POTEnCIA!$A$1:$BF$106,MATCH($E4,Output_POTEnCIA!$A:$A,0),MATCH(Y$1,Output_POTEnCIA!$1:$1,0))</f>
        <v>0.24818738146603614</v>
      </c>
      <c r="Z4" s="71">
        <f>INDEX(Output_POTEnCIA!$A$1:$BF$106,MATCH($E4,Output_POTEnCIA!$A:$A,0),MATCH(Z$1,Output_POTEnCIA!$1:$1,0))</f>
        <v>0.2715208000556153</v>
      </c>
      <c r="AA4" s="71">
        <f>INDEX(Output_POTEnCIA!$A$1:$BF$106,MATCH($E4,Output_POTEnCIA!$A:$A,0),MATCH(AA$1,Output_POTEnCIA!$1:$1,0))</f>
        <v>0.26958664421079964</v>
      </c>
      <c r="AB4" s="71">
        <f>INDEX(Output_POTEnCIA!$A$1:$BF$106,MATCH($E4,Output_POTEnCIA!$A:$A,0),MATCH(AB$1,Output_POTEnCIA!$1:$1,0))</f>
        <v>0.15713501946743233</v>
      </c>
      <c r="AC4" s="71">
        <f>INDEX(Output_POTEnCIA!$A$1:$BF$106,MATCH($E4,Output_POTEnCIA!$A:$A,0),MATCH(AC$1,Output_POTEnCIA!$1:$1,0))</f>
        <v>0.10471282786523423</v>
      </c>
      <c r="AD4" s="71">
        <f>INDEX(Output_POTEnCIA!$A$1:$BF$106,MATCH($E4,Output_POTEnCIA!$A:$A,0),MATCH(AD$1,Output_POTEnCIA!$1:$1,0))</f>
        <v>0.24252365396451539</v>
      </c>
      <c r="AE4" s="71">
        <f>INDEX(Output_POTEnCIA!$A$1:$BF$106,MATCH($E4,Output_POTEnCIA!$A:$A,0),MATCH(AE$1,Output_POTEnCIA!$1:$1,0))</f>
        <v>0.29696696019623881</v>
      </c>
      <c r="AF4" s="71">
        <f>INDEX(Output_POTEnCIA!$A$1:$BF$106,MATCH($E4,Output_POTEnCIA!$A:$A,0),MATCH(AF$1,Output_POTEnCIA!$1:$1,0))</f>
        <v>0.32912078981991583</v>
      </c>
      <c r="AG4" s="71">
        <f>INDEX(Output_POTEnCIA!$A$1:$BF$106,MATCH($E4,Output_POTEnCIA!$A:$A,0),MATCH(AG$1,Output_POTEnCIA!$1:$1,0))</f>
        <v>8.4295457792828044E-2</v>
      </c>
      <c r="AH4" s="71">
        <f>INDEX(Output_POTEnCIA!$A$1:$BF$106,MATCH($E4,Output_POTEnCIA!$A:$A,0),MATCH(AH$1,Output_POTEnCIA!$1:$1,0))</f>
        <v>0.22888526961217853</v>
      </c>
    </row>
    <row r="5" spans="1:36" x14ac:dyDescent="0.2">
      <c r="A5" t="s">
        <v>851</v>
      </c>
      <c r="B5" t="s">
        <v>257</v>
      </c>
      <c r="C5" t="s">
        <v>258</v>
      </c>
      <c r="D5" t="s">
        <v>853</v>
      </c>
      <c r="E5" t="s">
        <v>864</v>
      </c>
      <c r="F5" s="71">
        <f>INDEX(Output_POTEnCIA!$A$1:$BF$106,MATCH($E5,Output_POTEnCIA!$A:$A,0),MATCH(F$1,Output_POTEnCIA!$1:$1,0))</f>
        <v>4.6095770525605054E-2</v>
      </c>
      <c r="G5" s="71">
        <f>INDEX(Output_POTEnCIA!$A$1:$BF$106,MATCH($E5,Output_POTEnCIA!$A:$A,0),MATCH(G$1,Output_POTEnCIA!$1:$1,0))</f>
        <v>9.0490201754158409E-2</v>
      </c>
      <c r="H5" s="71">
        <f>INDEX(Output_POTEnCIA!$A$1:$BF$106,MATCH($E5,Output_POTEnCIA!$A:$A,0),MATCH(H$1,Output_POTEnCIA!$1:$1,0))</f>
        <v>6.5505770174015113E-2</v>
      </c>
      <c r="I5" s="71">
        <f>INDEX(Output_POTEnCIA!$A$1:$BF$106,MATCH($E5,Output_POTEnCIA!$A:$A,0),MATCH(I$1,Output_POTEnCIA!$1:$1,0))</f>
        <v>0.1989330795362817</v>
      </c>
      <c r="J5" s="71">
        <f>INDEX(Output_POTEnCIA!$A$1:$BF$106,MATCH($E5,Output_POTEnCIA!$A:$A,0),MATCH(J$1,Output_POTEnCIA!$1:$1,0))</f>
        <v>7.5038787077601532E-2</v>
      </c>
      <c r="K5" s="71">
        <f>INDEX(Output_POTEnCIA!$A$1:$BF$106,MATCH($E5,Output_POTEnCIA!$A:$A,0),MATCH(K$1,Output_POTEnCIA!$1:$1,0))</f>
        <v>4.3194943083651648E-2</v>
      </c>
      <c r="L5" s="71">
        <f>INDEX(Output_POTEnCIA!$A$1:$BF$106,MATCH($E5,Output_POTEnCIA!$A:$A,0),MATCH(L$1,Output_POTEnCIA!$1:$1,0))</f>
        <v>0.10002441943553586</v>
      </c>
      <c r="M5" s="71">
        <f>INDEX(Output_POTEnCIA!$A$1:$BF$106,MATCH($E5,Output_POTEnCIA!$A:$A,0),MATCH(M$1,Output_POTEnCIA!$1:$1,0))</f>
        <v>7.2758738088581312E-2</v>
      </c>
      <c r="N5" s="71">
        <f>INDEX(Output_POTEnCIA!$A$1:$BF$106,MATCH($E5,Output_POTEnCIA!$A:$A,0),MATCH(N$1,Output_POTEnCIA!$1:$1,0))</f>
        <v>6.1985999223720972E-2</v>
      </c>
      <c r="O5" s="71">
        <f>INDEX(Output_POTEnCIA!$A$1:$BF$106,MATCH($E5,Output_POTEnCIA!$A:$A,0),MATCH(O$1,Output_POTEnCIA!$1:$1,0))</f>
        <v>0.10603384917652334</v>
      </c>
      <c r="P5" s="71">
        <f>INDEX(Output_POTEnCIA!$A$1:$BF$106,MATCH($E5,Output_POTEnCIA!$A:$A,0),MATCH(P$1,Output_POTEnCIA!$1:$1,0))</f>
        <v>0.14269405455069661</v>
      </c>
      <c r="Q5" s="71">
        <f>INDEX(Output_POTEnCIA!$A$1:$BF$106,MATCH($E5,Output_POTEnCIA!$A:$A,0),MATCH(Q$1,Output_POTEnCIA!$1:$1,0))</f>
        <v>0.13320233251861541</v>
      </c>
      <c r="R5" s="71">
        <f>INDEX(Output_POTEnCIA!$A$1:$BF$106,MATCH($E5,Output_POTEnCIA!$A:$A,0),MATCH(R$1,Output_POTEnCIA!$1:$1,0))</f>
        <v>0.1132679810341439</v>
      </c>
      <c r="S5" s="71">
        <f>INDEX(Output_POTEnCIA!$A$1:$BF$106,MATCH($E5,Output_POTEnCIA!$A:$A,0),MATCH(S$1,Output_POTEnCIA!$1:$1,0))</f>
        <v>5.5281056026533069E-2</v>
      </c>
      <c r="T5" s="71">
        <f>INDEX(Output_POTEnCIA!$A$1:$BF$106,MATCH($E5,Output_POTEnCIA!$A:$A,0),MATCH(T$1,Output_POTEnCIA!$1:$1,0))</f>
        <v>9.1785816757013111E-2</v>
      </c>
      <c r="U5" s="71">
        <f>INDEX(Output_POTEnCIA!$A$1:$BF$106,MATCH($E5,Output_POTEnCIA!$A:$A,0),MATCH(U$1,Output_POTEnCIA!$1:$1,0))</f>
        <v>9.2787984624347508E-2</v>
      </c>
      <c r="V5" s="71">
        <f>INDEX(Output_POTEnCIA!$A$1:$BF$106,MATCH($E5,Output_POTEnCIA!$A:$A,0),MATCH(V$1,Output_POTEnCIA!$1:$1,0))</f>
        <v>0.11033271301775749</v>
      </c>
      <c r="W5" s="71">
        <f>INDEX(Output_POTEnCIA!$A$1:$BF$106,MATCH($E5,Output_POTEnCIA!$A:$A,0),MATCH(W$1,Output_POTEnCIA!$1:$1,0))</f>
        <v>3.386848439543947E-2</v>
      </c>
      <c r="X5" s="71">
        <f>INDEX(Output_POTEnCIA!$A$1:$BF$106,MATCH($E5,Output_POTEnCIA!$A:$A,0),MATCH(X$1,Output_POTEnCIA!$1:$1,0))</f>
        <v>1.4059841197050595E-2</v>
      </c>
      <c r="Y5" s="71">
        <f>INDEX(Output_POTEnCIA!$A$1:$BF$106,MATCH($E5,Output_POTEnCIA!$A:$A,0),MATCH(Y$1,Output_POTEnCIA!$1:$1,0))</f>
        <v>6.3159596532039855E-2</v>
      </c>
      <c r="Z5" s="71">
        <f>INDEX(Output_POTEnCIA!$A$1:$BF$106,MATCH($E5,Output_POTEnCIA!$A:$A,0),MATCH(Z$1,Output_POTEnCIA!$1:$1,0))</f>
        <v>0.14142551968361528</v>
      </c>
      <c r="AA5" s="71">
        <f>INDEX(Output_POTEnCIA!$A$1:$BF$106,MATCH($E5,Output_POTEnCIA!$A:$A,0),MATCH(AA$1,Output_POTEnCIA!$1:$1,0))</f>
        <v>8.9238366471632358E-2</v>
      </c>
      <c r="AB5" s="71">
        <f>INDEX(Output_POTEnCIA!$A$1:$BF$106,MATCH($E5,Output_POTEnCIA!$A:$A,0),MATCH(AB$1,Output_POTEnCIA!$1:$1,0))</f>
        <v>0.12280430063948905</v>
      </c>
      <c r="AC5" s="71">
        <f>INDEX(Output_POTEnCIA!$A$1:$BF$106,MATCH($E5,Output_POTEnCIA!$A:$A,0),MATCH(AC$1,Output_POTEnCIA!$1:$1,0))</f>
        <v>9.7716787366468202E-2</v>
      </c>
      <c r="AD5" s="71">
        <f>INDEX(Output_POTEnCIA!$A$1:$BF$106,MATCH($E5,Output_POTEnCIA!$A:$A,0),MATCH(AD$1,Output_POTEnCIA!$1:$1,0))</f>
        <v>7.1385041186343048E-2</v>
      </c>
      <c r="AE5" s="71">
        <f>INDEX(Output_POTEnCIA!$A$1:$BF$106,MATCH($E5,Output_POTEnCIA!$A:$A,0),MATCH(AE$1,Output_POTEnCIA!$1:$1,0))</f>
        <v>4.7233086215593044E-2</v>
      </c>
      <c r="AF5" s="71">
        <f>INDEX(Output_POTEnCIA!$A$1:$BF$106,MATCH($E5,Output_POTEnCIA!$A:$A,0),MATCH(AF$1,Output_POTEnCIA!$1:$1,0))</f>
        <v>6.0925487141677004E-2</v>
      </c>
      <c r="AG5" s="71">
        <f>INDEX(Output_POTEnCIA!$A$1:$BF$106,MATCH($E5,Output_POTEnCIA!$A:$A,0),MATCH(AG$1,Output_POTEnCIA!$1:$1,0))</f>
        <v>0.14060229312053088</v>
      </c>
      <c r="AH5" s="71">
        <f>INDEX(Output_POTEnCIA!$A$1:$BF$106,MATCH($E5,Output_POTEnCIA!$A:$A,0),MATCH(AH$1,Output_POTEnCIA!$1:$1,0))</f>
        <v>9.4146516442553493E-2</v>
      </c>
      <c r="AI5" s="71"/>
    </row>
    <row r="6" spans="1:36" x14ac:dyDescent="0.2">
      <c r="A6" t="s">
        <v>851</v>
      </c>
      <c r="B6" t="s">
        <v>257</v>
      </c>
      <c r="C6" t="s">
        <v>258</v>
      </c>
      <c r="D6" s="44" t="s">
        <v>872</v>
      </c>
      <c r="E6" s="44"/>
      <c r="F6" s="71">
        <f>SUM(F2,F3,F4,F5)</f>
        <v>0.99999999999999989</v>
      </c>
      <c r="G6" s="71">
        <f t="shared" ref="G6:AH6" si="0">SUM(G2,G3,G4,G5)</f>
        <v>1</v>
      </c>
      <c r="H6" s="71">
        <f t="shared" si="0"/>
        <v>1</v>
      </c>
      <c r="I6" s="71">
        <f t="shared" si="0"/>
        <v>1</v>
      </c>
      <c r="J6" s="71">
        <f t="shared" si="0"/>
        <v>1</v>
      </c>
      <c r="K6" s="71">
        <f t="shared" si="0"/>
        <v>1</v>
      </c>
      <c r="L6" s="71">
        <f t="shared" si="0"/>
        <v>1</v>
      </c>
      <c r="M6" s="71">
        <f t="shared" si="0"/>
        <v>1.0000000000000002</v>
      </c>
      <c r="N6" s="71">
        <f t="shared" si="0"/>
        <v>0.99999999999999989</v>
      </c>
      <c r="O6" s="71">
        <f t="shared" si="0"/>
        <v>1.0000000000000002</v>
      </c>
      <c r="P6" s="71">
        <f t="shared" si="0"/>
        <v>1</v>
      </c>
      <c r="Q6" s="71">
        <f t="shared" si="0"/>
        <v>1</v>
      </c>
      <c r="R6" s="71">
        <f t="shared" si="0"/>
        <v>0.99999999999999978</v>
      </c>
      <c r="S6" s="71">
        <f t="shared" si="0"/>
        <v>0.99999999999999989</v>
      </c>
      <c r="T6" s="71">
        <f t="shared" si="0"/>
        <v>1</v>
      </c>
      <c r="U6" s="71">
        <f t="shared" si="0"/>
        <v>1</v>
      </c>
      <c r="V6" s="71">
        <f t="shared" si="0"/>
        <v>1</v>
      </c>
      <c r="W6" s="71">
        <f t="shared" si="0"/>
        <v>1</v>
      </c>
      <c r="X6" s="71">
        <f t="shared" si="0"/>
        <v>0.99999999999999989</v>
      </c>
      <c r="Y6" s="71">
        <f t="shared" si="0"/>
        <v>0.99999999999999989</v>
      </c>
      <c r="Z6" s="71">
        <f t="shared" si="0"/>
        <v>1</v>
      </c>
      <c r="AA6" s="71">
        <f t="shared" si="0"/>
        <v>1</v>
      </c>
      <c r="AB6" s="71">
        <f t="shared" si="0"/>
        <v>1</v>
      </c>
      <c r="AC6" s="71">
        <f t="shared" si="0"/>
        <v>0.99999999999999978</v>
      </c>
      <c r="AD6" s="71">
        <f t="shared" si="0"/>
        <v>1</v>
      </c>
      <c r="AE6" s="71">
        <f t="shared" si="0"/>
        <v>1</v>
      </c>
      <c r="AF6" s="71">
        <f t="shared" si="0"/>
        <v>0.99999999999999989</v>
      </c>
      <c r="AG6" s="71">
        <f t="shared" si="0"/>
        <v>1</v>
      </c>
      <c r="AH6" s="71">
        <f t="shared" si="0"/>
        <v>0.99999999999999978</v>
      </c>
      <c r="AI6" s="109">
        <f>SUM(F6:AH6)</f>
        <v>29</v>
      </c>
      <c r="AJ6" s="71" t="b">
        <f>AI6=29</f>
        <v>1</v>
      </c>
    </row>
    <row r="7" spans="1:36" x14ac:dyDescent="0.2">
      <c r="A7" t="s">
        <v>851</v>
      </c>
      <c r="B7" t="s">
        <v>257</v>
      </c>
      <c r="C7" t="s">
        <v>15</v>
      </c>
      <c r="D7" t="s">
        <v>263</v>
      </c>
      <c r="E7" s="44" t="s">
        <v>139</v>
      </c>
      <c r="F7" s="71">
        <f>INDEX(Output_POTEnCIA!$A$1:$BF$106,MATCH($E7,Output_POTEnCIA!$A:$A,0),MATCH(F$1,Output_POTEnCIA!$1:$1,0))</f>
        <v>0</v>
      </c>
      <c r="G7" s="71">
        <f>INDEX(Output_POTEnCIA!$A$1:$BF$106,MATCH($E7,Output_POTEnCIA!$A:$A,0),MATCH(G$1,Output_POTEnCIA!$1:$1,0))</f>
        <v>0</v>
      </c>
      <c r="H7" s="71">
        <f>INDEX(Output_POTEnCIA!$A$1:$BF$106,MATCH($E7,Output_POTEnCIA!$A:$A,0),MATCH(H$1,Output_POTEnCIA!$1:$1,0))</f>
        <v>0</v>
      </c>
      <c r="I7" s="71">
        <f>INDEX(Output_POTEnCIA!$A$1:$BF$106,MATCH($E7,Output_POTEnCIA!$A:$A,0),MATCH(I$1,Output_POTEnCIA!$1:$1,0))</f>
        <v>0</v>
      </c>
      <c r="J7" s="71">
        <f>INDEX(Output_POTEnCIA!$A$1:$BF$106,MATCH($E7,Output_POTEnCIA!$A:$A,0),MATCH(J$1,Output_POTEnCIA!$1:$1,0))</f>
        <v>0</v>
      </c>
      <c r="K7" s="71">
        <f>INDEX(Output_POTEnCIA!$A$1:$BF$106,MATCH($E7,Output_POTEnCIA!$A:$A,0),MATCH(K$1,Output_POTEnCIA!$1:$1,0))</f>
        <v>0</v>
      </c>
      <c r="L7" s="71">
        <f>INDEX(Output_POTEnCIA!$A$1:$BF$106,MATCH($E7,Output_POTEnCIA!$A:$A,0),MATCH(L$1,Output_POTEnCIA!$1:$1,0))</f>
        <v>0</v>
      </c>
      <c r="M7" s="71">
        <f>INDEX(Output_POTEnCIA!$A$1:$BF$106,MATCH($E7,Output_POTEnCIA!$A:$A,0),MATCH(M$1,Output_POTEnCIA!$1:$1,0))</f>
        <v>0</v>
      </c>
      <c r="N7" s="71">
        <f>INDEX(Output_POTEnCIA!$A$1:$BF$106,MATCH($E7,Output_POTEnCIA!$A:$A,0),MATCH(N$1,Output_POTEnCIA!$1:$1,0))</f>
        <v>0</v>
      </c>
      <c r="O7" s="71">
        <f>INDEX(Output_POTEnCIA!$A$1:$BF$106,MATCH($E7,Output_POTEnCIA!$A:$A,0),MATCH(O$1,Output_POTEnCIA!$1:$1,0))</f>
        <v>0</v>
      </c>
      <c r="P7" s="71">
        <f>INDEX(Output_POTEnCIA!$A$1:$BF$106,MATCH($E7,Output_POTEnCIA!$A:$A,0),MATCH(P$1,Output_POTEnCIA!$1:$1,0))</f>
        <v>0</v>
      </c>
      <c r="Q7" s="71">
        <f>INDEX(Output_POTEnCIA!$A$1:$BF$106,MATCH($E7,Output_POTEnCIA!$A:$A,0),MATCH(Q$1,Output_POTEnCIA!$1:$1,0))</f>
        <v>0</v>
      </c>
      <c r="R7" s="71">
        <f>INDEX(Output_POTEnCIA!$A$1:$BF$106,MATCH($E7,Output_POTEnCIA!$A:$A,0),MATCH(R$1,Output_POTEnCIA!$1:$1,0))</f>
        <v>0</v>
      </c>
      <c r="S7" s="71">
        <f>INDEX(Output_POTEnCIA!$A$1:$BF$106,MATCH($E7,Output_POTEnCIA!$A:$A,0),MATCH(S$1,Output_POTEnCIA!$1:$1,0))</f>
        <v>0</v>
      </c>
      <c r="T7" s="71">
        <f>INDEX(Output_POTEnCIA!$A$1:$BF$106,MATCH($E7,Output_POTEnCIA!$A:$A,0),MATCH(T$1,Output_POTEnCIA!$1:$1,0))</f>
        <v>0</v>
      </c>
      <c r="U7" s="71">
        <f>INDEX(Output_POTEnCIA!$A$1:$BF$106,MATCH($E7,Output_POTEnCIA!$A:$A,0),MATCH(U$1,Output_POTEnCIA!$1:$1,0))</f>
        <v>0</v>
      </c>
      <c r="V7" s="71">
        <f>INDEX(Output_POTEnCIA!$A$1:$BF$106,MATCH($E7,Output_POTEnCIA!$A:$A,0),MATCH(V$1,Output_POTEnCIA!$1:$1,0))</f>
        <v>0</v>
      </c>
      <c r="W7" s="71">
        <f>INDEX(Output_POTEnCIA!$A$1:$BF$106,MATCH($E7,Output_POTEnCIA!$A:$A,0),MATCH(W$1,Output_POTEnCIA!$1:$1,0))</f>
        <v>0</v>
      </c>
      <c r="X7" s="71">
        <f>INDEX(Output_POTEnCIA!$A$1:$BF$106,MATCH($E7,Output_POTEnCIA!$A:$A,0),MATCH(X$1,Output_POTEnCIA!$1:$1,0))</f>
        <v>0</v>
      </c>
      <c r="Y7" s="71">
        <f>INDEX(Output_POTEnCIA!$A$1:$BF$106,MATCH($E7,Output_POTEnCIA!$A:$A,0),MATCH(Y$1,Output_POTEnCIA!$1:$1,0))</f>
        <v>0</v>
      </c>
      <c r="Z7" s="71">
        <f>INDEX(Output_POTEnCIA!$A$1:$BF$106,MATCH($E7,Output_POTEnCIA!$A:$A,0),MATCH(Z$1,Output_POTEnCIA!$1:$1,0))</f>
        <v>0</v>
      </c>
      <c r="AA7" s="71">
        <f>INDEX(Output_POTEnCIA!$A$1:$BF$106,MATCH($E7,Output_POTEnCIA!$A:$A,0),MATCH(AA$1,Output_POTEnCIA!$1:$1,0))</f>
        <v>0</v>
      </c>
      <c r="AB7" s="71">
        <f>INDEX(Output_POTEnCIA!$A$1:$BF$106,MATCH($E7,Output_POTEnCIA!$A:$A,0),MATCH(AB$1,Output_POTEnCIA!$1:$1,0))</f>
        <v>0</v>
      </c>
      <c r="AC7" s="71">
        <f>INDEX(Output_POTEnCIA!$A$1:$BF$106,MATCH($E7,Output_POTEnCIA!$A:$A,0),MATCH(AC$1,Output_POTEnCIA!$1:$1,0))</f>
        <v>0</v>
      </c>
      <c r="AD7" s="71">
        <f>INDEX(Output_POTEnCIA!$A$1:$BF$106,MATCH($E7,Output_POTEnCIA!$A:$A,0),MATCH(AD$1,Output_POTEnCIA!$1:$1,0))</f>
        <v>0</v>
      </c>
      <c r="AE7" s="71">
        <f>INDEX(Output_POTEnCIA!$A$1:$BF$106,MATCH($E7,Output_POTEnCIA!$A:$A,0),MATCH(AE$1,Output_POTEnCIA!$1:$1,0))</f>
        <v>0</v>
      </c>
      <c r="AF7" s="71">
        <f>INDEX(Output_POTEnCIA!$A$1:$BF$106,MATCH($E7,Output_POTEnCIA!$A:$A,0),MATCH(AF$1,Output_POTEnCIA!$1:$1,0))</f>
        <v>0</v>
      </c>
      <c r="AG7" s="71">
        <f>INDEX(Output_POTEnCIA!$A$1:$BF$106,MATCH($E7,Output_POTEnCIA!$A:$A,0),MATCH(AG$1,Output_POTEnCIA!$1:$1,0))</f>
        <v>0</v>
      </c>
      <c r="AH7" s="71">
        <f>INDEX(Output_POTEnCIA!$A$1:$BF$106,MATCH($E7,Output_POTEnCIA!$A:$A,0),MATCH(AH$1,Output_POTEnCIA!$1:$1,0))</f>
        <v>0</v>
      </c>
      <c r="AI7" s="109"/>
    </row>
    <row r="8" spans="1:36" x14ac:dyDescent="0.2">
      <c r="A8" t="s">
        <v>851</v>
      </c>
      <c r="B8" t="s">
        <v>257</v>
      </c>
      <c r="C8" t="s">
        <v>15</v>
      </c>
      <c r="D8" t="s">
        <v>259</v>
      </c>
      <c r="E8" s="44" t="s">
        <v>140</v>
      </c>
      <c r="F8" s="71">
        <f>INDEX(Output_POTEnCIA!$A$1:$BF$106,MATCH($E8,Output_POTEnCIA!$A:$A,0),MATCH(F$1,Output_POTEnCIA!$1:$1,0))</f>
        <v>0.13499472711214389</v>
      </c>
      <c r="G8" s="71">
        <f>INDEX(Output_POTEnCIA!$A$1:$BF$106,MATCH($E8,Output_POTEnCIA!$A:$A,0),MATCH(G$1,Output_POTEnCIA!$1:$1,0))</f>
        <v>0.103469546371564</v>
      </c>
      <c r="H8" s="71">
        <f>INDEX(Output_POTEnCIA!$A$1:$BF$106,MATCH($E8,Output_POTEnCIA!$A:$A,0),MATCH(H$1,Output_POTEnCIA!$1:$1,0))</f>
        <v>0.80406549222367629</v>
      </c>
      <c r="I8" s="71">
        <f>INDEX(Output_POTEnCIA!$A$1:$BF$106,MATCH($E8,Output_POTEnCIA!$A:$A,0),MATCH(I$1,Output_POTEnCIA!$1:$1,0))</f>
        <v>0.46350464175958345</v>
      </c>
      <c r="J8" s="71">
        <f>INDEX(Output_POTEnCIA!$A$1:$BF$106,MATCH($E8,Output_POTEnCIA!$A:$A,0),MATCH(J$1,Output_POTEnCIA!$1:$1,0))</f>
        <v>0.52162439402021676</v>
      </c>
      <c r="K8" s="71">
        <f>INDEX(Output_POTEnCIA!$A$1:$BF$106,MATCH($E8,Output_POTEnCIA!$A:$A,0),MATCH(K$1,Output_POTEnCIA!$1:$1,0))</f>
        <v>6.9297766924337381E-2</v>
      </c>
      <c r="L8" s="71">
        <f>INDEX(Output_POTEnCIA!$A$1:$BF$106,MATCH($E8,Output_POTEnCIA!$A:$A,0),MATCH(L$1,Output_POTEnCIA!$1:$1,0))</f>
        <v>3.8823885063157662E-2</v>
      </c>
      <c r="M8" s="71">
        <f>INDEX(Output_POTEnCIA!$A$1:$BF$106,MATCH($E8,Output_POTEnCIA!$A:$A,0),MATCH(M$1,Output_POTEnCIA!$1:$1,0))</f>
        <v>0.66350035234904925</v>
      </c>
      <c r="N8" s="71">
        <f>INDEX(Output_POTEnCIA!$A$1:$BF$106,MATCH($E8,Output_POTEnCIA!$A:$A,0),MATCH(N$1,Output_POTEnCIA!$1:$1,0))</f>
        <v>0.16486009599034043</v>
      </c>
      <c r="O8" s="71">
        <f>INDEX(Output_POTEnCIA!$A$1:$BF$106,MATCH($E8,Output_POTEnCIA!$A:$A,0),MATCH(O$1,Output_POTEnCIA!$1:$1,0))</f>
        <v>0.18011603484781841</v>
      </c>
      <c r="P8" s="71">
        <f>INDEX(Output_POTEnCIA!$A$1:$BF$106,MATCH($E8,Output_POTEnCIA!$A:$A,0),MATCH(P$1,Output_POTEnCIA!$1:$1,0))</f>
        <v>8.440498104791333E-2</v>
      </c>
      <c r="Q8" s="71">
        <f>INDEX(Output_POTEnCIA!$A$1:$BF$106,MATCH($E8,Output_POTEnCIA!$A:$A,0),MATCH(Q$1,Output_POTEnCIA!$1:$1,0))</f>
        <v>0.17564742961356722</v>
      </c>
      <c r="R8" s="71">
        <f>INDEX(Output_POTEnCIA!$A$1:$BF$106,MATCH($E8,Output_POTEnCIA!$A:$A,0),MATCH(R$1,Output_POTEnCIA!$1:$1,0))</f>
        <v>0.17571892055019778</v>
      </c>
      <c r="S8" s="71">
        <f>INDEX(Output_POTEnCIA!$A$1:$BF$106,MATCH($E8,Output_POTEnCIA!$A:$A,0),MATCH(S$1,Output_POTEnCIA!$1:$1,0))</f>
        <v>0.42855641426182361</v>
      </c>
      <c r="T8" s="71">
        <f>INDEX(Output_POTEnCIA!$A$1:$BF$106,MATCH($E8,Output_POTEnCIA!$A:$A,0),MATCH(T$1,Output_POTEnCIA!$1:$1,0))</f>
        <v>0.62205753464617797</v>
      </c>
      <c r="U8" s="71">
        <f>INDEX(Output_POTEnCIA!$A$1:$BF$106,MATCH($E8,Output_POTEnCIA!$A:$A,0),MATCH(U$1,Output_POTEnCIA!$1:$1,0))</f>
        <v>0.3937391716905414</v>
      </c>
      <c r="V8" s="71">
        <f>INDEX(Output_POTEnCIA!$A$1:$BF$106,MATCH($E8,Output_POTEnCIA!$A:$A,0),MATCH(V$1,Output_POTEnCIA!$1:$1,0))</f>
        <v>0.26342381821084199</v>
      </c>
      <c r="W8" s="71">
        <f>INDEX(Output_POTEnCIA!$A$1:$BF$106,MATCH($E8,Output_POTEnCIA!$A:$A,0),MATCH(W$1,Output_POTEnCIA!$1:$1,0))</f>
        <v>0.76122315662494067</v>
      </c>
      <c r="X8" s="71">
        <f>INDEX(Output_POTEnCIA!$A$1:$BF$106,MATCH($E8,Output_POTEnCIA!$A:$A,0),MATCH(X$1,Output_POTEnCIA!$1:$1,0))</f>
        <v>0.29094730287198628</v>
      </c>
      <c r="Y8" s="71">
        <f>INDEX(Output_POTEnCIA!$A$1:$BF$106,MATCH($E8,Output_POTEnCIA!$A:$A,0),MATCH(Y$1,Output_POTEnCIA!$1:$1,0))</f>
        <v>0.95363764701474285</v>
      </c>
      <c r="Z8" s="71">
        <f>INDEX(Output_POTEnCIA!$A$1:$BF$106,MATCH($E8,Output_POTEnCIA!$A:$A,0),MATCH(Z$1,Output_POTEnCIA!$1:$1,0))</f>
        <v>3.4889888486697759E-2</v>
      </c>
      <c r="AA8" s="71">
        <f>INDEX(Output_POTEnCIA!$A$1:$BF$106,MATCH($E8,Output_POTEnCIA!$A:$A,0),MATCH(AA$1,Output_POTEnCIA!$1:$1,0))</f>
        <v>0.53805807423621277</v>
      </c>
      <c r="AB8" s="71">
        <f>INDEX(Output_POTEnCIA!$A$1:$BF$106,MATCH($E8,Output_POTEnCIA!$A:$A,0),MATCH(AB$1,Output_POTEnCIA!$1:$1,0))</f>
        <v>0.28321478673363409</v>
      </c>
      <c r="AC8" s="71">
        <f>INDEX(Output_POTEnCIA!$A$1:$BF$106,MATCH($E8,Output_POTEnCIA!$A:$A,0),MATCH(AC$1,Output_POTEnCIA!$1:$1,0))</f>
        <v>0.26274548718800056</v>
      </c>
      <c r="AD8" s="71">
        <f>INDEX(Output_POTEnCIA!$A$1:$BF$106,MATCH($E8,Output_POTEnCIA!$A:$A,0),MATCH(AD$1,Output_POTEnCIA!$1:$1,0))</f>
        <v>8.0190741581936509E-2</v>
      </c>
      <c r="AE8" s="71">
        <f>INDEX(Output_POTEnCIA!$A$1:$BF$106,MATCH($E8,Output_POTEnCIA!$A:$A,0),MATCH(AE$1,Output_POTEnCIA!$1:$1,0))</f>
        <v>0.2593890557396466</v>
      </c>
      <c r="AF8" s="71">
        <f>INDEX(Output_POTEnCIA!$A$1:$BF$106,MATCH($E8,Output_POTEnCIA!$A:$A,0),MATCH(AF$1,Output_POTEnCIA!$1:$1,0))</f>
        <v>0.97291475831573693</v>
      </c>
      <c r="AG8" s="71">
        <f>INDEX(Output_POTEnCIA!$A$1:$BF$106,MATCH($E8,Output_POTEnCIA!$A:$A,0),MATCH(AG$1,Output_POTEnCIA!$1:$1,0))</f>
        <v>8.7852032971123428E-2</v>
      </c>
      <c r="AH8" s="71">
        <f>INDEX(Output_POTEnCIA!$A$1:$BF$106,MATCH($E8,Output_POTEnCIA!$A:$A,0),MATCH(AH$1,Output_POTEnCIA!$1:$1,0))</f>
        <v>0.17543405581578514</v>
      </c>
      <c r="AI8" s="109"/>
    </row>
    <row r="9" spans="1:36" x14ac:dyDescent="0.2">
      <c r="A9" t="s">
        <v>851</v>
      </c>
      <c r="B9" t="s">
        <v>257</v>
      </c>
      <c r="C9" t="s">
        <v>15</v>
      </c>
      <c r="D9" t="s">
        <v>260</v>
      </c>
      <c r="E9" s="44" t="s">
        <v>141</v>
      </c>
      <c r="F9" s="71">
        <f>INDEX(Output_POTEnCIA!$A$1:$BF$106,MATCH($E9,Output_POTEnCIA!$A:$A,0),MATCH(F$1,Output_POTEnCIA!$1:$1,0))</f>
        <v>0.70630259998888933</v>
      </c>
      <c r="G9" s="71">
        <f>INDEX(Output_POTEnCIA!$A$1:$BF$106,MATCH($E9,Output_POTEnCIA!$A:$A,0),MATCH(G$1,Output_POTEnCIA!$1:$1,0))</f>
        <v>0.73522115741617833</v>
      </c>
      <c r="H9" s="71">
        <f>INDEX(Output_POTEnCIA!$A$1:$BF$106,MATCH($E9,Output_POTEnCIA!$A:$A,0),MATCH(H$1,Output_POTEnCIA!$1:$1,0))</f>
        <v>0.15464631640024309</v>
      </c>
      <c r="I9" s="71">
        <f>INDEX(Output_POTEnCIA!$A$1:$BF$106,MATCH($E9,Output_POTEnCIA!$A:$A,0),MATCH(I$1,Output_POTEnCIA!$1:$1,0))</f>
        <v>0.26844880981457037</v>
      </c>
      <c r="J9" s="71">
        <f>INDEX(Output_POTEnCIA!$A$1:$BF$106,MATCH($E9,Output_POTEnCIA!$A:$A,0),MATCH(J$1,Output_POTEnCIA!$1:$1,0))</f>
        <v>0.22244947473850799</v>
      </c>
      <c r="K9" s="71">
        <f>INDEX(Output_POTEnCIA!$A$1:$BF$106,MATCH($E9,Output_POTEnCIA!$A:$A,0),MATCH(K$1,Output_POTEnCIA!$1:$1,0))</f>
        <v>0.81381574474105189</v>
      </c>
      <c r="L9" s="71">
        <f>INDEX(Output_POTEnCIA!$A$1:$BF$106,MATCH($E9,Output_POTEnCIA!$A:$A,0),MATCH(L$1,Output_POTEnCIA!$1:$1,0))</f>
        <v>0.91257012668759419</v>
      </c>
      <c r="M9" s="71">
        <f>INDEX(Output_POTEnCIA!$A$1:$BF$106,MATCH($E9,Output_POTEnCIA!$A:$A,0),MATCH(M$1,Output_POTEnCIA!$1:$1,0))</f>
        <v>0.30249588236427633</v>
      </c>
      <c r="N9" s="71">
        <f>INDEX(Output_POTEnCIA!$A$1:$BF$106,MATCH($E9,Output_POTEnCIA!$A:$A,0),MATCH(N$1,Output_POTEnCIA!$1:$1,0))</f>
        <v>0.46394378093161326</v>
      </c>
      <c r="O9" s="71">
        <f>INDEX(Output_POTEnCIA!$A$1:$BF$106,MATCH($E9,Output_POTEnCIA!$A:$A,0),MATCH(O$1,Output_POTEnCIA!$1:$1,0))</f>
        <v>0.53605589934369746</v>
      </c>
      <c r="P9" s="71">
        <f>INDEX(Output_POTEnCIA!$A$1:$BF$106,MATCH($E9,Output_POTEnCIA!$A:$A,0),MATCH(P$1,Output_POTEnCIA!$1:$1,0))</f>
        <v>0.67533096448581009</v>
      </c>
      <c r="Q9" s="71">
        <f>INDEX(Output_POTEnCIA!$A$1:$BF$106,MATCH($E9,Output_POTEnCIA!$A:$A,0),MATCH(Q$1,Output_POTEnCIA!$1:$1,0))</f>
        <v>0.63011227689564886</v>
      </c>
      <c r="R9" s="71">
        <f>INDEX(Output_POTEnCIA!$A$1:$BF$106,MATCH($E9,Output_POTEnCIA!$A:$A,0),MATCH(R$1,Output_POTEnCIA!$1:$1,0))</f>
        <v>5.053611518982469E-2</v>
      </c>
      <c r="S9" s="71">
        <f>INDEX(Output_POTEnCIA!$A$1:$BF$106,MATCH($E9,Output_POTEnCIA!$A:$A,0),MATCH(S$1,Output_POTEnCIA!$1:$1,0))</f>
        <v>0.33027579592668121</v>
      </c>
      <c r="T9" s="71">
        <f>INDEX(Output_POTEnCIA!$A$1:$BF$106,MATCH($E9,Output_POTEnCIA!$A:$A,0),MATCH(T$1,Output_POTEnCIA!$1:$1,0))</f>
        <v>0.17714158141237557</v>
      </c>
      <c r="U9" s="71">
        <f>INDEX(Output_POTEnCIA!$A$1:$BF$106,MATCH($E9,Output_POTEnCIA!$A:$A,0),MATCH(U$1,Output_POTEnCIA!$1:$1,0))</f>
        <v>0.50497889064074497</v>
      </c>
      <c r="V9" s="71">
        <f>INDEX(Output_POTEnCIA!$A$1:$BF$106,MATCH($E9,Output_POTEnCIA!$A:$A,0),MATCH(V$1,Output_POTEnCIA!$1:$1,0))</f>
        <v>0.36144057929172868</v>
      </c>
      <c r="W9" s="71">
        <f>INDEX(Output_POTEnCIA!$A$1:$BF$106,MATCH($E9,Output_POTEnCIA!$A:$A,0),MATCH(W$1,Output_POTEnCIA!$1:$1,0))</f>
        <v>0.21913490082339396</v>
      </c>
      <c r="X9" s="71">
        <f>INDEX(Output_POTEnCIA!$A$1:$BF$106,MATCH($E9,Output_POTEnCIA!$A:$A,0),MATCH(X$1,Output_POTEnCIA!$1:$1,0))</f>
        <v>0.59295933383747668</v>
      </c>
      <c r="Y9" s="71">
        <f>INDEX(Output_POTEnCIA!$A$1:$BF$106,MATCH($E9,Output_POTEnCIA!$A:$A,0),MATCH(Y$1,Output_POTEnCIA!$1:$1,0))</f>
        <v>2.9529052285218012E-2</v>
      </c>
      <c r="Z9" s="71">
        <f>INDEX(Output_POTEnCIA!$A$1:$BF$106,MATCH($E9,Output_POTEnCIA!$A:$A,0),MATCH(Z$1,Output_POTEnCIA!$1:$1,0))</f>
        <v>0.88432626820406723</v>
      </c>
      <c r="AA9" s="71">
        <f>INDEX(Output_POTEnCIA!$A$1:$BF$106,MATCH($E9,Output_POTEnCIA!$A:$A,0),MATCH(AA$1,Output_POTEnCIA!$1:$1,0))</f>
        <v>7.4734859329966541E-2</v>
      </c>
      <c r="AB9" s="71">
        <f>INDEX(Output_POTEnCIA!$A$1:$BF$106,MATCH($E9,Output_POTEnCIA!$A:$A,0),MATCH(AB$1,Output_POTEnCIA!$1:$1,0))</f>
        <v>0.51039990475981789</v>
      </c>
      <c r="AC9" s="71">
        <f>INDEX(Output_POTEnCIA!$A$1:$BF$106,MATCH($E9,Output_POTEnCIA!$A:$A,0),MATCH(AC$1,Output_POTEnCIA!$1:$1,0))</f>
        <v>0.22774528854495849</v>
      </c>
      <c r="AD9" s="71">
        <f>INDEX(Output_POTEnCIA!$A$1:$BF$106,MATCH($E9,Output_POTEnCIA!$A:$A,0),MATCH(AD$1,Output_POTEnCIA!$1:$1,0))</f>
        <v>0.84076198368913957</v>
      </c>
      <c r="AE9" s="71">
        <f>INDEX(Output_POTEnCIA!$A$1:$BF$106,MATCH($E9,Output_POTEnCIA!$A:$A,0),MATCH(AE$1,Output_POTEnCIA!$1:$1,0))</f>
        <v>0.40509449383370888</v>
      </c>
      <c r="AF9" s="71">
        <f>INDEX(Output_POTEnCIA!$A$1:$BF$106,MATCH($E9,Output_POTEnCIA!$A:$A,0),MATCH(AF$1,Output_POTEnCIA!$1:$1,0))</f>
        <v>8.7982878280963104E-3</v>
      </c>
      <c r="AG9" s="71">
        <f>INDEX(Output_POTEnCIA!$A$1:$BF$106,MATCH($E9,Output_POTEnCIA!$A:$A,0),MATCH(AG$1,Output_POTEnCIA!$1:$1,0))</f>
        <v>0.78967514068924582</v>
      </c>
      <c r="AH9" s="71">
        <f>INDEX(Output_POTEnCIA!$A$1:$BF$106,MATCH($E9,Output_POTEnCIA!$A:$A,0),MATCH(AH$1,Output_POTEnCIA!$1:$1,0))</f>
        <v>0.63816507500607889</v>
      </c>
      <c r="AI9" s="109"/>
    </row>
    <row r="10" spans="1:36" x14ac:dyDescent="0.2">
      <c r="A10" t="s">
        <v>851</v>
      </c>
      <c r="B10" t="s">
        <v>257</v>
      </c>
      <c r="C10" t="s">
        <v>15</v>
      </c>
      <c r="D10" t="s">
        <v>264</v>
      </c>
      <c r="E10" s="44" t="s">
        <v>142</v>
      </c>
      <c r="F10" s="71">
        <f>INDEX(Output_POTEnCIA!$A$1:$BF$106,MATCH($E10,Output_POTEnCIA!$A:$A,0),MATCH(F$1,Output_POTEnCIA!$1:$1,0))</f>
        <v>5.3107364149920365E-2</v>
      </c>
      <c r="G10" s="71">
        <f>INDEX(Output_POTEnCIA!$A$1:$BF$106,MATCH($E10,Output_POTEnCIA!$A:$A,0),MATCH(G$1,Output_POTEnCIA!$1:$1,0))</f>
        <v>8.4103074972644978E-2</v>
      </c>
      <c r="H10" s="71">
        <f>INDEX(Output_POTEnCIA!$A$1:$BF$106,MATCH($E10,Output_POTEnCIA!$A:$A,0),MATCH(H$1,Output_POTEnCIA!$1:$1,0))</f>
        <v>2.9176505897147181E-2</v>
      </c>
      <c r="I10" s="71">
        <f>INDEX(Output_POTEnCIA!$A$1:$BF$106,MATCH($E10,Output_POTEnCIA!$A:$A,0),MATCH(I$1,Output_POTEnCIA!$1:$1,0))</f>
        <v>8.5977673591193376E-2</v>
      </c>
      <c r="J10" s="71">
        <f>INDEX(Output_POTEnCIA!$A$1:$BF$106,MATCH($E10,Output_POTEnCIA!$A:$A,0),MATCH(J$1,Output_POTEnCIA!$1:$1,0))</f>
        <v>0.19443579208199513</v>
      </c>
      <c r="K10" s="71">
        <f>INDEX(Output_POTEnCIA!$A$1:$BF$106,MATCH($E10,Output_POTEnCIA!$A:$A,0),MATCH(K$1,Output_POTEnCIA!$1:$1,0))</f>
        <v>6.5562202538881023E-2</v>
      </c>
      <c r="L10" s="71">
        <f>INDEX(Output_POTEnCIA!$A$1:$BF$106,MATCH($E10,Output_POTEnCIA!$A:$A,0),MATCH(L$1,Output_POTEnCIA!$1:$1,0))</f>
        <v>1.7844569243484047E-2</v>
      </c>
      <c r="M10" s="71">
        <f>INDEX(Output_POTEnCIA!$A$1:$BF$106,MATCH($E10,Output_POTEnCIA!$A:$A,0),MATCH(M$1,Output_POTEnCIA!$1:$1,0))</f>
        <v>1.7671943727452934E-2</v>
      </c>
      <c r="N10" s="71">
        <f>INDEX(Output_POTEnCIA!$A$1:$BF$106,MATCH($E10,Output_POTEnCIA!$A:$A,0),MATCH(N$1,Output_POTEnCIA!$1:$1,0))</f>
        <v>0.29278791414033356</v>
      </c>
      <c r="O10" s="71">
        <f>INDEX(Output_POTEnCIA!$A$1:$BF$106,MATCH($E10,Output_POTEnCIA!$A:$A,0),MATCH(O$1,Output_POTEnCIA!$1:$1,0))</f>
        <v>0.15781302706260861</v>
      </c>
      <c r="P10" s="71">
        <f>INDEX(Output_POTEnCIA!$A$1:$BF$106,MATCH($E10,Output_POTEnCIA!$A:$A,0),MATCH(P$1,Output_POTEnCIA!$1:$1,0))</f>
        <v>8.5029838213926637E-2</v>
      </c>
      <c r="Q10" s="71">
        <f>INDEX(Output_POTEnCIA!$A$1:$BF$106,MATCH($E10,Output_POTEnCIA!$A:$A,0),MATCH(Q$1,Output_POTEnCIA!$1:$1,0))</f>
        <v>5.2825620515886733E-2</v>
      </c>
      <c r="R10" s="71">
        <f>INDEX(Output_POTEnCIA!$A$1:$BF$106,MATCH($E10,Output_POTEnCIA!$A:$A,0),MATCH(R$1,Output_POTEnCIA!$1:$1,0))</f>
        <v>0.70961471992435476</v>
      </c>
      <c r="S10" s="71">
        <f>INDEX(Output_POTEnCIA!$A$1:$BF$106,MATCH($E10,Output_POTEnCIA!$A:$A,0),MATCH(S$1,Output_POTEnCIA!$1:$1,0))</f>
        <v>0.18047973787903143</v>
      </c>
      <c r="T10" s="71">
        <f>INDEX(Output_POTEnCIA!$A$1:$BF$106,MATCH($E10,Output_POTEnCIA!$A:$A,0),MATCH(T$1,Output_POTEnCIA!$1:$1,0))</f>
        <v>0.12486568679560456</v>
      </c>
      <c r="U10" s="71">
        <f>INDEX(Output_POTEnCIA!$A$1:$BF$106,MATCH($E10,Output_POTEnCIA!$A:$A,0),MATCH(U$1,Output_POTEnCIA!$1:$1,0))</f>
        <v>2.09342344439007E-2</v>
      </c>
      <c r="V10" s="71">
        <f>INDEX(Output_POTEnCIA!$A$1:$BF$106,MATCH($E10,Output_POTEnCIA!$A:$A,0),MATCH(V$1,Output_POTEnCIA!$1:$1,0))</f>
        <v>0.31185210687056608</v>
      </c>
      <c r="W10" s="71">
        <f>INDEX(Output_POTEnCIA!$A$1:$BF$106,MATCH($E10,Output_POTEnCIA!$A:$A,0),MATCH(W$1,Output_POTEnCIA!$1:$1,0))</f>
        <v>1.4309743914670629E-2</v>
      </c>
      <c r="X10" s="71">
        <f>INDEX(Output_POTEnCIA!$A$1:$BF$106,MATCH($E10,Output_POTEnCIA!$A:$A,0),MATCH(X$1,Output_POTEnCIA!$1:$1,0))</f>
        <v>3.1781225482984024E-2</v>
      </c>
      <c r="Y10" s="71">
        <f>INDEX(Output_POTEnCIA!$A$1:$BF$106,MATCH($E10,Output_POTEnCIA!$A:$A,0),MATCH(Y$1,Output_POTEnCIA!$1:$1,0))</f>
        <v>8.9585750861934793E-3</v>
      </c>
      <c r="Z10" s="71">
        <f>INDEX(Output_POTEnCIA!$A$1:$BF$106,MATCH($E10,Output_POTEnCIA!$A:$A,0),MATCH(Z$1,Output_POTEnCIA!$1:$1,0))</f>
        <v>3.7366360971486434E-2</v>
      </c>
      <c r="AA10" s="71">
        <f>INDEX(Output_POTEnCIA!$A$1:$BF$106,MATCH($E10,Output_POTEnCIA!$A:$A,0),MATCH(AA$1,Output_POTEnCIA!$1:$1,0))</f>
        <v>0.26992204615910886</v>
      </c>
      <c r="AB10" s="71">
        <f>INDEX(Output_POTEnCIA!$A$1:$BF$106,MATCH($E10,Output_POTEnCIA!$A:$A,0),MATCH(AB$1,Output_POTEnCIA!$1:$1,0))</f>
        <v>0.12616186490168196</v>
      </c>
      <c r="AC10" s="71">
        <f>INDEX(Output_POTEnCIA!$A$1:$BF$106,MATCH($E10,Output_POTEnCIA!$A:$A,0),MATCH(AC$1,Output_POTEnCIA!$1:$1,0))</f>
        <v>0.21374720686282009</v>
      </c>
      <c r="AD10" s="71">
        <f>INDEX(Output_POTEnCIA!$A$1:$BF$106,MATCH($E10,Output_POTEnCIA!$A:$A,0),MATCH(AD$1,Output_POTEnCIA!$1:$1,0))</f>
        <v>2.1442613797571609E-2</v>
      </c>
      <c r="AE10" s="71">
        <f>INDEX(Output_POTEnCIA!$A$1:$BF$106,MATCH($E10,Output_POTEnCIA!$A:$A,0),MATCH(AE$1,Output_POTEnCIA!$1:$1,0))</f>
        <v>0.1785657423750468</v>
      </c>
      <c r="AF10" s="71">
        <f>INDEX(Output_POTEnCIA!$A$1:$BF$106,MATCH($E10,Output_POTEnCIA!$A:$A,0),MATCH(AF$1,Output_POTEnCIA!$1:$1,0))</f>
        <v>1.3134329187749571E-2</v>
      </c>
      <c r="AG10" s="71">
        <f>INDEX(Output_POTEnCIA!$A$1:$BF$106,MATCH($E10,Output_POTEnCIA!$A:$A,0),MATCH(AG$1,Output_POTEnCIA!$1:$1,0))</f>
        <v>4.8463318632141199E-2</v>
      </c>
      <c r="AH10" s="71">
        <f>INDEX(Output_POTEnCIA!$A$1:$BF$106,MATCH($E10,Output_POTEnCIA!$A:$A,0),MATCH(AH$1,Output_POTEnCIA!$1:$1,0))</f>
        <v>9.6986019869336068E-2</v>
      </c>
      <c r="AI10" s="109"/>
    </row>
    <row r="11" spans="1:36" x14ac:dyDescent="0.2">
      <c r="A11" t="s">
        <v>851</v>
      </c>
      <c r="B11" t="s">
        <v>257</v>
      </c>
      <c r="C11" t="s">
        <v>15</v>
      </c>
      <c r="D11" t="s">
        <v>274</v>
      </c>
      <c r="E11" s="44" t="s">
        <v>167</v>
      </c>
      <c r="F11" s="71">
        <f>INDEX(Output_POTEnCIA!$A$1:$BF$106,MATCH($E11,Output_POTEnCIA!$A:$A,0),MATCH(F$1,Output_POTEnCIA!$1:$1,0))</f>
        <v>0</v>
      </c>
      <c r="G11" s="71">
        <f>INDEX(Output_POTEnCIA!$A$1:$BF$106,MATCH($E11,Output_POTEnCIA!$A:$A,0),MATCH(G$1,Output_POTEnCIA!$1:$1,0))</f>
        <v>0</v>
      </c>
      <c r="H11" s="71">
        <f>INDEX(Output_POTEnCIA!$A$1:$BF$106,MATCH($E11,Output_POTEnCIA!$A:$A,0),MATCH(H$1,Output_POTEnCIA!$1:$1,0))</f>
        <v>0</v>
      </c>
      <c r="I11" s="71">
        <f>INDEX(Output_POTEnCIA!$A$1:$BF$106,MATCH($E11,Output_POTEnCIA!$A:$A,0),MATCH(I$1,Output_POTEnCIA!$1:$1,0))</f>
        <v>0</v>
      </c>
      <c r="J11" s="71">
        <f>INDEX(Output_POTEnCIA!$A$1:$BF$106,MATCH($E11,Output_POTEnCIA!$A:$A,0),MATCH(J$1,Output_POTEnCIA!$1:$1,0))</f>
        <v>0</v>
      </c>
      <c r="K11" s="71">
        <f>INDEX(Output_POTEnCIA!$A$1:$BF$106,MATCH($E11,Output_POTEnCIA!$A:$A,0),MATCH(K$1,Output_POTEnCIA!$1:$1,0))</f>
        <v>3.5983751646611256E-5</v>
      </c>
      <c r="L11" s="71">
        <f>INDEX(Output_POTEnCIA!$A$1:$BF$106,MATCH($E11,Output_POTEnCIA!$A:$A,0),MATCH(L$1,Output_POTEnCIA!$1:$1,0))</f>
        <v>0</v>
      </c>
      <c r="M11" s="71">
        <f>INDEX(Output_POTEnCIA!$A$1:$BF$106,MATCH($E11,Output_POTEnCIA!$A:$A,0),MATCH(M$1,Output_POTEnCIA!$1:$1,0))</f>
        <v>0</v>
      </c>
      <c r="N11" s="71">
        <f>INDEX(Output_POTEnCIA!$A$1:$BF$106,MATCH($E11,Output_POTEnCIA!$A:$A,0),MATCH(N$1,Output_POTEnCIA!$1:$1,0))</f>
        <v>0</v>
      </c>
      <c r="O11" s="71">
        <f>INDEX(Output_POTEnCIA!$A$1:$BF$106,MATCH($E11,Output_POTEnCIA!$A:$A,0),MATCH(O$1,Output_POTEnCIA!$1:$1,0))</f>
        <v>0</v>
      </c>
      <c r="P11" s="71">
        <f>INDEX(Output_POTEnCIA!$A$1:$BF$106,MATCH($E11,Output_POTEnCIA!$A:$A,0),MATCH(P$1,Output_POTEnCIA!$1:$1,0))</f>
        <v>7.4713339911431809E-6</v>
      </c>
      <c r="Q11" s="71">
        <f>INDEX(Output_POTEnCIA!$A$1:$BF$106,MATCH($E11,Output_POTEnCIA!$A:$A,0),MATCH(Q$1,Output_POTEnCIA!$1:$1,0))</f>
        <v>0</v>
      </c>
      <c r="R11" s="71">
        <f>INDEX(Output_POTEnCIA!$A$1:$BF$106,MATCH($E11,Output_POTEnCIA!$A:$A,0),MATCH(R$1,Output_POTEnCIA!$1:$1,0))</f>
        <v>0</v>
      </c>
      <c r="S11" s="71">
        <f>INDEX(Output_POTEnCIA!$A$1:$BF$106,MATCH($E11,Output_POTEnCIA!$A:$A,0),MATCH(S$1,Output_POTEnCIA!$1:$1,0))</f>
        <v>0</v>
      </c>
      <c r="T11" s="71">
        <f>INDEX(Output_POTEnCIA!$A$1:$BF$106,MATCH($E11,Output_POTEnCIA!$A:$A,0),MATCH(T$1,Output_POTEnCIA!$1:$1,0))</f>
        <v>0</v>
      </c>
      <c r="U11" s="71">
        <f>INDEX(Output_POTEnCIA!$A$1:$BF$106,MATCH($E11,Output_POTEnCIA!$A:$A,0),MATCH(U$1,Output_POTEnCIA!$1:$1,0))</f>
        <v>0</v>
      </c>
      <c r="V11" s="71">
        <f>INDEX(Output_POTEnCIA!$A$1:$BF$106,MATCH($E11,Output_POTEnCIA!$A:$A,0),MATCH(V$1,Output_POTEnCIA!$1:$1,0))</f>
        <v>0</v>
      </c>
      <c r="W11" s="71">
        <f>INDEX(Output_POTEnCIA!$A$1:$BF$106,MATCH($E11,Output_POTEnCIA!$A:$A,0),MATCH(W$1,Output_POTEnCIA!$1:$1,0))</f>
        <v>0</v>
      </c>
      <c r="X11" s="71">
        <f>INDEX(Output_POTEnCIA!$A$1:$BF$106,MATCH($E11,Output_POTEnCIA!$A:$A,0),MATCH(X$1,Output_POTEnCIA!$1:$1,0))</f>
        <v>0</v>
      </c>
      <c r="Y11" s="71">
        <f>INDEX(Output_POTEnCIA!$A$1:$BF$106,MATCH($E11,Output_POTEnCIA!$A:$A,0),MATCH(Y$1,Output_POTEnCIA!$1:$1,0))</f>
        <v>0</v>
      </c>
      <c r="Z11" s="71">
        <f>INDEX(Output_POTEnCIA!$A$1:$BF$106,MATCH($E11,Output_POTEnCIA!$A:$A,0),MATCH(Z$1,Output_POTEnCIA!$1:$1,0))</f>
        <v>0</v>
      </c>
      <c r="AA11" s="71">
        <f>INDEX(Output_POTEnCIA!$A$1:$BF$106,MATCH($E11,Output_POTEnCIA!$A:$A,0),MATCH(AA$1,Output_POTEnCIA!$1:$1,0))</f>
        <v>6.1416956715013346E-5</v>
      </c>
      <c r="AB11" s="71">
        <f>INDEX(Output_POTEnCIA!$A$1:$BF$106,MATCH($E11,Output_POTEnCIA!$A:$A,0),MATCH(AB$1,Output_POTEnCIA!$1:$1,0))</f>
        <v>0</v>
      </c>
      <c r="AC11" s="71">
        <f>INDEX(Output_POTEnCIA!$A$1:$BF$106,MATCH($E11,Output_POTEnCIA!$A:$A,0),MATCH(AC$1,Output_POTEnCIA!$1:$1,0))</f>
        <v>0</v>
      </c>
      <c r="AD11" s="71">
        <f>INDEX(Output_POTEnCIA!$A$1:$BF$106,MATCH($E11,Output_POTEnCIA!$A:$A,0),MATCH(AD$1,Output_POTEnCIA!$1:$1,0))</f>
        <v>0</v>
      </c>
      <c r="AE11" s="71">
        <f>INDEX(Output_POTEnCIA!$A$1:$BF$106,MATCH($E11,Output_POTEnCIA!$A:$A,0),MATCH(AE$1,Output_POTEnCIA!$1:$1,0))</f>
        <v>0</v>
      </c>
      <c r="AF11" s="71">
        <f>INDEX(Output_POTEnCIA!$A$1:$BF$106,MATCH($E11,Output_POTEnCIA!$A:$A,0),MATCH(AF$1,Output_POTEnCIA!$1:$1,0))</f>
        <v>0</v>
      </c>
      <c r="AG11" s="71">
        <f>INDEX(Output_POTEnCIA!$A$1:$BF$106,MATCH($E11,Output_POTEnCIA!$A:$A,0),MATCH(AG$1,Output_POTEnCIA!$1:$1,0))</f>
        <v>0</v>
      </c>
      <c r="AH11" s="71">
        <f>INDEX(Output_POTEnCIA!$A$1:$BF$106,MATCH($E11,Output_POTEnCIA!$A:$A,0),MATCH(AH$1,Output_POTEnCIA!$1:$1,0))</f>
        <v>8.814545213113491E-6</v>
      </c>
      <c r="AI11" s="109"/>
    </row>
    <row r="12" spans="1:36" x14ac:dyDescent="0.2">
      <c r="A12" t="s">
        <v>851</v>
      </c>
      <c r="B12" t="s">
        <v>257</v>
      </c>
      <c r="C12" t="s">
        <v>15</v>
      </c>
      <c r="D12" t="s">
        <v>853</v>
      </c>
      <c r="E12" t="s">
        <v>863</v>
      </c>
      <c r="F12" s="71">
        <f>INDEX(Output_POTEnCIA!$A$1:$BF$106,MATCH($E12,Output_POTEnCIA!$A:$A,0),MATCH(F$1,Output_POTEnCIA!$1:$1,0))</f>
        <v>0.10559530874904631</v>
      </c>
      <c r="G12" s="71">
        <f>INDEX(Output_POTEnCIA!$A$1:$BF$106,MATCH($E12,Output_POTEnCIA!$A:$A,0),MATCH(G$1,Output_POTEnCIA!$1:$1,0))</f>
        <v>7.7206221239612627E-2</v>
      </c>
      <c r="H12" s="71">
        <f>INDEX(Output_POTEnCIA!$A$1:$BF$106,MATCH($E12,Output_POTEnCIA!$A:$A,0),MATCH(H$1,Output_POTEnCIA!$1:$1,0))</f>
        <v>1.2111685478933617E-2</v>
      </c>
      <c r="I12" s="71">
        <f>INDEX(Output_POTEnCIA!$A$1:$BF$106,MATCH($E12,Output_POTEnCIA!$A:$A,0),MATCH(I$1,Output_POTEnCIA!$1:$1,0))</f>
        <v>0.18206887483465276</v>
      </c>
      <c r="J12" s="71">
        <f>INDEX(Output_POTEnCIA!$A$1:$BF$106,MATCH($E12,Output_POTEnCIA!$A:$A,0),MATCH(J$1,Output_POTEnCIA!$1:$1,0))</f>
        <v>6.1490339159280212E-2</v>
      </c>
      <c r="K12" s="71">
        <f>INDEX(Output_POTEnCIA!$A$1:$BF$106,MATCH($E12,Output_POTEnCIA!$A:$A,0),MATCH(K$1,Output_POTEnCIA!$1:$1,0))</f>
        <v>5.1288302044083078E-2</v>
      </c>
      <c r="L12" s="71">
        <f>INDEX(Output_POTEnCIA!$A$1:$BF$106,MATCH($E12,Output_POTEnCIA!$A:$A,0),MATCH(L$1,Output_POTEnCIA!$1:$1,0))</f>
        <v>3.0761419005764047E-2</v>
      </c>
      <c r="M12" s="71">
        <f>INDEX(Output_POTEnCIA!$A$1:$BF$106,MATCH($E12,Output_POTEnCIA!$A:$A,0),MATCH(M$1,Output_POTEnCIA!$1:$1,0))</f>
        <v>1.6331821559221537E-2</v>
      </c>
      <c r="N12" s="71">
        <f>INDEX(Output_POTEnCIA!$A$1:$BF$106,MATCH($E12,Output_POTEnCIA!$A:$A,0),MATCH(N$1,Output_POTEnCIA!$1:$1,0))</f>
        <v>7.8408208937712692E-2</v>
      </c>
      <c r="O12" s="71">
        <f>INDEX(Output_POTEnCIA!$A$1:$BF$106,MATCH($E12,Output_POTEnCIA!$A:$A,0),MATCH(O$1,Output_POTEnCIA!$1:$1,0))</f>
        <v>0.12601503874587561</v>
      </c>
      <c r="P12" s="71">
        <f>INDEX(Output_POTEnCIA!$A$1:$BF$106,MATCH($E12,Output_POTEnCIA!$A:$A,0),MATCH(P$1,Output_POTEnCIA!$1:$1,0))</f>
        <v>0.15522674491835872</v>
      </c>
      <c r="Q12" s="71">
        <f>INDEX(Output_POTEnCIA!$A$1:$BF$106,MATCH($E12,Output_POTEnCIA!$A:$A,0),MATCH(Q$1,Output_POTEnCIA!$1:$1,0))</f>
        <v>0.14141467297489721</v>
      </c>
      <c r="R12" s="71">
        <f>INDEX(Output_POTEnCIA!$A$1:$BF$106,MATCH($E12,Output_POTEnCIA!$A:$A,0),MATCH(R$1,Output_POTEnCIA!$1:$1,0))</f>
        <v>6.4130244335622755E-2</v>
      </c>
      <c r="S12" s="71">
        <f>INDEX(Output_POTEnCIA!$A$1:$BF$106,MATCH($E12,Output_POTEnCIA!$A:$A,0),MATCH(S$1,Output_POTEnCIA!$1:$1,0))</f>
        <v>6.068805193246371E-2</v>
      </c>
      <c r="T12" s="71">
        <f>INDEX(Output_POTEnCIA!$A$1:$BF$106,MATCH($E12,Output_POTEnCIA!$A:$A,0),MATCH(T$1,Output_POTEnCIA!$1:$1,0))</f>
        <v>7.5935197145841848E-2</v>
      </c>
      <c r="U12" s="71">
        <f>INDEX(Output_POTEnCIA!$A$1:$BF$106,MATCH($E12,Output_POTEnCIA!$A:$A,0),MATCH(U$1,Output_POTEnCIA!$1:$1,0))</f>
        <v>8.0347703224812744E-2</v>
      </c>
      <c r="V12" s="71">
        <f>INDEX(Output_POTEnCIA!$A$1:$BF$106,MATCH($E12,Output_POTEnCIA!$A:$A,0),MATCH(V$1,Output_POTEnCIA!$1:$1,0))</f>
        <v>6.3283495626863071E-2</v>
      </c>
      <c r="W12" s="71">
        <f>INDEX(Output_POTEnCIA!$A$1:$BF$106,MATCH($E12,Output_POTEnCIA!$A:$A,0),MATCH(W$1,Output_POTEnCIA!$1:$1,0))</f>
        <v>5.3321986369947484E-3</v>
      </c>
      <c r="X12" s="71">
        <f>INDEX(Output_POTEnCIA!$A$1:$BF$106,MATCH($E12,Output_POTEnCIA!$A:$A,0),MATCH(X$1,Output_POTEnCIA!$1:$1,0))</f>
        <v>8.4312137807553006E-2</v>
      </c>
      <c r="Y12" s="71">
        <f>INDEX(Output_POTEnCIA!$A$1:$BF$106,MATCH($E12,Output_POTEnCIA!$A:$A,0),MATCH(Y$1,Output_POTEnCIA!$1:$1,0))</f>
        <v>7.8747256138457147E-3</v>
      </c>
      <c r="Z12" s="71">
        <f>INDEX(Output_POTEnCIA!$A$1:$BF$106,MATCH($E12,Output_POTEnCIA!$A:$A,0),MATCH(Z$1,Output_POTEnCIA!$1:$1,0))</f>
        <v>4.3417482337748579E-2</v>
      </c>
      <c r="AA12" s="71">
        <f>INDEX(Output_POTEnCIA!$A$1:$BF$106,MATCH($E12,Output_POTEnCIA!$A:$A,0),MATCH(AA$1,Output_POTEnCIA!$1:$1,0))</f>
        <v>0.11722360331799679</v>
      </c>
      <c r="AB12" s="71">
        <f>INDEX(Output_POTEnCIA!$A$1:$BF$106,MATCH($E12,Output_POTEnCIA!$A:$A,0),MATCH(AB$1,Output_POTEnCIA!$1:$1,0))</f>
        <v>8.022344360486619E-2</v>
      </c>
      <c r="AC12" s="71">
        <f>INDEX(Output_POTEnCIA!$A$1:$BF$106,MATCH($E12,Output_POTEnCIA!$A:$A,0),MATCH(AC$1,Output_POTEnCIA!$1:$1,0))</f>
        <v>0.29576201740422081</v>
      </c>
      <c r="AD12" s="71">
        <f>INDEX(Output_POTEnCIA!$A$1:$BF$106,MATCH($E12,Output_POTEnCIA!$A:$A,0),MATCH(AD$1,Output_POTEnCIA!$1:$1,0))</f>
        <v>5.760466093135231E-2</v>
      </c>
      <c r="AE12" s="71">
        <f>INDEX(Output_POTEnCIA!$A$1:$BF$106,MATCH($E12,Output_POTEnCIA!$A:$A,0),MATCH(AE$1,Output_POTEnCIA!$1:$1,0))</f>
        <v>0.15695070805159766</v>
      </c>
      <c r="AF12" s="71">
        <f>INDEX(Output_POTEnCIA!$A$1:$BF$106,MATCH($E12,Output_POTEnCIA!$A:$A,0),MATCH(AF$1,Output_POTEnCIA!$1:$1,0))</f>
        <v>5.1526246684171764E-3</v>
      </c>
      <c r="AG12" s="71">
        <f>INDEX(Output_POTEnCIA!$A$1:$BF$106,MATCH($E12,Output_POTEnCIA!$A:$A,0),MATCH(AG$1,Output_POTEnCIA!$1:$1,0))</f>
        <v>7.4009507707489583E-2</v>
      </c>
      <c r="AH12" s="71">
        <f>INDEX(Output_POTEnCIA!$A$1:$BF$106,MATCH($E12,Output_POTEnCIA!$A:$A,0),MATCH(AH$1,Output_POTEnCIA!$1:$1,0))</f>
        <v>8.9406034763586842E-2</v>
      </c>
      <c r="AI12" s="109"/>
    </row>
    <row r="13" spans="1:36" x14ac:dyDescent="0.2">
      <c r="A13" t="s">
        <v>851</v>
      </c>
      <c r="B13" t="s">
        <v>257</v>
      </c>
      <c r="C13" t="s">
        <v>15</v>
      </c>
      <c r="D13" s="44" t="s">
        <v>872</v>
      </c>
      <c r="E13" s="44"/>
      <c r="F13" s="71">
        <f>SUM(F7:F12)</f>
        <v>0.99999999999999989</v>
      </c>
      <c r="G13" s="71">
        <f t="shared" ref="G13:AH13" si="1">SUM(G7:G12)</f>
        <v>1</v>
      </c>
      <c r="H13" s="71">
        <f t="shared" si="1"/>
        <v>1.0000000000000002</v>
      </c>
      <c r="I13" s="71">
        <f t="shared" si="1"/>
        <v>0.99999999999999989</v>
      </c>
      <c r="J13" s="71">
        <f t="shared" si="1"/>
        <v>1</v>
      </c>
      <c r="K13" s="71">
        <f t="shared" si="1"/>
        <v>1</v>
      </c>
      <c r="L13" s="71">
        <f t="shared" si="1"/>
        <v>1</v>
      </c>
      <c r="M13" s="71">
        <f t="shared" si="1"/>
        <v>1</v>
      </c>
      <c r="N13" s="71">
        <f t="shared" si="1"/>
        <v>1</v>
      </c>
      <c r="O13" s="71">
        <f t="shared" si="1"/>
        <v>1</v>
      </c>
      <c r="P13" s="71">
        <f t="shared" si="1"/>
        <v>0.99999999999999989</v>
      </c>
      <c r="Q13" s="71">
        <f t="shared" si="1"/>
        <v>1</v>
      </c>
      <c r="R13" s="71">
        <f t="shared" si="1"/>
        <v>1</v>
      </c>
      <c r="S13" s="71">
        <f t="shared" si="1"/>
        <v>1</v>
      </c>
      <c r="T13" s="71">
        <f t="shared" si="1"/>
        <v>0.99999999999999989</v>
      </c>
      <c r="U13" s="71">
        <f t="shared" si="1"/>
        <v>0.99999999999999989</v>
      </c>
      <c r="V13" s="71">
        <f t="shared" si="1"/>
        <v>0.99999999999999989</v>
      </c>
      <c r="W13" s="71">
        <f t="shared" si="1"/>
        <v>1</v>
      </c>
      <c r="X13" s="71">
        <f t="shared" si="1"/>
        <v>1</v>
      </c>
      <c r="Y13" s="71">
        <f t="shared" si="1"/>
        <v>1</v>
      </c>
      <c r="Z13" s="71">
        <f t="shared" si="1"/>
        <v>0.99999999999999989</v>
      </c>
      <c r="AA13" s="71">
        <f t="shared" si="1"/>
        <v>0.99999999999999989</v>
      </c>
      <c r="AB13" s="71">
        <f t="shared" si="1"/>
        <v>1</v>
      </c>
      <c r="AC13" s="71">
        <f t="shared" si="1"/>
        <v>1</v>
      </c>
      <c r="AD13" s="71">
        <f t="shared" si="1"/>
        <v>1</v>
      </c>
      <c r="AE13" s="71">
        <f t="shared" si="1"/>
        <v>1</v>
      </c>
      <c r="AF13" s="71">
        <f t="shared" si="1"/>
        <v>1</v>
      </c>
      <c r="AG13" s="71">
        <f t="shared" si="1"/>
        <v>1</v>
      </c>
      <c r="AH13" s="71">
        <f t="shared" si="1"/>
        <v>1</v>
      </c>
      <c r="AI13" s="109">
        <f>SUM(F13:AH13)</f>
        <v>29</v>
      </c>
      <c r="AJ13" s="71" t="b">
        <f>AI13=29</f>
        <v>1</v>
      </c>
    </row>
    <row r="14" spans="1:36" x14ac:dyDescent="0.2">
      <c r="A14" t="s">
        <v>851</v>
      </c>
      <c r="B14" t="s">
        <v>257</v>
      </c>
      <c r="C14" t="s">
        <v>116</v>
      </c>
      <c r="D14" t="s">
        <v>259</v>
      </c>
      <c r="E14" s="44" t="s">
        <v>143</v>
      </c>
      <c r="F14" s="71">
        <f>INDEX(Output_POTEnCIA!$A$1:$BF$106,MATCH($E14,Output_POTEnCIA!$A:$A,0),MATCH(F$1,Output_POTEnCIA!$1:$1,0))</f>
        <v>6.780594159223618E-5</v>
      </c>
      <c r="G14" s="71">
        <f>INDEX(Output_POTEnCIA!$A$1:$BF$106,MATCH($E14,Output_POTEnCIA!$A:$A,0),MATCH(G$1,Output_POTEnCIA!$1:$1,0))</f>
        <v>3.6300240585979918E-4</v>
      </c>
      <c r="H14" s="71">
        <f>INDEX(Output_POTEnCIA!$A$1:$BF$106,MATCH($E14,Output_POTEnCIA!$A:$A,0),MATCH(H$1,Output_POTEnCIA!$1:$1,0))</f>
        <v>1.0484275897070255E-4</v>
      </c>
      <c r="I14" s="71">
        <f>INDEX(Output_POTEnCIA!$A$1:$BF$106,MATCH($E14,Output_POTEnCIA!$A:$A,0),MATCH(I$1,Output_POTEnCIA!$1:$1,0))</f>
        <v>7.2780097523547128E-4</v>
      </c>
      <c r="J14" s="71">
        <f>INDEX(Output_POTEnCIA!$A$1:$BF$106,MATCH($E14,Output_POTEnCIA!$A:$A,0),MATCH(J$1,Output_POTEnCIA!$1:$1,0))</f>
        <v>1.8605100854144528E-3</v>
      </c>
      <c r="K14" s="71">
        <f>INDEX(Output_POTEnCIA!$A$1:$BF$106,MATCH($E14,Output_POTEnCIA!$A:$A,0),MATCH(K$1,Output_POTEnCIA!$1:$1,0))</f>
        <v>3.9028683389643621E-5</v>
      </c>
      <c r="L14" s="71">
        <f>INDEX(Output_POTEnCIA!$A$1:$BF$106,MATCH($E14,Output_POTEnCIA!$A:$A,0),MATCH(L$1,Output_POTEnCIA!$1:$1,0))</f>
        <v>1.32949351804832E-4</v>
      </c>
      <c r="M14" s="71">
        <f>INDEX(Output_POTEnCIA!$A$1:$BF$106,MATCH($E14,Output_POTEnCIA!$A:$A,0),MATCH(M$1,Output_POTEnCIA!$1:$1,0))</f>
        <v>1.7706332935907793E-3</v>
      </c>
      <c r="N14" s="71">
        <f>INDEX(Output_POTEnCIA!$A$1:$BF$106,MATCH($E14,Output_POTEnCIA!$A:$A,0),MATCH(N$1,Output_POTEnCIA!$1:$1,0))</f>
        <v>3.7549016718261814E-4</v>
      </c>
      <c r="O14" s="71">
        <f>INDEX(Output_POTEnCIA!$A$1:$BF$106,MATCH($E14,Output_POTEnCIA!$A:$A,0),MATCH(O$1,Output_POTEnCIA!$1:$1,0))</f>
        <v>1.5090986026151297E-4</v>
      </c>
      <c r="P14" s="71">
        <f>INDEX(Output_POTEnCIA!$A$1:$BF$106,MATCH($E14,Output_POTEnCIA!$A:$A,0),MATCH(P$1,Output_POTEnCIA!$1:$1,0))</f>
        <v>1.7100350365146239E-4</v>
      </c>
      <c r="Q14" s="71">
        <f>INDEX(Output_POTEnCIA!$A$1:$BF$106,MATCH($E14,Output_POTEnCIA!$A:$A,0),MATCH(Q$1,Output_POTEnCIA!$1:$1,0))</f>
        <v>2.9128275806269218E-5</v>
      </c>
      <c r="R14" s="71">
        <f>INDEX(Output_POTEnCIA!$A$1:$BF$106,MATCH($E14,Output_POTEnCIA!$A:$A,0),MATCH(R$1,Output_POTEnCIA!$1:$1,0))</f>
        <v>5.1559585739574545E-5</v>
      </c>
      <c r="S14" s="71">
        <f>INDEX(Output_POTEnCIA!$A$1:$BF$106,MATCH($E14,Output_POTEnCIA!$A:$A,0),MATCH(S$1,Output_POTEnCIA!$1:$1,0))</f>
        <v>3.9319294304745474E-4</v>
      </c>
      <c r="T14" s="71">
        <f>INDEX(Output_POTEnCIA!$A$1:$BF$106,MATCH($E14,Output_POTEnCIA!$A:$A,0),MATCH(T$1,Output_POTEnCIA!$1:$1,0))</f>
        <v>3.1401388822779229E-4</v>
      </c>
      <c r="U14" s="71">
        <f>INDEX(Output_POTEnCIA!$A$1:$BF$106,MATCH($E14,Output_POTEnCIA!$A:$A,0),MATCH(U$1,Output_POTEnCIA!$1:$1,0))</f>
        <v>1.7216586537968797E-4</v>
      </c>
      <c r="V14" s="71">
        <f>INDEX(Output_POTEnCIA!$A$1:$BF$106,MATCH($E14,Output_POTEnCIA!$A:$A,0),MATCH(V$1,Output_POTEnCIA!$1:$1,0))</f>
        <v>1.958575168500935E-4</v>
      </c>
      <c r="W14" s="71">
        <f>INDEX(Output_POTEnCIA!$A$1:$BF$106,MATCH($E14,Output_POTEnCIA!$A:$A,0),MATCH(W$1,Output_POTEnCIA!$1:$1,0))</f>
        <v>8.1806026074742908E-4</v>
      </c>
      <c r="X14" s="71">
        <f>INDEX(Output_POTEnCIA!$A$1:$BF$106,MATCH($E14,Output_POTEnCIA!$A:$A,0),MATCH(X$1,Output_POTEnCIA!$1:$1,0))</f>
        <v>3.1485342229975655E-5</v>
      </c>
      <c r="Y14" s="71">
        <f>INDEX(Output_POTEnCIA!$A$1:$BF$106,MATCH($E14,Output_POTEnCIA!$A:$A,0),MATCH(Y$1,Output_POTEnCIA!$1:$1,0))</f>
        <v>1.0151849695118811E-3</v>
      </c>
      <c r="Z14" s="71">
        <f>INDEX(Output_POTEnCIA!$A$1:$BF$106,MATCH($E14,Output_POTEnCIA!$A:$A,0),MATCH(Z$1,Output_POTEnCIA!$1:$1,0))</f>
        <v>5.1803914851439482E-5</v>
      </c>
      <c r="AA14" s="71">
        <f>INDEX(Output_POTEnCIA!$A$1:$BF$106,MATCH($E14,Output_POTEnCIA!$A:$A,0),MATCH(AA$1,Output_POTEnCIA!$1:$1,0))</f>
        <v>2.7757129866242518E-5</v>
      </c>
      <c r="AB14" s="71">
        <f>INDEX(Output_POTEnCIA!$A$1:$BF$106,MATCH($E14,Output_POTEnCIA!$A:$A,0),MATCH(AB$1,Output_POTEnCIA!$1:$1,0))</f>
        <v>1.2912006797709545E-4</v>
      </c>
      <c r="AC14" s="71">
        <f>INDEX(Output_POTEnCIA!$A$1:$BF$106,MATCH($E14,Output_POTEnCIA!$A:$A,0),MATCH(AC$1,Output_POTEnCIA!$1:$1,0))</f>
        <v>7.2749192219766657E-4</v>
      </c>
      <c r="AD14" s="71">
        <f>INDEX(Output_POTEnCIA!$A$1:$BF$106,MATCH($E14,Output_POTEnCIA!$A:$A,0),MATCH(AD$1,Output_POTEnCIA!$1:$1,0))</f>
        <v>2.2370647666751148E-4</v>
      </c>
      <c r="AE14" s="71">
        <f>INDEX(Output_POTEnCIA!$A$1:$BF$106,MATCH($E14,Output_POTEnCIA!$A:$A,0),MATCH(AE$1,Output_POTEnCIA!$1:$1,0))</f>
        <v>8.9569051429206538E-5</v>
      </c>
      <c r="AF14" s="71">
        <f>INDEX(Output_POTEnCIA!$A$1:$BF$106,MATCH($E14,Output_POTEnCIA!$A:$A,0),MATCH(AF$1,Output_POTEnCIA!$1:$1,0))</f>
        <v>1.2362007643807648E-4</v>
      </c>
      <c r="AG14" s="71">
        <f>INDEX(Output_POTEnCIA!$A$1:$BF$106,MATCH($E14,Output_POTEnCIA!$A:$A,0),MATCH(AG$1,Output_POTEnCIA!$1:$1,0))</f>
        <v>5.793539731713572E-4</v>
      </c>
      <c r="AH14" s="71">
        <f>INDEX(Output_POTEnCIA!$A$1:$BF$106,MATCH($E14,Output_POTEnCIA!$A:$A,0),MATCH(AH$1,Output_POTEnCIA!$1:$1,0))</f>
        <v>1.7714579035689741E-4</v>
      </c>
      <c r="AI14" s="109"/>
    </row>
    <row r="15" spans="1:36" x14ac:dyDescent="0.2">
      <c r="A15" t="s">
        <v>851</v>
      </c>
      <c r="B15" t="s">
        <v>257</v>
      </c>
      <c r="C15" t="s">
        <v>116</v>
      </c>
      <c r="D15" t="s">
        <v>260</v>
      </c>
      <c r="E15" s="44" t="s">
        <v>144</v>
      </c>
      <c r="F15" s="71">
        <f>INDEX(Output_POTEnCIA!$A$1:$BF$106,MATCH($E15,Output_POTEnCIA!$A:$A,0),MATCH(F$1,Output_POTEnCIA!$1:$1,0))</f>
        <v>0.94844462700136045</v>
      </c>
      <c r="G15" s="71">
        <f>INDEX(Output_POTEnCIA!$A$1:$BF$106,MATCH($E15,Output_POTEnCIA!$A:$A,0),MATCH(G$1,Output_POTEnCIA!$1:$1,0))</f>
        <v>0.93997112195098498</v>
      </c>
      <c r="H15" s="71">
        <f>INDEX(Output_POTEnCIA!$A$1:$BF$106,MATCH($E15,Output_POTEnCIA!$A:$A,0),MATCH(H$1,Output_POTEnCIA!$1:$1,0))</f>
        <v>0.91781845841945942</v>
      </c>
      <c r="I15" s="71">
        <f>INDEX(Output_POTEnCIA!$A$1:$BF$106,MATCH($E15,Output_POTEnCIA!$A:$A,0),MATCH(I$1,Output_POTEnCIA!$1:$1,0))</f>
        <v>0.97681173213561301</v>
      </c>
      <c r="J15" s="71">
        <f>INDEX(Output_POTEnCIA!$A$1:$BF$106,MATCH($E15,Output_POTEnCIA!$A:$A,0),MATCH(J$1,Output_POTEnCIA!$1:$1,0))</f>
        <v>0.92293955457049393</v>
      </c>
      <c r="K15" s="71">
        <f>INDEX(Output_POTEnCIA!$A$1:$BF$106,MATCH($E15,Output_POTEnCIA!$A:$A,0),MATCH(K$1,Output_POTEnCIA!$1:$1,0))</f>
        <v>0.96607865141739357</v>
      </c>
      <c r="L15" s="71">
        <f>INDEX(Output_POTEnCIA!$A$1:$BF$106,MATCH($E15,Output_POTEnCIA!$A:$A,0),MATCH(L$1,Output_POTEnCIA!$1:$1,0))</f>
        <v>0.96527132798466442</v>
      </c>
      <c r="M15" s="71">
        <f>INDEX(Output_POTEnCIA!$A$1:$BF$106,MATCH($E15,Output_POTEnCIA!$A:$A,0),MATCH(M$1,Output_POTEnCIA!$1:$1,0))</f>
        <v>0.94958049462657412</v>
      </c>
      <c r="N15" s="71">
        <f>INDEX(Output_POTEnCIA!$A$1:$BF$106,MATCH($E15,Output_POTEnCIA!$A:$A,0),MATCH(N$1,Output_POTEnCIA!$1:$1,0))</f>
        <v>0.8586960181255876</v>
      </c>
      <c r="O15" s="71">
        <f>INDEX(Output_POTEnCIA!$A$1:$BF$106,MATCH($E15,Output_POTEnCIA!$A:$A,0),MATCH(O$1,Output_POTEnCIA!$1:$1,0))</f>
        <v>0.95547540274993992</v>
      </c>
      <c r="P15" s="71">
        <f>INDEX(Output_POTEnCIA!$A$1:$BF$106,MATCH($E15,Output_POTEnCIA!$A:$A,0),MATCH(P$1,Output_POTEnCIA!$1:$1,0))</f>
        <v>0.88820877081490057</v>
      </c>
      <c r="Q15" s="71">
        <f>INDEX(Output_POTEnCIA!$A$1:$BF$106,MATCH($E15,Output_POTEnCIA!$A:$A,0),MATCH(Q$1,Output_POTEnCIA!$1:$1,0))</f>
        <v>0.96675724042092803</v>
      </c>
      <c r="R15" s="71">
        <f>INDEX(Output_POTEnCIA!$A$1:$BF$106,MATCH($E15,Output_POTEnCIA!$A:$A,0),MATCH(R$1,Output_POTEnCIA!$1:$1,0))</f>
        <v>0.79951533583950596</v>
      </c>
      <c r="S15" s="71">
        <f>INDEX(Output_POTEnCIA!$A$1:$BF$106,MATCH($E15,Output_POTEnCIA!$A:$A,0),MATCH(S$1,Output_POTEnCIA!$1:$1,0))</f>
        <v>0.97668387521731292</v>
      </c>
      <c r="T15" s="71">
        <f>INDEX(Output_POTEnCIA!$A$1:$BF$106,MATCH($E15,Output_POTEnCIA!$A:$A,0),MATCH(T$1,Output_POTEnCIA!$1:$1,0))</f>
        <v>0.97039675141061332</v>
      </c>
      <c r="U15" s="71">
        <f>INDEX(Output_POTEnCIA!$A$1:$BF$106,MATCH($E15,Output_POTEnCIA!$A:$A,0),MATCH(U$1,Output_POTEnCIA!$1:$1,0))</f>
        <v>0.99455649382438749</v>
      </c>
      <c r="V15" s="71">
        <f>INDEX(Output_POTEnCIA!$A$1:$BF$106,MATCH($E15,Output_POTEnCIA!$A:$A,0),MATCH(V$1,Output_POTEnCIA!$1:$1,0))</f>
        <v>0.85163944464533736</v>
      </c>
      <c r="W15" s="71">
        <f>INDEX(Output_POTEnCIA!$A$1:$BF$106,MATCH($E15,Output_POTEnCIA!$A:$A,0),MATCH(W$1,Output_POTEnCIA!$1:$1,0))</f>
        <v>0.96295847911588517</v>
      </c>
      <c r="X15" s="71">
        <f>INDEX(Output_POTEnCIA!$A$1:$BF$106,MATCH($E15,Output_POTEnCIA!$A:$A,0),MATCH(X$1,Output_POTEnCIA!$1:$1,0))</f>
        <v>0.98909804084439834</v>
      </c>
      <c r="Y15" s="71">
        <f>INDEX(Output_POTEnCIA!$A$1:$BF$106,MATCH($E15,Output_POTEnCIA!$A:$A,0),MATCH(Y$1,Output_POTEnCIA!$1:$1,0))</f>
        <v>0.97362857239284284</v>
      </c>
      <c r="Z15" s="71">
        <f>INDEX(Output_POTEnCIA!$A$1:$BF$106,MATCH($E15,Output_POTEnCIA!$A:$A,0),MATCH(Z$1,Output_POTEnCIA!$1:$1,0))</f>
        <v>0.95501917170644424</v>
      </c>
      <c r="AA15" s="71">
        <f>INDEX(Output_POTEnCIA!$A$1:$BF$106,MATCH($E15,Output_POTEnCIA!$A:$A,0),MATCH(AA$1,Output_POTEnCIA!$1:$1,0))</f>
        <v>0.88974388142660943</v>
      </c>
      <c r="AB15" s="71">
        <f>INDEX(Output_POTEnCIA!$A$1:$BF$106,MATCH($E15,Output_POTEnCIA!$A:$A,0),MATCH(AB$1,Output_POTEnCIA!$1:$1,0))</f>
        <v>0.9411838153068538</v>
      </c>
      <c r="AC15" s="71">
        <f>INDEX(Output_POTEnCIA!$A$1:$BF$106,MATCH($E15,Output_POTEnCIA!$A:$A,0),MATCH(AC$1,Output_POTEnCIA!$1:$1,0))</f>
        <v>0.92363291675348658</v>
      </c>
      <c r="AD15" s="71">
        <f>INDEX(Output_POTEnCIA!$A$1:$BF$106,MATCH($E15,Output_POTEnCIA!$A:$A,0),MATCH(AD$1,Output_POTEnCIA!$1:$1,0))</f>
        <v>0.97104797091673067</v>
      </c>
      <c r="AE15" s="71">
        <f>INDEX(Output_POTEnCIA!$A$1:$BF$106,MATCH($E15,Output_POTEnCIA!$A:$A,0),MATCH(AE$1,Output_POTEnCIA!$1:$1,0))</f>
        <v>0.96610749609498447</v>
      </c>
      <c r="AF15" s="71">
        <f>INDEX(Output_POTEnCIA!$A$1:$BF$106,MATCH($E15,Output_POTEnCIA!$A:$A,0),MATCH(AF$1,Output_POTEnCIA!$1:$1,0))</f>
        <v>0.91069185346080506</v>
      </c>
      <c r="AG15" s="71">
        <f>INDEX(Output_POTEnCIA!$A$1:$BF$106,MATCH($E15,Output_POTEnCIA!$A:$A,0),MATCH(AG$1,Output_POTEnCIA!$1:$1,0))</f>
        <v>0.96350411440552364</v>
      </c>
      <c r="AH15" s="71">
        <f>INDEX(Output_POTEnCIA!$A$1:$BF$106,MATCH($E15,Output_POTEnCIA!$A:$A,0),MATCH(AH$1,Output_POTEnCIA!$1:$1,0))</f>
        <v>0.92839670029298416</v>
      </c>
      <c r="AI15" s="109"/>
    </row>
    <row r="16" spans="1:36" x14ac:dyDescent="0.2">
      <c r="A16" t="s">
        <v>851</v>
      </c>
      <c r="B16" t="s">
        <v>257</v>
      </c>
      <c r="C16" t="s">
        <v>116</v>
      </c>
      <c r="D16" t="s">
        <v>264</v>
      </c>
      <c r="E16" s="44" t="s">
        <v>145</v>
      </c>
      <c r="F16" s="71">
        <f>INDEX(Output_POTEnCIA!$A$1:$BF$106,MATCH($E16,Output_POTEnCIA!$A:$A,0),MATCH(F$1,Output_POTEnCIA!$1:$1,0))</f>
        <v>3.6495229907917225E-2</v>
      </c>
      <c r="G16" s="71">
        <f>INDEX(Output_POTEnCIA!$A$1:$BF$106,MATCH($E16,Output_POTEnCIA!$A:$A,0),MATCH(G$1,Output_POTEnCIA!$1:$1,0))</f>
        <v>4.3280327192376129E-2</v>
      </c>
      <c r="H16" s="71">
        <f>INDEX(Output_POTEnCIA!$A$1:$BF$106,MATCH($E16,Output_POTEnCIA!$A:$A,0),MATCH(H$1,Output_POTEnCIA!$1:$1,0))</f>
        <v>5.8082268036642619E-2</v>
      </c>
      <c r="I16" s="71">
        <f>INDEX(Output_POTEnCIA!$A$1:$BF$106,MATCH($E16,Output_POTEnCIA!$A:$A,0),MATCH(I$1,Output_POTEnCIA!$1:$1,0))</f>
        <v>1.2597917931109124E-2</v>
      </c>
      <c r="J16" s="71">
        <f>INDEX(Output_POTEnCIA!$A$1:$BF$106,MATCH($E16,Output_POTEnCIA!$A:$A,0),MATCH(J$1,Output_POTEnCIA!$1:$1,0))</f>
        <v>3.7457377437908994E-2</v>
      </c>
      <c r="K16" s="71">
        <f>INDEX(Output_POTEnCIA!$A$1:$BF$106,MATCH($E16,Output_POTEnCIA!$A:$A,0),MATCH(K$1,Output_POTEnCIA!$1:$1,0))</f>
        <v>2.7709660320915614E-2</v>
      </c>
      <c r="L16" s="71">
        <f>INDEX(Output_POTEnCIA!$A$1:$BF$106,MATCH($E16,Output_POTEnCIA!$A:$A,0),MATCH(L$1,Output_POTEnCIA!$1:$1,0))</f>
        <v>1.9320026865904366E-2</v>
      </c>
      <c r="M16" s="71">
        <f>INDEX(Output_POTEnCIA!$A$1:$BF$106,MATCH($E16,Output_POTEnCIA!$A:$A,0),MATCH(M$1,Output_POTEnCIA!$1:$1,0))</f>
        <v>1.1771185810016441E-2</v>
      </c>
      <c r="N16" s="71">
        <f>INDEX(Output_POTEnCIA!$A$1:$BF$106,MATCH($E16,Output_POTEnCIA!$A:$A,0),MATCH(N$1,Output_POTEnCIA!$1:$1,0))</f>
        <v>0.12568390452366004</v>
      </c>
      <c r="O16" s="71">
        <f>INDEX(Output_POTEnCIA!$A$1:$BF$106,MATCH($E16,Output_POTEnCIA!$A:$A,0),MATCH(O$1,Output_POTEnCIA!$1:$1,0))</f>
        <v>3.153179506101067E-2</v>
      </c>
      <c r="P16" s="71">
        <f>INDEX(Output_POTEnCIA!$A$1:$BF$106,MATCH($E16,Output_POTEnCIA!$A:$A,0),MATCH(P$1,Output_POTEnCIA!$1:$1,0))</f>
        <v>9.0013899444665188E-2</v>
      </c>
      <c r="Q16" s="71">
        <f>INDEX(Output_POTEnCIA!$A$1:$BF$106,MATCH($E16,Output_POTEnCIA!$A:$A,0),MATCH(Q$1,Output_POTEnCIA!$1:$1,0))</f>
        <v>1.4136623920124393E-2</v>
      </c>
      <c r="R16" s="71">
        <f>INDEX(Output_POTEnCIA!$A$1:$BF$106,MATCH($E16,Output_POTEnCIA!$A:$A,0),MATCH(R$1,Output_POTEnCIA!$1:$1,0))</f>
        <v>0.10995670272752518</v>
      </c>
      <c r="S16" s="71">
        <f>INDEX(Output_POTEnCIA!$A$1:$BF$106,MATCH($E16,Output_POTEnCIA!$A:$A,0),MATCH(S$1,Output_POTEnCIA!$1:$1,0))</f>
        <v>1.6690957388924912E-2</v>
      </c>
      <c r="T16" s="71">
        <f>INDEX(Output_POTEnCIA!$A$1:$BF$106,MATCH($E16,Output_POTEnCIA!$A:$A,0),MATCH(T$1,Output_POTEnCIA!$1:$1,0))</f>
        <v>1.7393442846609819E-2</v>
      </c>
      <c r="U16" s="71">
        <f>INDEX(Output_POTEnCIA!$A$1:$BF$106,MATCH($E16,Output_POTEnCIA!$A:$A,0),MATCH(U$1,Output_POTEnCIA!$1:$1,0))</f>
        <v>4.7227142450040581E-3</v>
      </c>
      <c r="V16" s="71">
        <f>INDEX(Output_POTEnCIA!$A$1:$BF$106,MATCH($E16,Output_POTEnCIA!$A:$A,0),MATCH(V$1,Output_POTEnCIA!$1:$1,0))</f>
        <v>0.13147790054915726</v>
      </c>
      <c r="W16" s="71">
        <f>INDEX(Output_POTEnCIA!$A$1:$BF$106,MATCH($E16,Output_POTEnCIA!$A:$A,0),MATCH(W$1,Output_POTEnCIA!$1:$1,0))</f>
        <v>2.7097751219418386E-2</v>
      </c>
      <c r="X16" s="71">
        <f>INDEX(Output_POTEnCIA!$A$1:$BF$106,MATCH($E16,Output_POTEnCIA!$A:$A,0),MATCH(X$1,Output_POTEnCIA!$1:$1,0))</f>
        <v>8.0916909722418117E-3</v>
      </c>
      <c r="Y16" s="71">
        <f>INDEX(Output_POTEnCIA!$A$1:$BF$106,MATCH($E16,Output_POTEnCIA!$A:$A,0),MATCH(Y$1,Output_POTEnCIA!$1:$1,0))</f>
        <v>1.7358363528552464E-2</v>
      </c>
      <c r="Z16" s="71">
        <f>INDEX(Output_POTEnCIA!$A$1:$BF$106,MATCH($E16,Output_POTEnCIA!$A:$A,0),MATCH(Z$1,Output_POTEnCIA!$1:$1,0))</f>
        <v>4.0149353834869603E-2</v>
      </c>
      <c r="AA16" s="71">
        <f>INDEX(Output_POTEnCIA!$A$1:$BF$106,MATCH($E16,Output_POTEnCIA!$A:$A,0),MATCH(AA$1,Output_POTEnCIA!$1:$1,0))</f>
        <v>2.8486854083135695E-2</v>
      </c>
      <c r="AB16" s="71">
        <f>INDEX(Output_POTEnCIA!$A$1:$BF$106,MATCH($E16,Output_POTEnCIA!$A:$A,0),MATCH(AB$1,Output_POTEnCIA!$1:$1,0))</f>
        <v>5.2429724494878489E-2</v>
      </c>
      <c r="AC16" s="71">
        <f>INDEX(Output_POTEnCIA!$A$1:$BF$106,MATCH($E16,Output_POTEnCIA!$A:$A,0),MATCH(AC$1,Output_POTEnCIA!$1:$1,0))</f>
        <v>1.9419070092194374E-2</v>
      </c>
      <c r="AD16" s="71">
        <f>INDEX(Output_POTEnCIA!$A$1:$BF$106,MATCH($E16,Output_POTEnCIA!$A:$A,0),MATCH(AD$1,Output_POTEnCIA!$1:$1,0))</f>
        <v>1.283137680128672E-2</v>
      </c>
      <c r="AE16" s="71">
        <f>INDEX(Output_POTEnCIA!$A$1:$BF$106,MATCH($E16,Output_POTEnCIA!$A:$A,0),MATCH(AE$1,Output_POTEnCIA!$1:$1,0))</f>
        <v>2.3046670312660205E-2</v>
      </c>
      <c r="AF16" s="71">
        <f>INDEX(Output_POTEnCIA!$A$1:$BF$106,MATCH($E16,Output_POTEnCIA!$A:$A,0),MATCH(AF$1,Output_POTEnCIA!$1:$1,0))</f>
        <v>8.9859939063385678E-3</v>
      </c>
      <c r="AG16" s="71">
        <f>INDEX(Output_POTEnCIA!$A$1:$BF$106,MATCH($E16,Output_POTEnCIA!$A:$A,0),MATCH(AG$1,Output_POTEnCIA!$1:$1,0))</f>
        <v>2.2963489267928624E-2</v>
      </c>
      <c r="AH16" s="71">
        <f>INDEX(Output_POTEnCIA!$A$1:$BF$106,MATCH($E16,Output_POTEnCIA!$A:$A,0),MATCH(AH$1,Output_POTEnCIA!$1:$1,0))</f>
        <v>4.9823669512408089E-2</v>
      </c>
      <c r="AI16" s="109"/>
    </row>
    <row r="17" spans="1:36" x14ac:dyDescent="0.2">
      <c r="A17" t="s">
        <v>851</v>
      </c>
      <c r="B17" t="s">
        <v>257</v>
      </c>
      <c r="C17" t="s">
        <v>116</v>
      </c>
      <c r="D17" t="s">
        <v>274</v>
      </c>
      <c r="E17" s="44" t="s">
        <v>171</v>
      </c>
      <c r="F17" s="71">
        <f>INDEX(Output_POTEnCIA!$A$1:$BF$106,MATCH($E17,Output_POTEnCIA!$A:$A,0),MATCH(F$1,Output_POTEnCIA!$1:$1,0))</f>
        <v>2.0318223354483713E-5</v>
      </c>
      <c r="G17" s="71">
        <f>INDEX(Output_POTEnCIA!$A$1:$BF$106,MATCH($E17,Output_POTEnCIA!$A:$A,0),MATCH(G$1,Output_POTEnCIA!$1:$1,0))</f>
        <v>4.0230055215860753E-5</v>
      </c>
      <c r="H17" s="71">
        <f>INDEX(Output_POTEnCIA!$A$1:$BF$106,MATCH($E17,Output_POTEnCIA!$A:$A,0),MATCH(H$1,Output_POTEnCIA!$1:$1,0))</f>
        <v>3.389380756547226E-5</v>
      </c>
      <c r="I17" s="71">
        <f>INDEX(Output_POTEnCIA!$A$1:$BF$106,MATCH($E17,Output_POTEnCIA!$A:$A,0),MATCH(I$1,Output_POTEnCIA!$1:$1,0))</f>
        <v>0</v>
      </c>
      <c r="J17" s="71">
        <f>INDEX(Output_POTEnCIA!$A$1:$BF$106,MATCH($E17,Output_POTEnCIA!$A:$A,0),MATCH(J$1,Output_POTEnCIA!$1:$1,0))</f>
        <v>2.0511717567569651E-5</v>
      </c>
      <c r="K17" s="71">
        <f>INDEX(Output_POTEnCIA!$A$1:$BF$106,MATCH($E17,Output_POTEnCIA!$A:$A,0),MATCH(K$1,Output_POTEnCIA!$1:$1,0))</f>
        <v>1.601746797495228E-5</v>
      </c>
      <c r="L17" s="71">
        <f>INDEX(Output_POTEnCIA!$A$1:$BF$106,MATCH($E17,Output_POTEnCIA!$A:$A,0),MATCH(L$1,Output_POTEnCIA!$1:$1,0))</f>
        <v>2.1790420769893205E-5</v>
      </c>
      <c r="M17" s="71">
        <f>INDEX(Output_POTEnCIA!$A$1:$BF$106,MATCH($E17,Output_POTEnCIA!$A:$A,0),MATCH(M$1,Output_POTEnCIA!$1:$1,0))</f>
        <v>1.5499294111281613E-5</v>
      </c>
      <c r="N17" s="71">
        <f>INDEX(Output_POTEnCIA!$A$1:$BF$106,MATCH($E17,Output_POTEnCIA!$A:$A,0),MATCH(N$1,Output_POTEnCIA!$1:$1,0))</f>
        <v>4.5130068955636601E-5</v>
      </c>
      <c r="O17" s="71">
        <f>INDEX(Output_POTEnCIA!$A$1:$BF$106,MATCH($E17,Output_POTEnCIA!$A:$A,0),MATCH(O$1,Output_POTEnCIA!$1:$1,0))</f>
        <v>1.998731433022977E-5</v>
      </c>
      <c r="P17" s="71">
        <f>INDEX(Output_POTEnCIA!$A$1:$BF$106,MATCH($E17,Output_POTEnCIA!$A:$A,0),MATCH(P$1,Output_POTEnCIA!$1:$1,0))</f>
        <v>8.8214266224812357E-5</v>
      </c>
      <c r="Q17" s="71">
        <f>INDEX(Output_POTEnCIA!$A$1:$BF$106,MATCH($E17,Output_POTEnCIA!$A:$A,0),MATCH(Q$1,Output_POTEnCIA!$1:$1,0))</f>
        <v>2.7808064592834942E-5</v>
      </c>
      <c r="R17" s="71">
        <f>INDEX(Output_POTEnCIA!$A$1:$BF$106,MATCH($E17,Output_POTEnCIA!$A:$A,0),MATCH(R$1,Output_POTEnCIA!$1:$1,0))</f>
        <v>1.8178315671251743E-5</v>
      </c>
      <c r="S17" s="71">
        <f>INDEX(Output_POTEnCIA!$A$1:$BF$106,MATCH($E17,Output_POTEnCIA!$A:$A,0),MATCH(S$1,Output_POTEnCIA!$1:$1,0))</f>
        <v>1.4744180598222596E-5</v>
      </c>
      <c r="T17" s="71">
        <f>INDEX(Output_POTEnCIA!$A$1:$BF$106,MATCH($E17,Output_POTEnCIA!$A:$A,0),MATCH(T$1,Output_POTEnCIA!$1:$1,0))</f>
        <v>2.546747889007494E-5</v>
      </c>
      <c r="U17" s="71">
        <f>INDEX(Output_POTEnCIA!$A$1:$BF$106,MATCH($E17,Output_POTEnCIA!$A:$A,0),MATCH(U$1,Output_POTEnCIA!$1:$1,0))</f>
        <v>3.7479992740453873E-5</v>
      </c>
      <c r="V17" s="71">
        <f>INDEX(Output_POTEnCIA!$A$1:$BF$106,MATCH($E17,Output_POTEnCIA!$A:$A,0),MATCH(V$1,Output_POTEnCIA!$1:$1,0))</f>
        <v>3.0293482017318278E-5</v>
      </c>
      <c r="W17" s="71">
        <f>INDEX(Output_POTEnCIA!$A$1:$BF$106,MATCH($E17,Output_POTEnCIA!$A:$A,0),MATCH(W$1,Output_POTEnCIA!$1:$1,0))</f>
        <v>1.4431643807136879E-5</v>
      </c>
      <c r="X17" s="71">
        <f>INDEX(Output_POTEnCIA!$A$1:$BF$106,MATCH($E17,Output_POTEnCIA!$A:$A,0),MATCH(X$1,Output_POTEnCIA!$1:$1,0))</f>
        <v>9.3992850502898171E-6</v>
      </c>
      <c r="Y17" s="71">
        <f>INDEX(Output_POTEnCIA!$A$1:$BF$106,MATCH($E17,Output_POTEnCIA!$A:$A,0),MATCH(Y$1,Output_POTEnCIA!$1:$1,0))</f>
        <v>2.4080891545158395E-5</v>
      </c>
      <c r="Z17" s="71">
        <f>INDEX(Output_POTEnCIA!$A$1:$BF$106,MATCH($E17,Output_POTEnCIA!$A:$A,0),MATCH(Z$1,Output_POTEnCIA!$1:$1,0))</f>
        <v>2.453178443641538E-5</v>
      </c>
      <c r="AA17" s="71">
        <f>INDEX(Output_POTEnCIA!$A$1:$BF$106,MATCH($E17,Output_POTEnCIA!$A:$A,0),MATCH(AA$1,Output_POTEnCIA!$1:$1,0))</f>
        <v>4.4800473773211104E-5</v>
      </c>
      <c r="AB17" s="71">
        <f>INDEX(Output_POTEnCIA!$A$1:$BF$106,MATCH($E17,Output_POTEnCIA!$A:$A,0),MATCH(AB$1,Output_POTEnCIA!$1:$1,0))</f>
        <v>4.8887458653147811E-5</v>
      </c>
      <c r="AC17" s="71">
        <f>INDEX(Output_POTEnCIA!$A$1:$BF$106,MATCH($E17,Output_POTEnCIA!$A:$A,0),MATCH(AC$1,Output_POTEnCIA!$1:$1,0))</f>
        <v>3.0302274525177224E-5</v>
      </c>
      <c r="AD17" s="71">
        <f>INDEX(Output_POTEnCIA!$A$1:$BF$106,MATCH($E17,Output_POTEnCIA!$A:$A,0),MATCH(AD$1,Output_POTEnCIA!$1:$1,0))</f>
        <v>1.5375811713700376E-5</v>
      </c>
      <c r="AE17" s="71">
        <f>INDEX(Output_POTEnCIA!$A$1:$BF$106,MATCH($E17,Output_POTEnCIA!$A:$A,0),MATCH(AE$1,Output_POTEnCIA!$1:$1,0))</f>
        <v>1.9449359499270521E-5</v>
      </c>
      <c r="AF17" s="71">
        <f>INDEX(Output_POTEnCIA!$A$1:$BF$106,MATCH($E17,Output_POTEnCIA!$A:$A,0),MATCH(AF$1,Output_POTEnCIA!$1:$1,0))</f>
        <v>2.0473669024437228E-5</v>
      </c>
      <c r="AG17" s="71">
        <f>INDEX(Output_POTEnCIA!$A$1:$BF$106,MATCH($E17,Output_POTEnCIA!$A:$A,0),MATCH(AG$1,Output_POTEnCIA!$1:$1,0))</f>
        <v>0</v>
      </c>
      <c r="AH17" s="71">
        <f>INDEX(Output_POTEnCIA!$A$1:$BF$106,MATCH($E17,Output_POTEnCIA!$A:$A,0),MATCH(AH$1,Output_POTEnCIA!$1:$1,0))</f>
        <v>3.1040504206268108E-5</v>
      </c>
      <c r="AI17" s="109"/>
    </row>
    <row r="18" spans="1:36" x14ac:dyDescent="0.2">
      <c r="A18" t="s">
        <v>851</v>
      </c>
      <c r="B18" t="s">
        <v>257</v>
      </c>
      <c r="C18" t="s">
        <v>116</v>
      </c>
      <c r="D18" t="s">
        <v>853</v>
      </c>
      <c r="E18" t="s">
        <v>865</v>
      </c>
      <c r="F18" s="71">
        <f>INDEX(Output_POTEnCIA!$A$1:$BF$106,MATCH($E18,Output_POTEnCIA!$A:$A,0),MATCH(F$1,Output_POTEnCIA!$1:$1,0))</f>
        <v>1.4972018925775496E-2</v>
      </c>
      <c r="G18" s="71">
        <f>INDEX(Output_POTEnCIA!$A$1:$BF$106,MATCH($E18,Output_POTEnCIA!$A:$A,0),MATCH(G$1,Output_POTEnCIA!$1:$1,0))</f>
        <v>1.6345318395563309E-2</v>
      </c>
      <c r="H18" s="71">
        <f>INDEX(Output_POTEnCIA!$A$1:$BF$106,MATCH($E18,Output_POTEnCIA!$A:$A,0),MATCH(H$1,Output_POTEnCIA!$1:$1,0))</f>
        <v>2.3960536977361856E-2</v>
      </c>
      <c r="I18" s="71">
        <f>INDEX(Output_POTEnCIA!$A$1:$BF$106,MATCH($E18,Output_POTEnCIA!$A:$A,0),MATCH(I$1,Output_POTEnCIA!$1:$1,0))</f>
        <v>9.8625489580424358E-3</v>
      </c>
      <c r="J18" s="71">
        <f>INDEX(Output_POTEnCIA!$A$1:$BF$106,MATCH($E18,Output_POTEnCIA!$A:$A,0),MATCH(J$1,Output_POTEnCIA!$1:$1,0))</f>
        <v>3.7722046188615257E-2</v>
      </c>
      <c r="K18" s="71">
        <f>INDEX(Output_POTEnCIA!$A$1:$BF$106,MATCH($E18,Output_POTEnCIA!$A:$A,0),MATCH(K$1,Output_POTEnCIA!$1:$1,0))</f>
        <v>6.1566421103260533E-3</v>
      </c>
      <c r="L18" s="71">
        <f>INDEX(Output_POTEnCIA!$A$1:$BF$106,MATCH($E18,Output_POTEnCIA!$A:$A,0),MATCH(L$1,Output_POTEnCIA!$1:$1,0))</f>
        <v>1.5253905376856428E-2</v>
      </c>
      <c r="M18" s="71">
        <f>INDEX(Output_POTEnCIA!$A$1:$BF$106,MATCH($E18,Output_POTEnCIA!$A:$A,0),MATCH(M$1,Output_POTEnCIA!$1:$1,0))</f>
        <v>3.6862186975707395E-2</v>
      </c>
      <c r="N18" s="71">
        <f>INDEX(Output_POTEnCIA!$A$1:$BF$106,MATCH($E18,Output_POTEnCIA!$A:$A,0),MATCH(N$1,Output_POTEnCIA!$1:$1,0))</f>
        <v>1.5199457114614002E-2</v>
      </c>
      <c r="O18" s="71">
        <f>INDEX(Output_POTEnCIA!$A$1:$BF$106,MATCH($E18,Output_POTEnCIA!$A:$A,0),MATCH(O$1,Output_POTEnCIA!$1:$1,0))</f>
        <v>1.2821905014457487E-2</v>
      </c>
      <c r="P18" s="71">
        <f>INDEX(Output_POTEnCIA!$A$1:$BF$106,MATCH($E18,Output_POTEnCIA!$A:$A,0),MATCH(P$1,Output_POTEnCIA!$1:$1,0))</f>
        <v>2.1518111970557842E-2</v>
      </c>
      <c r="Q18" s="71">
        <f>INDEX(Output_POTEnCIA!$A$1:$BF$106,MATCH($E18,Output_POTEnCIA!$A:$A,0),MATCH(Q$1,Output_POTEnCIA!$1:$1,0))</f>
        <v>1.9049199318548586E-2</v>
      </c>
      <c r="R18" s="71">
        <f>INDEX(Output_POTEnCIA!$A$1:$BF$106,MATCH($E18,Output_POTEnCIA!$A:$A,0),MATCH(R$1,Output_POTEnCIA!$1:$1,0))</f>
        <v>9.0458223531557941E-2</v>
      </c>
      <c r="S18" s="71">
        <f>INDEX(Output_POTEnCIA!$A$1:$BF$106,MATCH($E18,Output_POTEnCIA!$A:$A,0),MATCH(S$1,Output_POTEnCIA!$1:$1,0))</f>
        <v>6.2172302701164178E-3</v>
      </c>
      <c r="T18" s="71">
        <f>INDEX(Output_POTEnCIA!$A$1:$BF$106,MATCH($E18,Output_POTEnCIA!$A:$A,0),MATCH(T$1,Output_POTEnCIA!$1:$1,0))</f>
        <v>1.1870324375659004E-2</v>
      </c>
      <c r="U18" s="71">
        <f>INDEX(Output_POTEnCIA!$A$1:$BF$106,MATCH($E18,Output_POTEnCIA!$A:$A,0),MATCH(U$1,Output_POTEnCIA!$1:$1,0))</f>
        <v>5.111460724882877E-4</v>
      </c>
      <c r="V18" s="71">
        <f>INDEX(Output_POTEnCIA!$A$1:$BF$106,MATCH($E18,Output_POTEnCIA!$A:$A,0),MATCH(V$1,Output_POTEnCIA!$1:$1,0))</f>
        <v>1.6656503806637947E-2</v>
      </c>
      <c r="W18" s="71">
        <f>INDEX(Output_POTEnCIA!$A$1:$BF$106,MATCH($E18,Output_POTEnCIA!$A:$A,0),MATCH(W$1,Output_POTEnCIA!$1:$1,0))</f>
        <v>9.1112777601419174E-3</v>
      </c>
      <c r="X18" s="71">
        <f>INDEX(Output_POTEnCIA!$A$1:$BF$106,MATCH($E18,Output_POTEnCIA!$A:$A,0),MATCH(X$1,Output_POTEnCIA!$1:$1,0))</f>
        <v>2.7693835560794549E-3</v>
      </c>
      <c r="Y18" s="71">
        <f>INDEX(Output_POTEnCIA!$A$1:$BF$106,MATCH($E18,Output_POTEnCIA!$A:$A,0),MATCH(Y$1,Output_POTEnCIA!$1:$1,0))</f>
        <v>7.9737982175475675E-3</v>
      </c>
      <c r="Z18" s="71">
        <f>INDEX(Output_POTEnCIA!$A$1:$BF$106,MATCH($E18,Output_POTEnCIA!$A:$A,0),MATCH(Z$1,Output_POTEnCIA!$1:$1,0))</f>
        <v>4.7551387593983332E-3</v>
      </c>
      <c r="AA18" s="71">
        <f>INDEX(Output_POTEnCIA!$A$1:$BF$106,MATCH($E18,Output_POTEnCIA!$A:$A,0),MATCH(AA$1,Output_POTEnCIA!$1:$1,0))</f>
        <v>8.1696706886615442E-2</v>
      </c>
      <c r="AB18" s="71">
        <f>INDEX(Output_POTEnCIA!$A$1:$BF$106,MATCH($E18,Output_POTEnCIA!$A:$A,0),MATCH(AB$1,Output_POTEnCIA!$1:$1,0))</f>
        <v>6.2084526716373011E-3</v>
      </c>
      <c r="AC18" s="71">
        <f>INDEX(Output_POTEnCIA!$A$1:$BF$106,MATCH($E18,Output_POTEnCIA!$A:$A,0),MATCH(AC$1,Output_POTEnCIA!$1:$1,0))</f>
        <v>5.6190218957596252E-2</v>
      </c>
      <c r="AD18" s="71">
        <f>INDEX(Output_POTEnCIA!$A$1:$BF$106,MATCH($E18,Output_POTEnCIA!$A:$A,0),MATCH(AD$1,Output_POTEnCIA!$1:$1,0))</f>
        <v>1.5881569993601453E-2</v>
      </c>
      <c r="AE18" s="71">
        <f>INDEX(Output_POTEnCIA!$A$1:$BF$106,MATCH($E18,Output_POTEnCIA!$A:$A,0),MATCH(AE$1,Output_POTEnCIA!$1:$1,0))</f>
        <v>1.073681518142673E-2</v>
      </c>
      <c r="AF18" s="71">
        <f>INDEX(Output_POTEnCIA!$A$1:$BF$106,MATCH($E18,Output_POTEnCIA!$A:$A,0),MATCH(AF$1,Output_POTEnCIA!$1:$1,0))</f>
        <v>8.0178058887394071E-2</v>
      </c>
      <c r="AG18" s="71">
        <f>INDEX(Output_POTEnCIA!$A$1:$BF$106,MATCH($E18,Output_POTEnCIA!$A:$A,0),MATCH(AG$1,Output_POTEnCIA!$1:$1,0))</f>
        <v>1.2953042353376475E-2</v>
      </c>
      <c r="AH18" s="71">
        <f>INDEX(Output_POTEnCIA!$A$1:$BF$106,MATCH($E18,Output_POTEnCIA!$A:$A,0),MATCH(AH$1,Output_POTEnCIA!$1:$1,0))</f>
        <v>2.1571443900044614E-2</v>
      </c>
      <c r="AI18" s="109"/>
    </row>
    <row r="19" spans="1:36" x14ac:dyDescent="0.2">
      <c r="A19" t="s">
        <v>851</v>
      </c>
      <c r="B19" t="s">
        <v>257</v>
      </c>
      <c r="C19" t="s">
        <v>116</v>
      </c>
      <c r="D19" s="44" t="s">
        <v>872</v>
      </c>
      <c r="E19" s="44"/>
      <c r="F19" s="71">
        <f>SUM(F14:F18)</f>
        <v>0.99999999999999989</v>
      </c>
      <c r="G19" s="71">
        <f t="shared" ref="G19:AH19" si="2">SUM(G14:G18)</f>
        <v>1.0000000000000002</v>
      </c>
      <c r="H19" s="71">
        <f t="shared" si="2"/>
        <v>1</v>
      </c>
      <c r="I19" s="71">
        <f t="shared" si="2"/>
        <v>1</v>
      </c>
      <c r="J19" s="71">
        <f t="shared" si="2"/>
        <v>1.0000000000000002</v>
      </c>
      <c r="K19" s="71">
        <f t="shared" si="2"/>
        <v>0.99999999999999989</v>
      </c>
      <c r="L19" s="71">
        <f t="shared" si="2"/>
        <v>1</v>
      </c>
      <c r="M19" s="71">
        <f t="shared" si="2"/>
        <v>1</v>
      </c>
      <c r="N19" s="71">
        <f t="shared" si="2"/>
        <v>1</v>
      </c>
      <c r="O19" s="71">
        <f t="shared" si="2"/>
        <v>0.99999999999999989</v>
      </c>
      <c r="P19" s="71">
        <f t="shared" si="2"/>
        <v>1</v>
      </c>
      <c r="Q19" s="71">
        <f t="shared" si="2"/>
        <v>1</v>
      </c>
      <c r="R19" s="71">
        <f t="shared" si="2"/>
        <v>1</v>
      </c>
      <c r="S19" s="71">
        <f t="shared" si="2"/>
        <v>0.99999999999999989</v>
      </c>
      <c r="T19" s="71">
        <f t="shared" si="2"/>
        <v>1</v>
      </c>
      <c r="U19" s="71">
        <f t="shared" si="2"/>
        <v>1</v>
      </c>
      <c r="V19" s="71">
        <f t="shared" si="2"/>
        <v>1</v>
      </c>
      <c r="W19" s="71">
        <f t="shared" si="2"/>
        <v>0.99999999999999989</v>
      </c>
      <c r="X19" s="71">
        <f t="shared" si="2"/>
        <v>0.99999999999999989</v>
      </c>
      <c r="Y19" s="71">
        <f t="shared" si="2"/>
        <v>1</v>
      </c>
      <c r="Z19" s="71">
        <f t="shared" si="2"/>
        <v>1</v>
      </c>
      <c r="AA19" s="71">
        <f t="shared" si="2"/>
        <v>1</v>
      </c>
      <c r="AB19" s="71">
        <f t="shared" si="2"/>
        <v>0.99999999999999978</v>
      </c>
      <c r="AC19" s="71">
        <f t="shared" si="2"/>
        <v>1</v>
      </c>
      <c r="AD19" s="71">
        <f t="shared" si="2"/>
        <v>1</v>
      </c>
      <c r="AE19" s="71">
        <f t="shared" si="2"/>
        <v>0.99999999999999989</v>
      </c>
      <c r="AF19" s="71">
        <f t="shared" si="2"/>
        <v>1.0000000000000002</v>
      </c>
      <c r="AG19" s="71">
        <f t="shared" si="2"/>
        <v>1</v>
      </c>
      <c r="AH19" s="71">
        <f t="shared" si="2"/>
        <v>1</v>
      </c>
      <c r="AI19" s="109">
        <f>SUM(F19:AH19)</f>
        <v>29</v>
      </c>
      <c r="AJ19" s="71" t="b">
        <f>AI19=29</f>
        <v>1</v>
      </c>
    </row>
    <row r="20" spans="1:36" x14ac:dyDescent="0.2">
      <c r="A20" t="s">
        <v>851</v>
      </c>
      <c r="B20" t="s">
        <v>257</v>
      </c>
      <c r="C20" t="s">
        <v>121</v>
      </c>
      <c r="D20" t="s">
        <v>259</v>
      </c>
      <c r="E20" s="44" t="s">
        <v>146</v>
      </c>
      <c r="F20" s="71">
        <f>INDEX(Output_POTEnCIA!$A$1:$BF$106,MATCH($E20,Output_POTEnCIA!$A:$A,0),MATCH(F$1,Output_POTEnCIA!$1:$1,0))</f>
        <v>0</v>
      </c>
      <c r="G20" s="71">
        <f>INDEX(Output_POTEnCIA!$A$1:$BF$106,MATCH($E20,Output_POTEnCIA!$A:$A,0),MATCH(G$1,Output_POTEnCIA!$1:$1,0))</f>
        <v>0</v>
      </c>
      <c r="H20" s="71">
        <f>INDEX(Output_POTEnCIA!$A$1:$BF$106,MATCH($E20,Output_POTEnCIA!$A:$A,0),MATCH(H$1,Output_POTEnCIA!$1:$1,0))</f>
        <v>0</v>
      </c>
      <c r="I20" s="71">
        <f>INDEX(Output_POTEnCIA!$A$1:$BF$106,MATCH($E20,Output_POTEnCIA!$A:$A,0),MATCH(I$1,Output_POTEnCIA!$1:$1,0))</f>
        <v>0</v>
      </c>
      <c r="J20" s="71">
        <f>INDEX(Output_POTEnCIA!$A$1:$BF$106,MATCH($E20,Output_POTEnCIA!$A:$A,0),MATCH(J$1,Output_POTEnCIA!$1:$1,0))</f>
        <v>0</v>
      </c>
      <c r="K20" s="71">
        <f>INDEX(Output_POTEnCIA!$A$1:$BF$106,MATCH($E20,Output_POTEnCIA!$A:$A,0),MATCH(K$1,Output_POTEnCIA!$1:$1,0))</f>
        <v>0</v>
      </c>
      <c r="L20" s="71">
        <f>INDEX(Output_POTEnCIA!$A$1:$BF$106,MATCH($E20,Output_POTEnCIA!$A:$A,0),MATCH(L$1,Output_POTEnCIA!$1:$1,0))</f>
        <v>0</v>
      </c>
      <c r="M20" s="71">
        <f>INDEX(Output_POTEnCIA!$A$1:$BF$106,MATCH($E20,Output_POTEnCIA!$A:$A,0),MATCH(M$1,Output_POTEnCIA!$1:$1,0))</f>
        <v>0</v>
      </c>
      <c r="N20" s="71">
        <f>INDEX(Output_POTEnCIA!$A$1:$BF$106,MATCH($E20,Output_POTEnCIA!$A:$A,0),MATCH(N$1,Output_POTEnCIA!$1:$1,0))</f>
        <v>0</v>
      </c>
      <c r="O20" s="71">
        <f>INDEX(Output_POTEnCIA!$A$1:$BF$106,MATCH($E20,Output_POTEnCIA!$A:$A,0),MATCH(O$1,Output_POTEnCIA!$1:$1,0))</f>
        <v>0</v>
      </c>
      <c r="P20" s="71">
        <f>INDEX(Output_POTEnCIA!$A$1:$BF$106,MATCH($E20,Output_POTEnCIA!$A:$A,0),MATCH(P$1,Output_POTEnCIA!$1:$1,0))</f>
        <v>0</v>
      </c>
      <c r="Q20" s="71">
        <f>INDEX(Output_POTEnCIA!$A$1:$BF$106,MATCH($E20,Output_POTEnCIA!$A:$A,0),MATCH(Q$1,Output_POTEnCIA!$1:$1,0))</f>
        <v>0</v>
      </c>
      <c r="R20" s="71">
        <f>INDEX(Output_POTEnCIA!$A$1:$BF$106,MATCH($E20,Output_POTEnCIA!$A:$A,0),MATCH(R$1,Output_POTEnCIA!$1:$1,0))</f>
        <v>0</v>
      </c>
      <c r="S20" s="71">
        <f>INDEX(Output_POTEnCIA!$A$1:$BF$106,MATCH($E20,Output_POTEnCIA!$A:$A,0),MATCH(S$1,Output_POTEnCIA!$1:$1,0))</f>
        <v>0</v>
      </c>
      <c r="T20" s="71">
        <f>INDEX(Output_POTEnCIA!$A$1:$BF$106,MATCH($E20,Output_POTEnCIA!$A:$A,0),MATCH(T$1,Output_POTEnCIA!$1:$1,0))</f>
        <v>0</v>
      </c>
      <c r="U20" s="71">
        <f>INDEX(Output_POTEnCIA!$A$1:$BF$106,MATCH($E20,Output_POTEnCIA!$A:$A,0),MATCH(U$1,Output_POTEnCIA!$1:$1,0))</f>
        <v>0</v>
      </c>
      <c r="V20" s="71">
        <f>INDEX(Output_POTEnCIA!$A$1:$BF$106,MATCH($E20,Output_POTEnCIA!$A:$A,0),MATCH(V$1,Output_POTEnCIA!$1:$1,0))</f>
        <v>0</v>
      </c>
      <c r="W20" s="71">
        <f>INDEX(Output_POTEnCIA!$A$1:$BF$106,MATCH($E20,Output_POTEnCIA!$A:$A,0),MATCH(W$1,Output_POTEnCIA!$1:$1,0))</f>
        <v>0</v>
      </c>
      <c r="X20" s="71">
        <f>INDEX(Output_POTEnCIA!$A$1:$BF$106,MATCH($E20,Output_POTEnCIA!$A:$A,0),MATCH(X$1,Output_POTEnCIA!$1:$1,0))</f>
        <v>0</v>
      </c>
      <c r="Y20" s="71">
        <f>INDEX(Output_POTEnCIA!$A$1:$BF$106,MATCH($E20,Output_POTEnCIA!$A:$A,0),MATCH(Y$1,Output_POTEnCIA!$1:$1,0))</f>
        <v>0</v>
      </c>
      <c r="Z20" s="71">
        <f>INDEX(Output_POTEnCIA!$A$1:$BF$106,MATCH($E20,Output_POTEnCIA!$A:$A,0),MATCH(Z$1,Output_POTEnCIA!$1:$1,0))</f>
        <v>0</v>
      </c>
      <c r="AA20" s="71">
        <f>INDEX(Output_POTEnCIA!$A$1:$BF$106,MATCH($E20,Output_POTEnCIA!$A:$A,0),MATCH(AA$1,Output_POTEnCIA!$1:$1,0))</f>
        <v>0</v>
      </c>
      <c r="AB20" s="71">
        <f>INDEX(Output_POTEnCIA!$A$1:$BF$106,MATCH($E20,Output_POTEnCIA!$A:$A,0),MATCH(AB$1,Output_POTEnCIA!$1:$1,0))</f>
        <v>0</v>
      </c>
      <c r="AC20" s="71">
        <f>INDEX(Output_POTEnCIA!$A$1:$BF$106,MATCH($E20,Output_POTEnCIA!$A:$A,0),MATCH(AC$1,Output_POTEnCIA!$1:$1,0))</f>
        <v>0</v>
      </c>
      <c r="AD20" s="71">
        <f>INDEX(Output_POTEnCIA!$A$1:$BF$106,MATCH($E20,Output_POTEnCIA!$A:$A,0),MATCH(AD$1,Output_POTEnCIA!$1:$1,0))</f>
        <v>0</v>
      </c>
      <c r="AE20" s="71">
        <f>INDEX(Output_POTEnCIA!$A$1:$BF$106,MATCH($E20,Output_POTEnCIA!$A:$A,0),MATCH(AE$1,Output_POTEnCIA!$1:$1,0))</f>
        <v>0</v>
      </c>
      <c r="AF20" s="71">
        <f>INDEX(Output_POTEnCIA!$A$1:$BF$106,MATCH($E20,Output_POTEnCIA!$A:$A,0),MATCH(AF$1,Output_POTEnCIA!$1:$1,0))</f>
        <v>0</v>
      </c>
      <c r="AG20" s="71">
        <f>INDEX(Output_POTEnCIA!$A$1:$BF$106,MATCH($E20,Output_POTEnCIA!$A:$A,0),MATCH(AG$1,Output_POTEnCIA!$1:$1,0))</f>
        <v>0</v>
      </c>
      <c r="AH20" s="71">
        <f>INDEX(Output_POTEnCIA!$A$1:$BF$106,MATCH($E20,Output_POTEnCIA!$A:$A,0),MATCH(AH$1,Output_POTEnCIA!$1:$1,0))</f>
        <v>0</v>
      </c>
      <c r="AI20" s="109"/>
    </row>
    <row r="21" spans="1:36" x14ac:dyDescent="0.2">
      <c r="A21" t="s">
        <v>851</v>
      </c>
      <c r="B21" t="s">
        <v>257</v>
      </c>
      <c r="C21" t="s">
        <v>121</v>
      </c>
      <c r="D21" t="s">
        <v>274</v>
      </c>
      <c r="E21" s="44" t="s">
        <v>170</v>
      </c>
      <c r="F21" s="71">
        <f>INDEX(Output_POTEnCIA!$A$1:$BF$106,MATCH($E21,Output_POTEnCIA!$A:$A,0),MATCH(F$1,Output_POTEnCIA!$1:$1,0))</f>
        <v>0</v>
      </c>
      <c r="G21" s="71">
        <f>INDEX(Output_POTEnCIA!$A$1:$BF$106,MATCH($E21,Output_POTEnCIA!$A:$A,0),MATCH(G$1,Output_POTEnCIA!$1:$1,0))</f>
        <v>0</v>
      </c>
      <c r="H21" s="71">
        <f>INDEX(Output_POTEnCIA!$A$1:$BF$106,MATCH($E21,Output_POTEnCIA!$A:$A,0),MATCH(H$1,Output_POTEnCIA!$1:$1,0))</f>
        <v>0</v>
      </c>
      <c r="I21" s="71">
        <f>INDEX(Output_POTEnCIA!$A$1:$BF$106,MATCH($E21,Output_POTEnCIA!$A:$A,0),MATCH(I$1,Output_POTEnCIA!$1:$1,0))</f>
        <v>1</v>
      </c>
      <c r="J21" s="71">
        <f>INDEX(Output_POTEnCIA!$A$1:$BF$106,MATCH($E21,Output_POTEnCIA!$A:$A,0),MATCH(J$1,Output_POTEnCIA!$1:$1,0))</f>
        <v>0</v>
      </c>
      <c r="K21" s="71">
        <f>INDEX(Output_POTEnCIA!$A$1:$BF$106,MATCH($E21,Output_POTEnCIA!$A:$A,0),MATCH(K$1,Output_POTEnCIA!$1:$1,0))</f>
        <v>0.35398496198935625</v>
      </c>
      <c r="L21" s="71">
        <f>INDEX(Output_POTEnCIA!$A$1:$BF$106,MATCH($E21,Output_POTEnCIA!$A:$A,0),MATCH(L$1,Output_POTEnCIA!$1:$1,0))</f>
        <v>0</v>
      </c>
      <c r="M21" s="71">
        <f>INDEX(Output_POTEnCIA!$A$1:$BF$106,MATCH($E21,Output_POTEnCIA!$A:$A,0),MATCH(M$1,Output_POTEnCIA!$1:$1,0))</f>
        <v>1</v>
      </c>
      <c r="N21" s="71">
        <f>INDEX(Output_POTEnCIA!$A$1:$BF$106,MATCH($E21,Output_POTEnCIA!$A:$A,0),MATCH(N$1,Output_POTEnCIA!$1:$1,0))</f>
        <v>0</v>
      </c>
      <c r="O21" s="71">
        <f>INDEX(Output_POTEnCIA!$A$1:$BF$106,MATCH($E21,Output_POTEnCIA!$A:$A,0),MATCH(O$1,Output_POTEnCIA!$1:$1,0))</f>
        <v>0</v>
      </c>
      <c r="P21" s="71">
        <f>INDEX(Output_POTEnCIA!$A$1:$BF$106,MATCH($E21,Output_POTEnCIA!$A:$A,0),MATCH(P$1,Output_POTEnCIA!$1:$1,0))</f>
        <v>0</v>
      </c>
      <c r="Q21" s="71">
        <f>INDEX(Output_POTEnCIA!$A$1:$BF$106,MATCH($E21,Output_POTEnCIA!$A:$A,0),MATCH(Q$1,Output_POTEnCIA!$1:$1,0))</f>
        <v>0</v>
      </c>
      <c r="R21" s="71">
        <f>INDEX(Output_POTEnCIA!$A$1:$BF$106,MATCH($E21,Output_POTEnCIA!$A:$A,0),MATCH(R$1,Output_POTEnCIA!$1:$1,0))</f>
        <v>0</v>
      </c>
      <c r="S21" s="71">
        <f>INDEX(Output_POTEnCIA!$A$1:$BF$106,MATCH($E21,Output_POTEnCIA!$A:$A,0),MATCH(S$1,Output_POTEnCIA!$1:$1,0))</f>
        <v>0</v>
      </c>
      <c r="T21" s="71">
        <f>INDEX(Output_POTEnCIA!$A$1:$BF$106,MATCH($E21,Output_POTEnCIA!$A:$A,0),MATCH(T$1,Output_POTEnCIA!$1:$1,0))</f>
        <v>0</v>
      </c>
      <c r="U21" s="71">
        <f>INDEX(Output_POTEnCIA!$A$1:$BF$106,MATCH($E21,Output_POTEnCIA!$A:$A,0),MATCH(U$1,Output_POTEnCIA!$1:$1,0))</f>
        <v>0</v>
      </c>
      <c r="V21" s="71">
        <f>INDEX(Output_POTEnCIA!$A$1:$BF$106,MATCH($E21,Output_POTEnCIA!$A:$A,0),MATCH(V$1,Output_POTEnCIA!$1:$1,0))</f>
        <v>0</v>
      </c>
      <c r="W21" s="71">
        <f>INDEX(Output_POTEnCIA!$A$1:$BF$106,MATCH($E21,Output_POTEnCIA!$A:$A,0),MATCH(W$1,Output_POTEnCIA!$1:$1,0))</f>
        <v>1</v>
      </c>
      <c r="X21" s="71">
        <f>INDEX(Output_POTEnCIA!$A$1:$BF$106,MATCH($E21,Output_POTEnCIA!$A:$A,0),MATCH(X$1,Output_POTEnCIA!$1:$1,0))</f>
        <v>1</v>
      </c>
      <c r="Y21" s="71">
        <f>INDEX(Output_POTEnCIA!$A$1:$BF$106,MATCH($E21,Output_POTEnCIA!$A:$A,0),MATCH(Y$1,Output_POTEnCIA!$1:$1,0))</f>
        <v>1</v>
      </c>
      <c r="Z21" s="71">
        <f>INDEX(Output_POTEnCIA!$A$1:$BF$106,MATCH($E21,Output_POTEnCIA!$A:$A,0),MATCH(Z$1,Output_POTEnCIA!$1:$1,0))</f>
        <v>0</v>
      </c>
      <c r="AA21" s="71">
        <f>INDEX(Output_POTEnCIA!$A$1:$BF$106,MATCH($E21,Output_POTEnCIA!$A:$A,0),MATCH(AA$1,Output_POTEnCIA!$1:$1,0))</f>
        <v>0</v>
      </c>
      <c r="AB21" s="71">
        <f>INDEX(Output_POTEnCIA!$A$1:$BF$106,MATCH($E21,Output_POTEnCIA!$A:$A,0),MATCH(AB$1,Output_POTEnCIA!$1:$1,0))</f>
        <v>0</v>
      </c>
      <c r="AC21" s="71">
        <f>INDEX(Output_POTEnCIA!$A$1:$BF$106,MATCH($E21,Output_POTEnCIA!$A:$A,0),MATCH(AC$1,Output_POTEnCIA!$1:$1,0))</f>
        <v>0</v>
      </c>
      <c r="AD21" s="71">
        <f>INDEX(Output_POTEnCIA!$A$1:$BF$106,MATCH($E21,Output_POTEnCIA!$A:$A,0),MATCH(AD$1,Output_POTEnCIA!$1:$1,0))</f>
        <v>0</v>
      </c>
      <c r="AE21" s="71">
        <f>INDEX(Output_POTEnCIA!$A$1:$BF$106,MATCH($E21,Output_POTEnCIA!$A:$A,0),MATCH(AE$1,Output_POTEnCIA!$1:$1,0))</f>
        <v>0</v>
      </c>
      <c r="AF21" s="71">
        <f>INDEX(Output_POTEnCIA!$A$1:$BF$106,MATCH($E21,Output_POTEnCIA!$A:$A,0),MATCH(AF$1,Output_POTEnCIA!$1:$1,0))</f>
        <v>0</v>
      </c>
      <c r="AG21" s="71">
        <f>INDEX(Output_POTEnCIA!$A$1:$BF$106,MATCH($E21,Output_POTEnCIA!$A:$A,0),MATCH(AG$1,Output_POTEnCIA!$1:$1,0))</f>
        <v>1</v>
      </c>
      <c r="AH21" s="71">
        <f>INDEX(Output_POTEnCIA!$A$1:$BF$106,MATCH($E21,Output_POTEnCIA!$A:$A,0),MATCH(AH$1,Output_POTEnCIA!$1:$1,0))</f>
        <v>8.2653934736048804E-2</v>
      </c>
      <c r="AI21" s="109"/>
    </row>
    <row r="22" spans="1:36" x14ac:dyDescent="0.2">
      <c r="A22" t="s">
        <v>851</v>
      </c>
      <c r="B22" t="s">
        <v>257</v>
      </c>
      <c r="C22" t="s">
        <v>121</v>
      </c>
      <c r="D22" t="s">
        <v>260</v>
      </c>
      <c r="E22" s="44" t="s">
        <v>345</v>
      </c>
      <c r="F22" s="71">
        <f>INDEX(Output_POTEnCIA!$A$1:$BF$106,MATCH($E22,Output_POTEnCIA!$A:$A,0),MATCH(F$1,Output_POTEnCIA!$1:$1,0))</f>
        <v>1</v>
      </c>
      <c r="G22" s="71">
        <f>INDEX(Output_POTEnCIA!$A$1:$BF$106,MATCH($E22,Output_POTEnCIA!$A:$A,0),MATCH(G$1,Output_POTEnCIA!$1:$1,0))</f>
        <v>0.79080565403090008</v>
      </c>
      <c r="H22" s="71">
        <f>INDEX(Output_POTEnCIA!$A$1:$BF$106,MATCH($E22,Output_POTEnCIA!$A:$A,0),MATCH(H$1,Output_POTEnCIA!$1:$1,0))</f>
        <v>1</v>
      </c>
      <c r="I22" s="71">
        <f>INDEX(Output_POTEnCIA!$A$1:$BF$106,MATCH($E22,Output_POTEnCIA!$A:$A,0),MATCH(I$1,Output_POTEnCIA!$1:$1,0))</f>
        <v>0</v>
      </c>
      <c r="J22" s="71">
        <f>INDEX(Output_POTEnCIA!$A$1:$BF$106,MATCH($E22,Output_POTEnCIA!$A:$A,0),MATCH(J$1,Output_POTEnCIA!$1:$1,0))</f>
        <v>1</v>
      </c>
      <c r="K22" s="71">
        <f>INDEX(Output_POTEnCIA!$A$1:$BF$106,MATCH($E22,Output_POTEnCIA!$A:$A,0),MATCH(K$1,Output_POTEnCIA!$1:$1,0))</f>
        <v>0.56030066881492513</v>
      </c>
      <c r="L22" s="71">
        <f>INDEX(Output_POTEnCIA!$A$1:$BF$106,MATCH($E22,Output_POTEnCIA!$A:$A,0),MATCH(L$1,Output_POTEnCIA!$1:$1,0))</f>
        <v>1</v>
      </c>
      <c r="M22" s="71">
        <f>INDEX(Output_POTEnCIA!$A$1:$BF$106,MATCH($E22,Output_POTEnCIA!$A:$A,0),MATCH(M$1,Output_POTEnCIA!$1:$1,0))</f>
        <v>0</v>
      </c>
      <c r="N22" s="71">
        <f>INDEX(Output_POTEnCIA!$A$1:$BF$106,MATCH($E22,Output_POTEnCIA!$A:$A,0),MATCH(N$1,Output_POTEnCIA!$1:$1,0))</f>
        <v>0.81880638103139569</v>
      </c>
      <c r="O22" s="71">
        <f>INDEX(Output_POTEnCIA!$A$1:$BF$106,MATCH($E22,Output_POTEnCIA!$A:$A,0),MATCH(O$1,Output_POTEnCIA!$1:$1,0))</f>
        <v>1</v>
      </c>
      <c r="P22" s="71">
        <f>INDEX(Output_POTEnCIA!$A$1:$BF$106,MATCH($E22,Output_POTEnCIA!$A:$A,0),MATCH(P$1,Output_POTEnCIA!$1:$1,0))</f>
        <v>0.6190385846125942</v>
      </c>
      <c r="Q22" s="71">
        <f>INDEX(Output_POTEnCIA!$A$1:$BF$106,MATCH($E22,Output_POTEnCIA!$A:$A,0),MATCH(Q$1,Output_POTEnCIA!$1:$1,0))</f>
        <v>0.61782174189108374</v>
      </c>
      <c r="R22" s="71">
        <f>INDEX(Output_POTEnCIA!$A$1:$BF$106,MATCH($E22,Output_POTEnCIA!$A:$A,0),MATCH(R$1,Output_POTEnCIA!$1:$1,0))</f>
        <v>1</v>
      </c>
      <c r="S22" s="71">
        <f>INDEX(Output_POTEnCIA!$A$1:$BF$106,MATCH($E22,Output_POTEnCIA!$A:$A,0),MATCH(S$1,Output_POTEnCIA!$1:$1,0))</f>
        <v>1</v>
      </c>
      <c r="T22" s="71">
        <f>INDEX(Output_POTEnCIA!$A$1:$BF$106,MATCH($E22,Output_POTEnCIA!$A:$A,0),MATCH(T$1,Output_POTEnCIA!$1:$1,0))</f>
        <v>1</v>
      </c>
      <c r="U22" s="71">
        <f>INDEX(Output_POTEnCIA!$A$1:$BF$106,MATCH($E22,Output_POTEnCIA!$A:$A,0),MATCH(U$1,Output_POTEnCIA!$1:$1,0))</f>
        <v>1</v>
      </c>
      <c r="V22" s="71">
        <f>INDEX(Output_POTEnCIA!$A$1:$BF$106,MATCH($E22,Output_POTEnCIA!$A:$A,0),MATCH(V$1,Output_POTEnCIA!$1:$1,0))</f>
        <v>0.69821344410201391</v>
      </c>
      <c r="W22" s="71">
        <f>INDEX(Output_POTEnCIA!$A$1:$BF$106,MATCH($E22,Output_POTEnCIA!$A:$A,0),MATCH(W$1,Output_POTEnCIA!$1:$1,0))</f>
        <v>0</v>
      </c>
      <c r="X22" s="71">
        <f>INDEX(Output_POTEnCIA!$A$1:$BF$106,MATCH($E22,Output_POTEnCIA!$A:$A,0),MATCH(X$1,Output_POTEnCIA!$1:$1,0))</f>
        <v>0</v>
      </c>
      <c r="Y22" s="71">
        <f>INDEX(Output_POTEnCIA!$A$1:$BF$106,MATCH($E22,Output_POTEnCIA!$A:$A,0),MATCH(Y$1,Output_POTEnCIA!$1:$1,0))</f>
        <v>0</v>
      </c>
      <c r="Z22" s="71">
        <f>INDEX(Output_POTEnCIA!$A$1:$BF$106,MATCH($E22,Output_POTEnCIA!$A:$A,0),MATCH(Z$1,Output_POTEnCIA!$1:$1,0))</f>
        <v>0.61820511770386699</v>
      </c>
      <c r="AA22" s="71">
        <f>INDEX(Output_POTEnCIA!$A$1:$BF$106,MATCH($E22,Output_POTEnCIA!$A:$A,0),MATCH(AA$1,Output_POTEnCIA!$1:$1,0))</f>
        <v>0.53681388581820966</v>
      </c>
      <c r="AB22" s="71">
        <f>INDEX(Output_POTEnCIA!$A$1:$BF$106,MATCH($E22,Output_POTEnCIA!$A:$A,0),MATCH(AB$1,Output_POTEnCIA!$1:$1,0))</f>
        <v>0.56892200313301655</v>
      </c>
      <c r="AC22" s="71">
        <f>INDEX(Output_POTEnCIA!$A$1:$BF$106,MATCH($E22,Output_POTEnCIA!$A:$A,0),MATCH(AC$1,Output_POTEnCIA!$1:$1,0))</f>
        <v>0.6661544136190739</v>
      </c>
      <c r="AD22" s="71">
        <f>INDEX(Output_POTEnCIA!$A$1:$BF$106,MATCH($E22,Output_POTEnCIA!$A:$A,0),MATCH(AD$1,Output_POTEnCIA!$1:$1,0))</f>
        <v>1</v>
      </c>
      <c r="AE22" s="71">
        <f>INDEX(Output_POTEnCIA!$A$1:$BF$106,MATCH($E22,Output_POTEnCIA!$A:$A,0),MATCH(AE$1,Output_POTEnCIA!$1:$1,0))</f>
        <v>1</v>
      </c>
      <c r="AF22" s="71">
        <f>INDEX(Output_POTEnCIA!$A$1:$BF$106,MATCH($E22,Output_POTEnCIA!$A:$A,0),MATCH(AF$1,Output_POTEnCIA!$1:$1,0))</f>
        <v>1</v>
      </c>
      <c r="AG22" s="71">
        <f>INDEX(Output_POTEnCIA!$A$1:$BF$106,MATCH($E22,Output_POTEnCIA!$A:$A,0),MATCH(AG$1,Output_POTEnCIA!$1:$1,0))</f>
        <v>0</v>
      </c>
      <c r="AH22" s="71">
        <f>INDEX(Output_POTEnCIA!$A$1:$BF$106,MATCH($E22,Output_POTEnCIA!$A:$A,0),MATCH(AH$1,Output_POTEnCIA!$1:$1,0))</f>
        <v>0.66391712391771796</v>
      </c>
      <c r="AI22" s="109"/>
    </row>
    <row r="23" spans="1:36" x14ac:dyDescent="0.2">
      <c r="A23" t="s">
        <v>851</v>
      </c>
      <c r="B23" t="s">
        <v>257</v>
      </c>
      <c r="C23" t="s">
        <v>121</v>
      </c>
      <c r="D23" t="s">
        <v>853</v>
      </c>
      <c r="E23" t="s">
        <v>862</v>
      </c>
      <c r="F23" s="71">
        <f>INDEX(Output_POTEnCIA!$A$1:$BF$106,MATCH($E23,Output_POTEnCIA!$A:$A,0),MATCH(F$1,Output_POTEnCIA!$1:$1,0))</f>
        <v>0</v>
      </c>
      <c r="G23" s="71">
        <f>INDEX(Output_POTEnCIA!$A$1:$BF$106,MATCH($E23,Output_POTEnCIA!$A:$A,0),MATCH(G$1,Output_POTEnCIA!$1:$1,0))</f>
        <v>0.20919434596909992</v>
      </c>
      <c r="H23" s="71">
        <f>INDEX(Output_POTEnCIA!$A$1:$BF$106,MATCH($E23,Output_POTEnCIA!$A:$A,0),MATCH(H$1,Output_POTEnCIA!$1:$1,0))</f>
        <v>0</v>
      </c>
      <c r="I23" s="71">
        <f>INDEX(Output_POTEnCIA!$A$1:$BF$106,MATCH($E23,Output_POTEnCIA!$A:$A,0),MATCH(I$1,Output_POTEnCIA!$1:$1,0))</f>
        <v>0</v>
      </c>
      <c r="J23" s="71">
        <f>INDEX(Output_POTEnCIA!$A$1:$BF$106,MATCH($E23,Output_POTEnCIA!$A:$A,0),MATCH(J$1,Output_POTEnCIA!$1:$1,0))</f>
        <v>0</v>
      </c>
      <c r="K23" s="71">
        <f>INDEX(Output_POTEnCIA!$A$1:$BF$106,MATCH($E23,Output_POTEnCIA!$A:$A,0),MATCH(K$1,Output_POTEnCIA!$1:$1,0))</f>
        <v>8.5714369195718565E-2</v>
      </c>
      <c r="L23" s="71">
        <f>INDEX(Output_POTEnCIA!$A$1:$BF$106,MATCH($E23,Output_POTEnCIA!$A:$A,0),MATCH(L$1,Output_POTEnCIA!$1:$1,0))</f>
        <v>0</v>
      </c>
      <c r="M23" s="71">
        <f>INDEX(Output_POTEnCIA!$A$1:$BF$106,MATCH($E23,Output_POTEnCIA!$A:$A,0),MATCH(M$1,Output_POTEnCIA!$1:$1,0))</f>
        <v>0</v>
      </c>
      <c r="N23" s="71">
        <f>INDEX(Output_POTEnCIA!$A$1:$BF$106,MATCH($E23,Output_POTEnCIA!$A:$A,0),MATCH(N$1,Output_POTEnCIA!$1:$1,0))</f>
        <v>0.18119361896860442</v>
      </c>
      <c r="O23" s="71">
        <f>INDEX(Output_POTEnCIA!$A$1:$BF$106,MATCH($E23,Output_POTEnCIA!$A:$A,0),MATCH(O$1,Output_POTEnCIA!$1:$1,0))</f>
        <v>0</v>
      </c>
      <c r="P23" s="71">
        <f>INDEX(Output_POTEnCIA!$A$1:$BF$106,MATCH($E23,Output_POTEnCIA!$A:$A,0),MATCH(P$1,Output_POTEnCIA!$1:$1,0))</f>
        <v>0.3809614153874058</v>
      </c>
      <c r="Q23" s="71">
        <f>INDEX(Output_POTEnCIA!$A$1:$BF$106,MATCH($E23,Output_POTEnCIA!$A:$A,0),MATCH(Q$1,Output_POTEnCIA!$1:$1,0))</f>
        <v>0.38217825810891631</v>
      </c>
      <c r="R23" s="71">
        <f>INDEX(Output_POTEnCIA!$A$1:$BF$106,MATCH($E23,Output_POTEnCIA!$A:$A,0),MATCH(R$1,Output_POTEnCIA!$1:$1,0))</f>
        <v>0</v>
      </c>
      <c r="S23" s="71">
        <f>INDEX(Output_POTEnCIA!$A$1:$BF$106,MATCH($E23,Output_POTEnCIA!$A:$A,0),MATCH(S$1,Output_POTEnCIA!$1:$1,0))</f>
        <v>0</v>
      </c>
      <c r="T23" s="71">
        <f>INDEX(Output_POTEnCIA!$A$1:$BF$106,MATCH($E23,Output_POTEnCIA!$A:$A,0),MATCH(T$1,Output_POTEnCIA!$1:$1,0))</f>
        <v>0</v>
      </c>
      <c r="U23" s="71">
        <f>INDEX(Output_POTEnCIA!$A$1:$BF$106,MATCH($E23,Output_POTEnCIA!$A:$A,0),MATCH(U$1,Output_POTEnCIA!$1:$1,0))</f>
        <v>0</v>
      </c>
      <c r="V23" s="71">
        <f>INDEX(Output_POTEnCIA!$A$1:$BF$106,MATCH($E23,Output_POTEnCIA!$A:$A,0),MATCH(V$1,Output_POTEnCIA!$1:$1,0))</f>
        <v>0.30178655589798603</v>
      </c>
      <c r="W23" s="71">
        <f>INDEX(Output_POTEnCIA!$A$1:$BF$106,MATCH($E23,Output_POTEnCIA!$A:$A,0),MATCH(W$1,Output_POTEnCIA!$1:$1,0))</f>
        <v>0</v>
      </c>
      <c r="X23" s="71">
        <f>INDEX(Output_POTEnCIA!$A$1:$BF$106,MATCH($E23,Output_POTEnCIA!$A:$A,0),MATCH(X$1,Output_POTEnCIA!$1:$1,0))</f>
        <v>0</v>
      </c>
      <c r="Y23" s="71">
        <f>INDEX(Output_POTEnCIA!$A$1:$BF$106,MATCH($E23,Output_POTEnCIA!$A:$A,0),MATCH(Y$1,Output_POTEnCIA!$1:$1,0))</f>
        <v>0</v>
      </c>
      <c r="Z23" s="71">
        <f>INDEX(Output_POTEnCIA!$A$1:$BF$106,MATCH($E23,Output_POTEnCIA!$A:$A,0),MATCH(Z$1,Output_POTEnCIA!$1:$1,0))</f>
        <v>0.38179488229613295</v>
      </c>
      <c r="AA23" s="71">
        <f>INDEX(Output_POTEnCIA!$A$1:$BF$106,MATCH($E23,Output_POTEnCIA!$A:$A,0),MATCH(AA$1,Output_POTEnCIA!$1:$1,0))</f>
        <v>0.4631861141817904</v>
      </c>
      <c r="AB23" s="71">
        <f>INDEX(Output_POTEnCIA!$A$1:$BF$106,MATCH($E23,Output_POTEnCIA!$A:$A,0),MATCH(AB$1,Output_POTEnCIA!$1:$1,0))</f>
        <v>0.43107799686698339</v>
      </c>
      <c r="AC23" s="71">
        <f>INDEX(Output_POTEnCIA!$A$1:$BF$106,MATCH($E23,Output_POTEnCIA!$A:$A,0),MATCH(AC$1,Output_POTEnCIA!$1:$1,0))</f>
        <v>0.33384558638092615</v>
      </c>
      <c r="AD23" s="71">
        <f>INDEX(Output_POTEnCIA!$A$1:$BF$106,MATCH($E23,Output_POTEnCIA!$A:$A,0),MATCH(AD$1,Output_POTEnCIA!$1:$1,0))</f>
        <v>0</v>
      </c>
      <c r="AE23" s="71">
        <f>INDEX(Output_POTEnCIA!$A$1:$BF$106,MATCH($E23,Output_POTEnCIA!$A:$A,0),MATCH(AE$1,Output_POTEnCIA!$1:$1,0))</f>
        <v>0</v>
      </c>
      <c r="AF23" s="71">
        <f>INDEX(Output_POTEnCIA!$A$1:$BF$106,MATCH($E23,Output_POTEnCIA!$A:$A,0),MATCH(AF$1,Output_POTEnCIA!$1:$1,0))</f>
        <v>0</v>
      </c>
      <c r="AG23" s="71">
        <f>INDEX(Output_POTEnCIA!$A$1:$BF$106,MATCH($E23,Output_POTEnCIA!$A:$A,0),MATCH(AG$1,Output_POTEnCIA!$1:$1,0))</f>
        <v>0</v>
      </c>
      <c r="AH23" s="71">
        <f>INDEX(Output_POTEnCIA!$A$1:$BF$106,MATCH($E23,Output_POTEnCIA!$A:$A,0),MATCH(AH$1,Output_POTEnCIA!$1:$1,0))</f>
        <v>0.25342894134623317</v>
      </c>
      <c r="AI23" s="109"/>
    </row>
    <row r="24" spans="1:36" x14ac:dyDescent="0.2">
      <c r="A24" t="s">
        <v>851</v>
      </c>
      <c r="B24" t="s">
        <v>257</v>
      </c>
      <c r="C24" t="s">
        <v>121</v>
      </c>
      <c r="D24" s="44" t="s">
        <v>872</v>
      </c>
      <c r="F24" s="71">
        <f>SUM(F20:F23)</f>
        <v>1</v>
      </c>
      <c r="G24" s="71">
        <f t="shared" ref="G24:AH24" si="3">SUM(G20:G23)</f>
        <v>1</v>
      </c>
      <c r="H24" s="71">
        <f t="shared" si="3"/>
        <v>1</v>
      </c>
      <c r="I24" s="71">
        <f t="shared" si="3"/>
        <v>1</v>
      </c>
      <c r="J24" s="71">
        <f t="shared" si="3"/>
        <v>1</v>
      </c>
      <c r="K24" s="71">
        <f t="shared" si="3"/>
        <v>1</v>
      </c>
      <c r="L24" s="71">
        <f t="shared" si="3"/>
        <v>1</v>
      </c>
      <c r="M24" s="71">
        <f t="shared" si="3"/>
        <v>1</v>
      </c>
      <c r="N24" s="71">
        <f t="shared" si="3"/>
        <v>1</v>
      </c>
      <c r="O24" s="71">
        <f t="shared" si="3"/>
        <v>1</v>
      </c>
      <c r="P24" s="71">
        <f t="shared" si="3"/>
        <v>1</v>
      </c>
      <c r="Q24" s="71">
        <f t="shared" si="3"/>
        <v>1</v>
      </c>
      <c r="R24" s="71">
        <f t="shared" si="3"/>
        <v>1</v>
      </c>
      <c r="S24" s="71">
        <f t="shared" si="3"/>
        <v>1</v>
      </c>
      <c r="T24" s="71">
        <f t="shared" si="3"/>
        <v>1</v>
      </c>
      <c r="U24" s="71">
        <f t="shared" si="3"/>
        <v>1</v>
      </c>
      <c r="V24" s="71">
        <f t="shared" si="3"/>
        <v>1</v>
      </c>
      <c r="W24" s="71">
        <f t="shared" si="3"/>
        <v>1</v>
      </c>
      <c r="X24" s="71">
        <f t="shared" si="3"/>
        <v>1</v>
      </c>
      <c r="Y24" s="71">
        <f t="shared" si="3"/>
        <v>1</v>
      </c>
      <c r="Z24" s="71">
        <f t="shared" si="3"/>
        <v>1</v>
      </c>
      <c r="AA24" s="71">
        <f t="shared" si="3"/>
        <v>1</v>
      </c>
      <c r="AB24" s="71">
        <f t="shared" si="3"/>
        <v>1</v>
      </c>
      <c r="AC24" s="71">
        <f t="shared" si="3"/>
        <v>1</v>
      </c>
      <c r="AD24" s="71">
        <f t="shared" si="3"/>
        <v>1</v>
      </c>
      <c r="AE24" s="71">
        <f t="shared" si="3"/>
        <v>1</v>
      </c>
      <c r="AF24" s="71">
        <f t="shared" si="3"/>
        <v>1</v>
      </c>
      <c r="AG24" s="71">
        <f t="shared" si="3"/>
        <v>1</v>
      </c>
      <c r="AH24" s="71">
        <f t="shared" si="3"/>
        <v>0.99999999999999989</v>
      </c>
      <c r="AI24" s="109">
        <f>SUM(F24:AH24)</f>
        <v>29</v>
      </c>
      <c r="AJ24" s="71" t="b">
        <f>AI24=29</f>
        <v>1</v>
      </c>
    </row>
    <row r="25" spans="1:36" x14ac:dyDescent="0.2">
      <c r="A25" t="s">
        <v>851</v>
      </c>
      <c r="B25" t="s">
        <v>257</v>
      </c>
      <c r="C25" t="s">
        <v>265</v>
      </c>
      <c r="D25" t="s">
        <v>259</v>
      </c>
      <c r="E25" s="44" t="s">
        <v>147</v>
      </c>
      <c r="F25" s="71">
        <f>INDEX(Output_POTEnCIA!$A$1:$BF$106,MATCH($E25,Output_POTEnCIA!$A:$A,0),MATCH(F$1,Output_POTEnCIA!$1:$1,0))</f>
        <v>0</v>
      </c>
      <c r="G25" s="71">
        <f>INDEX(Output_POTEnCIA!$A$1:$BF$106,MATCH($E25,Output_POTEnCIA!$A:$A,0),MATCH(G$1,Output_POTEnCIA!$1:$1,0))</f>
        <v>0</v>
      </c>
      <c r="H25" s="71">
        <f>INDEX(Output_POTEnCIA!$A$1:$BF$106,MATCH($E25,Output_POTEnCIA!$A:$A,0),MATCH(H$1,Output_POTEnCIA!$1:$1,0))</f>
        <v>0</v>
      </c>
      <c r="I25" s="71">
        <f>INDEX(Output_POTEnCIA!$A$1:$BF$106,MATCH($E25,Output_POTEnCIA!$A:$A,0),MATCH(I$1,Output_POTEnCIA!$1:$1,0))</f>
        <v>0</v>
      </c>
      <c r="J25" s="71">
        <f>INDEX(Output_POTEnCIA!$A$1:$BF$106,MATCH($E25,Output_POTEnCIA!$A:$A,0),MATCH(J$1,Output_POTEnCIA!$1:$1,0))</f>
        <v>0</v>
      </c>
      <c r="K25" s="71">
        <f>INDEX(Output_POTEnCIA!$A$1:$BF$106,MATCH($E25,Output_POTEnCIA!$A:$A,0),MATCH(K$1,Output_POTEnCIA!$1:$1,0))</f>
        <v>0</v>
      </c>
      <c r="L25" s="71">
        <f>INDEX(Output_POTEnCIA!$A$1:$BF$106,MATCH($E25,Output_POTEnCIA!$A:$A,0),MATCH(L$1,Output_POTEnCIA!$1:$1,0))</f>
        <v>0</v>
      </c>
      <c r="M25" s="71">
        <f>INDEX(Output_POTEnCIA!$A$1:$BF$106,MATCH($E25,Output_POTEnCIA!$A:$A,0),MATCH(M$1,Output_POTEnCIA!$1:$1,0))</f>
        <v>0</v>
      </c>
      <c r="N25" s="71">
        <f>INDEX(Output_POTEnCIA!$A$1:$BF$106,MATCH($E25,Output_POTEnCIA!$A:$A,0),MATCH(N$1,Output_POTEnCIA!$1:$1,0))</f>
        <v>0</v>
      </c>
      <c r="O25" s="71">
        <f>INDEX(Output_POTEnCIA!$A$1:$BF$106,MATCH($E25,Output_POTEnCIA!$A:$A,0),MATCH(O$1,Output_POTEnCIA!$1:$1,0))</f>
        <v>0</v>
      </c>
      <c r="P25" s="71">
        <f>INDEX(Output_POTEnCIA!$A$1:$BF$106,MATCH($E25,Output_POTEnCIA!$A:$A,0),MATCH(P$1,Output_POTEnCIA!$1:$1,0))</f>
        <v>0</v>
      </c>
      <c r="Q25" s="71">
        <f>INDEX(Output_POTEnCIA!$A$1:$BF$106,MATCH($E25,Output_POTEnCIA!$A:$A,0),MATCH(Q$1,Output_POTEnCIA!$1:$1,0))</f>
        <v>0</v>
      </c>
      <c r="R25" s="71">
        <f>INDEX(Output_POTEnCIA!$A$1:$BF$106,MATCH($E25,Output_POTEnCIA!$A:$A,0),MATCH(R$1,Output_POTEnCIA!$1:$1,0))</f>
        <v>0</v>
      </c>
      <c r="S25" s="71">
        <f>INDEX(Output_POTEnCIA!$A$1:$BF$106,MATCH($E25,Output_POTEnCIA!$A:$A,0),MATCH(S$1,Output_POTEnCIA!$1:$1,0))</f>
        <v>0</v>
      </c>
      <c r="T25" s="71">
        <f>INDEX(Output_POTEnCIA!$A$1:$BF$106,MATCH($E25,Output_POTEnCIA!$A:$A,0),MATCH(T$1,Output_POTEnCIA!$1:$1,0))</f>
        <v>0</v>
      </c>
      <c r="U25" s="71">
        <f>INDEX(Output_POTEnCIA!$A$1:$BF$106,MATCH($E25,Output_POTEnCIA!$A:$A,0),MATCH(U$1,Output_POTEnCIA!$1:$1,0))</f>
        <v>0</v>
      </c>
      <c r="V25" s="71">
        <f>INDEX(Output_POTEnCIA!$A$1:$BF$106,MATCH($E25,Output_POTEnCIA!$A:$A,0),MATCH(V$1,Output_POTEnCIA!$1:$1,0))</f>
        <v>0</v>
      </c>
      <c r="W25" s="71">
        <f>INDEX(Output_POTEnCIA!$A$1:$BF$106,MATCH($E25,Output_POTEnCIA!$A:$A,0),MATCH(W$1,Output_POTEnCIA!$1:$1,0))</f>
        <v>0</v>
      </c>
      <c r="X25" s="71">
        <f>INDEX(Output_POTEnCIA!$A$1:$BF$106,MATCH($E25,Output_POTEnCIA!$A:$A,0),MATCH(X$1,Output_POTEnCIA!$1:$1,0))</f>
        <v>0</v>
      </c>
      <c r="Y25" s="71">
        <f>INDEX(Output_POTEnCIA!$A$1:$BF$106,MATCH($E25,Output_POTEnCIA!$A:$A,0),MATCH(Y$1,Output_POTEnCIA!$1:$1,0))</f>
        <v>0</v>
      </c>
      <c r="Z25" s="71">
        <f>INDEX(Output_POTEnCIA!$A$1:$BF$106,MATCH($E25,Output_POTEnCIA!$A:$A,0),MATCH(Z$1,Output_POTEnCIA!$1:$1,0))</f>
        <v>0</v>
      </c>
      <c r="AA25" s="71">
        <f>INDEX(Output_POTEnCIA!$A$1:$BF$106,MATCH($E25,Output_POTEnCIA!$A:$A,0),MATCH(AA$1,Output_POTEnCIA!$1:$1,0))</f>
        <v>0</v>
      </c>
      <c r="AB25" s="71">
        <f>INDEX(Output_POTEnCIA!$A$1:$BF$106,MATCH($E25,Output_POTEnCIA!$A:$A,0),MATCH(AB$1,Output_POTEnCIA!$1:$1,0))</f>
        <v>0</v>
      </c>
      <c r="AC25" s="71">
        <f>INDEX(Output_POTEnCIA!$A$1:$BF$106,MATCH($E25,Output_POTEnCIA!$A:$A,0),MATCH(AC$1,Output_POTEnCIA!$1:$1,0))</f>
        <v>0</v>
      </c>
      <c r="AD25" s="71">
        <f>INDEX(Output_POTEnCIA!$A$1:$BF$106,MATCH($E25,Output_POTEnCIA!$A:$A,0),MATCH(AD$1,Output_POTEnCIA!$1:$1,0))</f>
        <v>0</v>
      </c>
      <c r="AE25" s="71">
        <f>INDEX(Output_POTEnCIA!$A$1:$BF$106,MATCH($E25,Output_POTEnCIA!$A:$A,0),MATCH(AE$1,Output_POTEnCIA!$1:$1,0))</f>
        <v>0</v>
      </c>
      <c r="AF25" s="71">
        <f>INDEX(Output_POTEnCIA!$A$1:$BF$106,MATCH($E25,Output_POTEnCIA!$A:$A,0),MATCH(AF$1,Output_POTEnCIA!$1:$1,0))</f>
        <v>0</v>
      </c>
      <c r="AG25" s="71">
        <f>INDEX(Output_POTEnCIA!$A$1:$BF$106,MATCH($E25,Output_POTEnCIA!$A:$A,0),MATCH(AG$1,Output_POTEnCIA!$1:$1,0))</f>
        <v>0</v>
      </c>
      <c r="AH25" s="71">
        <f>INDEX(Output_POTEnCIA!$A$1:$BF$106,MATCH($E25,Output_POTEnCIA!$A:$A,0),MATCH(AH$1,Output_POTEnCIA!$1:$1,0))</f>
        <v>0</v>
      </c>
      <c r="AI25" s="109"/>
    </row>
    <row r="26" spans="1:36" x14ac:dyDescent="0.2">
      <c r="A26" t="s">
        <v>851</v>
      </c>
      <c r="B26" t="s">
        <v>257</v>
      </c>
      <c r="C26" t="s">
        <v>265</v>
      </c>
      <c r="D26" t="s">
        <v>274</v>
      </c>
      <c r="E26" s="44" t="s">
        <v>164</v>
      </c>
      <c r="F26" s="71">
        <f>INDEX(Output_POTEnCIA!$A$1:$BF$106,MATCH($E26,Output_POTEnCIA!$A:$A,0),MATCH(F$1,Output_POTEnCIA!$1:$1,0))</f>
        <v>1</v>
      </c>
      <c r="G26" s="71">
        <f>INDEX(Output_POTEnCIA!$A$1:$BF$106,MATCH($E26,Output_POTEnCIA!$A:$A,0),MATCH(G$1,Output_POTEnCIA!$1:$1,0))</f>
        <v>1</v>
      </c>
      <c r="H26" s="71">
        <f>INDEX(Output_POTEnCIA!$A$1:$BF$106,MATCH($E26,Output_POTEnCIA!$A:$A,0),MATCH(H$1,Output_POTEnCIA!$1:$1,0))</f>
        <v>1</v>
      </c>
      <c r="I26" s="71">
        <f>INDEX(Output_POTEnCIA!$A$1:$BF$106,MATCH($E26,Output_POTEnCIA!$A:$A,0),MATCH(I$1,Output_POTEnCIA!$1:$1,0))</f>
        <v>1</v>
      </c>
      <c r="J26" s="71">
        <f>INDEX(Output_POTEnCIA!$A$1:$BF$106,MATCH($E26,Output_POTEnCIA!$A:$A,0),MATCH(J$1,Output_POTEnCIA!$1:$1,0))</f>
        <v>1</v>
      </c>
      <c r="K26" s="71">
        <f>INDEX(Output_POTEnCIA!$A$1:$BF$106,MATCH($E26,Output_POTEnCIA!$A:$A,0),MATCH(K$1,Output_POTEnCIA!$1:$1,0))</f>
        <v>1</v>
      </c>
      <c r="L26" s="71">
        <f>INDEX(Output_POTEnCIA!$A$1:$BF$106,MATCH($E26,Output_POTEnCIA!$A:$A,0),MATCH(L$1,Output_POTEnCIA!$1:$1,0))</f>
        <v>1</v>
      </c>
      <c r="M26" s="71">
        <f>INDEX(Output_POTEnCIA!$A$1:$BF$106,MATCH($E26,Output_POTEnCIA!$A:$A,0),MATCH(M$1,Output_POTEnCIA!$1:$1,0))</f>
        <v>1</v>
      </c>
      <c r="N26" s="71">
        <f>INDEX(Output_POTEnCIA!$A$1:$BF$106,MATCH($E26,Output_POTEnCIA!$A:$A,0),MATCH(N$1,Output_POTEnCIA!$1:$1,0))</f>
        <v>1</v>
      </c>
      <c r="O26" s="71">
        <f>INDEX(Output_POTEnCIA!$A$1:$BF$106,MATCH($E26,Output_POTEnCIA!$A:$A,0),MATCH(O$1,Output_POTEnCIA!$1:$1,0))</f>
        <v>1</v>
      </c>
      <c r="P26" s="71">
        <f>INDEX(Output_POTEnCIA!$A$1:$BF$106,MATCH($E26,Output_POTEnCIA!$A:$A,0),MATCH(P$1,Output_POTEnCIA!$1:$1,0))</f>
        <v>1</v>
      </c>
      <c r="Q26" s="71">
        <f>INDEX(Output_POTEnCIA!$A$1:$BF$106,MATCH($E26,Output_POTEnCIA!$A:$A,0),MATCH(Q$1,Output_POTEnCIA!$1:$1,0))</f>
        <v>1</v>
      </c>
      <c r="R26" s="71">
        <f>INDEX(Output_POTEnCIA!$A$1:$BF$106,MATCH($E26,Output_POTEnCIA!$A:$A,0),MATCH(R$1,Output_POTEnCIA!$1:$1,0))</f>
        <v>1</v>
      </c>
      <c r="S26" s="71">
        <f>INDEX(Output_POTEnCIA!$A$1:$BF$106,MATCH($E26,Output_POTEnCIA!$A:$A,0),MATCH(S$1,Output_POTEnCIA!$1:$1,0))</f>
        <v>1</v>
      </c>
      <c r="T26" s="71">
        <f>INDEX(Output_POTEnCIA!$A$1:$BF$106,MATCH($E26,Output_POTEnCIA!$A:$A,0),MATCH(T$1,Output_POTEnCIA!$1:$1,0))</f>
        <v>1</v>
      </c>
      <c r="U26" s="71">
        <f>INDEX(Output_POTEnCIA!$A$1:$BF$106,MATCH($E26,Output_POTEnCIA!$A:$A,0),MATCH(U$1,Output_POTEnCIA!$1:$1,0))</f>
        <v>1</v>
      </c>
      <c r="V26" s="71">
        <f>INDEX(Output_POTEnCIA!$A$1:$BF$106,MATCH($E26,Output_POTEnCIA!$A:$A,0),MATCH(V$1,Output_POTEnCIA!$1:$1,0))</f>
        <v>1</v>
      </c>
      <c r="W26" s="71">
        <f>INDEX(Output_POTEnCIA!$A$1:$BF$106,MATCH($E26,Output_POTEnCIA!$A:$A,0),MATCH(W$1,Output_POTEnCIA!$1:$1,0))</f>
        <v>1</v>
      </c>
      <c r="X26" s="71">
        <f>INDEX(Output_POTEnCIA!$A$1:$BF$106,MATCH($E26,Output_POTEnCIA!$A:$A,0),MATCH(X$1,Output_POTEnCIA!$1:$1,0))</f>
        <v>1</v>
      </c>
      <c r="Y26" s="71">
        <f>INDEX(Output_POTEnCIA!$A$1:$BF$106,MATCH($E26,Output_POTEnCIA!$A:$A,0),MATCH(Y$1,Output_POTEnCIA!$1:$1,0))</f>
        <v>1</v>
      </c>
      <c r="Z26" s="71">
        <f>INDEX(Output_POTEnCIA!$A$1:$BF$106,MATCH($E26,Output_POTEnCIA!$A:$A,0),MATCH(Z$1,Output_POTEnCIA!$1:$1,0))</f>
        <v>1</v>
      </c>
      <c r="AA26" s="71">
        <f>INDEX(Output_POTEnCIA!$A$1:$BF$106,MATCH($E26,Output_POTEnCIA!$A:$A,0),MATCH(AA$1,Output_POTEnCIA!$1:$1,0))</f>
        <v>1</v>
      </c>
      <c r="AB26" s="71">
        <f>INDEX(Output_POTEnCIA!$A$1:$BF$106,MATCH($E26,Output_POTEnCIA!$A:$A,0),MATCH(AB$1,Output_POTEnCIA!$1:$1,0))</f>
        <v>1</v>
      </c>
      <c r="AC26" s="71">
        <f>INDEX(Output_POTEnCIA!$A$1:$BF$106,MATCH($E26,Output_POTEnCIA!$A:$A,0),MATCH(AC$1,Output_POTEnCIA!$1:$1,0))</f>
        <v>1</v>
      </c>
      <c r="AD26" s="71">
        <f>INDEX(Output_POTEnCIA!$A$1:$BF$106,MATCH($E26,Output_POTEnCIA!$A:$A,0),MATCH(AD$1,Output_POTEnCIA!$1:$1,0))</f>
        <v>1</v>
      </c>
      <c r="AE26" s="71">
        <f>INDEX(Output_POTEnCIA!$A$1:$BF$106,MATCH($E26,Output_POTEnCIA!$A:$A,0),MATCH(AE$1,Output_POTEnCIA!$1:$1,0))</f>
        <v>1</v>
      </c>
      <c r="AF26" s="71">
        <f>INDEX(Output_POTEnCIA!$A$1:$BF$106,MATCH($E26,Output_POTEnCIA!$A:$A,0),MATCH(AF$1,Output_POTEnCIA!$1:$1,0))</f>
        <v>1</v>
      </c>
      <c r="AG26" s="71">
        <f>INDEX(Output_POTEnCIA!$A$1:$BF$106,MATCH($E26,Output_POTEnCIA!$A:$A,0),MATCH(AG$1,Output_POTEnCIA!$1:$1,0))</f>
        <v>1</v>
      </c>
      <c r="AH26" s="71">
        <f>INDEX(Output_POTEnCIA!$A$1:$BF$106,MATCH($E26,Output_POTEnCIA!$A:$A,0),MATCH(AH$1,Output_POTEnCIA!$1:$1,0))</f>
        <v>1</v>
      </c>
      <c r="AI26" s="109"/>
    </row>
    <row r="27" spans="1:36" x14ac:dyDescent="0.2">
      <c r="A27" t="s">
        <v>851</v>
      </c>
      <c r="B27" t="s">
        <v>257</v>
      </c>
      <c r="C27" t="s">
        <v>265</v>
      </c>
      <c r="D27" s="44" t="s">
        <v>872</v>
      </c>
      <c r="F27" s="71">
        <f>SUM(F25:F26)</f>
        <v>1</v>
      </c>
      <c r="G27" s="71">
        <f t="shared" ref="G27:AH27" si="4">SUM(G25:G26)</f>
        <v>1</v>
      </c>
      <c r="H27" s="71">
        <f t="shared" si="4"/>
        <v>1</v>
      </c>
      <c r="I27" s="71">
        <f t="shared" si="4"/>
        <v>1</v>
      </c>
      <c r="J27" s="71">
        <f t="shared" si="4"/>
        <v>1</v>
      </c>
      <c r="K27" s="71">
        <f t="shared" si="4"/>
        <v>1</v>
      </c>
      <c r="L27" s="71">
        <f t="shared" si="4"/>
        <v>1</v>
      </c>
      <c r="M27" s="71">
        <f t="shared" si="4"/>
        <v>1</v>
      </c>
      <c r="N27" s="71">
        <f t="shared" si="4"/>
        <v>1</v>
      </c>
      <c r="O27" s="71">
        <f t="shared" si="4"/>
        <v>1</v>
      </c>
      <c r="P27" s="71">
        <f t="shared" si="4"/>
        <v>1</v>
      </c>
      <c r="Q27" s="71">
        <f t="shared" si="4"/>
        <v>1</v>
      </c>
      <c r="R27" s="71">
        <f t="shared" si="4"/>
        <v>1</v>
      </c>
      <c r="S27" s="71">
        <f t="shared" si="4"/>
        <v>1</v>
      </c>
      <c r="T27" s="71">
        <f t="shared" si="4"/>
        <v>1</v>
      </c>
      <c r="U27" s="71">
        <f t="shared" si="4"/>
        <v>1</v>
      </c>
      <c r="V27" s="71">
        <f t="shared" si="4"/>
        <v>1</v>
      </c>
      <c r="W27" s="71">
        <f t="shared" si="4"/>
        <v>1</v>
      </c>
      <c r="X27" s="71">
        <f t="shared" si="4"/>
        <v>1</v>
      </c>
      <c r="Y27" s="71">
        <f t="shared" si="4"/>
        <v>1</v>
      </c>
      <c r="Z27" s="71">
        <f t="shared" si="4"/>
        <v>1</v>
      </c>
      <c r="AA27" s="71">
        <f t="shared" si="4"/>
        <v>1</v>
      </c>
      <c r="AB27" s="71">
        <f t="shared" si="4"/>
        <v>1</v>
      </c>
      <c r="AC27" s="71">
        <f t="shared" si="4"/>
        <v>1</v>
      </c>
      <c r="AD27" s="71">
        <f t="shared" si="4"/>
        <v>1</v>
      </c>
      <c r="AE27" s="71">
        <f t="shared" si="4"/>
        <v>1</v>
      </c>
      <c r="AF27" s="71">
        <f t="shared" si="4"/>
        <v>1</v>
      </c>
      <c r="AG27" s="71">
        <f t="shared" si="4"/>
        <v>1</v>
      </c>
      <c r="AH27" s="71">
        <f t="shared" si="4"/>
        <v>1</v>
      </c>
      <c r="AI27" s="109">
        <f>SUM(F27:AH27)</f>
        <v>29</v>
      </c>
      <c r="AJ27" s="71" t="b">
        <f>AI27=29</f>
        <v>1</v>
      </c>
    </row>
    <row r="28" spans="1:36" x14ac:dyDescent="0.2">
      <c r="A28" t="s">
        <v>851</v>
      </c>
      <c r="B28" t="s">
        <v>257</v>
      </c>
      <c r="C28" t="s">
        <v>47</v>
      </c>
      <c r="D28" t="s">
        <v>853</v>
      </c>
      <c r="E28" t="s">
        <v>867</v>
      </c>
      <c r="F28" s="71">
        <f>INDEX(Output_POTEnCIA!$A$1:$BF$106,MATCH($E28,Output_POTEnCIA!$A:$A,0),MATCH(F$1,Output_POTEnCIA!$1:$1,0))</f>
        <v>2.8172942344570087E-2</v>
      </c>
      <c r="G28" s="71">
        <f>INDEX(Output_POTEnCIA!$A$1:$BF$106,MATCH($E28,Output_POTEnCIA!$A:$A,0),MATCH(G$1,Output_POTEnCIA!$1:$1,0))</f>
        <v>0.19755718598379948</v>
      </c>
      <c r="H28" s="71">
        <f>INDEX(Output_POTEnCIA!$A$1:$BF$106,MATCH($E28,Output_POTEnCIA!$A:$A,0),MATCH(H$1,Output_POTEnCIA!$1:$1,0))</f>
        <v>3.6945994345358266E-4</v>
      </c>
      <c r="I28" s="71">
        <f>INDEX(Output_POTEnCIA!$A$1:$BF$106,MATCH($E28,Output_POTEnCIA!$A:$A,0),MATCH(I$1,Output_POTEnCIA!$1:$1,0))</f>
        <v>6.8473704602086793E-2</v>
      </c>
      <c r="J28" s="71">
        <f>INDEX(Output_POTEnCIA!$A$1:$BF$106,MATCH($E28,Output_POTEnCIA!$A:$A,0),MATCH(J$1,Output_POTEnCIA!$1:$1,0))</f>
        <v>0.11377755370166881</v>
      </c>
      <c r="K28" s="71">
        <f>INDEX(Output_POTEnCIA!$A$1:$BF$106,MATCH($E28,Output_POTEnCIA!$A:$A,0),MATCH(K$1,Output_POTEnCIA!$1:$1,0))</f>
        <v>2.4250792220174913E-2</v>
      </c>
      <c r="L28" s="71">
        <f>INDEX(Output_POTEnCIA!$A$1:$BF$106,MATCH($E28,Output_POTEnCIA!$A:$A,0),MATCH(L$1,Output_POTEnCIA!$1:$1,0))</f>
        <v>4.2429322890797809E-2</v>
      </c>
      <c r="M28" s="71">
        <f>INDEX(Output_POTEnCIA!$A$1:$BF$106,MATCH($E28,Output_POTEnCIA!$A:$A,0),MATCH(M$1,Output_POTEnCIA!$1:$1,0))</f>
        <v>3.7157291922590423E-2</v>
      </c>
      <c r="N28" s="71">
        <f>INDEX(Output_POTEnCIA!$A$1:$BF$106,MATCH($E28,Output_POTEnCIA!$A:$A,0),MATCH(N$1,Output_POTEnCIA!$1:$1,0))</f>
        <v>9.9827361784603653E-3</v>
      </c>
      <c r="O28" s="71">
        <f>INDEX(Output_POTEnCIA!$A$1:$BF$106,MATCH($E28,Output_POTEnCIA!$A:$A,0),MATCH(O$1,Output_POTEnCIA!$1:$1,0))</f>
        <v>5.4607697583730956E-2</v>
      </c>
      <c r="P28" s="71">
        <f>INDEX(Output_POTEnCIA!$A$1:$BF$106,MATCH($E28,Output_POTEnCIA!$A:$A,0),MATCH(P$1,Output_POTEnCIA!$1:$1,0))</f>
        <v>0.11039032638732338</v>
      </c>
      <c r="Q28" s="71">
        <f>INDEX(Output_POTEnCIA!$A$1:$BF$106,MATCH($E28,Output_POTEnCIA!$A:$A,0),MATCH(Q$1,Output_POTEnCIA!$1:$1,0))</f>
        <v>0.87490183429374146</v>
      </c>
      <c r="R28" s="71">
        <f>INDEX(Output_POTEnCIA!$A$1:$BF$106,MATCH($E28,Output_POTEnCIA!$A:$A,0),MATCH(R$1,Output_POTEnCIA!$1:$1,0))</f>
        <v>2.049522214839933E-3</v>
      </c>
      <c r="S28" s="71">
        <f>INDEX(Output_POTEnCIA!$A$1:$BF$106,MATCH($E28,Output_POTEnCIA!$A:$A,0),MATCH(S$1,Output_POTEnCIA!$1:$1,0))</f>
        <v>5.2625052585514283E-3</v>
      </c>
      <c r="T28" s="71">
        <f>INDEX(Output_POTEnCIA!$A$1:$BF$106,MATCH($E28,Output_POTEnCIA!$A:$A,0),MATCH(T$1,Output_POTEnCIA!$1:$1,0))</f>
        <v>1.3544370665313507E-3</v>
      </c>
      <c r="U28" s="71">
        <f>INDEX(Output_POTEnCIA!$A$1:$BF$106,MATCH($E28,Output_POTEnCIA!$A:$A,0),MATCH(U$1,Output_POTEnCIA!$1:$1,0))</f>
        <v>3.5810056145837766E-3</v>
      </c>
      <c r="V28" s="71">
        <f>INDEX(Output_POTEnCIA!$A$1:$BF$106,MATCH($E28,Output_POTEnCIA!$A:$A,0),MATCH(V$1,Output_POTEnCIA!$1:$1,0))</f>
        <v>2.1479188632584169E-2</v>
      </c>
      <c r="W28" s="71">
        <f>INDEX(Output_POTEnCIA!$A$1:$BF$106,MATCH($E28,Output_POTEnCIA!$A:$A,0),MATCH(W$1,Output_POTEnCIA!$1:$1,0))</f>
        <v>3.3040355562651095E-4</v>
      </c>
      <c r="X28" s="71">
        <f>INDEX(Output_POTEnCIA!$A$1:$BF$106,MATCH($E28,Output_POTEnCIA!$A:$A,0),MATCH(X$1,Output_POTEnCIA!$1:$1,0))</f>
        <v>9.1684710867387789E-2</v>
      </c>
      <c r="Y28" s="71">
        <f>INDEX(Output_POTEnCIA!$A$1:$BF$106,MATCH($E28,Output_POTEnCIA!$A:$A,0),MATCH(Y$1,Output_POTEnCIA!$1:$1,0))</f>
        <v>4.7301151775791501E-4</v>
      </c>
      <c r="Z28" s="71">
        <f>INDEX(Output_POTEnCIA!$A$1:$BF$106,MATCH($E28,Output_POTEnCIA!$A:$A,0),MATCH(Z$1,Output_POTEnCIA!$1:$1,0))</f>
        <v>8.7676030015038112E-2</v>
      </c>
      <c r="AA28" s="71">
        <f>INDEX(Output_POTEnCIA!$A$1:$BF$106,MATCH($E28,Output_POTEnCIA!$A:$A,0),MATCH(AA$1,Output_POTEnCIA!$1:$1,0))</f>
        <v>4.5867318934128938E-2</v>
      </c>
      <c r="AB28" s="71">
        <f>INDEX(Output_POTEnCIA!$A$1:$BF$106,MATCH($E28,Output_POTEnCIA!$A:$A,0),MATCH(AB$1,Output_POTEnCIA!$1:$1,0))</f>
        <v>1.3571637139216421E-2</v>
      </c>
      <c r="AC28" s="71">
        <f>INDEX(Output_POTEnCIA!$A$1:$BF$106,MATCH($E28,Output_POTEnCIA!$A:$A,0),MATCH(AC$1,Output_POTEnCIA!$1:$1,0))</f>
        <v>2.5989106551942067E-4</v>
      </c>
      <c r="AD28" s="71">
        <f>INDEX(Output_POTEnCIA!$A$1:$BF$106,MATCH($E28,Output_POTEnCIA!$A:$A,0),MATCH(AD$1,Output_POTEnCIA!$1:$1,0))</f>
        <v>3.0685415281418351E-2</v>
      </c>
      <c r="AE28" s="71">
        <f>INDEX(Output_POTEnCIA!$A$1:$BF$106,MATCH($E28,Output_POTEnCIA!$A:$A,0),MATCH(AE$1,Output_POTEnCIA!$1:$1,0))</f>
        <v>6.8761933225511246E-2</v>
      </c>
      <c r="AF28" s="71">
        <f>INDEX(Output_POTEnCIA!$A$1:$BF$106,MATCH($E28,Output_POTEnCIA!$A:$A,0),MATCH(AF$1,Output_POTEnCIA!$1:$1,0))</f>
        <v>1.1988782302222558E-3</v>
      </c>
      <c r="AG28" s="71">
        <f>INDEX(Output_POTEnCIA!$A$1:$BF$106,MATCH($E28,Output_POTEnCIA!$A:$A,0),MATCH(AG$1,Output_POTEnCIA!$1:$1,0))</f>
        <v>7.1264904312388619E-2</v>
      </c>
      <c r="AH28" s="71">
        <f>INDEX(Output_POTEnCIA!$A$1:$BF$106,MATCH($E28,Output_POTEnCIA!$A:$A,0),MATCH(AH$1,Output_POTEnCIA!$1:$1,0))</f>
        <v>4.2465174663445349E-2</v>
      </c>
      <c r="AI28" s="109"/>
    </row>
    <row r="29" spans="1:36" x14ac:dyDescent="0.2">
      <c r="A29" t="s">
        <v>851</v>
      </c>
      <c r="B29" t="s">
        <v>257</v>
      </c>
      <c r="C29" t="s">
        <v>47</v>
      </c>
      <c r="D29" t="s">
        <v>260</v>
      </c>
      <c r="E29" t="s">
        <v>866</v>
      </c>
      <c r="F29" s="71">
        <f>INDEX(Output_POTEnCIA!$A$1:$BF$106,MATCH($E29,Output_POTEnCIA!$A:$A,0),MATCH(F$1,Output_POTEnCIA!$1:$1,0))</f>
        <v>0.97182705765542987</v>
      </c>
      <c r="G29" s="71">
        <f>INDEX(Output_POTEnCIA!$A$1:$BF$106,MATCH($E29,Output_POTEnCIA!$A:$A,0),MATCH(G$1,Output_POTEnCIA!$1:$1,0))</f>
        <v>0.80244281401620043</v>
      </c>
      <c r="H29" s="71">
        <f>INDEX(Output_POTEnCIA!$A$1:$BF$106,MATCH($E29,Output_POTEnCIA!$A:$A,0),MATCH(H$1,Output_POTEnCIA!$1:$1,0))</f>
        <v>0.99963054005654639</v>
      </c>
      <c r="I29" s="71">
        <f>INDEX(Output_POTEnCIA!$A$1:$BF$106,MATCH($E29,Output_POTEnCIA!$A:$A,0),MATCH(I$1,Output_POTEnCIA!$1:$1,0))</f>
        <v>0.93152629539791321</v>
      </c>
      <c r="J29" s="71">
        <f>INDEX(Output_POTEnCIA!$A$1:$BF$106,MATCH($E29,Output_POTEnCIA!$A:$A,0),MATCH(J$1,Output_POTEnCIA!$1:$1,0))</f>
        <v>0.88622244629833113</v>
      </c>
      <c r="K29" s="71">
        <f>INDEX(Output_POTEnCIA!$A$1:$BF$106,MATCH($E29,Output_POTEnCIA!$A:$A,0),MATCH(K$1,Output_POTEnCIA!$1:$1,0))</f>
        <v>0.9757492077798251</v>
      </c>
      <c r="L29" s="71">
        <f>INDEX(Output_POTEnCIA!$A$1:$BF$106,MATCH($E29,Output_POTEnCIA!$A:$A,0),MATCH(L$1,Output_POTEnCIA!$1:$1,0))</f>
        <v>0.95757067710920207</v>
      </c>
      <c r="M29" s="71">
        <f>INDEX(Output_POTEnCIA!$A$1:$BF$106,MATCH($E29,Output_POTEnCIA!$A:$A,0),MATCH(M$1,Output_POTEnCIA!$1:$1,0))</f>
        <v>0.96284270807740957</v>
      </c>
      <c r="N29" s="71">
        <f>INDEX(Output_POTEnCIA!$A$1:$BF$106,MATCH($E29,Output_POTEnCIA!$A:$A,0),MATCH(N$1,Output_POTEnCIA!$1:$1,0))</f>
        <v>0.99001726382153954</v>
      </c>
      <c r="O29" s="71">
        <f>INDEX(Output_POTEnCIA!$A$1:$BF$106,MATCH($E29,Output_POTEnCIA!$A:$A,0),MATCH(O$1,Output_POTEnCIA!$1:$1,0))</f>
        <v>0.94539230241626904</v>
      </c>
      <c r="P29" s="71">
        <f>INDEX(Output_POTEnCIA!$A$1:$BF$106,MATCH($E29,Output_POTEnCIA!$A:$A,0),MATCH(P$1,Output_POTEnCIA!$1:$1,0))</f>
        <v>0.88960967361267662</v>
      </c>
      <c r="Q29" s="71">
        <f>INDEX(Output_POTEnCIA!$A$1:$BF$106,MATCH($E29,Output_POTEnCIA!$A:$A,0),MATCH(Q$1,Output_POTEnCIA!$1:$1,0))</f>
        <v>0.12509816570625856</v>
      </c>
      <c r="R29" s="71">
        <f>INDEX(Output_POTEnCIA!$A$1:$BF$106,MATCH($E29,Output_POTEnCIA!$A:$A,0),MATCH(R$1,Output_POTEnCIA!$1:$1,0))</f>
        <v>0.99795047778516</v>
      </c>
      <c r="S29" s="71">
        <f>INDEX(Output_POTEnCIA!$A$1:$BF$106,MATCH($E29,Output_POTEnCIA!$A:$A,0),MATCH(S$1,Output_POTEnCIA!$1:$1,0))</f>
        <v>0.99473749474144857</v>
      </c>
      <c r="T29" s="71">
        <f>INDEX(Output_POTEnCIA!$A$1:$BF$106,MATCH($E29,Output_POTEnCIA!$A:$A,0),MATCH(T$1,Output_POTEnCIA!$1:$1,0))</f>
        <v>0.99864556293346862</v>
      </c>
      <c r="U29" s="71">
        <f>INDEX(Output_POTEnCIA!$A$1:$BF$106,MATCH($E29,Output_POTEnCIA!$A:$A,0),MATCH(U$1,Output_POTEnCIA!$1:$1,0))</f>
        <v>0.99641899438541626</v>
      </c>
      <c r="V29" s="71">
        <f>INDEX(Output_POTEnCIA!$A$1:$BF$106,MATCH($E29,Output_POTEnCIA!$A:$A,0),MATCH(V$1,Output_POTEnCIA!$1:$1,0))</f>
        <v>0.97852081136741587</v>
      </c>
      <c r="W29" s="71">
        <f>INDEX(Output_POTEnCIA!$A$1:$BF$106,MATCH($E29,Output_POTEnCIA!$A:$A,0),MATCH(W$1,Output_POTEnCIA!$1:$1,0))</f>
        <v>0.99966959644437348</v>
      </c>
      <c r="X29" s="71">
        <f>INDEX(Output_POTEnCIA!$A$1:$BF$106,MATCH($E29,Output_POTEnCIA!$A:$A,0),MATCH(X$1,Output_POTEnCIA!$1:$1,0))</f>
        <v>0.90831528913261217</v>
      </c>
      <c r="Y29" s="71">
        <f>INDEX(Output_POTEnCIA!$A$1:$BF$106,MATCH($E29,Output_POTEnCIA!$A:$A,0),MATCH(Y$1,Output_POTEnCIA!$1:$1,0))</f>
        <v>0.99952698848224208</v>
      </c>
      <c r="Z29" s="71">
        <f>INDEX(Output_POTEnCIA!$A$1:$BF$106,MATCH($E29,Output_POTEnCIA!$A:$A,0),MATCH(Z$1,Output_POTEnCIA!$1:$1,0))</f>
        <v>0.91232396998496201</v>
      </c>
      <c r="AA29" s="71">
        <f>INDEX(Output_POTEnCIA!$A$1:$BF$106,MATCH($E29,Output_POTEnCIA!$A:$A,0),MATCH(AA$1,Output_POTEnCIA!$1:$1,0))</f>
        <v>0.95413268106587112</v>
      </c>
      <c r="AB29" s="71">
        <f>INDEX(Output_POTEnCIA!$A$1:$BF$106,MATCH($E29,Output_POTEnCIA!$A:$A,0),MATCH(AB$1,Output_POTEnCIA!$1:$1,0))</f>
        <v>0.98642836286078361</v>
      </c>
      <c r="AC29" s="71">
        <f>INDEX(Output_POTEnCIA!$A$1:$BF$106,MATCH($E29,Output_POTEnCIA!$A:$A,0),MATCH(AC$1,Output_POTEnCIA!$1:$1,0))</f>
        <v>0.99974010893448062</v>
      </c>
      <c r="AD29" s="71">
        <f>INDEX(Output_POTEnCIA!$A$1:$BF$106,MATCH($E29,Output_POTEnCIA!$A:$A,0),MATCH(AD$1,Output_POTEnCIA!$1:$1,0))</f>
        <v>0.96931458471858167</v>
      </c>
      <c r="AE29" s="71">
        <f>INDEX(Output_POTEnCIA!$A$1:$BF$106,MATCH($E29,Output_POTEnCIA!$A:$A,0),MATCH(AE$1,Output_POTEnCIA!$1:$1,0))</f>
        <v>0.93123806677448884</v>
      </c>
      <c r="AF29" s="71">
        <f>INDEX(Output_POTEnCIA!$A$1:$BF$106,MATCH($E29,Output_POTEnCIA!$A:$A,0),MATCH(AF$1,Output_POTEnCIA!$1:$1,0))</f>
        <v>0.99880112176977764</v>
      </c>
      <c r="AG29" s="71">
        <f>INDEX(Output_POTEnCIA!$A$1:$BF$106,MATCH($E29,Output_POTEnCIA!$A:$A,0),MATCH(AG$1,Output_POTEnCIA!$1:$1,0))</f>
        <v>0.92873509568761148</v>
      </c>
      <c r="AH29" s="71">
        <f>INDEX(Output_POTEnCIA!$A$1:$BF$106,MATCH($E29,Output_POTEnCIA!$A:$A,0),MATCH(AH$1,Output_POTEnCIA!$1:$1,0))</f>
        <v>0.95753482533655465</v>
      </c>
      <c r="AI29" s="109"/>
    </row>
    <row r="30" spans="1:36" x14ac:dyDescent="0.2">
      <c r="A30" t="s">
        <v>851</v>
      </c>
      <c r="B30" t="s">
        <v>257</v>
      </c>
      <c r="C30" t="s">
        <v>47</v>
      </c>
      <c r="D30" s="44" t="s">
        <v>872</v>
      </c>
      <c r="F30" s="71">
        <f>SUM(F28:F29)</f>
        <v>1</v>
      </c>
      <c r="G30" s="71">
        <f t="shared" ref="G30:AH30" si="5">SUM(G28:G29)</f>
        <v>0.99999999999999989</v>
      </c>
      <c r="H30" s="71">
        <f t="shared" si="5"/>
        <v>1</v>
      </c>
      <c r="I30" s="71">
        <f t="shared" si="5"/>
        <v>1</v>
      </c>
      <c r="J30" s="71">
        <f t="shared" si="5"/>
        <v>1</v>
      </c>
      <c r="K30" s="71">
        <f t="shared" si="5"/>
        <v>1</v>
      </c>
      <c r="L30" s="71">
        <f t="shared" si="5"/>
        <v>0.99999999999999989</v>
      </c>
      <c r="M30" s="71">
        <f t="shared" si="5"/>
        <v>1</v>
      </c>
      <c r="N30" s="71">
        <f t="shared" si="5"/>
        <v>0.99999999999999989</v>
      </c>
      <c r="O30" s="71">
        <f t="shared" si="5"/>
        <v>1</v>
      </c>
      <c r="P30" s="71">
        <f t="shared" si="5"/>
        <v>1</v>
      </c>
      <c r="Q30" s="71">
        <f t="shared" si="5"/>
        <v>1</v>
      </c>
      <c r="R30" s="71">
        <f t="shared" si="5"/>
        <v>0.99999999999999989</v>
      </c>
      <c r="S30" s="71">
        <f t="shared" si="5"/>
        <v>1</v>
      </c>
      <c r="T30" s="71">
        <f t="shared" si="5"/>
        <v>1</v>
      </c>
      <c r="U30" s="71">
        <f t="shared" si="5"/>
        <v>1</v>
      </c>
      <c r="V30" s="71">
        <f t="shared" si="5"/>
        <v>1</v>
      </c>
      <c r="W30" s="71">
        <f t="shared" si="5"/>
        <v>1</v>
      </c>
      <c r="X30" s="71">
        <f t="shared" si="5"/>
        <v>1</v>
      </c>
      <c r="Y30" s="71">
        <f t="shared" si="5"/>
        <v>1</v>
      </c>
      <c r="Z30" s="71">
        <f t="shared" si="5"/>
        <v>1.0000000000000002</v>
      </c>
      <c r="AA30" s="71">
        <f t="shared" si="5"/>
        <v>1</v>
      </c>
      <c r="AB30" s="71">
        <f t="shared" si="5"/>
        <v>1</v>
      </c>
      <c r="AC30" s="71">
        <f t="shared" si="5"/>
        <v>1</v>
      </c>
      <c r="AD30" s="71">
        <f t="shared" si="5"/>
        <v>1</v>
      </c>
      <c r="AE30" s="71">
        <f t="shared" si="5"/>
        <v>1</v>
      </c>
      <c r="AF30" s="71">
        <f t="shared" si="5"/>
        <v>0.99999999999999989</v>
      </c>
      <c r="AG30" s="71">
        <f t="shared" si="5"/>
        <v>1</v>
      </c>
      <c r="AH30" s="71">
        <f t="shared" si="5"/>
        <v>1</v>
      </c>
      <c r="AI30" s="109">
        <f>SUM(F30:AH30)</f>
        <v>29</v>
      </c>
      <c r="AJ30" s="71" t="b">
        <f>AI30=29</f>
        <v>1</v>
      </c>
    </row>
    <row r="31" spans="1:36" x14ac:dyDescent="0.2">
      <c r="A31" t="s">
        <v>851</v>
      </c>
      <c r="B31" t="s">
        <v>257</v>
      </c>
      <c r="C31" t="s">
        <v>270</v>
      </c>
      <c r="D31" t="s">
        <v>259</v>
      </c>
      <c r="E31" s="44" t="s">
        <v>148</v>
      </c>
      <c r="F31" s="71">
        <f>INDEX(Output_POTEnCIA!$A$1:$BF$106,MATCH($E31,Output_POTEnCIA!$A:$A,0),MATCH(F$1,Output_POTEnCIA!$1:$1,0))</f>
        <v>0.69857338884797882</v>
      </c>
      <c r="G31" s="71">
        <f>INDEX(Output_POTEnCIA!$A$1:$BF$106,MATCH($E31,Output_POTEnCIA!$A:$A,0),MATCH(G$1,Output_POTEnCIA!$1:$1,0))</f>
        <v>0.35106653792538717</v>
      </c>
      <c r="H31" s="71">
        <f>INDEX(Output_POTEnCIA!$A$1:$BF$106,MATCH($E31,Output_POTEnCIA!$A:$A,0),MATCH(H$1,Output_POTEnCIA!$1:$1,0))</f>
        <v>0.33313424983807849</v>
      </c>
      <c r="I31" s="71">
        <f>INDEX(Output_POTEnCIA!$A$1:$BF$106,MATCH($E31,Output_POTEnCIA!$A:$A,0),MATCH(I$1,Output_POTEnCIA!$1:$1,0))</f>
        <v>0</v>
      </c>
      <c r="J31" s="71">
        <f>INDEX(Output_POTEnCIA!$A$1:$BF$106,MATCH($E31,Output_POTEnCIA!$A:$A,0),MATCH(J$1,Output_POTEnCIA!$1:$1,0))</f>
        <v>0.70210332866936975</v>
      </c>
      <c r="K31" s="71">
        <f>INDEX(Output_POTEnCIA!$A$1:$BF$106,MATCH($E31,Output_POTEnCIA!$A:$A,0),MATCH(K$1,Output_POTEnCIA!$1:$1,0))</f>
        <v>0.14210601442560622</v>
      </c>
      <c r="L31" s="71">
        <f>INDEX(Output_POTEnCIA!$A$1:$BF$106,MATCH($E31,Output_POTEnCIA!$A:$A,0),MATCH(L$1,Output_POTEnCIA!$1:$1,0))</f>
        <v>0.83601256575177474</v>
      </c>
      <c r="M31" s="71">
        <f>INDEX(Output_POTEnCIA!$A$1:$BF$106,MATCH($E31,Output_POTEnCIA!$A:$A,0),MATCH(M$1,Output_POTEnCIA!$1:$1,0))</f>
        <v>0.80221451932047649</v>
      </c>
      <c r="N31" s="71">
        <f>INDEX(Output_POTEnCIA!$A$1:$BF$106,MATCH($E31,Output_POTEnCIA!$A:$A,0),MATCH(N$1,Output_POTEnCIA!$1:$1,0))</f>
        <v>0.76711412960494274</v>
      </c>
      <c r="O31" s="71">
        <f>INDEX(Output_POTEnCIA!$A$1:$BF$106,MATCH($E31,Output_POTEnCIA!$A:$A,0),MATCH(O$1,Output_POTEnCIA!$1:$1,0))</f>
        <v>0.65279057938968832</v>
      </c>
      <c r="P31" s="71">
        <f>INDEX(Output_POTEnCIA!$A$1:$BF$106,MATCH($E31,Output_POTEnCIA!$A:$A,0),MATCH(P$1,Output_POTEnCIA!$1:$1,0))</f>
        <v>0.9555738848023273</v>
      </c>
      <c r="Q31" s="71">
        <f>INDEX(Output_POTEnCIA!$A$1:$BF$106,MATCH($E31,Output_POTEnCIA!$A:$A,0),MATCH(Q$1,Output_POTEnCIA!$1:$1,0))</f>
        <v>0.27080922389255496</v>
      </c>
      <c r="R31" s="71">
        <f>INDEX(Output_POTEnCIA!$A$1:$BF$106,MATCH($E31,Output_POTEnCIA!$A:$A,0),MATCH(R$1,Output_POTEnCIA!$1:$1,0))</f>
        <v>0.79063895017991614</v>
      </c>
      <c r="S31" s="71">
        <f>INDEX(Output_POTEnCIA!$A$1:$BF$106,MATCH($E31,Output_POTEnCIA!$A:$A,0),MATCH(S$1,Output_POTEnCIA!$1:$1,0))</f>
        <v>0.96822776559824308</v>
      </c>
      <c r="T31" s="71">
        <f>INDEX(Output_POTEnCIA!$A$1:$BF$106,MATCH($E31,Output_POTEnCIA!$A:$A,0),MATCH(T$1,Output_POTEnCIA!$1:$1,0))</f>
        <v>0.75216254731163301</v>
      </c>
      <c r="U31" s="71">
        <f>INDEX(Output_POTEnCIA!$A$1:$BF$106,MATCH($E31,Output_POTEnCIA!$A:$A,0),MATCH(U$1,Output_POTEnCIA!$1:$1,0))</f>
        <v>0.8456112804704391</v>
      </c>
      <c r="V31" s="71">
        <f>INDEX(Output_POTEnCIA!$A$1:$BF$106,MATCH($E31,Output_POTEnCIA!$A:$A,0),MATCH(V$1,Output_POTEnCIA!$1:$1,0))</f>
        <v>0.18737921379600309</v>
      </c>
      <c r="W31" s="71">
        <f>INDEX(Output_POTEnCIA!$A$1:$BF$106,MATCH($E31,Output_POTEnCIA!$A:$A,0),MATCH(W$1,Output_POTEnCIA!$1:$1,0))</f>
        <v>0.99306558848115623</v>
      </c>
      <c r="X31" s="71">
        <f>INDEX(Output_POTEnCIA!$A$1:$BF$106,MATCH($E31,Output_POTEnCIA!$A:$A,0),MATCH(X$1,Output_POTEnCIA!$1:$1,0))</f>
        <v>0.24504461555871632</v>
      </c>
      <c r="Y31" s="71">
        <f>INDEX(Output_POTEnCIA!$A$1:$BF$106,MATCH($E31,Output_POTEnCIA!$A:$A,0),MATCH(Y$1,Output_POTEnCIA!$1:$1,0))</f>
        <v>0.50307500595552013</v>
      </c>
      <c r="Z31" s="71">
        <f>INDEX(Output_POTEnCIA!$A$1:$BF$106,MATCH($E31,Output_POTEnCIA!$A:$A,0),MATCH(Z$1,Output_POTEnCIA!$1:$1,0))</f>
        <v>0.73020791833703602</v>
      </c>
      <c r="AA31" s="71">
        <f>INDEX(Output_POTEnCIA!$A$1:$BF$106,MATCH($E31,Output_POTEnCIA!$A:$A,0),MATCH(AA$1,Output_POTEnCIA!$1:$1,0))</f>
        <v>0.65246200942735855</v>
      </c>
      <c r="AB31" s="71">
        <f>INDEX(Output_POTEnCIA!$A$1:$BF$106,MATCH($E31,Output_POTEnCIA!$A:$A,0),MATCH(AB$1,Output_POTEnCIA!$1:$1,0))</f>
        <v>0.99505856786336377</v>
      </c>
      <c r="AC31" s="71">
        <f>INDEX(Output_POTEnCIA!$A$1:$BF$106,MATCH($E31,Output_POTEnCIA!$A:$A,0),MATCH(AC$1,Output_POTEnCIA!$1:$1,0))</f>
        <v>0.80615045763565063</v>
      </c>
      <c r="AD31" s="71">
        <f>INDEX(Output_POTEnCIA!$A$1:$BF$106,MATCH($E31,Output_POTEnCIA!$A:$A,0),MATCH(AD$1,Output_POTEnCIA!$1:$1,0))</f>
        <v>0.64113805034017446</v>
      </c>
      <c r="AE31" s="71">
        <f>INDEX(Output_POTEnCIA!$A$1:$BF$106,MATCH($E31,Output_POTEnCIA!$A:$A,0),MATCH(AE$1,Output_POTEnCIA!$1:$1,0))</f>
        <v>0.89432189946486973</v>
      </c>
      <c r="AF31" s="71">
        <f>INDEX(Output_POTEnCIA!$A$1:$BF$106,MATCH($E31,Output_POTEnCIA!$A:$A,0),MATCH(AF$1,Output_POTEnCIA!$1:$1,0))</f>
        <v>0.18789899854390443</v>
      </c>
      <c r="AG31" s="71">
        <f>INDEX(Output_POTEnCIA!$A$1:$BF$106,MATCH($E31,Output_POTEnCIA!$A:$A,0),MATCH(AG$1,Output_POTEnCIA!$1:$1,0))</f>
        <v>0</v>
      </c>
      <c r="AH31" s="71">
        <f>INDEX(Output_POTEnCIA!$A$1:$BF$106,MATCH($E31,Output_POTEnCIA!$A:$A,0),MATCH(AH$1,Output_POTEnCIA!$1:$1,0))</f>
        <v>0.43511312020537035</v>
      </c>
      <c r="AI31" s="109"/>
    </row>
    <row r="32" spans="1:36" x14ac:dyDescent="0.2">
      <c r="A32" t="s">
        <v>851</v>
      </c>
      <c r="B32" t="s">
        <v>257</v>
      </c>
      <c r="C32" t="s">
        <v>270</v>
      </c>
      <c r="D32" t="s">
        <v>260</v>
      </c>
      <c r="E32" s="44" t="s">
        <v>149</v>
      </c>
      <c r="F32" s="71">
        <f>INDEX(Output_POTEnCIA!$A$1:$BF$106,MATCH($E32,Output_POTEnCIA!$A:$A,0),MATCH(F$1,Output_POTEnCIA!$1:$1,0))</f>
        <v>0.21543096468300835</v>
      </c>
      <c r="G32" s="71">
        <f>INDEX(Output_POTEnCIA!$A$1:$BF$106,MATCH($E32,Output_POTEnCIA!$A:$A,0),MATCH(G$1,Output_POTEnCIA!$1:$1,0))</f>
        <v>0.49721359412048005</v>
      </c>
      <c r="H32" s="71">
        <f>INDEX(Output_POTEnCIA!$A$1:$BF$106,MATCH($E32,Output_POTEnCIA!$A:$A,0),MATCH(H$1,Output_POTEnCIA!$1:$1,0))</f>
        <v>0.66519609057828155</v>
      </c>
      <c r="I32" s="71">
        <f>INDEX(Output_POTEnCIA!$A$1:$BF$106,MATCH($E32,Output_POTEnCIA!$A:$A,0),MATCH(I$1,Output_POTEnCIA!$1:$1,0))</f>
        <v>8.8937093275488099E-2</v>
      </c>
      <c r="J32" s="71">
        <f>INDEX(Output_POTEnCIA!$A$1:$BF$106,MATCH($E32,Output_POTEnCIA!$A:$A,0),MATCH(J$1,Output_POTEnCIA!$1:$1,0))</f>
        <v>0.17279144072356128</v>
      </c>
      <c r="K32" s="71">
        <f>INDEX(Output_POTEnCIA!$A$1:$BF$106,MATCH($E32,Output_POTEnCIA!$A:$A,0),MATCH(K$1,Output_POTEnCIA!$1:$1,0))</f>
        <v>0.68811344195309077</v>
      </c>
      <c r="L32" s="71">
        <f>INDEX(Output_POTEnCIA!$A$1:$BF$106,MATCH($E32,Output_POTEnCIA!$A:$A,0),MATCH(L$1,Output_POTEnCIA!$1:$1,0))</f>
        <v>1.0689769287831222E-3</v>
      </c>
      <c r="M32" s="71">
        <f>INDEX(Output_POTEnCIA!$A$1:$BF$106,MATCH($E32,Output_POTEnCIA!$A:$A,0),MATCH(M$1,Output_POTEnCIA!$1:$1,0))</f>
        <v>0.17082399860729036</v>
      </c>
      <c r="N32" s="71">
        <f>INDEX(Output_POTEnCIA!$A$1:$BF$106,MATCH($E32,Output_POTEnCIA!$A:$A,0),MATCH(N$1,Output_POTEnCIA!$1:$1,0))</f>
        <v>0.22964741998970253</v>
      </c>
      <c r="O32" s="71">
        <f>INDEX(Output_POTEnCIA!$A$1:$BF$106,MATCH($E32,Output_POTEnCIA!$A:$A,0),MATCH(O$1,Output_POTEnCIA!$1:$1,0))</f>
        <v>0.30670490847541193</v>
      </c>
      <c r="P32" s="71">
        <f>INDEX(Output_POTEnCIA!$A$1:$BF$106,MATCH($E32,Output_POTEnCIA!$A:$A,0),MATCH(P$1,Output_POTEnCIA!$1:$1,0))</f>
        <v>1.7019194396449791E-2</v>
      </c>
      <c r="Q32" s="71">
        <f>INDEX(Output_POTEnCIA!$A$1:$BF$106,MATCH($E32,Output_POTEnCIA!$A:$A,0),MATCH(Q$1,Output_POTEnCIA!$1:$1,0))</f>
        <v>0.61435190096217429</v>
      </c>
      <c r="R32" s="71">
        <f>INDEX(Output_POTEnCIA!$A$1:$BF$106,MATCH($E32,Output_POTEnCIA!$A:$A,0),MATCH(R$1,Output_POTEnCIA!$1:$1,0))</f>
        <v>0.17747892260983464</v>
      </c>
      <c r="S32" s="71">
        <f>INDEX(Output_POTEnCIA!$A$1:$BF$106,MATCH($E32,Output_POTEnCIA!$A:$A,0),MATCH(S$1,Output_POTEnCIA!$1:$1,0))</f>
        <v>1.3838830592303028E-2</v>
      </c>
      <c r="T32" s="71">
        <f>INDEX(Output_POTEnCIA!$A$1:$BF$106,MATCH($E32,Output_POTEnCIA!$A:$A,0),MATCH(T$1,Output_POTEnCIA!$1:$1,0))</f>
        <v>0.17826170533708963</v>
      </c>
      <c r="U32" s="71">
        <f>INDEX(Output_POTEnCIA!$A$1:$BF$106,MATCH($E32,Output_POTEnCIA!$A:$A,0),MATCH(U$1,Output_POTEnCIA!$1:$1,0))</f>
        <v>1.048594074354128E-2</v>
      </c>
      <c r="V32" s="71">
        <f>INDEX(Output_POTEnCIA!$A$1:$BF$106,MATCH($E32,Output_POTEnCIA!$A:$A,0),MATCH(V$1,Output_POTEnCIA!$1:$1,0))</f>
        <v>0.7128556463211787</v>
      </c>
      <c r="W32" s="71">
        <f>INDEX(Output_POTEnCIA!$A$1:$BF$106,MATCH($E32,Output_POTEnCIA!$A:$A,0),MATCH(W$1,Output_POTEnCIA!$1:$1,0))</f>
        <v>2.8142688754447215E-3</v>
      </c>
      <c r="X32" s="71">
        <f>INDEX(Output_POTEnCIA!$A$1:$BF$106,MATCH($E32,Output_POTEnCIA!$A:$A,0),MATCH(X$1,Output_POTEnCIA!$1:$1,0))</f>
        <v>0.73116083383738162</v>
      </c>
      <c r="Y32" s="71">
        <f>INDEX(Output_POTEnCIA!$A$1:$BF$106,MATCH($E32,Output_POTEnCIA!$A:$A,0),MATCH(Y$1,Output_POTEnCIA!$1:$1,0))</f>
        <v>0.45218921803123657</v>
      </c>
      <c r="Z32" s="71">
        <f>INDEX(Output_POTEnCIA!$A$1:$BF$106,MATCH($E32,Output_POTEnCIA!$A:$A,0),MATCH(Z$1,Output_POTEnCIA!$1:$1,0))</f>
        <v>0.16069709963952231</v>
      </c>
      <c r="AA32" s="71">
        <f>INDEX(Output_POTEnCIA!$A$1:$BF$106,MATCH($E32,Output_POTEnCIA!$A:$A,0),MATCH(AA$1,Output_POTEnCIA!$1:$1,0))</f>
        <v>0.11842239028603986</v>
      </c>
      <c r="AB32" s="71">
        <f>INDEX(Output_POTEnCIA!$A$1:$BF$106,MATCH($E32,Output_POTEnCIA!$A:$A,0),MATCH(AB$1,Output_POTEnCIA!$1:$1,0))</f>
        <v>1.5317524010794255E-3</v>
      </c>
      <c r="AC32" s="71">
        <f>INDEX(Output_POTEnCIA!$A$1:$BF$106,MATCH($E32,Output_POTEnCIA!$A:$A,0),MATCH(AC$1,Output_POTEnCIA!$1:$1,0))</f>
        <v>0.16370269632894699</v>
      </c>
      <c r="AD32" s="71">
        <f>INDEX(Output_POTEnCIA!$A$1:$BF$106,MATCH($E32,Output_POTEnCIA!$A:$A,0),MATCH(AD$1,Output_POTEnCIA!$1:$1,0))</f>
        <v>0.32143796121391005</v>
      </c>
      <c r="AE32" s="71">
        <f>INDEX(Output_POTEnCIA!$A$1:$BF$106,MATCH($E32,Output_POTEnCIA!$A:$A,0),MATCH(AE$1,Output_POTEnCIA!$1:$1,0))</f>
        <v>6.8449623303930271E-2</v>
      </c>
      <c r="AF32" s="71">
        <f>INDEX(Output_POTEnCIA!$A$1:$BF$106,MATCH($E32,Output_POTEnCIA!$A:$A,0),MATCH(AF$1,Output_POTEnCIA!$1:$1,0))</f>
        <v>0.80529972666365446</v>
      </c>
      <c r="AG32" s="71">
        <f>INDEX(Output_POTEnCIA!$A$1:$BF$106,MATCH($E32,Output_POTEnCIA!$A:$A,0),MATCH(AG$1,Output_POTEnCIA!$1:$1,0))</f>
        <v>8.8937093275488099E-2</v>
      </c>
      <c r="AH32" s="71">
        <f>INDEX(Output_POTEnCIA!$A$1:$BF$106,MATCH($E32,Output_POTEnCIA!$A:$A,0),MATCH(AH$1,Output_POTEnCIA!$1:$1,0))</f>
        <v>0.49017265117379394</v>
      </c>
      <c r="AI32" s="109"/>
    </row>
    <row r="33" spans="1:40" x14ac:dyDescent="0.2">
      <c r="A33" t="s">
        <v>851</v>
      </c>
      <c r="B33" t="s">
        <v>257</v>
      </c>
      <c r="C33" t="s">
        <v>270</v>
      </c>
      <c r="D33" t="s">
        <v>274</v>
      </c>
      <c r="E33" s="44" t="s">
        <v>168</v>
      </c>
      <c r="F33" s="71">
        <f>INDEX(Output_POTEnCIA!$A$1:$BF$106,MATCH($E33,Output_POTEnCIA!$A:$A,0),MATCH(F$1,Output_POTEnCIA!$1:$1,0))</f>
        <v>2.0466978628477083E-2</v>
      </c>
      <c r="G33" s="71">
        <f>INDEX(Output_POTEnCIA!$A$1:$BF$106,MATCH($E33,Output_POTEnCIA!$A:$A,0),MATCH(G$1,Output_POTEnCIA!$1:$1,0))</f>
        <v>4.1970411373709299E-2</v>
      </c>
      <c r="H33" s="71">
        <f>INDEX(Output_POTEnCIA!$A$1:$BF$106,MATCH($E33,Output_POTEnCIA!$A:$A,0),MATCH(H$1,Output_POTEnCIA!$1:$1,0))</f>
        <v>4.5666358443963113E-4</v>
      </c>
      <c r="I33" s="71">
        <f>INDEX(Output_POTEnCIA!$A$1:$BF$106,MATCH($E33,Output_POTEnCIA!$A:$A,0),MATCH(I$1,Output_POTEnCIA!$1:$1,0))</f>
        <v>0.91106290672451196</v>
      </c>
      <c r="J33" s="71">
        <f>INDEX(Output_POTEnCIA!$A$1:$BF$106,MATCH($E33,Output_POTEnCIA!$A:$A,0),MATCH(J$1,Output_POTEnCIA!$1:$1,0))</f>
        <v>5.5828875934623408E-3</v>
      </c>
      <c r="K33" s="71">
        <f>INDEX(Output_POTEnCIA!$A$1:$BF$106,MATCH($E33,Output_POTEnCIA!$A:$A,0),MATCH(K$1,Output_POTEnCIA!$1:$1,0))</f>
        <v>7.1899722476337609E-3</v>
      </c>
      <c r="L33" s="71">
        <f>INDEX(Output_POTEnCIA!$A$1:$BF$106,MATCH($E33,Output_POTEnCIA!$A:$A,0),MATCH(L$1,Output_POTEnCIA!$1:$1,0))</f>
        <v>2.3610214026167062E-2</v>
      </c>
      <c r="M33" s="71">
        <f>INDEX(Output_POTEnCIA!$A$1:$BF$106,MATCH($E33,Output_POTEnCIA!$A:$A,0),MATCH(M$1,Output_POTEnCIA!$1:$1,0))</f>
        <v>0</v>
      </c>
      <c r="N33" s="71">
        <f>INDEX(Output_POTEnCIA!$A$1:$BF$106,MATCH($E33,Output_POTEnCIA!$A:$A,0),MATCH(N$1,Output_POTEnCIA!$1:$1,0))</f>
        <v>1.5571013461272249E-3</v>
      </c>
      <c r="O33" s="71">
        <f>INDEX(Output_POTEnCIA!$A$1:$BF$106,MATCH($E33,Output_POTEnCIA!$A:$A,0),MATCH(O$1,Output_POTEnCIA!$1:$1,0))</f>
        <v>1.4990751351121601E-2</v>
      </c>
      <c r="P33" s="71">
        <f>INDEX(Output_POTEnCIA!$A$1:$BF$106,MATCH($E33,Output_POTEnCIA!$A:$A,0),MATCH(P$1,Output_POTEnCIA!$1:$1,0))</f>
        <v>6.3891803493616233E-3</v>
      </c>
      <c r="Q33" s="71">
        <f>INDEX(Output_POTEnCIA!$A$1:$BF$106,MATCH($E33,Output_POTEnCIA!$A:$A,0),MATCH(Q$1,Output_POTEnCIA!$1:$1,0))</f>
        <v>2.8360705129430171E-2</v>
      </c>
      <c r="R33" s="71">
        <f>INDEX(Output_POTEnCIA!$A$1:$BF$106,MATCH($E33,Output_POTEnCIA!$A:$A,0),MATCH(R$1,Output_POTEnCIA!$1:$1,0))</f>
        <v>7.4936603087241149E-3</v>
      </c>
      <c r="S33" s="71">
        <f>INDEX(Output_POTEnCIA!$A$1:$BF$106,MATCH($E33,Output_POTEnCIA!$A:$A,0),MATCH(S$1,Output_POTEnCIA!$1:$1,0))</f>
        <v>3.171070683873665E-3</v>
      </c>
      <c r="T33" s="71">
        <f>INDEX(Output_POTEnCIA!$A$1:$BF$106,MATCH($E33,Output_POTEnCIA!$A:$A,0),MATCH(T$1,Output_POTEnCIA!$1:$1,0))</f>
        <v>3.2745007096437358E-2</v>
      </c>
      <c r="U33" s="71">
        <f>INDEX(Output_POTEnCIA!$A$1:$BF$106,MATCH($E33,Output_POTEnCIA!$A:$A,0),MATCH(U$1,Output_POTEnCIA!$1:$1,0))</f>
        <v>4.3269717776840015E-2</v>
      </c>
      <c r="V33" s="71">
        <f>INDEX(Output_POTEnCIA!$A$1:$BF$106,MATCH($E33,Output_POTEnCIA!$A:$A,0),MATCH(V$1,Output_POTEnCIA!$1:$1,0))</f>
        <v>3.6080824629620533E-4</v>
      </c>
      <c r="W33" s="71">
        <f>INDEX(Output_POTEnCIA!$A$1:$BF$106,MATCH($E33,Output_POTEnCIA!$A:$A,0),MATCH(W$1,Output_POTEnCIA!$1:$1,0))</f>
        <v>9.8518054410951222E-4</v>
      </c>
      <c r="X33" s="71">
        <f>INDEX(Output_POTEnCIA!$A$1:$BF$106,MATCH($E33,Output_POTEnCIA!$A:$A,0),MATCH(X$1,Output_POTEnCIA!$1:$1,0))</f>
        <v>0</v>
      </c>
      <c r="Y33" s="71">
        <f>INDEX(Output_POTEnCIA!$A$1:$BF$106,MATCH($E33,Output_POTEnCIA!$A:$A,0),MATCH(Y$1,Output_POTEnCIA!$1:$1,0))</f>
        <v>1.5357687221703631E-2</v>
      </c>
      <c r="Z33" s="71">
        <f>INDEX(Output_POTEnCIA!$A$1:$BF$106,MATCH($E33,Output_POTEnCIA!$A:$A,0),MATCH(Z$1,Output_POTEnCIA!$1:$1,0))</f>
        <v>7.4605362598928393E-3</v>
      </c>
      <c r="AA33" s="71">
        <f>INDEX(Output_POTEnCIA!$A$1:$BF$106,MATCH($E33,Output_POTEnCIA!$A:$A,0),MATCH(AA$1,Output_POTEnCIA!$1:$1,0))</f>
        <v>2.77103174897931E-2</v>
      </c>
      <c r="AB33" s="71">
        <f>INDEX(Output_POTEnCIA!$A$1:$BF$106,MATCH($E33,Output_POTEnCIA!$A:$A,0),MATCH(AB$1,Output_POTEnCIA!$1:$1,0))</f>
        <v>2.3010138468820118E-3</v>
      </c>
      <c r="AC33" s="71">
        <f>INDEX(Output_POTEnCIA!$A$1:$BF$106,MATCH($E33,Output_POTEnCIA!$A:$A,0),MATCH(AC$1,Output_POTEnCIA!$1:$1,0))</f>
        <v>3.8130029961580165E-3</v>
      </c>
      <c r="AD33" s="71">
        <f>INDEX(Output_POTEnCIA!$A$1:$BF$106,MATCH($E33,Output_POTEnCIA!$A:$A,0),MATCH(AD$1,Output_POTEnCIA!$1:$1,0))</f>
        <v>7.2243325457263129E-4</v>
      </c>
      <c r="AE33" s="71">
        <f>INDEX(Output_POTEnCIA!$A$1:$BF$106,MATCH($E33,Output_POTEnCIA!$A:$A,0),MATCH(AE$1,Output_POTEnCIA!$1:$1,0))</f>
        <v>0</v>
      </c>
      <c r="AF33" s="71">
        <f>INDEX(Output_POTEnCIA!$A$1:$BF$106,MATCH($E33,Output_POTEnCIA!$A:$A,0),MATCH(AF$1,Output_POTEnCIA!$1:$1,0))</f>
        <v>5.245263820997428E-3</v>
      </c>
      <c r="AG33" s="71">
        <f>INDEX(Output_POTEnCIA!$A$1:$BF$106,MATCH($E33,Output_POTEnCIA!$A:$A,0),MATCH(AG$1,Output_POTEnCIA!$1:$1,0))</f>
        <v>0.91106290672451196</v>
      </c>
      <c r="AH33" s="71">
        <f>INDEX(Output_POTEnCIA!$A$1:$BF$106,MATCH($E33,Output_POTEnCIA!$A:$A,0),MATCH(AH$1,Output_POTEnCIA!$1:$1,0))</f>
        <v>3.1586356140981668E-3</v>
      </c>
      <c r="AI33" s="109"/>
    </row>
    <row r="34" spans="1:40" x14ac:dyDescent="0.2">
      <c r="A34" t="s">
        <v>851</v>
      </c>
      <c r="B34" t="s">
        <v>257</v>
      </c>
      <c r="C34" t="s">
        <v>270</v>
      </c>
      <c r="D34" t="s">
        <v>853</v>
      </c>
      <c r="E34" t="s">
        <v>861</v>
      </c>
      <c r="F34" s="71">
        <f>INDEX(Output_POTEnCIA!$A$1:$BF$106,MATCH($E34,Output_POTEnCIA!$A:$A,0),MATCH(F$1,Output_POTEnCIA!$1:$1,0))</f>
        <v>6.5528667840535751E-2</v>
      </c>
      <c r="G34" s="71">
        <f>INDEX(Output_POTEnCIA!$A$1:$BF$106,MATCH($E34,Output_POTEnCIA!$A:$A,0),MATCH(G$1,Output_POTEnCIA!$1:$1,0))</f>
        <v>0.10974945658042343</v>
      </c>
      <c r="H34" s="71">
        <f>INDEX(Output_POTEnCIA!$A$1:$BF$106,MATCH($E34,Output_POTEnCIA!$A:$A,0),MATCH(H$1,Output_POTEnCIA!$1:$1,0))</f>
        <v>1.2129959992001648E-3</v>
      </c>
      <c r="I34" s="71">
        <f>INDEX(Output_POTEnCIA!$A$1:$BF$106,MATCH($E34,Output_POTEnCIA!$A:$A,0),MATCH(I$1,Output_POTEnCIA!$1:$1,0))</f>
        <v>0</v>
      </c>
      <c r="J34" s="71">
        <f>INDEX(Output_POTEnCIA!$A$1:$BF$106,MATCH($E34,Output_POTEnCIA!$A:$A,0),MATCH(J$1,Output_POTEnCIA!$1:$1,0))</f>
        <v>0.11952234301360659</v>
      </c>
      <c r="K34" s="71">
        <f>INDEX(Output_POTEnCIA!$A$1:$BF$106,MATCH($E34,Output_POTEnCIA!$A:$A,0),MATCH(K$1,Output_POTEnCIA!$1:$1,0))</f>
        <v>0.16259057137366922</v>
      </c>
      <c r="L34" s="71">
        <f>INDEX(Output_POTEnCIA!$A$1:$BF$106,MATCH($E34,Output_POTEnCIA!$A:$A,0),MATCH(L$1,Output_POTEnCIA!$1:$1,0))</f>
        <v>0.13930824329327512</v>
      </c>
      <c r="M34" s="71">
        <f>INDEX(Output_POTEnCIA!$A$1:$BF$106,MATCH($E34,Output_POTEnCIA!$A:$A,0),MATCH(M$1,Output_POTEnCIA!$1:$1,0))</f>
        <v>2.6961482072233218E-2</v>
      </c>
      <c r="N34" s="71">
        <f>INDEX(Output_POTEnCIA!$A$1:$BF$106,MATCH($E34,Output_POTEnCIA!$A:$A,0),MATCH(N$1,Output_POTEnCIA!$1:$1,0))</f>
        <v>1.6813490592275299E-3</v>
      </c>
      <c r="O34" s="71">
        <f>INDEX(Output_POTEnCIA!$A$1:$BF$106,MATCH($E34,Output_POTEnCIA!$A:$A,0),MATCH(O$1,Output_POTEnCIA!$1:$1,0))</f>
        <v>2.5513760783778237E-2</v>
      </c>
      <c r="P34" s="71">
        <f>INDEX(Output_POTEnCIA!$A$1:$BF$106,MATCH($E34,Output_POTEnCIA!$A:$A,0),MATCH(P$1,Output_POTEnCIA!$1:$1,0))</f>
        <v>2.1017740451861222E-2</v>
      </c>
      <c r="Q34" s="71">
        <f>INDEX(Output_POTEnCIA!$A$1:$BF$106,MATCH($E34,Output_POTEnCIA!$A:$A,0),MATCH(Q$1,Output_POTEnCIA!$1:$1,0))</f>
        <v>8.6478170015840516E-2</v>
      </c>
      <c r="R34" s="71">
        <f>INDEX(Output_POTEnCIA!$A$1:$BF$106,MATCH($E34,Output_POTEnCIA!$A:$A,0),MATCH(R$1,Output_POTEnCIA!$1:$1,0))</f>
        <v>2.4388466901525102E-2</v>
      </c>
      <c r="S34" s="71">
        <f>INDEX(Output_POTEnCIA!$A$1:$BF$106,MATCH($E34,Output_POTEnCIA!$A:$A,0),MATCH(S$1,Output_POTEnCIA!$1:$1,0))</f>
        <v>1.4762333125580354E-2</v>
      </c>
      <c r="T34" s="71">
        <f>INDEX(Output_POTEnCIA!$A$1:$BF$106,MATCH($E34,Output_POTEnCIA!$A:$A,0),MATCH(T$1,Output_POTEnCIA!$1:$1,0))</f>
        <v>3.6830740254840101E-2</v>
      </c>
      <c r="U34" s="71">
        <f>INDEX(Output_POTEnCIA!$A$1:$BF$106,MATCH($E34,Output_POTEnCIA!$A:$A,0),MATCH(U$1,Output_POTEnCIA!$1:$1,0))</f>
        <v>0.10063306100917956</v>
      </c>
      <c r="V34" s="71">
        <f>INDEX(Output_POTEnCIA!$A$1:$BF$106,MATCH($E34,Output_POTEnCIA!$A:$A,0),MATCH(V$1,Output_POTEnCIA!$1:$1,0))</f>
        <v>9.9404331636521917E-2</v>
      </c>
      <c r="W34" s="71">
        <f>INDEX(Output_POTEnCIA!$A$1:$BF$106,MATCH($E34,Output_POTEnCIA!$A:$A,0),MATCH(W$1,Output_POTEnCIA!$1:$1,0))</f>
        <v>3.134962099289641E-3</v>
      </c>
      <c r="X34" s="71">
        <f>INDEX(Output_POTEnCIA!$A$1:$BF$106,MATCH($E34,Output_POTEnCIA!$A:$A,0),MATCH(X$1,Output_POTEnCIA!$1:$1,0))</f>
        <v>2.379455060390203E-2</v>
      </c>
      <c r="Y34" s="71">
        <f>INDEX(Output_POTEnCIA!$A$1:$BF$106,MATCH($E34,Output_POTEnCIA!$A:$A,0),MATCH(Y$1,Output_POTEnCIA!$1:$1,0))</f>
        <v>2.9378088791539841E-2</v>
      </c>
      <c r="Z34" s="71">
        <f>INDEX(Output_POTEnCIA!$A$1:$BF$106,MATCH($E34,Output_POTEnCIA!$A:$A,0),MATCH(Z$1,Output_POTEnCIA!$1:$1,0))</f>
        <v>0.10163444576354889</v>
      </c>
      <c r="AA34" s="71">
        <f>INDEX(Output_POTEnCIA!$A$1:$BF$106,MATCH($E34,Output_POTEnCIA!$A:$A,0),MATCH(AA$1,Output_POTEnCIA!$1:$1,0))</f>
        <v>0.20140528279680842</v>
      </c>
      <c r="AB34" s="71">
        <f>INDEX(Output_POTEnCIA!$A$1:$BF$106,MATCH($E34,Output_POTEnCIA!$A:$A,0),MATCH(AB$1,Output_POTEnCIA!$1:$1,0))</f>
        <v>1.108665888674908E-3</v>
      </c>
      <c r="AC34" s="71">
        <f>INDEX(Output_POTEnCIA!$A$1:$BF$106,MATCH($E34,Output_POTEnCIA!$A:$A,0),MATCH(AC$1,Output_POTEnCIA!$1:$1,0))</f>
        <v>2.6333843039244381E-2</v>
      </c>
      <c r="AD34" s="71">
        <f>INDEX(Output_POTEnCIA!$A$1:$BF$106,MATCH($E34,Output_POTEnCIA!$A:$A,0),MATCH(AD$1,Output_POTEnCIA!$1:$1,0))</f>
        <v>3.6701555191342834E-2</v>
      </c>
      <c r="AE34" s="71">
        <f>INDEX(Output_POTEnCIA!$A$1:$BF$106,MATCH($E34,Output_POTEnCIA!$A:$A,0),MATCH(AE$1,Output_POTEnCIA!$1:$1,0))</f>
        <v>3.7228477231200048E-2</v>
      </c>
      <c r="AF34" s="71">
        <f>INDEX(Output_POTEnCIA!$A$1:$BF$106,MATCH($E34,Output_POTEnCIA!$A:$A,0),MATCH(AF$1,Output_POTEnCIA!$1:$1,0))</f>
        <v>1.5560109714437061E-3</v>
      </c>
      <c r="AG34" s="71">
        <f>INDEX(Output_POTEnCIA!$A$1:$BF$106,MATCH($E34,Output_POTEnCIA!$A:$A,0),MATCH(AG$1,Output_POTEnCIA!$1:$1,0))</f>
        <v>0</v>
      </c>
      <c r="AH34" s="71">
        <f>INDEX(Output_POTEnCIA!$A$1:$BF$106,MATCH($E34,Output_POTEnCIA!$A:$A,0),MATCH(AH$1,Output_POTEnCIA!$1:$1,0))</f>
        <v>7.1555593006737597E-2</v>
      </c>
      <c r="AI34" s="109"/>
    </row>
    <row r="35" spans="1:40" x14ac:dyDescent="0.2">
      <c r="A35" t="s">
        <v>851</v>
      </c>
      <c r="B35" t="s">
        <v>257</v>
      </c>
      <c r="C35" t="s">
        <v>270</v>
      </c>
      <c r="D35" s="44" t="s">
        <v>872</v>
      </c>
      <c r="F35" s="71">
        <f>SUM(F31:F34)</f>
        <v>1</v>
      </c>
      <c r="G35" s="71">
        <f t="shared" ref="G35:AH35" si="6">SUM(G31:G34)</f>
        <v>1</v>
      </c>
      <c r="H35" s="71">
        <f t="shared" si="6"/>
        <v>0.99999999999999989</v>
      </c>
      <c r="I35" s="71">
        <f t="shared" si="6"/>
        <v>1</v>
      </c>
      <c r="J35" s="71">
        <f t="shared" si="6"/>
        <v>1</v>
      </c>
      <c r="K35" s="71">
        <f t="shared" si="6"/>
        <v>1</v>
      </c>
      <c r="L35" s="71">
        <f t="shared" si="6"/>
        <v>1</v>
      </c>
      <c r="M35" s="71">
        <f t="shared" si="6"/>
        <v>1</v>
      </c>
      <c r="N35" s="71">
        <f t="shared" si="6"/>
        <v>1</v>
      </c>
      <c r="O35" s="71">
        <f t="shared" si="6"/>
        <v>1.0000000000000002</v>
      </c>
      <c r="P35" s="71">
        <f t="shared" si="6"/>
        <v>1</v>
      </c>
      <c r="Q35" s="71">
        <f t="shared" si="6"/>
        <v>1</v>
      </c>
      <c r="R35" s="71">
        <f t="shared" si="6"/>
        <v>1</v>
      </c>
      <c r="S35" s="71">
        <f t="shared" si="6"/>
        <v>1.0000000000000002</v>
      </c>
      <c r="T35" s="71">
        <f t="shared" si="6"/>
        <v>1</v>
      </c>
      <c r="U35" s="71">
        <f t="shared" si="6"/>
        <v>0.99999999999999989</v>
      </c>
      <c r="V35" s="71">
        <f t="shared" si="6"/>
        <v>1</v>
      </c>
      <c r="W35" s="71">
        <f t="shared" si="6"/>
        <v>1</v>
      </c>
      <c r="X35" s="71">
        <f t="shared" si="6"/>
        <v>0.99999999999999989</v>
      </c>
      <c r="Y35" s="71">
        <f t="shared" si="6"/>
        <v>1.0000000000000002</v>
      </c>
      <c r="Z35" s="71">
        <f t="shared" si="6"/>
        <v>1</v>
      </c>
      <c r="AA35" s="71">
        <f t="shared" si="6"/>
        <v>1</v>
      </c>
      <c r="AB35" s="71">
        <f t="shared" si="6"/>
        <v>1</v>
      </c>
      <c r="AC35" s="71">
        <f t="shared" si="6"/>
        <v>1</v>
      </c>
      <c r="AD35" s="71">
        <f t="shared" si="6"/>
        <v>1</v>
      </c>
      <c r="AE35" s="71">
        <f t="shared" si="6"/>
        <v>1</v>
      </c>
      <c r="AF35" s="71">
        <f t="shared" si="6"/>
        <v>1</v>
      </c>
      <c r="AG35" s="71">
        <f t="shared" si="6"/>
        <v>1</v>
      </c>
      <c r="AH35" s="71">
        <f t="shared" si="6"/>
        <v>1</v>
      </c>
      <c r="AI35" s="109">
        <f>SUM(F35:AH35)</f>
        <v>29</v>
      </c>
      <c r="AJ35" s="71" t="b">
        <f>AI35=29</f>
        <v>1</v>
      </c>
    </row>
    <row r="36" spans="1:40" x14ac:dyDescent="0.2">
      <c r="A36" t="s">
        <v>852</v>
      </c>
      <c r="B36" t="s">
        <v>257</v>
      </c>
      <c r="C36" t="s">
        <v>258</v>
      </c>
      <c r="D36" t="s">
        <v>261</v>
      </c>
      <c r="E36" s="44" t="s">
        <v>150</v>
      </c>
      <c r="F36" s="71">
        <f>INDEX(Output_POTEnCIA!$A$1:$BF$106,MATCH($E36,Output_POTEnCIA!$A:$A,0),MATCH(F$1,Output_POTEnCIA!$1:$1,0))</f>
        <v>0.71762752292595056</v>
      </c>
      <c r="G36" s="71">
        <f>INDEX(Output_POTEnCIA!$A$1:$BF$106,MATCH($E36,Output_POTEnCIA!$A:$A,0),MATCH(G$1,Output_POTEnCIA!$1:$1,0))</f>
        <v>0.67863109465666793</v>
      </c>
      <c r="H36" s="71">
        <f>INDEX(Output_POTEnCIA!$A$1:$BF$106,MATCH($E36,Output_POTEnCIA!$A:$A,0),MATCH(H$1,Output_POTEnCIA!$1:$1,0))</f>
        <v>0.4612223334929948</v>
      </c>
      <c r="I36" s="71">
        <f>INDEX(Output_POTEnCIA!$A$1:$BF$106,MATCH($E36,Output_POTEnCIA!$A:$A,0),MATCH(I$1,Output_POTEnCIA!$1:$1,0))</f>
        <v>0.52</v>
      </c>
      <c r="J36" s="71">
        <f>INDEX(Output_POTEnCIA!$A$1:$BF$106,MATCH($E36,Output_POTEnCIA!$A:$A,0),MATCH(J$1,Output_POTEnCIA!$1:$1,0))</f>
        <v>0.81695018707854983</v>
      </c>
      <c r="K36" s="71">
        <f>INDEX(Output_POTEnCIA!$A$1:$BF$106,MATCH($E36,Output_POTEnCIA!$A:$A,0),MATCH(K$1,Output_POTEnCIA!$1:$1,0))</f>
        <v>0.78240308556473748</v>
      </c>
      <c r="L36" s="71">
        <f>INDEX(Output_POTEnCIA!$A$1:$BF$106,MATCH($E36,Output_POTEnCIA!$A:$A,0),MATCH(L$1,Output_POTEnCIA!$1:$1,0))</f>
        <v>0.91336116579103332</v>
      </c>
      <c r="M36" s="71">
        <f>INDEX(Output_POTEnCIA!$A$1:$BF$106,MATCH($E36,Output_POTEnCIA!$A:$A,0),MATCH(M$1,Output_POTEnCIA!$1:$1,0))</f>
        <v>0.47253498081233652</v>
      </c>
      <c r="N36" s="71">
        <f>INDEX(Output_POTEnCIA!$A$1:$BF$106,MATCH($E36,Output_POTEnCIA!$A:$A,0),MATCH(N$1,Output_POTEnCIA!$1:$1,0))</f>
        <v>0.85448980673313135</v>
      </c>
      <c r="O36" s="71">
        <f>INDEX(Output_POTEnCIA!$A$1:$BF$106,MATCH($E36,Output_POTEnCIA!$A:$A,0),MATCH(O$1,Output_POTEnCIA!$1:$1,0))</f>
        <v>0.13604014321901126</v>
      </c>
      <c r="P36" s="71">
        <f>INDEX(Output_POTEnCIA!$A$1:$BF$106,MATCH($E36,Output_POTEnCIA!$A:$A,0),MATCH(P$1,Output_POTEnCIA!$1:$1,0))</f>
        <v>0.81458647818300767</v>
      </c>
      <c r="Q36" s="71">
        <f>INDEX(Output_POTEnCIA!$A$1:$BF$106,MATCH($E36,Output_POTEnCIA!$A:$A,0),MATCH(Q$1,Output_POTEnCIA!$1:$1,0))</f>
        <v>0.88182311683670711</v>
      </c>
      <c r="R36" s="71">
        <f>INDEX(Output_POTEnCIA!$A$1:$BF$106,MATCH($E36,Output_POTEnCIA!$A:$A,0),MATCH(R$1,Output_POTEnCIA!$1:$1,0))</f>
        <v>0.88565935060845713</v>
      </c>
      <c r="S36" s="71">
        <f>INDEX(Output_POTEnCIA!$A$1:$BF$106,MATCH($E36,Output_POTEnCIA!$A:$A,0),MATCH(S$1,Output_POTEnCIA!$1:$1,0))</f>
        <v>0.69657212857685968</v>
      </c>
      <c r="T36" s="71">
        <f>INDEX(Output_POTEnCIA!$A$1:$BF$106,MATCH($E36,Output_POTEnCIA!$A:$A,0),MATCH(T$1,Output_POTEnCIA!$1:$1,0))</f>
        <v>0.69098530679317982</v>
      </c>
      <c r="U36" s="71">
        <f>INDEX(Output_POTEnCIA!$A$1:$BF$106,MATCH($E36,Output_POTEnCIA!$A:$A,0),MATCH(U$1,Output_POTEnCIA!$1:$1,0))</f>
        <v>0.96850125734183656</v>
      </c>
      <c r="V36" s="71">
        <f>INDEX(Output_POTEnCIA!$A$1:$BF$106,MATCH($E36,Output_POTEnCIA!$A:$A,0),MATCH(V$1,Output_POTEnCIA!$1:$1,0))</f>
        <v>0.78154584057219934</v>
      </c>
      <c r="W36" s="71">
        <f>INDEX(Output_POTEnCIA!$A$1:$BF$106,MATCH($E36,Output_POTEnCIA!$A:$A,0),MATCH(W$1,Output_POTEnCIA!$1:$1,0))</f>
        <v>0.22892009080823567</v>
      </c>
      <c r="X36" s="71">
        <f>INDEX(Output_POTEnCIA!$A$1:$BF$106,MATCH($E36,Output_POTEnCIA!$A:$A,0),MATCH(X$1,Output_POTEnCIA!$1:$1,0))</f>
        <v>0.9283502870485556</v>
      </c>
      <c r="Y36" s="71">
        <f>INDEX(Output_POTEnCIA!$A$1:$BF$106,MATCH($E36,Output_POTEnCIA!$A:$A,0),MATCH(Y$1,Output_POTEnCIA!$1:$1,0))</f>
        <v>0.1206517185674808</v>
      </c>
      <c r="Z36" s="71">
        <f>INDEX(Output_POTEnCIA!$A$1:$BF$106,MATCH($E36,Output_POTEnCIA!$A:$A,0),MATCH(Z$1,Output_POTEnCIA!$1:$1,0))</f>
        <v>0.90530125030511122</v>
      </c>
      <c r="AA36" s="71">
        <f>INDEX(Output_POTEnCIA!$A$1:$BF$106,MATCH($E36,Output_POTEnCIA!$A:$A,0),MATCH(AA$1,Output_POTEnCIA!$1:$1,0))</f>
        <v>0.37619833385730744</v>
      </c>
      <c r="AB36" s="71">
        <f>INDEX(Output_POTEnCIA!$A$1:$BF$106,MATCH($E36,Output_POTEnCIA!$A:$A,0),MATCH(AB$1,Output_POTEnCIA!$1:$1,0))</f>
        <v>0.71407104307345182</v>
      </c>
      <c r="AC36" s="71">
        <f>INDEX(Output_POTEnCIA!$A$1:$BF$106,MATCH($E36,Output_POTEnCIA!$A:$A,0),MATCH(AC$1,Output_POTEnCIA!$1:$1,0))</f>
        <v>0.68882934654336703</v>
      </c>
      <c r="AD36" s="71">
        <f>INDEX(Output_POTEnCIA!$A$1:$BF$106,MATCH($E36,Output_POTEnCIA!$A:$A,0),MATCH(AD$1,Output_POTEnCIA!$1:$1,0))</f>
        <v>0.5687559243523066</v>
      </c>
      <c r="AE36" s="71">
        <f>INDEX(Output_POTEnCIA!$A$1:$BF$106,MATCH($E36,Output_POTEnCIA!$A:$A,0),MATCH(AE$1,Output_POTEnCIA!$1:$1,0))</f>
        <v>0.53354919094164321</v>
      </c>
      <c r="AF36" s="71">
        <f>INDEX(Output_POTEnCIA!$A$1:$BF$106,MATCH($E36,Output_POTEnCIA!$A:$A,0),MATCH(AF$1,Output_POTEnCIA!$1:$1,0))</f>
        <v>0.72678033823389698</v>
      </c>
      <c r="AG36" s="71">
        <f>INDEX(Output_POTEnCIA!$A$1:$BF$106,MATCH($E36,Output_POTEnCIA!$A:$A,0),MATCH(AG$1,Output_POTEnCIA!$1:$1,0))</f>
        <v>0.52</v>
      </c>
      <c r="AH36" s="71">
        <f>INDEX(Output_POTEnCIA!$A$1:$BF$106,MATCH($E36,Output_POTEnCIA!$A:$A,0),MATCH(AH$1,Output_POTEnCIA!$1:$1,0))</f>
        <v>0.75698904304200743</v>
      </c>
      <c r="AI36" s="109"/>
    </row>
    <row r="37" spans="1:40" x14ac:dyDescent="0.2">
      <c r="A37" t="s">
        <v>852</v>
      </c>
      <c r="B37" t="s">
        <v>257</v>
      </c>
      <c r="C37" t="s">
        <v>258</v>
      </c>
      <c r="D37" t="s">
        <v>275</v>
      </c>
      <c r="E37" s="44" t="s">
        <v>166</v>
      </c>
      <c r="F37" s="71">
        <f>INDEX(Output_POTEnCIA!$A$1:$BF$106,MATCH($E37,Output_POTEnCIA!$A:$A,0),MATCH(F$1,Output_POTEnCIA!$1:$1,0))</f>
        <v>0.28237247707404944</v>
      </c>
      <c r="G37" s="71">
        <f>INDEX(Output_POTEnCIA!$A$1:$BF$106,MATCH($E37,Output_POTEnCIA!$A:$A,0),MATCH(G$1,Output_POTEnCIA!$1:$1,0))</f>
        <v>0.32136890534333207</v>
      </c>
      <c r="H37" s="71">
        <f>INDEX(Output_POTEnCIA!$A$1:$BF$106,MATCH($E37,Output_POTEnCIA!$A:$A,0),MATCH(H$1,Output_POTEnCIA!$1:$1,0))</f>
        <v>0.53877766650700509</v>
      </c>
      <c r="I37" s="71">
        <f>INDEX(Output_POTEnCIA!$A$1:$BF$106,MATCH($E37,Output_POTEnCIA!$A:$A,0),MATCH(I$1,Output_POTEnCIA!$1:$1,0))</f>
        <v>0.48</v>
      </c>
      <c r="J37" s="71">
        <f>INDEX(Output_POTEnCIA!$A$1:$BF$106,MATCH($E37,Output_POTEnCIA!$A:$A,0),MATCH(J$1,Output_POTEnCIA!$1:$1,0))</f>
        <v>0.18304981292145009</v>
      </c>
      <c r="K37" s="71">
        <f>INDEX(Output_POTEnCIA!$A$1:$BF$106,MATCH($E37,Output_POTEnCIA!$A:$A,0),MATCH(K$1,Output_POTEnCIA!$1:$1,0))</f>
        <v>0.21759691443526261</v>
      </c>
      <c r="L37" s="71">
        <f>INDEX(Output_POTEnCIA!$A$1:$BF$106,MATCH($E37,Output_POTEnCIA!$A:$A,0),MATCH(L$1,Output_POTEnCIA!$1:$1,0))</f>
        <v>8.66388342089668E-2</v>
      </c>
      <c r="M37" s="71">
        <f>INDEX(Output_POTEnCIA!$A$1:$BF$106,MATCH($E37,Output_POTEnCIA!$A:$A,0),MATCH(M$1,Output_POTEnCIA!$1:$1,0))</f>
        <v>0.52746501918766353</v>
      </c>
      <c r="N37" s="71">
        <f>INDEX(Output_POTEnCIA!$A$1:$BF$106,MATCH($E37,Output_POTEnCIA!$A:$A,0),MATCH(N$1,Output_POTEnCIA!$1:$1,0))</f>
        <v>0.1455101932668687</v>
      </c>
      <c r="O37" s="71">
        <f>INDEX(Output_POTEnCIA!$A$1:$BF$106,MATCH($E37,Output_POTEnCIA!$A:$A,0),MATCH(O$1,Output_POTEnCIA!$1:$1,0))</f>
        <v>0.86395985678098874</v>
      </c>
      <c r="P37" s="71">
        <f>INDEX(Output_POTEnCIA!$A$1:$BF$106,MATCH($E37,Output_POTEnCIA!$A:$A,0),MATCH(P$1,Output_POTEnCIA!$1:$1,0))</f>
        <v>0.18541352181699236</v>
      </c>
      <c r="Q37" s="71">
        <f>INDEX(Output_POTEnCIA!$A$1:$BF$106,MATCH($E37,Output_POTEnCIA!$A:$A,0),MATCH(Q$1,Output_POTEnCIA!$1:$1,0))</f>
        <v>0.1181768831632929</v>
      </c>
      <c r="R37" s="71">
        <f>INDEX(Output_POTEnCIA!$A$1:$BF$106,MATCH($E37,Output_POTEnCIA!$A:$A,0),MATCH(R$1,Output_POTEnCIA!$1:$1,0))</f>
        <v>0.11434064939154286</v>
      </c>
      <c r="S37" s="71">
        <f>INDEX(Output_POTEnCIA!$A$1:$BF$106,MATCH($E37,Output_POTEnCIA!$A:$A,0),MATCH(S$1,Output_POTEnCIA!$1:$1,0))</f>
        <v>0.30342787142314037</v>
      </c>
      <c r="T37" s="71">
        <f>INDEX(Output_POTEnCIA!$A$1:$BF$106,MATCH($E37,Output_POTEnCIA!$A:$A,0),MATCH(T$1,Output_POTEnCIA!$1:$1,0))</f>
        <v>0.30901469320682018</v>
      </c>
      <c r="U37" s="71">
        <f>INDEX(Output_POTEnCIA!$A$1:$BF$106,MATCH($E37,Output_POTEnCIA!$A:$A,0),MATCH(U$1,Output_POTEnCIA!$1:$1,0))</f>
        <v>3.1498742658163437E-2</v>
      </c>
      <c r="V37" s="71">
        <f>INDEX(Output_POTEnCIA!$A$1:$BF$106,MATCH($E37,Output_POTEnCIA!$A:$A,0),MATCH(V$1,Output_POTEnCIA!$1:$1,0))</f>
        <v>0.21845415942780061</v>
      </c>
      <c r="W37" s="71">
        <f>INDEX(Output_POTEnCIA!$A$1:$BF$106,MATCH($E37,Output_POTEnCIA!$A:$A,0),MATCH(W$1,Output_POTEnCIA!$1:$1,0))</f>
        <v>0.77107990919176428</v>
      </c>
      <c r="X37" s="71">
        <f>INDEX(Output_POTEnCIA!$A$1:$BF$106,MATCH($E37,Output_POTEnCIA!$A:$A,0),MATCH(X$1,Output_POTEnCIA!$1:$1,0))</f>
        <v>7.1649712951444455E-2</v>
      </c>
      <c r="Y37" s="71">
        <f>INDEX(Output_POTEnCIA!$A$1:$BF$106,MATCH($E37,Output_POTEnCIA!$A:$A,0),MATCH(Y$1,Output_POTEnCIA!$1:$1,0))</f>
        <v>0.87934828143251931</v>
      </c>
      <c r="Z37" s="71">
        <f>INDEX(Output_POTEnCIA!$A$1:$BF$106,MATCH($E37,Output_POTEnCIA!$A:$A,0),MATCH(Z$1,Output_POTEnCIA!$1:$1,0))</f>
        <v>9.4698749694888826E-2</v>
      </c>
      <c r="AA37" s="71">
        <f>INDEX(Output_POTEnCIA!$A$1:$BF$106,MATCH($E37,Output_POTEnCIA!$A:$A,0),MATCH(AA$1,Output_POTEnCIA!$1:$1,0))</f>
        <v>0.62380166614269261</v>
      </c>
      <c r="AB37" s="71">
        <f>INDEX(Output_POTEnCIA!$A$1:$BF$106,MATCH($E37,Output_POTEnCIA!$A:$A,0),MATCH(AB$1,Output_POTEnCIA!$1:$1,0))</f>
        <v>0.28592895692654824</v>
      </c>
      <c r="AC37" s="71">
        <f>INDEX(Output_POTEnCIA!$A$1:$BF$106,MATCH($E37,Output_POTEnCIA!$A:$A,0),MATCH(AC$1,Output_POTEnCIA!$1:$1,0))</f>
        <v>0.31117065345663308</v>
      </c>
      <c r="AD37" s="71">
        <f>INDEX(Output_POTEnCIA!$A$1:$BF$106,MATCH($E37,Output_POTEnCIA!$A:$A,0),MATCH(AD$1,Output_POTEnCIA!$1:$1,0))</f>
        <v>0.43124407564769335</v>
      </c>
      <c r="AE37" s="71">
        <f>INDEX(Output_POTEnCIA!$A$1:$BF$106,MATCH($E37,Output_POTEnCIA!$A:$A,0),MATCH(AE$1,Output_POTEnCIA!$1:$1,0))</f>
        <v>0.46645080905835679</v>
      </c>
      <c r="AF37" s="71">
        <f>INDEX(Output_POTEnCIA!$A$1:$BF$106,MATCH($E37,Output_POTEnCIA!$A:$A,0),MATCH(AF$1,Output_POTEnCIA!$1:$1,0))</f>
        <v>0.27321966176610318</v>
      </c>
      <c r="AG37" s="71">
        <f>INDEX(Output_POTEnCIA!$A$1:$BF$106,MATCH($E37,Output_POTEnCIA!$A:$A,0),MATCH(AG$1,Output_POTEnCIA!$1:$1,0))</f>
        <v>0.48</v>
      </c>
      <c r="AH37" s="71">
        <f>INDEX(Output_POTEnCIA!$A$1:$BF$106,MATCH($E37,Output_POTEnCIA!$A:$A,0),MATCH(AH$1,Output_POTEnCIA!$1:$1,0))</f>
        <v>0.24301095695799257</v>
      </c>
    </row>
    <row r="38" spans="1:40" x14ac:dyDescent="0.2">
      <c r="A38" t="s">
        <v>852</v>
      </c>
      <c r="B38" t="s">
        <v>257</v>
      </c>
      <c r="C38" t="s">
        <v>258</v>
      </c>
      <c r="D38" s="44" t="s">
        <v>872</v>
      </c>
      <c r="F38" s="71">
        <f>SUM(F36:F37)</f>
        <v>1</v>
      </c>
      <c r="G38" s="71">
        <f t="shared" ref="G38:AH38" si="7">SUM(G36:G37)</f>
        <v>1</v>
      </c>
      <c r="H38" s="71">
        <f t="shared" si="7"/>
        <v>0.99999999999999989</v>
      </c>
      <c r="I38" s="71">
        <f t="shared" si="7"/>
        <v>1</v>
      </c>
      <c r="J38" s="71">
        <f t="shared" si="7"/>
        <v>0.99999999999999989</v>
      </c>
      <c r="K38" s="71">
        <f t="shared" si="7"/>
        <v>1</v>
      </c>
      <c r="L38" s="71">
        <f t="shared" si="7"/>
        <v>1.0000000000000002</v>
      </c>
      <c r="M38" s="71">
        <f t="shared" si="7"/>
        <v>1</v>
      </c>
      <c r="N38" s="71">
        <f t="shared" si="7"/>
        <v>1</v>
      </c>
      <c r="O38" s="71">
        <f t="shared" si="7"/>
        <v>1</v>
      </c>
      <c r="P38" s="71">
        <f t="shared" si="7"/>
        <v>1</v>
      </c>
      <c r="Q38" s="71">
        <f t="shared" si="7"/>
        <v>1</v>
      </c>
      <c r="R38" s="71">
        <f t="shared" si="7"/>
        <v>1</v>
      </c>
      <c r="S38" s="71">
        <f t="shared" si="7"/>
        <v>1</v>
      </c>
      <c r="T38" s="71">
        <f t="shared" si="7"/>
        <v>1</v>
      </c>
      <c r="U38" s="71">
        <f t="shared" si="7"/>
        <v>1</v>
      </c>
      <c r="V38" s="71">
        <f t="shared" si="7"/>
        <v>1</v>
      </c>
      <c r="W38" s="71">
        <f t="shared" si="7"/>
        <v>1</v>
      </c>
      <c r="X38" s="71">
        <f t="shared" si="7"/>
        <v>1</v>
      </c>
      <c r="Y38" s="71">
        <f t="shared" si="7"/>
        <v>1</v>
      </c>
      <c r="Z38" s="71">
        <f t="shared" si="7"/>
        <v>1</v>
      </c>
      <c r="AA38" s="71">
        <f t="shared" si="7"/>
        <v>1</v>
      </c>
      <c r="AB38" s="71">
        <f t="shared" si="7"/>
        <v>1</v>
      </c>
      <c r="AC38" s="71">
        <f t="shared" si="7"/>
        <v>1</v>
      </c>
      <c r="AD38" s="71">
        <f t="shared" si="7"/>
        <v>1</v>
      </c>
      <c r="AE38" s="71">
        <f t="shared" si="7"/>
        <v>1</v>
      </c>
      <c r="AF38" s="71">
        <f t="shared" si="7"/>
        <v>1.0000000000000002</v>
      </c>
      <c r="AG38" s="71">
        <f t="shared" si="7"/>
        <v>1</v>
      </c>
      <c r="AH38" s="71">
        <f t="shared" si="7"/>
        <v>1</v>
      </c>
      <c r="AI38" s="109">
        <f>SUM(F38:AH38)</f>
        <v>29</v>
      </c>
      <c r="AJ38" s="71" t="b">
        <f>AI38=29</f>
        <v>1</v>
      </c>
    </row>
    <row r="39" spans="1:40" x14ac:dyDescent="0.2">
      <c r="A39" t="s">
        <v>852</v>
      </c>
      <c r="B39" t="s">
        <v>257</v>
      </c>
      <c r="C39" t="s">
        <v>15</v>
      </c>
      <c r="D39" t="s">
        <v>261</v>
      </c>
      <c r="E39" s="44" t="s">
        <v>137</v>
      </c>
      <c r="F39" s="71">
        <f>INDEX(Output_POTEnCIA!$A$1:$BF$106,MATCH($E39,Output_POTEnCIA!$A:$A,0),MATCH(F$1,Output_POTEnCIA!$1:$1,0))</f>
        <v>0.5516483177094873</v>
      </c>
      <c r="G39" s="71">
        <f>INDEX(Output_POTEnCIA!$A$1:$BF$106,MATCH($E39,Output_POTEnCIA!$A:$A,0),MATCH(G$1,Output_POTEnCIA!$1:$1,0))</f>
        <v>0.75500074186687993</v>
      </c>
      <c r="H39" s="71">
        <f>INDEX(Output_POTEnCIA!$A$1:$BF$106,MATCH($E39,Output_POTEnCIA!$A:$A,0),MATCH(H$1,Output_POTEnCIA!$1:$1,0))</f>
        <v>0.53985398412845809</v>
      </c>
      <c r="I39" s="71">
        <f>INDEX(Output_POTEnCIA!$A$1:$BF$106,MATCH($E39,Output_POTEnCIA!$A:$A,0),MATCH(I$1,Output_POTEnCIA!$1:$1,0))</f>
        <v>0.75799491380044703</v>
      </c>
      <c r="J39" s="71">
        <f>INDEX(Output_POTEnCIA!$A$1:$BF$106,MATCH($E39,Output_POTEnCIA!$A:$A,0),MATCH(J$1,Output_POTEnCIA!$1:$1,0))</f>
        <v>0.38258115858403435</v>
      </c>
      <c r="K39" s="71">
        <f>INDEX(Output_POTEnCIA!$A$1:$BF$106,MATCH($E39,Output_POTEnCIA!$A:$A,0),MATCH(K$1,Output_POTEnCIA!$1:$1,0))</f>
        <v>0.62789917653684113</v>
      </c>
      <c r="L39" s="71">
        <f>INDEX(Output_POTEnCIA!$A$1:$BF$106,MATCH($E39,Output_POTEnCIA!$A:$A,0),MATCH(L$1,Output_POTEnCIA!$1:$1,0))</f>
        <v>0.87032348661741843</v>
      </c>
      <c r="M39" s="71">
        <f>INDEX(Output_POTEnCIA!$A$1:$BF$106,MATCH($E39,Output_POTEnCIA!$A:$A,0),MATCH(M$1,Output_POTEnCIA!$1:$1,0))</f>
        <v>0.62612046881557915</v>
      </c>
      <c r="N39" s="71">
        <f>INDEX(Output_POTEnCIA!$A$1:$BF$106,MATCH($E39,Output_POTEnCIA!$A:$A,0),MATCH(N$1,Output_POTEnCIA!$1:$1,0))</f>
        <v>0.77554407357763333</v>
      </c>
      <c r="O39" s="71">
        <f>INDEX(Output_POTEnCIA!$A$1:$BF$106,MATCH($E39,Output_POTEnCIA!$A:$A,0),MATCH(O$1,Output_POTEnCIA!$1:$1,0))</f>
        <v>0.63566564659171199</v>
      </c>
      <c r="P39" s="71">
        <f>INDEX(Output_POTEnCIA!$A$1:$BF$106,MATCH($E39,Output_POTEnCIA!$A:$A,0),MATCH(P$1,Output_POTEnCIA!$1:$1,0))</f>
        <v>0.74128399030214098</v>
      </c>
      <c r="Q39" s="71">
        <f>INDEX(Output_POTEnCIA!$A$1:$BF$106,MATCH($E39,Output_POTEnCIA!$A:$A,0),MATCH(Q$1,Output_POTEnCIA!$1:$1,0))</f>
        <v>0.70851697976028805</v>
      </c>
      <c r="R39" s="71">
        <f>INDEX(Output_POTEnCIA!$A$1:$BF$106,MATCH($E39,Output_POTEnCIA!$A:$A,0),MATCH(R$1,Output_POTEnCIA!$1:$1,0))</f>
        <v>0.65954832385050777</v>
      </c>
      <c r="S39" s="71">
        <f>INDEX(Output_POTEnCIA!$A$1:$BF$106,MATCH($E39,Output_POTEnCIA!$A:$A,0),MATCH(S$1,Output_POTEnCIA!$1:$1,0))</f>
        <v>0.47439238327777344</v>
      </c>
      <c r="T39" s="71">
        <f>INDEX(Output_POTEnCIA!$A$1:$BF$106,MATCH($E39,Output_POTEnCIA!$A:$A,0),MATCH(T$1,Output_POTEnCIA!$1:$1,0))</f>
        <v>0.66185530559540384</v>
      </c>
      <c r="U39" s="71">
        <f>INDEX(Output_POTEnCIA!$A$1:$BF$106,MATCH($E39,Output_POTEnCIA!$A:$A,0),MATCH(U$1,Output_POTEnCIA!$1:$1,0))</f>
        <v>0.74853076813185604</v>
      </c>
      <c r="V39" s="71">
        <f>INDEX(Output_POTEnCIA!$A$1:$BF$106,MATCH($E39,Output_POTEnCIA!$A:$A,0),MATCH(V$1,Output_POTEnCIA!$1:$1,0))</f>
        <v>0.79329790669487299</v>
      </c>
      <c r="W39" s="71">
        <f>INDEX(Output_POTEnCIA!$A$1:$BF$106,MATCH($E39,Output_POTEnCIA!$A:$A,0),MATCH(W$1,Output_POTEnCIA!$1:$1,0))</f>
        <v>0.41951226898168081</v>
      </c>
      <c r="X39" s="71">
        <f>INDEX(Output_POTEnCIA!$A$1:$BF$106,MATCH($E39,Output_POTEnCIA!$A:$A,0),MATCH(X$1,Output_POTEnCIA!$1:$1,0))</f>
        <v>0.90781039918106854</v>
      </c>
      <c r="Y39" s="71">
        <f>INDEX(Output_POTEnCIA!$A$1:$BF$106,MATCH($E39,Output_POTEnCIA!$A:$A,0),MATCH(Y$1,Output_POTEnCIA!$1:$1,0))</f>
        <v>0.65274104725358295</v>
      </c>
      <c r="Z39" s="71">
        <f>INDEX(Output_POTEnCIA!$A$1:$BF$106,MATCH($E39,Output_POTEnCIA!$A:$A,0),MATCH(Z$1,Output_POTEnCIA!$1:$1,0))</f>
        <v>0.90410014701527941</v>
      </c>
      <c r="AA39" s="71">
        <f>INDEX(Output_POTEnCIA!$A$1:$BF$106,MATCH($E39,Output_POTEnCIA!$A:$A,0),MATCH(AA$1,Output_POTEnCIA!$1:$1,0))</f>
        <v>0.64168651996822901</v>
      </c>
      <c r="AB39" s="71">
        <f>INDEX(Output_POTEnCIA!$A$1:$BF$106,MATCH($E39,Output_POTEnCIA!$A:$A,0),MATCH(AB$1,Output_POTEnCIA!$1:$1,0))</f>
        <v>0.72613015094198874</v>
      </c>
      <c r="AC39" s="71">
        <f>INDEX(Output_POTEnCIA!$A$1:$BF$106,MATCH($E39,Output_POTEnCIA!$A:$A,0),MATCH(AC$1,Output_POTEnCIA!$1:$1,0))</f>
        <v>0.29342981452578482</v>
      </c>
      <c r="AD39" s="71">
        <f>INDEX(Output_POTEnCIA!$A$1:$BF$106,MATCH($E39,Output_POTEnCIA!$A:$A,0),MATCH(AD$1,Output_POTEnCIA!$1:$1,0))</f>
        <v>0.67296335318420564</v>
      </c>
      <c r="AE39" s="71">
        <f>INDEX(Output_POTEnCIA!$A$1:$BF$106,MATCH($E39,Output_POTEnCIA!$A:$A,0),MATCH(AE$1,Output_POTEnCIA!$1:$1,0))</f>
        <v>0.40931885212688529</v>
      </c>
      <c r="AF39" s="71">
        <f>INDEX(Output_POTEnCIA!$A$1:$BF$106,MATCH($E39,Output_POTEnCIA!$A:$A,0),MATCH(AF$1,Output_POTEnCIA!$1:$1,0))</f>
        <v>0.66699084366724193</v>
      </c>
      <c r="AG39" s="71">
        <f>INDEX(Output_POTEnCIA!$A$1:$BF$106,MATCH($E39,Output_POTEnCIA!$A:$A,0),MATCH(AG$1,Output_POTEnCIA!$1:$1,0))</f>
        <v>0.75799491380044703</v>
      </c>
      <c r="AH39" s="71">
        <f>INDEX(Output_POTEnCIA!$A$1:$BF$106,MATCH($E39,Output_POTEnCIA!$A:$A,0),MATCH(AH$1,Output_POTEnCIA!$1:$1,0))</f>
        <v>0.69129605116572634</v>
      </c>
    </row>
    <row r="40" spans="1:40" x14ac:dyDescent="0.2">
      <c r="A40" t="s">
        <v>852</v>
      </c>
      <c r="B40" t="s">
        <v>257</v>
      </c>
      <c r="C40" t="s">
        <v>15</v>
      </c>
      <c r="D40" t="s">
        <v>262</v>
      </c>
      <c r="E40" s="44" t="s">
        <v>138</v>
      </c>
      <c r="F40" s="71">
        <f>INDEX(Output_POTEnCIA!$A$1:$BF$106,MATCH($E40,Output_POTEnCIA!$A:$A,0),MATCH(F$1,Output_POTEnCIA!$1:$1,0))</f>
        <v>0.12989598018221404</v>
      </c>
      <c r="G40" s="71">
        <f>INDEX(Output_POTEnCIA!$A$1:$BF$106,MATCH($E40,Output_POTEnCIA!$A:$A,0),MATCH(G$1,Output_POTEnCIA!$1:$1,0))</f>
        <v>4.8004443238033941E-2</v>
      </c>
      <c r="H40" s="71">
        <f>INDEX(Output_POTEnCIA!$A$1:$BF$106,MATCH($E40,Output_POTEnCIA!$A:$A,0),MATCH(H$1,Output_POTEnCIA!$1:$1,0))</f>
        <v>0.15867425513324757</v>
      </c>
      <c r="I40" s="71">
        <f>INDEX(Output_POTEnCIA!$A$1:$BF$106,MATCH($E40,Output_POTEnCIA!$A:$A,0),MATCH(I$1,Output_POTEnCIA!$1:$1,0))</f>
        <v>0.104901171247854</v>
      </c>
      <c r="J40" s="71">
        <f>INDEX(Output_POTEnCIA!$A$1:$BF$106,MATCH($E40,Output_POTEnCIA!$A:$A,0),MATCH(J$1,Output_POTEnCIA!$1:$1,0))</f>
        <v>0.41994879830277965</v>
      </c>
      <c r="K40" s="71">
        <f>INDEX(Output_POTEnCIA!$A$1:$BF$106,MATCH($E40,Output_POTEnCIA!$A:$A,0),MATCH(K$1,Output_POTEnCIA!$1:$1,0))</f>
        <v>7.0410822080342272E-2</v>
      </c>
      <c r="L40" s="71">
        <f>INDEX(Output_POTEnCIA!$A$1:$BF$106,MATCH($E40,Output_POTEnCIA!$A:$A,0),MATCH(L$1,Output_POTEnCIA!$1:$1,0))</f>
        <v>5.7571017372684122E-2</v>
      </c>
      <c r="M40" s="71">
        <f>INDEX(Output_POTEnCIA!$A$1:$BF$106,MATCH($E40,Output_POTEnCIA!$A:$A,0),MATCH(M$1,Output_POTEnCIA!$1:$1,0))</f>
        <v>0.26575643132551957</v>
      </c>
      <c r="N40" s="71">
        <f>INDEX(Output_POTEnCIA!$A$1:$BF$106,MATCH($E40,Output_POTEnCIA!$A:$A,0),MATCH(N$1,Output_POTEnCIA!$1:$1,0))</f>
        <v>0.11202445841862485</v>
      </c>
      <c r="O40" s="71">
        <f>INDEX(Output_POTEnCIA!$A$1:$BF$106,MATCH($E40,Output_POTEnCIA!$A:$A,0),MATCH(O$1,Output_POTEnCIA!$1:$1,0))</f>
        <v>3.8773690673809341E-2</v>
      </c>
      <c r="P40" s="71">
        <f>INDEX(Output_POTEnCIA!$A$1:$BF$106,MATCH($E40,Output_POTEnCIA!$A:$A,0),MATCH(P$1,Output_POTEnCIA!$1:$1,0))</f>
        <v>0.11788167001043345</v>
      </c>
      <c r="Q40" s="71">
        <f>INDEX(Output_POTEnCIA!$A$1:$BF$106,MATCH($E40,Output_POTEnCIA!$A:$A,0),MATCH(Q$1,Output_POTEnCIA!$1:$1,0))</f>
        <v>0.23116411010727053</v>
      </c>
      <c r="R40" s="71">
        <f>INDEX(Output_POTEnCIA!$A$1:$BF$106,MATCH($E40,Output_POTEnCIA!$A:$A,0),MATCH(R$1,Output_POTEnCIA!$1:$1,0))</f>
        <v>0.31112567137812341</v>
      </c>
      <c r="S40" s="71">
        <f>INDEX(Output_POTEnCIA!$A$1:$BF$106,MATCH($E40,Output_POTEnCIA!$A:$A,0),MATCH(S$1,Output_POTEnCIA!$1:$1,0))</f>
        <v>0.19465469234780641</v>
      </c>
      <c r="T40" s="71">
        <f>INDEX(Output_POTEnCIA!$A$1:$BF$106,MATCH($E40,Output_POTEnCIA!$A:$A,0),MATCH(T$1,Output_POTEnCIA!$1:$1,0))</f>
        <v>0.17318041744961357</v>
      </c>
      <c r="U40" s="71">
        <f>INDEX(Output_POTEnCIA!$A$1:$BF$106,MATCH($E40,Output_POTEnCIA!$A:$A,0),MATCH(U$1,Output_POTEnCIA!$1:$1,0))</f>
        <v>0.24479910348648118</v>
      </c>
      <c r="V40" s="71">
        <f>INDEX(Output_POTEnCIA!$A$1:$BF$106,MATCH($E40,Output_POTEnCIA!$A:$A,0),MATCH(V$1,Output_POTEnCIA!$1:$1,0))</f>
        <v>5.0537919390917889E-2</v>
      </c>
      <c r="W40" s="71">
        <f>INDEX(Output_POTEnCIA!$A$1:$BF$106,MATCH($E40,Output_POTEnCIA!$A:$A,0),MATCH(W$1,Output_POTEnCIA!$1:$1,0))</f>
        <v>0</v>
      </c>
      <c r="X40" s="71">
        <f>INDEX(Output_POTEnCIA!$A$1:$BF$106,MATCH($E40,Output_POTEnCIA!$A:$A,0),MATCH(X$1,Output_POTEnCIA!$1:$1,0))</f>
        <v>0</v>
      </c>
      <c r="Y40" s="71">
        <f>INDEX(Output_POTEnCIA!$A$1:$BF$106,MATCH($E40,Output_POTEnCIA!$A:$A,0),MATCH(Y$1,Output_POTEnCIA!$1:$1,0))</f>
        <v>0.11026976179145614</v>
      </c>
      <c r="Z40" s="71">
        <f>INDEX(Output_POTEnCIA!$A$1:$BF$106,MATCH($E40,Output_POTEnCIA!$A:$A,0),MATCH(Z$1,Output_POTEnCIA!$1:$1,0))</f>
        <v>2.4046515405020057E-2</v>
      </c>
      <c r="AA40" s="71">
        <f>INDEX(Output_POTEnCIA!$A$1:$BF$106,MATCH($E40,Output_POTEnCIA!$A:$A,0),MATCH(AA$1,Output_POTEnCIA!$1:$1,0))</f>
        <v>7.0314109178005776E-2</v>
      </c>
      <c r="AB40" s="71">
        <f>INDEX(Output_POTEnCIA!$A$1:$BF$106,MATCH($E40,Output_POTEnCIA!$A:$A,0),MATCH(AB$1,Output_POTEnCIA!$1:$1,0))</f>
        <v>0.14816195764970078</v>
      </c>
      <c r="AC40" s="71">
        <f>INDEX(Output_POTEnCIA!$A$1:$BF$106,MATCH($E40,Output_POTEnCIA!$A:$A,0),MATCH(AC$1,Output_POTEnCIA!$1:$1,0))</f>
        <v>0.46424555543461404</v>
      </c>
      <c r="AD40" s="71">
        <f>INDEX(Output_POTEnCIA!$A$1:$BF$106,MATCH($E40,Output_POTEnCIA!$A:$A,0),MATCH(AD$1,Output_POTEnCIA!$1:$1,0))</f>
        <v>6.1440209344628509E-2</v>
      </c>
      <c r="AE40" s="71">
        <f>INDEX(Output_POTEnCIA!$A$1:$BF$106,MATCH($E40,Output_POTEnCIA!$A:$A,0),MATCH(AE$1,Output_POTEnCIA!$1:$1,0))</f>
        <v>0</v>
      </c>
      <c r="AF40" s="71">
        <f>INDEX(Output_POTEnCIA!$A$1:$BF$106,MATCH($E40,Output_POTEnCIA!$A:$A,0),MATCH(AF$1,Output_POTEnCIA!$1:$1,0))</f>
        <v>2.8486069037856269E-2</v>
      </c>
      <c r="AG40" s="71">
        <f>INDEX(Output_POTEnCIA!$A$1:$BF$106,MATCH($E40,Output_POTEnCIA!$A:$A,0),MATCH(AG$1,Output_POTEnCIA!$1:$1,0))</f>
        <v>0.104901171247854</v>
      </c>
      <c r="AH40" s="71">
        <f>INDEX(Output_POTEnCIA!$A$1:$BF$106,MATCH($E40,Output_POTEnCIA!$A:$A,0),MATCH(AH$1,Output_POTEnCIA!$1:$1,0))</f>
        <v>0.112096868553377</v>
      </c>
    </row>
    <row r="41" spans="1:40" x14ac:dyDescent="0.2">
      <c r="A41" t="s">
        <v>852</v>
      </c>
      <c r="B41" t="s">
        <v>257</v>
      </c>
      <c r="C41" t="s">
        <v>15</v>
      </c>
      <c r="D41" t="s">
        <v>275</v>
      </c>
      <c r="E41" s="44" t="s">
        <v>165</v>
      </c>
      <c r="F41" s="71">
        <f>INDEX(Output_POTEnCIA!$A$1:$BF$106,MATCH($E41,Output_POTEnCIA!$A:$A,0),MATCH(F$1,Output_POTEnCIA!$1:$1,0))</f>
        <v>0.31845570210829877</v>
      </c>
      <c r="G41" s="71">
        <f>INDEX(Output_POTEnCIA!$A$1:$BF$106,MATCH($E41,Output_POTEnCIA!$A:$A,0),MATCH(G$1,Output_POTEnCIA!$1:$1,0))</f>
        <v>0.19699481489508602</v>
      </c>
      <c r="H41" s="71">
        <f>INDEX(Output_POTEnCIA!$A$1:$BF$106,MATCH($E41,Output_POTEnCIA!$A:$A,0),MATCH(H$1,Output_POTEnCIA!$1:$1,0))</f>
        <v>0.30147176073829451</v>
      </c>
      <c r="I41" s="71">
        <f>INDEX(Output_POTEnCIA!$A$1:$BF$106,MATCH($E41,Output_POTEnCIA!$A:$A,0),MATCH(I$1,Output_POTEnCIA!$1:$1,0))</f>
        <v>0.13710391495169899</v>
      </c>
      <c r="J41" s="71">
        <f>INDEX(Output_POTEnCIA!$A$1:$BF$106,MATCH($E41,Output_POTEnCIA!$A:$A,0),MATCH(J$1,Output_POTEnCIA!$1:$1,0))</f>
        <v>0.19747004311318603</v>
      </c>
      <c r="K41" s="71">
        <f>INDEX(Output_POTEnCIA!$A$1:$BF$106,MATCH($E41,Output_POTEnCIA!$A:$A,0),MATCH(K$1,Output_POTEnCIA!$1:$1,0))</f>
        <v>0.3016900013828166</v>
      </c>
      <c r="L41" s="71">
        <f>INDEX(Output_POTEnCIA!$A$1:$BF$106,MATCH($E41,Output_POTEnCIA!$A:$A,0),MATCH(L$1,Output_POTEnCIA!$1:$1,0))</f>
        <v>7.2105496009897463E-2</v>
      </c>
      <c r="M41" s="71">
        <f>INDEX(Output_POTEnCIA!$A$1:$BF$106,MATCH($E41,Output_POTEnCIA!$A:$A,0),MATCH(M$1,Output_POTEnCIA!$1:$1,0))</f>
        <v>0.10812309985890137</v>
      </c>
      <c r="N41" s="71">
        <f>INDEX(Output_POTEnCIA!$A$1:$BF$106,MATCH($E41,Output_POTEnCIA!$A:$A,0),MATCH(N$1,Output_POTEnCIA!$1:$1,0))</f>
        <v>0.11243146800374183</v>
      </c>
      <c r="O41" s="71">
        <f>INDEX(Output_POTEnCIA!$A$1:$BF$106,MATCH($E41,Output_POTEnCIA!$A:$A,0),MATCH(O$1,Output_POTEnCIA!$1:$1,0))</f>
        <v>0.32556066273447865</v>
      </c>
      <c r="P41" s="71">
        <f>INDEX(Output_POTEnCIA!$A$1:$BF$106,MATCH($E41,Output_POTEnCIA!$A:$A,0),MATCH(P$1,Output_POTEnCIA!$1:$1,0))</f>
        <v>0.14083433968742562</v>
      </c>
      <c r="Q41" s="71">
        <f>INDEX(Output_POTEnCIA!$A$1:$BF$106,MATCH($E41,Output_POTEnCIA!$A:$A,0),MATCH(Q$1,Output_POTEnCIA!$1:$1,0))</f>
        <v>6.0318910132441388E-2</v>
      </c>
      <c r="R41" s="71">
        <f>INDEX(Output_POTEnCIA!$A$1:$BF$106,MATCH($E41,Output_POTEnCIA!$A:$A,0),MATCH(R$1,Output_POTEnCIA!$1:$1,0))</f>
        <v>2.9326004771368749E-2</v>
      </c>
      <c r="S41" s="71">
        <f>INDEX(Output_POTEnCIA!$A$1:$BF$106,MATCH($E41,Output_POTEnCIA!$A:$A,0),MATCH(S$1,Output_POTEnCIA!$1:$1,0))</f>
        <v>0.33095292437442014</v>
      </c>
      <c r="T41" s="71">
        <f>INDEX(Output_POTEnCIA!$A$1:$BF$106,MATCH($E41,Output_POTEnCIA!$A:$A,0),MATCH(T$1,Output_POTEnCIA!$1:$1,0))</f>
        <v>0.16496427695498253</v>
      </c>
      <c r="U41" s="71">
        <f>INDEX(Output_POTEnCIA!$A$1:$BF$106,MATCH($E41,Output_POTEnCIA!$A:$A,0),MATCH(U$1,Output_POTEnCIA!$1:$1,0))</f>
        <v>6.6701283816627977E-3</v>
      </c>
      <c r="V41" s="71">
        <f>INDEX(Output_POTEnCIA!$A$1:$BF$106,MATCH($E41,Output_POTEnCIA!$A:$A,0),MATCH(V$1,Output_POTEnCIA!$1:$1,0))</f>
        <v>0.156164173914209</v>
      </c>
      <c r="W41" s="71">
        <f>INDEX(Output_POTEnCIA!$A$1:$BF$106,MATCH($E41,Output_POTEnCIA!$A:$A,0),MATCH(W$1,Output_POTEnCIA!$1:$1,0))</f>
        <v>0.5804877310183193</v>
      </c>
      <c r="X41" s="71">
        <f>INDEX(Output_POTEnCIA!$A$1:$BF$106,MATCH($E41,Output_POTEnCIA!$A:$A,0),MATCH(X$1,Output_POTEnCIA!$1:$1,0))</f>
        <v>9.218960081893153E-2</v>
      </c>
      <c r="Y41" s="71">
        <f>INDEX(Output_POTEnCIA!$A$1:$BF$106,MATCH($E41,Output_POTEnCIA!$A:$A,0),MATCH(Y$1,Output_POTEnCIA!$1:$1,0))</f>
        <v>0.23698919095496088</v>
      </c>
      <c r="Z41" s="71">
        <f>INDEX(Output_POTEnCIA!$A$1:$BF$106,MATCH($E41,Output_POTEnCIA!$A:$A,0),MATCH(Z$1,Output_POTEnCIA!$1:$1,0))</f>
        <v>7.1853337579700555E-2</v>
      </c>
      <c r="AA41" s="71">
        <f>INDEX(Output_POTEnCIA!$A$1:$BF$106,MATCH($E41,Output_POTEnCIA!$A:$A,0),MATCH(AA$1,Output_POTEnCIA!$1:$1,0))</f>
        <v>0.28799937085376526</v>
      </c>
      <c r="AB41" s="71">
        <f>INDEX(Output_POTEnCIA!$A$1:$BF$106,MATCH($E41,Output_POTEnCIA!$A:$A,0),MATCH(AB$1,Output_POTEnCIA!$1:$1,0))</f>
        <v>0.12570789140831054</v>
      </c>
      <c r="AC41" s="71">
        <f>INDEX(Output_POTEnCIA!$A$1:$BF$106,MATCH($E41,Output_POTEnCIA!$A:$A,0),MATCH(AC$1,Output_POTEnCIA!$1:$1,0))</f>
        <v>0.24232463003960114</v>
      </c>
      <c r="AD41" s="71">
        <f>INDEX(Output_POTEnCIA!$A$1:$BF$106,MATCH($E41,Output_POTEnCIA!$A:$A,0),MATCH(AD$1,Output_POTEnCIA!$1:$1,0))</f>
        <v>0.26559643747116585</v>
      </c>
      <c r="AE41" s="71">
        <f>INDEX(Output_POTEnCIA!$A$1:$BF$106,MATCH($E41,Output_POTEnCIA!$A:$A,0),MATCH(AE$1,Output_POTEnCIA!$1:$1,0))</f>
        <v>0.59068114787311476</v>
      </c>
      <c r="AF41" s="71">
        <f>INDEX(Output_POTEnCIA!$A$1:$BF$106,MATCH($E41,Output_POTEnCIA!$A:$A,0),MATCH(AF$1,Output_POTEnCIA!$1:$1,0))</f>
        <v>0.30452308729490185</v>
      </c>
      <c r="AG41" s="71">
        <f>INDEX(Output_POTEnCIA!$A$1:$BF$106,MATCH($E41,Output_POTEnCIA!$A:$A,0),MATCH(AG$1,Output_POTEnCIA!$1:$1,0))</f>
        <v>0.13710391495169899</v>
      </c>
      <c r="AH41" s="71">
        <f>INDEX(Output_POTEnCIA!$A$1:$BF$106,MATCH($E41,Output_POTEnCIA!$A:$A,0),MATCH(AH$1,Output_POTEnCIA!$1:$1,0))</f>
        <v>0.19660708028089663</v>
      </c>
    </row>
    <row r="42" spans="1:40" x14ac:dyDescent="0.2">
      <c r="A42" t="s">
        <v>852</v>
      </c>
      <c r="B42" t="s">
        <v>257</v>
      </c>
      <c r="C42" t="s">
        <v>15</v>
      </c>
      <c r="D42" t="s">
        <v>872</v>
      </c>
      <c r="F42" s="71">
        <f>SUM(F39:F41)</f>
        <v>1</v>
      </c>
      <c r="G42" s="71">
        <f t="shared" ref="G42:AH42" si="8">SUM(G39:G41)</f>
        <v>1</v>
      </c>
      <c r="H42" s="71">
        <f t="shared" si="8"/>
        <v>1</v>
      </c>
      <c r="I42" s="71">
        <f t="shared" si="8"/>
        <v>1</v>
      </c>
      <c r="J42" s="71">
        <f t="shared" si="8"/>
        <v>1</v>
      </c>
      <c r="K42" s="71">
        <f t="shared" si="8"/>
        <v>1</v>
      </c>
      <c r="L42" s="71">
        <f t="shared" si="8"/>
        <v>1</v>
      </c>
      <c r="M42" s="71">
        <f t="shared" si="8"/>
        <v>1</v>
      </c>
      <c r="N42" s="71">
        <f t="shared" si="8"/>
        <v>1</v>
      </c>
      <c r="O42" s="71">
        <f t="shared" si="8"/>
        <v>1</v>
      </c>
      <c r="P42" s="71">
        <f t="shared" si="8"/>
        <v>1</v>
      </c>
      <c r="Q42" s="71">
        <f t="shared" si="8"/>
        <v>1</v>
      </c>
      <c r="R42" s="71">
        <f t="shared" si="8"/>
        <v>0.99999999999999989</v>
      </c>
      <c r="S42" s="71">
        <f t="shared" si="8"/>
        <v>1</v>
      </c>
      <c r="T42" s="71">
        <f t="shared" si="8"/>
        <v>0.99999999999999989</v>
      </c>
      <c r="U42" s="71">
        <f t="shared" si="8"/>
        <v>1</v>
      </c>
      <c r="V42" s="71">
        <f t="shared" si="8"/>
        <v>0.99999999999999989</v>
      </c>
      <c r="W42" s="71">
        <f t="shared" si="8"/>
        <v>1</v>
      </c>
      <c r="X42" s="71">
        <f t="shared" si="8"/>
        <v>1</v>
      </c>
      <c r="Y42" s="71">
        <f t="shared" si="8"/>
        <v>1</v>
      </c>
      <c r="Z42" s="71">
        <f t="shared" si="8"/>
        <v>1</v>
      </c>
      <c r="AA42" s="71">
        <f t="shared" si="8"/>
        <v>1</v>
      </c>
      <c r="AB42" s="71">
        <f t="shared" si="8"/>
        <v>1</v>
      </c>
      <c r="AC42" s="71">
        <f t="shared" si="8"/>
        <v>1</v>
      </c>
      <c r="AD42" s="71">
        <f t="shared" si="8"/>
        <v>1</v>
      </c>
      <c r="AE42" s="71">
        <f t="shared" si="8"/>
        <v>1</v>
      </c>
      <c r="AF42" s="71">
        <f t="shared" si="8"/>
        <v>1</v>
      </c>
      <c r="AG42" s="71">
        <f t="shared" si="8"/>
        <v>1</v>
      </c>
      <c r="AH42" s="71">
        <f t="shared" si="8"/>
        <v>1</v>
      </c>
      <c r="AI42" s="109">
        <f>SUM(F42:AH42)</f>
        <v>29</v>
      </c>
      <c r="AJ42" s="71" t="b">
        <f>AI42=29</f>
        <v>1</v>
      </c>
    </row>
    <row r="43" spans="1:40" x14ac:dyDescent="0.2">
      <c r="A43" t="s">
        <v>276</v>
      </c>
      <c r="B43" t="s">
        <v>257</v>
      </c>
      <c r="C43" t="s">
        <v>267</v>
      </c>
      <c r="D43" t="s">
        <v>1</v>
      </c>
      <c r="E43" t="s">
        <v>172</v>
      </c>
      <c r="F43" s="71">
        <f>INDEX(Output_POTEnCIA!$A$1:$BF$106,MATCH($E43,Output_POTEnCIA!$A:$A,0),MATCH(F$1,Output_POTEnCIA!$1:$1,0))</f>
        <v>0.9150697647792273</v>
      </c>
      <c r="G43" s="71">
        <f>INDEX(Output_POTEnCIA!$A$1:$BF$106,MATCH($E43,Output_POTEnCIA!$A:$A,0),MATCH(G$1,Output_POTEnCIA!$1:$1,0))</f>
        <v>0.98442353112858694</v>
      </c>
      <c r="H43" s="71">
        <f>INDEX(Output_POTEnCIA!$A$1:$BF$106,MATCH($E43,Output_POTEnCIA!$A:$A,0),MATCH(H$1,Output_POTEnCIA!$1:$1,0))</f>
        <v>0.90104735837932404</v>
      </c>
      <c r="I43" s="71">
        <f>INDEX(Output_POTEnCIA!$A$1:$BF$106,MATCH($E43,Output_POTEnCIA!$A:$A,0),MATCH(I$1,Output_POTEnCIA!$1:$1,0))</f>
        <v>1</v>
      </c>
      <c r="J43" s="71">
        <f>INDEX(Output_POTEnCIA!$A$1:$BF$106,MATCH($E43,Output_POTEnCIA!$A:$A,0),MATCH(J$1,Output_POTEnCIA!$1:$1,0))</f>
        <v>0.92390003291427625</v>
      </c>
      <c r="K43" s="71">
        <f>INDEX(Output_POTEnCIA!$A$1:$BF$106,MATCH($E43,Output_POTEnCIA!$A:$A,0),MATCH(K$1,Output_POTEnCIA!$1:$1,0))</f>
        <v>0.84580873821084168</v>
      </c>
      <c r="L43" s="71">
        <f>INDEX(Output_POTEnCIA!$A$1:$BF$106,MATCH($E43,Output_POTEnCIA!$A:$A,0),MATCH(L$1,Output_POTEnCIA!$1:$1,0))</f>
        <v>1</v>
      </c>
      <c r="M43" s="71">
        <f>INDEX(Output_POTEnCIA!$A$1:$BF$106,MATCH($E43,Output_POTEnCIA!$A:$A,0),MATCH(M$1,Output_POTEnCIA!$1:$1,0))</f>
        <v>0.83145607326384219</v>
      </c>
      <c r="N43" s="71">
        <f>INDEX(Output_POTEnCIA!$A$1:$BF$106,MATCH($E43,Output_POTEnCIA!$A:$A,0),MATCH(N$1,Output_POTEnCIA!$1:$1,0))</f>
        <v>0.74964687828295229</v>
      </c>
      <c r="O43" s="71">
        <f>INDEX(Output_POTEnCIA!$A$1:$BF$106,MATCH($E43,Output_POTEnCIA!$A:$A,0),MATCH(O$1,Output_POTEnCIA!$1:$1,0))</f>
        <v>0.98517086354518313</v>
      </c>
      <c r="P43" s="71">
        <f>INDEX(Output_POTEnCIA!$A$1:$BF$106,MATCH($E43,Output_POTEnCIA!$A:$A,0),MATCH(P$1,Output_POTEnCIA!$1:$1,0))</f>
        <v>0.83184186828213891</v>
      </c>
      <c r="Q43" s="71">
        <f>INDEX(Output_POTEnCIA!$A$1:$BF$106,MATCH($E43,Output_POTEnCIA!$A:$A,0),MATCH(Q$1,Output_POTEnCIA!$1:$1,0))</f>
        <v>0.87955387507975225</v>
      </c>
      <c r="R43" s="71">
        <f>INDEX(Output_POTEnCIA!$A$1:$BF$106,MATCH($E43,Output_POTEnCIA!$A:$A,0),MATCH(R$1,Output_POTEnCIA!$1:$1,0))</f>
        <v>1</v>
      </c>
      <c r="S43" s="71">
        <f>INDEX(Output_POTEnCIA!$A$1:$BF$106,MATCH($E43,Output_POTEnCIA!$A:$A,0),MATCH(S$1,Output_POTEnCIA!$1:$1,0))</f>
        <v>0.98302815105685049</v>
      </c>
      <c r="T43" s="71">
        <f>INDEX(Output_POTEnCIA!$A$1:$BF$106,MATCH($E43,Output_POTEnCIA!$A:$A,0),MATCH(T$1,Output_POTEnCIA!$1:$1,0))</f>
        <v>0.89065247467850617</v>
      </c>
      <c r="U43" s="71">
        <f>INDEX(Output_POTEnCIA!$A$1:$BF$106,MATCH($E43,Output_POTEnCIA!$A:$A,0),MATCH(U$1,Output_POTEnCIA!$1:$1,0))</f>
        <v>0.78994251258050596</v>
      </c>
      <c r="V43" s="71">
        <f>INDEX(Output_POTEnCIA!$A$1:$BF$106,MATCH($E43,Output_POTEnCIA!$A:$A,0),MATCH(V$1,Output_POTEnCIA!$1:$1,0))</f>
        <v>1</v>
      </c>
      <c r="W43" s="71">
        <f>INDEX(Output_POTEnCIA!$A$1:$BF$106,MATCH($E43,Output_POTEnCIA!$A:$A,0),MATCH(W$1,Output_POTEnCIA!$1:$1,0))</f>
        <v>0.83208934692677528</v>
      </c>
      <c r="X43" s="71">
        <f>INDEX(Output_POTEnCIA!$A$1:$BF$106,MATCH($E43,Output_POTEnCIA!$A:$A,0),MATCH(X$1,Output_POTEnCIA!$1:$1,0))</f>
        <v>0.99591821530912139</v>
      </c>
      <c r="Y43" s="71">
        <f>INDEX(Output_POTEnCIA!$A$1:$BF$106,MATCH($E43,Output_POTEnCIA!$A:$A,0),MATCH(Y$1,Output_POTEnCIA!$1:$1,0))</f>
        <v>0.81477106697478618</v>
      </c>
      <c r="Z43" s="71">
        <f>INDEX(Output_POTEnCIA!$A$1:$BF$106,MATCH($E43,Output_POTEnCIA!$A:$A,0),MATCH(Z$1,Output_POTEnCIA!$1:$1,0))</f>
        <v>0.97638185706822833</v>
      </c>
      <c r="AA43" s="71">
        <f>INDEX(Output_POTEnCIA!$A$1:$BF$106,MATCH($E43,Output_POTEnCIA!$A:$A,0),MATCH(AA$1,Output_POTEnCIA!$1:$1,0))</f>
        <v>0.84889005506719128</v>
      </c>
      <c r="AB43" s="71">
        <f>INDEX(Output_POTEnCIA!$A$1:$BF$106,MATCH($E43,Output_POTEnCIA!$A:$A,0),MATCH(AB$1,Output_POTEnCIA!$1:$1,0))</f>
        <v>1</v>
      </c>
      <c r="AC43" s="71">
        <f>INDEX(Output_POTEnCIA!$A$1:$BF$106,MATCH($E43,Output_POTEnCIA!$A:$A,0),MATCH(AC$1,Output_POTEnCIA!$1:$1,0))</f>
        <v>0.98734567260273276</v>
      </c>
      <c r="AD43" s="71">
        <f>INDEX(Output_POTEnCIA!$A$1:$BF$106,MATCH($E43,Output_POTEnCIA!$A:$A,0),MATCH(AD$1,Output_POTEnCIA!$1:$1,0))</f>
        <v>1</v>
      </c>
      <c r="AE43" s="71">
        <f>INDEX(Output_POTEnCIA!$A$1:$BF$106,MATCH($E43,Output_POTEnCIA!$A:$A,0),MATCH(AE$1,Output_POTEnCIA!$1:$1,0))</f>
        <v>1</v>
      </c>
      <c r="AF43" s="71">
        <f>INDEX(Output_POTEnCIA!$A$1:$BF$106,MATCH($E43,Output_POTEnCIA!$A:$A,0),MATCH(AF$1,Output_POTEnCIA!$1:$1,0))</f>
        <v>0.97481202037797754</v>
      </c>
      <c r="AG43" s="71">
        <f>INDEX(Output_POTEnCIA!$A$1:$BF$106,MATCH($E43,Output_POTEnCIA!$A:$A,0),MATCH(AG$1,Output_POTEnCIA!$1:$1,0))</f>
        <v>1</v>
      </c>
      <c r="AH43" s="71">
        <f>INDEX(Output_POTEnCIA!$A$1:$BF$106,MATCH($E43,Output_POTEnCIA!$A:$A,0),MATCH(AH$1,Output_POTEnCIA!$1:$1,0))</f>
        <v>0.85881165396842618</v>
      </c>
      <c r="AI43" s="71"/>
      <c r="AJ43" s="71"/>
      <c r="AK43" s="71"/>
      <c r="AL43" s="71"/>
      <c r="AM43" s="71"/>
      <c r="AN43" s="71"/>
    </row>
    <row r="44" spans="1:40" x14ac:dyDescent="0.2">
      <c r="A44" t="s">
        <v>276</v>
      </c>
      <c r="B44" t="s">
        <v>257</v>
      </c>
      <c r="C44" t="s">
        <v>267</v>
      </c>
      <c r="D44" t="s">
        <v>83</v>
      </c>
      <c r="E44" t="s">
        <v>184</v>
      </c>
      <c r="F44" s="71">
        <f>INDEX(Output_POTEnCIA!$A$1:$BF$106,MATCH($E44,Output_POTEnCIA!$A:$A,0),MATCH(F$1,Output_POTEnCIA!$1:$1,0))</f>
        <v>8.4930235220772615E-2</v>
      </c>
      <c r="G44" s="71">
        <f>INDEX(Output_POTEnCIA!$A$1:$BF$106,MATCH($E44,Output_POTEnCIA!$A:$A,0),MATCH(G$1,Output_POTEnCIA!$1:$1,0))</f>
        <v>1.5576468871413073E-2</v>
      </c>
      <c r="H44" s="71">
        <f>INDEX(Output_POTEnCIA!$A$1:$BF$106,MATCH($E44,Output_POTEnCIA!$A:$A,0),MATCH(H$1,Output_POTEnCIA!$1:$1,0))</f>
        <v>9.8952641620676005E-2</v>
      </c>
      <c r="I44" s="71">
        <f>INDEX(Output_POTEnCIA!$A$1:$BF$106,MATCH($E44,Output_POTEnCIA!$A:$A,0),MATCH(I$1,Output_POTEnCIA!$1:$1,0))</f>
        <v>0</v>
      </c>
      <c r="J44" s="71">
        <f>INDEX(Output_POTEnCIA!$A$1:$BF$106,MATCH($E44,Output_POTEnCIA!$A:$A,0),MATCH(J$1,Output_POTEnCIA!$1:$1,0))</f>
        <v>7.6099967085723697E-2</v>
      </c>
      <c r="K44" s="71">
        <f>INDEX(Output_POTEnCIA!$A$1:$BF$106,MATCH($E44,Output_POTEnCIA!$A:$A,0),MATCH(K$1,Output_POTEnCIA!$1:$1,0))</f>
        <v>0.15419126178915837</v>
      </c>
      <c r="L44" s="71">
        <f>INDEX(Output_POTEnCIA!$A$1:$BF$106,MATCH($E44,Output_POTEnCIA!$A:$A,0),MATCH(L$1,Output_POTEnCIA!$1:$1,0))</f>
        <v>0</v>
      </c>
      <c r="M44" s="71">
        <f>INDEX(Output_POTEnCIA!$A$1:$BF$106,MATCH($E44,Output_POTEnCIA!$A:$A,0),MATCH(M$1,Output_POTEnCIA!$1:$1,0))</f>
        <v>0.16854392673615781</v>
      </c>
      <c r="N44" s="71">
        <f>INDEX(Output_POTEnCIA!$A$1:$BF$106,MATCH($E44,Output_POTEnCIA!$A:$A,0),MATCH(N$1,Output_POTEnCIA!$1:$1,0))</f>
        <v>0.25035312171704771</v>
      </c>
      <c r="O44" s="71">
        <f>INDEX(Output_POTEnCIA!$A$1:$BF$106,MATCH($E44,Output_POTEnCIA!$A:$A,0),MATCH(O$1,Output_POTEnCIA!$1:$1,0))</f>
        <v>1.4829136454816802E-2</v>
      </c>
      <c r="P44" s="71">
        <f>INDEX(Output_POTEnCIA!$A$1:$BF$106,MATCH($E44,Output_POTEnCIA!$A:$A,0),MATCH(P$1,Output_POTEnCIA!$1:$1,0))</f>
        <v>0.16815813171786101</v>
      </c>
      <c r="Q44" s="71">
        <f>INDEX(Output_POTEnCIA!$A$1:$BF$106,MATCH($E44,Output_POTEnCIA!$A:$A,0),MATCH(Q$1,Output_POTEnCIA!$1:$1,0))</f>
        <v>0.12044612492024767</v>
      </c>
      <c r="R44" s="71">
        <f>INDEX(Output_POTEnCIA!$A$1:$BF$106,MATCH($E44,Output_POTEnCIA!$A:$A,0),MATCH(R$1,Output_POTEnCIA!$1:$1,0))</f>
        <v>0</v>
      </c>
      <c r="S44" s="71">
        <f>INDEX(Output_POTEnCIA!$A$1:$BF$106,MATCH($E44,Output_POTEnCIA!$A:$A,0),MATCH(S$1,Output_POTEnCIA!$1:$1,0))</f>
        <v>1.6971848943149594E-2</v>
      </c>
      <c r="T44" s="71">
        <f>INDEX(Output_POTEnCIA!$A$1:$BF$106,MATCH($E44,Output_POTEnCIA!$A:$A,0),MATCH(T$1,Output_POTEnCIA!$1:$1,0))</f>
        <v>0.10934752532149393</v>
      </c>
      <c r="U44" s="71">
        <f>INDEX(Output_POTEnCIA!$A$1:$BF$106,MATCH($E44,Output_POTEnCIA!$A:$A,0),MATCH(U$1,Output_POTEnCIA!$1:$1,0))</f>
        <v>0.21005748741949404</v>
      </c>
      <c r="V44" s="71">
        <f>INDEX(Output_POTEnCIA!$A$1:$BF$106,MATCH($E44,Output_POTEnCIA!$A:$A,0),MATCH(V$1,Output_POTEnCIA!$1:$1,0))</f>
        <v>0</v>
      </c>
      <c r="W44" s="71">
        <f>INDEX(Output_POTEnCIA!$A$1:$BF$106,MATCH($E44,Output_POTEnCIA!$A:$A,0),MATCH(W$1,Output_POTEnCIA!$1:$1,0))</f>
        <v>0.16791065307322472</v>
      </c>
      <c r="X44" s="71">
        <f>INDEX(Output_POTEnCIA!$A$1:$BF$106,MATCH($E44,Output_POTEnCIA!$A:$A,0),MATCH(X$1,Output_POTEnCIA!$1:$1,0))</f>
        <v>4.0817846908786622E-3</v>
      </c>
      <c r="Y44" s="71">
        <f>INDEX(Output_POTEnCIA!$A$1:$BF$106,MATCH($E44,Output_POTEnCIA!$A:$A,0),MATCH(Y$1,Output_POTEnCIA!$1:$1,0))</f>
        <v>0.18522893302521393</v>
      </c>
      <c r="Z44" s="71">
        <f>INDEX(Output_POTEnCIA!$A$1:$BF$106,MATCH($E44,Output_POTEnCIA!$A:$A,0),MATCH(Z$1,Output_POTEnCIA!$1:$1,0))</f>
        <v>2.3618142931771696E-2</v>
      </c>
      <c r="AA44" s="71">
        <f>INDEX(Output_POTEnCIA!$A$1:$BF$106,MATCH($E44,Output_POTEnCIA!$A:$A,0),MATCH(AA$1,Output_POTEnCIA!$1:$1,0))</f>
        <v>0.15110994493280874</v>
      </c>
      <c r="AB44" s="71">
        <f>INDEX(Output_POTEnCIA!$A$1:$BF$106,MATCH($E44,Output_POTEnCIA!$A:$A,0),MATCH(AB$1,Output_POTEnCIA!$1:$1,0))</f>
        <v>0</v>
      </c>
      <c r="AC44" s="71">
        <f>INDEX(Output_POTEnCIA!$A$1:$BF$106,MATCH($E44,Output_POTEnCIA!$A:$A,0),MATCH(AC$1,Output_POTEnCIA!$1:$1,0))</f>
        <v>1.2654327397267328E-2</v>
      </c>
      <c r="AD44" s="71">
        <f>INDEX(Output_POTEnCIA!$A$1:$BF$106,MATCH($E44,Output_POTEnCIA!$A:$A,0),MATCH(AD$1,Output_POTEnCIA!$1:$1,0))</f>
        <v>0</v>
      </c>
      <c r="AE44" s="71">
        <f>INDEX(Output_POTEnCIA!$A$1:$BF$106,MATCH($E44,Output_POTEnCIA!$A:$A,0),MATCH(AE$1,Output_POTEnCIA!$1:$1,0))</f>
        <v>0</v>
      </c>
      <c r="AF44" s="71">
        <f>INDEX(Output_POTEnCIA!$A$1:$BF$106,MATCH($E44,Output_POTEnCIA!$A:$A,0),MATCH(AF$1,Output_POTEnCIA!$1:$1,0))</f>
        <v>2.5187979622022454E-2</v>
      </c>
      <c r="AG44" s="71">
        <f>INDEX(Output_POTEnCIA!$A$1:$BF$106,MATCH($E44,Output_POTEnCIA!$A:$A,0),MATCH(AG$1,Output_POTEnCIA!$1:$1,0))</f>
        <v>0</v>
      </c>
      <c r="AH44" s="71">
        <f>INDEX(Output_POTEnCIA!$A$1:$BF$106,MATCH($E44,Output_POTEnCIA!$A:$A,0),MATCH(AH$1,Output_POTEnCIA!$1:$1,0))</f>
        <v>0.14118834603157382</v>
      </c>
      <c r="AI44" s="71"/>
      <c r="AJ44" s="71"/>
      <c r="AK44" s="71"/>
      <c r="AL44" s="71"/>
      <c r="AM44" s="71"/>
      <c r="AN44" s="71"/>
    </row>
    <row r="45" spans="1:40" x14ac:dyDescent="0.2">
      <c r="F45" s="71">
        <f>SUM(F43:F44)</f>
        <v>0.99999999999999989</v>
      </c>
      <c r="G45" s="71">
        <f t="shared" ref="G45:AH45" si="9">SUM(G43:G44)</f>
        <v>1</v>
      </c>
      <c r="H45" s="71">
        <f t="shared" si="9"/>
        <v>1</v>
      </c>
      <c r="I45" s="71">
        <f t="shared" si="9"/>
        <v>1</v>
      </c>
      <c r="J45" s="71">
        <f t="shared" si="9"/>
        <v>1</v>
      </c>
      <c r="K45" s="71">
        <f t="shared" si="9"/>
        <v>1</v>
      </c>
      <c r="L45" s="71">
        <f t="shared" si="9"/>
        <v>1</v>
      </c>
      <c r="M45" s="71">
        <f t="shared" si="9"/>
        <v>1</v>
      </c>
      <c r="N45" s="71">
        <f t="shared" si="9"/>
        <v>1</v>
      </c>
      <c r="O45" s="71">
        <f t="shared" si="9"/>
        <v>0.99999999999999989</v>
      </c>
      <c r="P45" s="71">
        <f t="shared" si="9"/>
        <v>0.99999999999999989</v>
      </c>
      <c r="Q45" s="71">
        <f t="shared" si="9"/>
        <v>0.99999999999999989</v>
      </c>
      <c r="R45" s="71">
        <f t="shared" si="9"/>
        <v>1</v>
      </c>
      <c r="S45" s="71">
        <f t="shared" si="9"/>
        <v>1</v>
      </c>
      <c r="T45" s="71">
        <f t="shared" si="9"/>
        <v>1</v>
      </c>
      <c r="U45" s="71">
        <f t="shared" si="9"/>
        <v>1</v>
      </c>
      <c r="V45" s="71">
        <f t="shared" si="9"/>
        <v>1</v>
      </c>
      <c r="W45" s="71">
        <f t="shared" si="9"/>
        <v>1</v>
      </c>
      <c r="X45" s="71">
        <f t="shared" si="9"/>
        <v>1</v>
      </c>
      <c r="Y45" s="71">
        <f t="shared" si="9"/>
        <v>1</v>
      </c>
      <c r="Z45" s="71">
        <f t="shared" si="9"/>
        <v>1</v>
      </c>
      <c r="AA45" s="71">
        <f t="shared" si="9"/>
        <v>1</v>
      </c>
      <c r="AB45" s="71">
        <f t="shared" si="9"/>
        <v>1</v>
      </c>
      <c r="AC45" s="71">
        <f t="shared" si="9"/>
        <v>1</v>
      </c>
      <c r="AD45" s="71">
        <f t="shared" si="9"/>
        <v>1</v>
      </c>
      <c r="AE45" s="71">
        <f t="shared" si="9"/>
        <v>1</v>
      </c>
      <c r="AF45" s="71">
        <f t="shared" si="9"/>
        <v>1</v>
      </c>
      <c r="AG45" s="71">
        <f t="shared" si="9"/>
        <v>1</v>
      </c>
      <c r="AH45" s="71">
        <f t="shared" si="9"/>
        <v>1</v>
      </c>
      <c r="AI45" s="109">
        <f>SUM(F45:AH45)</f>
        <v>29</v>
      </c>
      <c r="AJ45" s="71" t="b">
        <f>AI45=29</f>
        <v>1</v>
      </c>
      <c r="AK45" s="71"/>
      <c r="AL45" s="71"/>
      <c r="AM45" s="71"/>
      <c r="AN45" s="71"/>
    </row>
    <row r="46" spans="1:40" x14ac:dyDescent="0.2">
      <c r="A46" t="s">
        <v>276</v>
      </c>
      <c r="B46" t="s">
        <v>257</v>
      </c>
      <c r="C46" t="s">
        <v>269</v>
      </c>
      <c r="D46" t="s">
        <v>1</v>
      </c>
      <c r="E46" t="s">
        <v>173</v>
      </c>
      <c r="F46" s="71">
        <f>INDEX(Output_POTEnCIA!$A$1:$BF$106,MATCH($E46,Output_POTEnCIA!$A:$A,0),MATCH(F$1,Output_POTEnCIA!$1:$1,0))</f>
        <v>0.866508184651407</v>
      </c>
      <c r="G46" s="71">
        <f>INDEX(Output_POTEnCIA!$A$1:$BF$106,MATCH($E46,Output_POTEnCIA!$A:$A,0),MATCH(G$1,Output_POTEnCIA!$1:$1,0))</f>
        <v>0.82593781616612105</v>
      </c>
      <c r="H46" s="71">
        <f>INDEX(Output_POTEnCIA!$A$1:$BF$106,MATCH($E46,Output_POTEnCIA!$A:$A,0),MATCH(H$1,Output_POTEnCIA!$1:$1,0))</f>
        <v>0.44641754147838247</v>
      </c>
      <c r="I46" s="71">
        <f>INDEX(Output_POTEnCIA!$A$1:$BF$106,MATCH($E46,Output_POTEnCIA!$A:$A,0),MATCH(I$1,Output_POTEnCIA!$1:$1,0))</f>
        <v>0.94355677514692771</v>
      </c>
      <c r="J46" s="71">
        <f>INDEX(Output_POTEnCIA!$A$1:$BF$106,MATCH($E46,Output_POTEnCIA!$A:$A,0),MATCH(J$1,Output_POTEnCIA!$1:$1,0))</f>
        <v>0</v>
      </c>
      <c r="K46" s="71">
        <f>INDEX(Output_POTEnCIA!$A$1:$BF$106,MATCH($E46,Output_POTEnCIA!$A:$A,0),MATCH(K$1,Output_POTEnCIA!$1:$1,0))</f>
        <v>0.84635666593623726</v>
      </c>
      <c r="L46" s="71">
        <f>INDEX(Output_POTEnCIA!$A$1:$BF$106,MATCH($E46,Output_POTEnCIA!$A:$A,0),MATCH(L$1,Output_POTEnCIA!$1:$1,0))</f>
        <v>0.81195697067788952</v>
      </c>
      <c r="M46" s="71">
        <f>INDEX(Output_POTEnCIA!$A$1:$BF$106,MATCH($E46,Output_POTEnCIA!$A:$A,0),MATCH(M$1,Output_POTEnCIA!$1:$1,0))</f>
        <v>0.55934134143082714</v>
      </c>
      <c r="N46" s="71">
        <f>INDEX(Output_POTEnCIA!$A$1:$BF$106,MATCH($E46,Output_POTEnCIA!$A:$A,0),MATCH(N$1,Output_POTEnCIA!$1:$1,0))</f>
        <v>0.64667968827383326</v>
      </c>
      <c r="O46" s="71">
        <f>INDEX(Output_POTEnCIA!$A$1:$BF$106,MATCH($E46,Output_POTEnCIA!$A:$A,0),MATCH(O$1,Output_POTEnCIA!$1:$1,0))</f>
        <v>0.8012993005475374</v>
      </c>
      <c r="P46" s="71">
        <f>INDEX(Output_POTEnCIA!$A$1:$BF$106,MATCH($E46,Output_POTEnCIA!$A:$A,0),MATCH(P$1,Output_POTEnCIA!$1:$1,0))</f>
        <v>0.78719676263129812</v>
      </c>
      <c r="Q46" s="71">
        <f>INDEX(Output_POTEnCIA!$A$1:$BF$106,MATCH($E46,Output_POTEnCIA!$A:$A,0),MATCH(Q$1,Output_POTEnCIA!$1:$1,0))</f>
        <v>0.7531105502851424</v>
      </c>
      <c r="R46" s="71">
        <f>INDEX(Output_POTEnCIA!$A$1:$BF$106,MATCH($E46,Output_POTEnCIA!$A:$A,0),MATCH(R$1,Output_POTEnCIA!$1:$1,0))</f>
        <v>0.89522102799759595</v>
      </c>
      <c r="S46" s="71">
        <f>INDEX(Output_POTEnCIA!$A$1:$BF$106,MATCH($E46,Output_POTEnCIA!$A:$A,0),MATCH(S$1,Output_POTEnCIA!$1:$1,0))</f>
        <v>0.77173810767943929</v>
      </c>
      <c r="T46" s="71">
        <f>INDEX(Output_POTEnCIA!$A$1:$BF$106,MATCH($E46,Output_POTEnCIA!$A:$A,0),MATCH(T$1,Output_POTEnCIA!$1:$1,0))</f>
        <v>0.86202963972860669</v>
      </c>
      <c r="U46" s="71">
        <f>INDEX(Output_POTEnCIA!$A$1:$BF$106,MATCH($E46,Output_POTEnCIA!$A:$A,0),MATCH(U$1,Output_POTEnCIA!$1:$1,0))</f>
        <v>0.78145436866784967</v>
      </c>
      <c r="V46" s="71">
        <f>INDEX(Output_POTEnCIA!$A$1:$BF$106,MATCH($E46,Output_POTEnCIA!$A:$A,0),MATCH(V$1,Output_POTEnCIA!$1:$1,0))</f>
        <v>0.74079365161114519</v>
      </c>
      <c r="W46" s="71">
        <f>INDEX(Output_POTEnCIA!$A$1:$BF$106,MATCH($E46,Output_POTEnCIA!$A:$A,0),MATCH(W$1,Output_POTEnCIA!$1:$1,0))</f>
        <v>0.55697754790458476</v>
      </c>
      <c r="X46" s="71">
        <f>INDEX(Output_POTEnCIA!$A$1:$BF$106,MATCH($E46,Output_POTEnCIA!$A:$A,0),MATCH(X$1,Output_POTEnCIA!$1:$1,0))</f>
        <v>0.89126485510862652</v>
      </c>
      <c r="Y46" s="71">
        <f>INDEX(Output_POTEnCIA!$A$1:$BF$106,MATCH($E46,Output_POTEnCIA!$A:$A,0),MATCH(Y$1,Output_POTEnCIA!$1:$1,0))</f>
        <v>0.77490075871831232</v>
      </c>
      <c r="Z46" s="71">
        <f>INDEX(Output_POTEnCIA!$A$1:$BF$106,MATCH($E46,Output_POTEnCIA!$A:$A,0),MATCH(Z$1,Output_POTEnCIA!$1:$1,0))</f>
        <v>0.43750010120416821</v>
      </c>
      <c r="AA46" s="71">
        <f>INDEX(Output_POTEnCIA!$A$1:$BF$106,MATCH($E46,Output_POTEnCIA!$A:$A,0),MATCH(AA$1,Output_POTEnCIA!$1:$1,0))</f>
        <v>0.14113549754611332</v>
      </c>
      <c r="AB46" s="71">
        <f>INDEX(Output_POTEnCIA!$A$1:$BF$106,MATCH($E46,Output_POTEnCIA!$A:$A,0),MATCH(AB$1,Output_POTEnCIA!$1:$1,0))</f>
        <v>0.5106550231915159</v>
      </c>
      <c r="AC46" s="71">
        <f>INDEX(Output_POTEnCIA!$A$1:$BF$106,MATCH($E46,Output_POTEnCIA!$A:$A,0),MATCH(AC$1,Output_POTEnCIA!$1:$1,0))</f>
        <v>0.59377685955219495</v>
      </c>
      <c r="AD46" s="71">
        <f>INDEX(Output_POTEnCIA!$A$1:$BF$106,MATCH($E46,Output_POTEnCIA!$A:$A,0),MATCH(AD$1,Output_POTEnCIA!$1:$1,0))</f>
        <v>0.42166327195237097</v>
      </c>
      <c r="AE46" s="71">
        <f>INDEX(Output_POTEnCIA!$A$1:$BF$106,MATCH($E46,Output_POTEnCIA!$A:$A,0),MATCH(AE$1,Output_POTEnCIA!$1:$1,0))</f>
        <v>0.70977809082975463</v>
      </c>
      <c r="AF46" s="71">
        <f>INDEX(Output_POTEnCIA!$A$1:$BF$106,MATCH($E46,Output_POTEnCIA!$A:$A,0),MATCH(AF$1,Output_POTEnCIA!$1:$1,0))</f>
        <v>0</v>
      </c>
      <c r="AG46" s="71">
        <f>INDEX(Output_POTEnCIA!$A$1:$BF$106,MATCH($E46,Output_POTEnCIA!$A:$A,0),MATCH(AG$1,Output_POTEnCIA!$1:$1,0))</f>
        <v>0.90897592548225947</v>
      </c>
      <c r="AH46" s="71">
        <f>INDEX(Output_POTEnCIA!$A$1:$BF$106,MATCH($E46,Output_POTEnCIA!$A:$A,0),MATCH(AH$1,Output_POTEnCIA!$1:$1,0))</f>
        <v>0.79410261525684345</v>
      </c>
      <c r="AI46" s="71"/>
      <c r="AJ46" s="71"/>
      <c r="AK46" s="71"/>
      <c r="AL46" s="71"/>
      <c r="AM46" s="71"/>
      <c r="AN46" s="71"/>
    </row>
    <row r="47" spans="1:40" x14ac:dyDescent="0.2">
      <c r="A47" t="s">
        <v>276</v>
      </c>
      <c r="B47" t="s">
        <v>257</v>
      </c>
      <c r="C47" t="s">
        <v>269</v>
      </c>
      <c r="D47" t="s">
        <v>83</v>
      </c>
      <c r="E47" t="s">
        <v>185</v>
      </c>
      <c r="F47" s="71">
        <f>INDEX(Output_POTEnCIA!$A$1:$BF$106,MATCH($E47,Output_POTEnCIA!$A:$A,0),MATCH(F$1,Output_POTEnCIA!$1:$1,0))</f>
        <v>0.13349181534859306</v>
      </c>
      <c r="G47" s="71">
        <f>INDEX(Output_POTEnCIA!$A$1:$BF$106,MATCH($E47,Output_POTEnCIA!$A:$A,0),MATCH(G$1,Output_POTEnCIA!$1:$1,0))</f>
        <v>0.174062183833879</v>
      </c>
      <c r="H47" s="71">
        <f>INDEX(Output_POTEnCIA!$A$1:$BF$106,MATCH($E47,Output_POTEnCIA!$A:$A,0),MATCH(H$1,Output_POTEnCIA!$1:$1,0))</f>
        <v>0.55358245852161747</v>
      </c>
      <c r="I47" s="71">
        <f>INDEX(Output_POTEnCIA!$A$1:$BF$106,MATCH($E47,Output_POTEnCIA!$A:$A,0),MATCH(I$1,Output_POTEnCIA!$1:$1,0))</f>
        <v>5.6443224853072266E-2</v>
      </c>
      <c r="J47" s="71">
        <f>INDEX(Output_POTEnCIA!$A$1:$BF$106,MATCH($E47,Output_POTEnCIA!$A:$A,0),MATCH(J$1,Output_POTEnCIA!$1:$1,0))</f>
        <v>1</v>
      </c>
      <c r="K47" s="71">
        <f>INDEX(Output_POTEnCIA!$A$1:$BF$106,MATCH($E47,Output_POTEnCIA!$A:$A,0),MATCH(K$1,Output_POTEnCIA!$1:$1,0))</f>
        <v>0.15364333406376279</v>
      </c>
      <c r="L47" s="71">
        <f>INDEX(Output_POTEnCIA!$A$1:$BF$106,MATCH($E47,Output_POTEnCIA!$A:$A,0),MATCH(L$1,Output_POTEnCIA!$1:$1,0))</f>
        <v>0.18804302932211053</v>
      </c>
      <c r="M47" s="71">
        <f>INDEX(Output_POTEnCIA!$A$1:$BF$106,MATCH($E47,Output_POTEnCIA!$A:$A,0),MATCH(M$1,Output_POTEnCIA!$1:$1,0))</f>
        <v>0.4406586585691728</v>
      </c>
      <c r="N47" s="71">
        <f>INDEX(Output_POTEnCIA!$A$1:$BF$106,MATCH($E47,Output_POTEnCIA!$A:$A,0),MATCH(N$1,Output_POTEnCIA!$1:$1,0))</f>
        <v>0.35332031172616679</v>
      </c>
      <c r="O47" s="71">
        <f>INDEX(Output_POTEnCIA!$A$1:$BF$106,MATCH($E47,Output_POTEnCIA!$A:$A,0),MATCH(O$1,Output_POTEnCIA!$1:$1,0))</f>
        <v>0.19870069945246274</v>
      </c>
      <c r="P47" s="71">
        <f>INDEX(Output_POTEnCIA!$A$1:$BF$106,MATCH($E47,Output_POTEnCIA!$A:$A,0),MATCH(P$1,Output_POTEnCIA!$1:$1,0))</f>
        <v>0.21280323736870185</v>
      </c>
      <c r="Q47" s="71">
        <f>INDEX(Output_POTEnCIA!$A$1:$BF$106,MATCH($E47,Output_POTEnCIA!$A:$A,0),MATCH(Q$1,Output_POTEnCIA!$1:$1,0))</f>
        <v>0.24688944971485766</v>
      </c>
      <c r="R47" s="71">
        <f>INDEX(Output_POTEnCIA!$A$1:$BF$106,MATCH($E47,Output_POTEnCIA!$A:$A,0),MATCH(R$1,Output_POTEnCIA!$1:$1,0))</f>
        <v>0.10477897200240413</v>
      </c>
      <c r="S47" s="71">
        <f>INDEX(Output_POTEnCIA!$A$1:$BF$106,MATCH($E47,Output_POTEnCIA!$A:$A,0),MATCH(S$1,Output_POTEnCIA!$1:$1,0))</f>
        <v>0.22826189232056068</v>
      </c>
      <c r="T47" s="71">
        <f>INDEX(Output_POTEnCIA!$A$1:$BF$106,MATCH($E47,Output_POTEnCIA!$A:$A,0),MATCH(T$1,Output_POTEnCIA!$1:$1,0))</f>
        <v>0.13797036027139326</v>
      </c>
      <c r="U47" s="71">
        <f>INDEX(Output_POTEnCIA!$A$1:$BF$106,MATCH($E47,Output_POTEnCIA!$A:$A,0),MATCH(U$1,Output_POTEnCIA!$1:$1,0))</f>
        <v>0.2185456313321503</v>
      </c>
      <c r="V47" s="71">
        <f>INDEX(Output_POTEnCIA!$A$1:$BF$106,MATCH($E47,Output_POTEnCIA!$A:$A,0),MATCH(V$1,Output_POTEnCIA!$1:$1,0))</f>
        <v>0.2592063483888547</v>
      </c>
      <c r="W47" s="71">
        <f>INDEX(Output_POTEnCIA!$A$1:$BF$106,MATCH($E47,Output_POTEnCIA!$A:$A,0),MATCH(W$1,Output_POTEnCIA!$1:$1,0))</f>
        <v>0.44302245209541524</v>
      </c>
      <c r="X47" s="71">
        <f>INDEX(Output_POTEnCIA!$A$1:$BF$106,MATCH($E47,Output_POTEnCIA!$A:$A,0),MATCH(X$1,Output_POTEnCIA!$1:$1,0))</f>
        <v>0.10873514489137349</v>
      </c>
      <c r="Y47" s="71">
        <f>INDEX(Output_POTEnCIA!$A$1:$BF$106,MATCH($E47,Output_POTEnCIA!$A:$A,0),MATCH(Y$1,Output_POTEnCIA!$1:$1,0))</f>
        <v>0.22509924128168765</v>
      </c>
      <c r="Z47" s="71">
        <f>INDEX(Output_POTEnCIA!$A$1:$BF$106,MATCH($E47,Output_POTEnCIA!$A:$A,0),MATCH(Z$1,Output_POTEnCIA!$1:$1,0))</f>
        <v>0.56249989879583173</v>
      </c>
      <c r="AA47" s="71">
        <f>INDEX(Output_POTEnCIA!$A$1:$BF$106,MATCH($E47,Output_POTEnCIA!$A:$A,0),MATCH(AA$1,Output_POTEnCIA!$1:$1,0))</f>
        <v>0.85886450245388679</v>
      </c>
      <c r="AB47" s="71">
        <f>INDEX(Output_POTEnCIA!$A$1:$BF$106,MATCH($E47,Output_POTEnCIA!$A:$A,0),MATCH(AB$1,Output_POTEnCIA!$1:$1,0))</f>
        <v>0.4893449768084841</v>
      </c>
      <c r="AC47" s="71">
        <f>INDEX(Output_POTEnCIA!$A$1:$BF$106,MATCH($E47,Output_POTEnCIA!$A:$A,0),MATCH(AC$1,Output_POTEnCIA!$1:$1,0))</f>
        <v>0.40622314044780511</v>
      </c>
      <c r="AD47" s="71">
        <f>INDEX(Output_POTEnCIA!$A$1:$BF$106,MATCH($E47,Output_POTEnCIA!$A:$A,0),MATCH(AD$1,Output_POTEnCIA!$1:$1,0))</f>
        <v>0.57833672804762892</v>
      </c>
      <c r="AE47" s="71">
        <f>INDEX(Output_POTEnCIA!$A$1:$BF$106,MATCH($E47,Output_POTEnCIA!$A:$A,0),MATCH(AE$1,Output_POTEnCIA!$1:$1,0))</f>
        <v>0.29022190917024532</v>
      </c>
      <c r="AF47" s="71">
        <f>INDEX(Output_POTEnCIA!$A$1:$BF$106,MATCH($E47,Output_POTEnCIA!$A:$A,0),MATCH(AF$1,Output_POTEnCIA!$1:$1,0))</f>
        <v>1</v>
      </c>
      <c r="AG47" s="71">
        <f>INDEX(Output_POTEnCIA!$A$1:$BF$106,MATCH($E47,Output_POTEnCIA!$A:$A,0),MATCH(AG$1,Output_POTEnCIA!$1:$1,0))</f>
        <v>9.10240745177405E-2</v>
      </c>
      <c r="AH47" s="71">
        <f>INDEX(Output_POTEnCIA!$A$1:$BF$106,MATCH($E47,Output_POTEnCIA!$A:$A,0),MATCH(AH$1,Output_POTEnCIA!$1:$1,0))</f>
        <v>0.20589738474315647</v>
      </c>
      <c r="AI47" s="71"/>
      <c r="AJ47" s="71"/>
      <c r="AK47" s="71"/>
      <c r="AL47" s="71"/>
      <c r="AM47" s="71"/>
      <c r="AN47" s="71"/>
    </row>
    <row r="48" spans="1:40" x14ac:dyDescent="0.2">
      <c r="F48" s="71">
        <f>SUM(F46:F47)</f>
        <v>1</v>
      </c>
      <c r="G48" s="71">
        <f t="shared" ref="G48:AH48" si="10">SUM(G46:G47)</f>
        <v>1</v>
      </c>
      <c r="H48" s="71">
        <f t="shared" si="10"/>
        <v>1</v>
      </c>
      <c r="I48" s="71">
        <f t="shared" si="10"/>
        <v>1</v>
      </c>
      <c r="J48" s="71">
        <f t="shared" si="10"/>
        <v>1</v>
      </c>
      <c r="K48" s="71">
        <f t="shared" si="10"/>
        <v>1</v>
      </c>
      <c r="L48" s="71">
        <f t="shared" si="10"/>
        <v>1</v>
      </c>
      <c r="M48" s="71">
        <f t="shared" si="10"/>
        <v>1</v>
      </c>
      <c r="N48" s="71">
        <f t="shared" si="10"/>
        <v>1</v>
      </c>
      <c r="O48" s="71">
        <f t="shared" si="10"/>
        <v>1.0000000000000002</v>
      </c>
      <c r="P48" s="71">
        <f t="shared" si="10"/>
        <v>1</v>
      </c>
      <c r="Q48" s="71">
        <f t="shared" si="10"/>
        <v>1</v>
      </c>
      <c r="R48" s="71">
        <f t="shared" si="10"/>
        <v>1</v>
      </c>
      <c r="S48" s="71">
        <f t="shared" si="10"/>
        <v>1</v>
      </c>
      <c r="T48" s="71">
        <f t="shared" si="10"/>
        <v>1</v>
      </c>
      <c r="U48" s="71">
        <f t="shared" si="10"/>
        <v>1</v>
      </c>
      <c r="V48" s="71">
        <f t="shared" si="10"/>
        <v>0.99999999999999989</v>
      </c>
      <c r="W48" s="71">
        <f t="shared" si="10"/>
        <v>1</v>
      </c>
      <c r="X48" s="71">
        <f t="shared" si="10"/>
        <v>1</v>
      </c>
      <c r="Y48" s="71">
        <f t="shared" si="10"/>
        <v>1</v>
      </c>
      <c r="Z48" s="71">
        <f t="shared" si="10"/>
        <v>1</v>
      </c>
      <c r="AA48" s="71">
        <f t="shared" si="10"/>
        <v>1</v>
      </c>
      <c r="AB48" s="71">
        <f t="shared" si="10"/>
        <v>1</v>
      </c>
      <c r="AC48" s="71">
        <f t="shared" si="10"/>
        <v>1</v>
      </c>
      <c r="AD48" s="71">
        <f t="shared" si="10"/>
        <v>0.99999999999999989</v>
      </c>
      <c r="AE48" s="71">
        <f t="shared" si="10"/>
        <v>1</v>
      </c>
      <c r="AF48" s="71">
        <f t="shared" si="10"/>
        <v>1</v>
      </c>
      <c r="AG48" s="71">
        <f t="shared" si="10"/>
        <v>1</v>
      </c>
      <c r="AH48" s="71">
        <f t="shared" si="10"/>
        <v>0.99999999999999989</v>
      </c>
      <c r="AI48" s="109">
        <f>SUM(F48:AH48)</f>
        <v>29</v>
      </c>
      <c r="AJ48" s="71" t="b">
        <f>AI48=29</f>
        <v>1</v>
      </c>
      <c r="AK48" s="71"/>
      <c r="AL48" s="71"/>
      <c r="AM48" s="71"/>
      <c r="AN48" s="71"/>
    </row>
    <row r="49" spans="1:40" x14ac:dyDescent="0.2">
      <c r="A49" t="s">
        <v>276</v>
      </c>
      <c r="B49" t="s">
        <v>257</v>
      </c>
      <c r="C49" t="s">
        <v>15</v>
      </c>
      <c r="D49" t="s">
        <v>1</v>
      </c>
      <c r="E49" t="s">
        <v>174</v>
      </c>
      <c r="F49" s="71">
        <f>INDEX(Output_POTEnCIA!$A$1:$BF$106,MATCH($E49,Output_POTEnCIA!$A:$A,0),MATCH(F$1,Output_POTEnCIA!$1:$1,0))</f>
        <v>0.22264757792380793</v>
      </c>
      <c r="G49" s="71">
        <f>INDEX(Output_POTEnCIA!$A$1:$BF$106,MATCH($E49,Output_POTEnCIA!$A:$A,0),MATCH(G$1,Output_POTEnCIA!$1:$1,0))</f>
        <v>0.17890494385313344</v>
      </c>
      <c r="H49" s="71">
        <f>INDEX(Output_POTEnCIA!$A$1:$BF$106,MATCH($E49,Output_POTEnCIA!$A:$A,0),MATCH(H$1,Output_POTEnCIA!$1:$1,0))</f>
        <v>0.12563935521661168</v>
      </c>
      <c r="I49" s="71">
        <f>INDEX(Output_POTEnCIA!$A$1:$BF$106,MATCH($E49,Output_POTEnCIA!$A:$A,0),MATCH(I$1,Output_POTEnCIA!$1:$1,0))</f>
        <v>0.17054052013411611</v>
      </c>
      <c r="J49" s="71">
        <f>INDEX(Output_POTEnCIA!$A$1:$BF$106,MATCH($E49,Output_POTEnCIA!$A:$A,0),MATCH(J$1,Output_POTEnCIA!$1:$1,0))</f>
        <v>0.18214584272718165</v>
      </c>
      <c r="K49" s="71">
        <f>INDEX(Output_POTEnCIA!$A$1:$BF$106,MATCH($E49,Output_POTEnCIA!$A:$A,0),MATCH(K$1,Output_POTEnCIA!$1:$1,0))</f>
        <v>0.19337516047022349</v>
      </c>
      <c r="L49" s="71">
        <f>INDEX(Output_POTEnCIA!$A$1:$BF$106,MATCH($E49,Output_POTEnCIA!$A:$A,0),MATCH(L$1,Output_POTEnCIA!$1:$1,0))</f>
        <v>0.13611557282848219</v>
      </c>
      <c r="M49" s="71">
        <f>INDEX(Output_POTEnCIA!$A$1:$BF$106,MATCH($E49,Output_POTEnCIA!$A:$A,0),MATCH(M$1,Output_POTEnCIA!$1:$1,0))</f>
        <v>9.1086591320807125E-2</v>
      </c>
      <c r="N49" s="71">
        <f>INDEX(Output_POTEnCIA!$A$1:$BF$106,MATCH($E49,Output_POTEnCIA!$A:$A,0),MATCH(N$1,Output_POTEnCIA!$1:$1,0))</f>
        <v>0.14581325621880353</v>
      </c>
      <c r="O49" s="71">
        <f>INDEX(Output_POTEnCIA!$A$1:$BF$106,MATCH($E49,Output_POTEnCIA!$A:$A,0),MATCH(O$1,Output_POTEnCIA!$1:$1,0))</f>
        <v>0.37839978126388096</v>
      </c>
      <c r="P49" s="71">
        <f>INDEX(Output_POTEnCIA!$A$1:$BF$106,MATCH($E49,Output_POTEnCIA!$A:$A,0),MATCH(P$1,Output_POTEnCIA!$1:$1,0))</f>
        <v>0.21652241029932223</v>
      </c>
      <c r="Q49" s="71">
        <f>INDEX(Output_POTEnCIA!$A$1:$BF$106,MATCH($E49,Output_POTEnCIA!$A:$A,0),MATCH(Q$1,Output_POTEnCIA!$1:$1,0))</f>
        <v>0.29166060817277045</v>
      </c>
      <c r="R49" s="71">
        <f>INDEX(Output_POTEnCIA!$A$1:$BF$106,MATCH($E49,Output_POTEnCIA!$A:$A,0),MATCH(R$1,Output_POTEnCIA!$1:$1,0))</f>
        <v>9.0813912142674369E-2</v>
      </c>
      <c r="S49" s="71">
        <f>INDEX(Output_POTEnCIA!$A$1:$BF$106,MATCH($E49,Output_POTEnCIA!$A:$A,0),MATCH(S$1,Output_POTEnCIA!$1:$1,0))</f>
        <v>6.3825876982190666E-2</v>
      </c>
      <c r="T49" s="71">
        <f>INDEX(Output_POTEnCIA!$A$1:$BF$106,MATCH($E49,Output_POTEnCIA!$A:$A,0),MATCH(T$1,Output_POTEnCIA!$1:$1,0))</f>
        <v>8.1836644759600813E-2</v>
      </c>
      <c r="U49" s="71">
        <f>INDEX(Output_POTEnCIA!$A$1:$BF$106,MATCH($E49,Output_POTEnCIA!$A:$A,0),MATCH(U$1,Output_POTEnCIA!$1:$1,0))</f>
        <v>0.2142767625173678</v>
      </c>
      <c r="V49" s="71">
        <f>INDEX(Output_POTEnCIA!$A$1:$BF$106,MATCH($E49,Output_POTEnCIA!$A:$A,0),MATCH(V$1,Output_POTEnCIA!$1:$1,0))</f>
        <v>6.1614733818535272E-2</v>
      </c>
      <c r="W49" s="71">
        <f>INDEX(Output_POTEnCIA!$A$1:$BF$106,MATCH($E49,Output_POTEnCIA!$A:$A,0),MATCH(W$1,Output_POTEnCIA!$1:$1,0))</f>
        <v>9.0393038052192523E-2</v>
      </c>
      <c r="X49" s="71">
        <f>INDEX(Output_POTEnCIA!$A$1:$BF$106,MATCH($E49,Output_POTEnCIA!$A:$A,0),MATCH(X$1,Output_POTEnCIA!$1:$1,0))</f>
        <v>0.2217416258619993</v>
      </c>
      <c r="Y49" s="71">
        <f>INDEX(Output_POTEnCIA!$A$1:$BF$106,MATCH($E49,Output_POTEnCIA!$A:$A,0),MATCH(Y$1,Output_POTEnCIA!$1:$1,0))</f>
        <v>6.2715676902230844E-2</v>
      </c>
      <c r="Z49" s="71">
        <f>INDEX(Output_POTEnCIA!$A$1:$BF$106,MATCH($E49,Output_POTEnCIA!$A:$A,0),MATCH(Z$1,Output_POTEnCIA!$1:$1,0))</f>
        <v>0.15742518367899724</v>
      </c>
      <c r="AA49" s="71">
        <f>INDEX(Output_POTEnCIA!$A$1:$BF$106,MATCH($E49,Output_POTEnCIA!$A:$A,0),MATCH(AA$1,Output_POTEnCIA!$1:$1,0))</f>
        <v>8.135955924844393E-2</v>
      </c>
      <c r="AB49" s="71">
        <f>INDEX(Output_POTEnCIA!$A$1:$BF$106,MATCH($E49,Output_POTEnCIA!$A:$A,0),MATCH(AB$1,Output_POTEnCIA!$1:$1,0))</f>
        <v>1.7217813024718153E-2</v>
      </c>
      <c r="AC49" s="71">
        <f>INDEX(Output_POTEnCIA!$A$1:$BF$106,MATCH($E49,Output_POTEnCIA!$A:$A,0),MATCH(AC$1,Output_POTEnCIA!$1:$1,0))</f>
        <v>0.12861186404034883</v>
      </c>
      <c r="AD49" s="71">
        <f>INDEX(Output_POTEnCIA!$A$1:$BF$106,MATCH($E49,Output_POTEnCIA!$A:$A,0),MATCH(AD$1,Output_POTEnCIA!$1:$1,0))</f>
        <v>0.39441545192059829</v>
      </c>
      <c r="AE49" s="71">
        <f>INDEX(Output_POTEnCIA!$A$1:$BF$106,MATCH($E49,Output_POTEnCIA!$A:$A,0),MATCH(AE$1,Output_POTEnCIA!$1:$1,0))</f>
        <v>0.15312924762032051</v>
      </c>
      <c r="AF49" s="71">
        <f>INDEX(Output_POTEnCIA!$A$1:$BF$106,MATCH($E49,Output_POTEnCIA!$A:$A,0),MATCH(AF$1,Output_POTEnCIA!$1:$1,0))</f>
        <v>0.21541514468538692</v>
      </c>
      <c r="AG49" s="71">
        <f>INDEX(Output_POTEnCIA!$A$1:$BF$106,MATCH($E49,Output_POTEnCIA!$A:$A,0),MATCH(AG$1,Output_POTEnCIA!$1:$1,0))</f>
        <v>8.3692068490354321E-2</v>
      </c>
      <c r="AH49" s="71">
        <f>INDEX(Output_POTEnCIA!$A$1:$BF$106,MATCH($E49,Output_POTEnCIA!$A:$A,0),MATCH(AH$1,Output_POTEnCIA!$1:$1,0))</f>
        <v>0.19404412790639164</v>
      </c>
      <c r="AI49" s="71"/>
      <c r="AJ49" s="71"/>
      <c r="AK49" s="71"/>
      <c r="AL49" s="71"/>
      <c r="AM49" s="71"/>
      <c r="AN49" s="71"/>
    </row>
    <row r="50" spans="1:40" x14ac:dyDescent="0.2">
      <c r="A50" t="s">
        <v>276</v>
      </c>
      <c r="B50" t="s">
        <v>257</v>
      </c>
      <c r="C50" t="s">
        <v>15</v>
      </c>
      <c r="D50" t="s">
        <v>268</v>
      </c>
      <c r="E50" t="s">
        <v>176</v>
      </c>
      <c r="F50" s="71">
        <f>INDEX(Output_POTEnCIA!$A$1:$BF$106,MATCH($E50,Output_POTEnCIA!$A:$A,0),MATCH(F$1,Output_POTEnCIA!$1:$1,0))</f>
        <v>0.47530579248342375</v>
      </c>
      <c r="G50" s="71">
        <f>INDEX(Output_POTEnCIA!$A$1:$BF$106,MATCH($E50,Output_POTEnCIA!$A:$A,0),MATCH(G$1,Output_POTEnCIA!$1:$1,0))</f>
        <v>0.51770098742958714</v>
      </c>
      <c r="H50" s="71">
        <f>INDEX(Output_POTEnCIA!$A$1:$BF$106,MATCH($E50,Output_POTEnCIA!$A:$A,0),MATCH(H$1,Output_POTEnCIA!$1:$1,0))</f>
        <v>0.35812344801470092</v>
      </c>
      <c r="I50" s="71">
        <f>INDEX(Output_POTEnCIA!$A$1:$BF$106,MATCH($E50,Output_POTEnCIA!$A:$A,0),MATCH(I$1,Output_POTEnCIA!$1:$1,0))</f>
        <v>0.46089368725402036</v>
      </c>
      <c r="J50" s="71">
        <f>INDEX(Output_POTEnCIA!$A$1:$BF$106,MATCH($E50,Output_POTEnCIA!$A:$A,0),MATCH(J$1,Output_POTEnCIA!$1:$1,0))</f>
        <v>0.36135581366229419</v>
      </c>
      <c r="K50" s="71">
        <f>INDEX(Output_POTEnCIA!$A$1:$BF$106,MATCH($E50,Output_POTEnCIA!$A:$A,0),MATCH(K$1,Output_POTEnCIA!$1:$1,0))</f>
        <v>0.57109130289865984</v>
      </c>
      <c r="L50" s="71">
        <f>INDEX(Output_POTEnCIA!$A$1:$BF$106,MATCH($E50,Output_POTEnCIA!$A:$A,0),MATCH(L$1,Output_POTEnCIA!$1:$1,0))</f>
        <v>0.48210145457459774</v>
      </c>
      <c r="M50" s="71">
        <f>INDEX(Output_POTEnCIA!$A$1:$BF$106,MATCH($E50,Output_POTEnCIA!$A:$A,0),MATCH(M$1,Output_POTEnCIA!$1:$1,0))</f>
        <v>0.51004220230679498</v>
      </c>
      <c r="N50" s="71">
        <f>INDEX(Output_POTEnCIA!$A$1:$BF$106,MATCH($E50,Output_POTEnCIA!$A:$A,0),MATCH(N$1,Output_POTEnCIA!$1:$1,0))</f>
        <v>0.54077735049700149</v>
      </c>
      <c r="O50" s="71">
        <f>INDEX(Output_POTEnCIA!$A$1:$BF$106,MATCH($E50,Output_POTEnCIA!$A:$A,0),MATCH(O$1,Output_POTEnCIA!$1:$1,0))</f>
        <v>0.26867729551144026</v>
      </c>
      <c r="P50" s="71">
        <f>INDEX(Output_POTEnCIA!$A$1:$BF$106,MATCH($E50,Output_POTEnCIA!$A:$A,0),MATCH(P$1,Output_POTEnCIA!$1:$1,0))</f>
        <v>0.45730993011547716</v>
      </c>
      <c r="Q50" s="71">
        <f>INDEX(Output_POTEnCIA!$A$1:$BF$106,MATCH($E50,Output_POTEnCIA!$A:$A,0),MATCH(Q$1,Output_POTEnCIA!$1:$1,0))</f>
        <v>0.50334495374128585</v>
      </c>
      <c r="R50" s="71">
        <f>INDEX(Output_POTEnCIA!$A$1:$BF$106,MATCH($E50,Output_POTEnCIA!$A:$A,0),MATCH(R$1,Output_POTEnCIA!$1:$1,0))</f>
        <v>0.35424534008436542</v>
      </c>
      <c r="S50" s="71">
        <f>INDEX(Output_POTEnCIA!$A$1:$BF$106,MATCH($E50,Output_POTEnCIA!$A:$A,0),MATCH(S$1,Output_POTEnCIA!$1:$1,0))</f>
        <v>0.42741322682634436</v>
      </c>
      <c r="T50" s="71">
        <f>INDEX(Output_POTEnCIA!$A$1:$BF$106,MATCH($E50,Output_POTEnCIA!$A:$A,0),MATCH(T$1,Output_POTEnCIA!$1:$1,0))</f>
        <v>0.45889041118951601</v>
      </c>
      <c r="U50" s="71">
        <f>INDEX(Output_POTEnCIA!$A$1:$BF$106,MATCH($E50,Output_POTEnCIA!$A:$A,0),MATCH(U$1,Output_POTEnCIA!$1:$1,0))</f>
        <v>0.49415768430197732</v>
      </c>
      <c r="V50" s="71">
        <f>INDEX(Output_POTEnCIA!$A$1:$BF$106,MATCH($E50,Output_POTEnCIA!$A:$A,0),MATCH(V$1,Output_POTEnCIA!$1:$1,0))</f>
        <v>0.60619705692109438</v>
      </c>
      <c r="W50" s="71">
        <f>INDEX(Output_POTEnCIA!$A$1:$BF$106,MATCH($E50,Output_POTEnCIA!$A:$A,0),MATCH(W$1,Output_POTEnCIA!$1:$1,0))</f>
        <v>0.53299089026980673</v>
      </c>
      <c r="X50" s="71">
        <f>INDEX(Output_POTEnCIA!$A$1:$BF$106,MATCH($E50,Output_POTEnCIA!$A:$A,0),MATCH(X$1,Output_POTEnCIA!$1:$1,0))</f>
        <v>0.5500437702829829</v>
      </c>
      <c r="Y50" s="71">
        <f>INDEX(Output_POTEnCIA!$A$1:$BF$106,MATCH($E50,Output_POTEnCIA!$A:$A,0),MATCH(Y$1,Output_POTEnCIA!$1:$1,0))</f>
        <v>0.64756247093074315</v>
      </c>
      <c r="Z50" s="71">
        <f>INDEX(Output_POTEnCIA!$A$1:$BF$106,MATCH($E50,Output_POTEnCIA!$A:$A,0),MATCH(Z$1,Output_POTEnCIA!$1:$1,0))</f>
        <v>0.57381295750674477</v>
      </c>
      <c r="AA50" s="71">
        <f>INDEX(Output_POTEnCIA!$A$1:$BF$106,MATCH($E50,Output_POTEnCIA!$A:$A,0),MATCH(AA$1,Output_POTEnCIA!$1:$1,0))</f>
        <v>0.54713707183660087</v>
      </c>
      <c r="AB50" s="71">
        <f>INDEX(Output_POTEnCIA!$A$1:$BF$106,MATCH($E50,Output_POTEnCIA!$A:$A,0),MATCH(AB$1,Output_POTEnCIA!$1:$1,0))</f>
        <v>0.63275870234106257</v>
      </c>
      <c r="AC50" s="71">
        <f>INDEX(Output_POTEnCIA!$A$1:$BF$106,MATCH($E50,Output_POTEnCIA!$A:$A,0),MATCH(AC$1,Output_POTEnCIA!$1:$1,0))</f>
        <v>0.64480787682172169</v>
      </c>
      <c r="AD50" s="71">
        <f>INDEX(Output_POTEnCIA!$A$1:$BF$106,MATCH($E50,Output_POTEnCIA!$A:$A,0),MATCH(AD$1,Output_POTEnCIA!$1:$1,0))</f>
        <v>0.22288034367562881</v>
      </c>
      <c r="AE50" s="71">
        <f>INDEX(Output_POTEnCIA!$A$1:$BF$106,MATCH($E50,Output_POTEnCIA!$A:$A,0),MATCH(AE$1,Output_POTEnCIA!$1:$1,0))</f>
        <v>0.4763166582611606</v>
      </c>
      <c r="AF50" s="71">
        <f>INDEX(Output_POTEnCIA!$A$1:$BF$106,MATCH($E50,Output_POTEnCIA!$A:$A,0),MATCH(AF$1,Output_POTEnCIA!$1:$1,0))</f>
        <v>0.50521886521600823</v>
      </c>
      <c r="AG50" s="71">
        <f>INDEX(Output_POTEnCIA!$A$1:$BF$106,MATCH($E50,Output_POTEnCIA!$A:$A,0),MATCH(AG$1,Output_POTEnCIA!$1:$1,0))</f>
        <v>0.39283128537165607</v>
      </c>
      <c r="AH50" s="71">
        <f>INDEX(Output_POTEnCIA!$A$1:$BF$106,MATCH($E50,Output_POTEnCIA!$A:$A,0),MATCH(AH$1,Output_POTEnCIA!$1:$1,0))</f>
        <v>0.4957676680957388</v>
      </c>
      <c r="AI50" s="71"/>
      <c r="AJ50" s="71"/>
      <c r="AK50" s="71"/>
      <c r="AL50" s="71"/>
      <c r="AM50" s="71"/>
      <c r="AN50" s="71"/>
    </row>
    <row r="51" spans="1:40" x14ac:dyDescent="0.2">
      <c r="A51" t="s">
        <v>276</v>
      </c>
      <c r="B51" t="s">
        <v>257</v>
      </c>
      <c r="C51" t="s">
        <v>15</v>
      </c>
      <c r="D51" t="s">
        <v>17</v>
      </c>
      <c r="E51" t="s">
        <v>177</v>
      </c>
      <c r="F51" s="71">
        <f>INDEX(Output_POTEnCIA!$A$1:$BF$106,MATCH($E51,Output_POTEnCIA!$A:$A,0),MATCH(F$1,Output_POTEnCIA!$1:$1,0))</f>
        <v>0.14412121262796709</v>
      </c>
      <c r="G51" s="71">
        <f>INDEX(Output_POTEnCIA!$A$1:$BF$106,MATCH($E51,Output_POTEnCIA!$A:$A,0),MATCH(G$1,Output_POTEnCIA!$1:$1,0))</f>
        <v>0.13895572732413664</v>
      </c>
      <c r="H51" s="71">
        <f>INDEX(Output_POTEnCIA!$A$1:$BF$106,MATCH($E51,Output_POTEnCIA!$A:$A,0),MATCH(H$1,Output_POTEnCIA!$1:$1,0))</f>
        <v>0.22218156203508249</v>
      </c>
      <c r="I51" s="71">
        <f>INDEX(Output_POTEnCIA!$A$1:$BF$106,MATCH($E51,Output_POTEnCIA!$A:$A,0),MATCH(I$1,Output_POTEnCIA!$1:$1,0))</f>
        <v>0.13409741467547828</v>
      </c>
      <c r="J51" s="71">
        <f>INDEX(Output_POTEnCIA!$A$1:$BF$106,MATCH($E51,Output_POTEnCIA!$A:$A,0),MATCH(J$1,Output_POTEnCIA!$1:$1,0))</f>
        <v>0.18943371022378883</v>
      </c>
      <c r="K51" s="71">
        <f>INDEX(Output_POTEnCIA!$A$1:$BF$106,MATCH($E51,Output_POTEnCIA!$A:$A,0),MATCH(K$1,Output_POTEnCIA!$1:$1,0))</f>
        <v>0.12051087345316386</v>
      </c>
      <c r="L51" s="71">
        <f>INDEX(Output_POTEnCIA!$A$1:$BF$106,MATCH($E51,Output_POTEnCIA!$A:$A,0),MATCH(L$1,Output_POTEnCIA!$1:$1,0))</f>
        <v>0.23644559583812802</v>
      </c>
      <c r="M51" s="71">
        <f>INDEX(Output_POTEnCIA!$A$1:$BF$106,MATCH($E51,Output_POTEnCIA!$A:$A,0),MATCH(M$1,Output_POTEnCIA!$1:$1,0))</f>
        <v>0.33688589366681321</v>
      </c>
      <c r="N51" s="71">
        <f>INDEX(Output_POTEnCIA!$A$1:$BF$106,MATCH($E51,Output_POTEnCIA!$A:$A,0),MATCH(N$1,Output_POTEnCIA!$1:$1,0))</f>
        <v>0.13479603980140636</v>
      </c>
      <c r="O51" s="71">
        <f>INDEX(Output_POTEnCIA!$A$1:$BF$106,MATCH($E51,Output_POTEnCIA!$A:$A,0),MATCH(O$1,Output_POTEnCIA!$1:$1,0))</f>
        <v>0.13872171618972673</v>
      </c>
      <c r="P51" s="71">
        <f>INDEX(Output_POTEnCIA!$A$1:$BF$106,MATCH($E51,Output_POTEnCIA!$A:$A,0),MATCH(P$1,Output_POTEnCIA!$1:$1,0))</f>
        <v>0.13694579865354822</v>
      </c>
      <c r="Q51" s="71">
        <f>INDEX(Output_POTEnCIA!$A$1:$BF$106,MATCH($E51,Output_POTEnCIA!$A:$A,0),MATCH(Q$1,Output_POTEnCIA!$1:$1,0))</f>
        <v>4.1883402976634648E-2</v>
      </c>
      <c r="R51" s="71">
        <f>INDEX(Output_POTEnCIA!$A$1:$BF$106,MATCH($E51,Output_POTEnCIA!$A:$A,0),MATCH(R$1,Output_POTEnCIA!$1:$1,0))</f>
        <v>0.24503647415434027</v>
      </c>
      <c r="S51" s="71">
        <f>INDEX(Output_POTEnCIA!$A$1:$BF$106,MATCH($E51,Output_POTEnCIA!$A:$A,0),MATCH(S$1,Output_POTEnCIA!$1:$1,0))</f>
        <v>0.21458686949545644</v>
      </c>
      <c r="T51" s="71">
        <f>INDEX(Output_POTEnCIA!$A$1:$BF$106,MATCH($E51,Output_POTEnCIA!$A:$A,0),MATCH(T$1,Output_POTEnCIA!$1:$1,0))</f>
        <v>0.19790848911208372</v>
      </c>
      <c r="U51" s="71">
        <f>INDEX(Output_POTEnCIA!$A$1:$BF$106,MATCH($E51,Output_POTEnCIA!$A:$A,0),MATCH(U$1,Output_POTEnCIA!$1:$1,0))</f>
        <v>0.13183686369026215</v>
      </c>
      <c r="V51" s="71">
        <f>INDEX(Output_POTEnCIA!$A$1:$BF$106,MATCH($E51,Output_POTEnCIA!$A:$A,0),MATCH(V$1,Output_POTEnCIA!$1:$1,0))</f>
        <v>9.6154491295685041E-2</v>
      </c>
      <c r="W51" s="71">
        <f>INDEX(Output_POTEnCIA!$A$1:$BF$106,MATCH($E51,Output_POTEnCIA!$A:$A,0),MATCH(W$1,Output_POTEnCIA!$1:$1,0))</f>
        <v>0.28990743951809567</v>
      </c>
      <c r="X51" s="71">
        <f>INDEX(Output_POTEnCIA!$A$1:$BF$106,MATCH($E51,Output_POTEnCIA!$A:$A,0),MATCH(X$1,Output_POTEnCIA!$1:$1,0))</f>
        <v>0.11198589693361717</v>
      </c>
      <c r="Y51" s="71">
        <f>INDEX(Output_POTEnCIA!$A$1:$BF$106,MATCH($E51,Output_POTEnCIA!$A:$A,0),MATCH(Y$1,Output_POTEnCIA!$1:$1,0))</f>
        <v>0.22354960213902061</v>
      </c>
      <c r="Z51" s="71">
        <f>INDEX(Output_POTEnCIA!$A$1:$BF$106,MATCH($E51,Output_POTEnCIA!$A:$A,0),MATCH(Z$1,Output_POTEnCIA!$1:$1,0))</f>
        <v>7.4519366870755804E-2</v>
      </c>
      <c r="AA51" s="71">
        <f>INDEX(Output_POTEnCIA!$A$1:$BF$106,MATCH($E51,Output_POTEnCIA!$A:$A,0),MATCH(AA$1,Output_POTEnCIA!$1:$1,0))</f>
        <v>0.2286448963538337</v>
      </c>
      <c r="AB51" s="71">
        <f>INDEX(Output_POTEnCIA!$A$1:$BF$106,MATCH($E51,Output_POTEnCIA!$A:$A,0),MATCH(AB$1,Output_POTEnCIA!$1:$1,0))</f>
        <v>0.20452995799193502</v>
      </c>
      <c r="AC51" s="71">
        <f>INDEX(Output_POTEnCIA!$A$1:$BF$106,MATCH($E51,Output_POTEnCIA!$A:$A,0),MATCH(AC$1,Output_POTEnCIA!$1:$1,0))</f>
        <v>4.6158864768457555E-2</v>
      </c>
      <c r="AD51" s="71">
        <f>INDEX(Output_POTEnCIA!$A$1:$BF$106,MATCH($E51,Output_POTEnCIA!$A:$A,0),MATCH(AD$1,Output_POTEnCIA!$1:$1,0))</f>
        <v>0.14251005757740767</v>
      </c>
      <c r="AE51" s="71">
        <f>INDEX(Output_POTEnCIA!$A$1:$BF$106,MATCH($E51,Output_POTEnCIA!$A:$A,0),MATCH(AE$1,Output_POTEnCIA!$1:$1,0))</f>
        <v>0.14430246480819797</v>
      </c>
      <c r="AF51" s="71">
        <f>INDEX(Output_POTEnCIA!$A$1:$BF$106,MATCH($E51,Output_POTEnCIA!$A:$A,0),MATCH(AF$1,Output_POTEnCIA!$1:$1,0))</f>
        <v>0.12453032179790527</v>
      </c>
      <c r="AG51" s="71">
        <f>INDEX(Output_POTEnCIA!$A$1:$BF$106,MATCH($E51,Output_POTEnCIA!$A:$A,0),MATCH(AG$1,Output_POTEnCIA!$1:$1,0))</f>
        <v>0.17735480698750908</v>
      </c>
      <c r="AH51" s="71">
        <f>INDEX(Output_POTEnCIA!$A$1:$BF$106,MATCH($E51,Output_POTEnCIA!$A:$A,0),MATCH(AH$1,Output_POTEnCIA!$1:$1,0))</f>
        <v>0.12814159953572204</v>
      </c>
      <c r="AI51" s="71"/>
      <c r="AJ51" s="71"/>
      <c r="AK51" s="71"/>
      <c r="AL51" s="71"/>
      <c r="AM51" s="71"/>
      <c r="AN51" s="71"/>
    </row>
    <row r="52" spans="1:40" x14ac:dyDescent="0.2">
      <c r="A52" t="s">
        <v>276</v>
      </c>
      <c r="B52" t="s">
        <v>257</v>
      </c>
      <c r="C52" t="s">
        <v>15</v>
      </c>
      <c r="D52" t="s">
        <v>272</v>
      </c>
      <c r="E52" t="s">
        <v>178</v>
      </c>
      <c r="F52" s="71">
        <f>INDEX(Output_POTEnCIA!$A$1:$BF$106,MATCH($E52,Output_POTEnCIA!$A:$A,0),MATCH(F$1,Output_POTEnCIA!$1:$1,0))</f>
        <v>5.6710914821514954E-3</v>
      </c>
      <c r="G52" s="71">
        <f>INDEX(Output_POTEnCIA!$A$1:$BF$106,MATCH($E52,Output_POTEnCIA!$A:$A,0),MATCH(G$1,Output_POTEnCIA!$1:$1,0))</f>
        <v>6.2476805114417625E-3</v>
      </c>
      <c r="H52" s="71">
        <f>INDEX(Output_POTEnCIA!$A$1:$BF$106,MATCH($E52,Output_POTEnCIA!$A:$A,0),MATCH(H$1,Output_POTEnCIA!$1:$1,0))</f>
        <v>1.3854640987535164E-2</v>
      </c>
      <c r="I52" s="71">
        <f>INDEX(Output_POTEnCIA!$A$1:$BF$106,MATCH($E52,Output_POTEnCIA!$A:$A,0),MATCH(I$1,Output_POTEnCIA!$1:$1,0))</f>
        <v>0.11760369108061024</v>
      </c>
      <c r="J52" s="71">
        <f>INDEX(Output_POTEnCIA!$A$1:$BF$106,MATCH($E52,Output_POTEnCIA!$A:$A,0),MATCH(J$1,Output_POTEnCIA!$1:$1,0))</f>
        <v>4.8458924301685163E-3</v>
      </c>
      <c r="K52" s="71">
        <f>INDEX(Output_POTEnCIA!$A$1:$BF$106,MATCH($E52,Output_POTEnCIA!$A:$A,0),MATCH(K$1,Output_POTEnCIA!$1:$1,0))</f>
        <v>9.4398218515593692E-3</v>
      </c>
      <c r="L52" s="71">
        <f>INDEX(Output_POTEnCIA!$A$1:$BF$106,MATCH($E52,Output_POTEnCIA!$A:$A,0),MATCH(L$1,Output_POTEnCIA!$1:$1,0))</f>
        <v>6.606911481345689E-3</v>
      </c>
      <c r="M52" s="71">
        <f>INDEX(Output_POTEnCIA!$A$1:$BF$106,MATCH($E52,Output_POTEnCIA!$A:$A,0),MATCH(M$1,Output_POTEnCIA!$1:$1,0))</f>
        <v>2.1406969228211775E-4</v>
      </c>
      <c r="N52" s="71">
        <f>INDEX(Output_POTEnCIA!$A$1:$BF$106,MATCH($E52,Output_POTEnCIA!$A:$A,0),MATCH(N$1,Output_POTEnCIA!$1:$1,0))</f>
        <v>2.9861093688860391E-2</v>
      </c>
      <c r="O52" s="71">
        <f>INDEX(Output_POTEnCIA!$A$1:$BF$106,MATCH($E52,Output_POTEnCIA!$A:$A,0),MATCH(O$1,Output_POTEnCIA!$1:$1,0))</f>
        <v>5.3481948875007913E-3</v>
      </c>
      <c r="P52" s="71">
        <f>INDEX(Output_POTEnCIA!$A$1:$BF$106,MATCH($E52,Output_POTEnCIA!$A:$A,0),MATCH(P$1,Output_POTEnCIA!$1:$1,0))</f>
        <v>6.9413708297448445E-3</v>
      </c>
      <c r="Q52" s="71">
        <f>INDEX(Output_POTEnCIA!$A$1:$BF$106,MATCH($E52,Output_POTEnCIA!$A:$A,0),MATCH(Q$1,Output_POTEnCIA!$1:$1,0))</f>
        <v>5.0163473673088639E-3</v>
      </c>
      <c r="R52" s="71">
        <f>INDEX(Output_POTEnCIA!$A$1:$BF$106,MATCH($E52,Output_POTEnCIA!$A:$A,0),MATCH(R$1,Output_POTEnCIA!$1:$1,0))</f>
        <v>8.8768087315902133E-2</v>
      </c>
      <c r="S52" s="71">
        <f>INDEX(Output_POTEnCIA!$A$1:$BF$106,MATCH($E52,Output_POTEnCIA!$A:$A,0),MATCH(S$1,Output_POTEnCIA!$1:$1,0))</f>
        <v>0.10685939969095426</v>
      </c>
      <c r="T52" s="71">
        <f>INDEX(Output_POTEnCIA!$A$1:$BF$106,MATCH($E52,Output_POTEnCIA!$A:$A,0),MATCH(T$1,Output_POTEnCIA!$1:$1,0))</f>
        <v>8.3132797135308002E-3</v>
      </c>
      <c r="U52" s="71">
        <f>INDEX(Output_POTEnCIA!$A$1:$BF$106,MATCH($E52,Output_POTEnCIA!$A:$A,0),MATCH(U$1,Output_POTEnCIA!$1:$1,0))</f>
        <v>3.3558034263596387E-3</v>
      </c>
      <c r="V52" s="71">
        <f>INDEX(Output_POTEnCIA!$A$1:$BF$106,MATCH($E52,Output_POTEnCIA!$A:$A,0),MATCH(V$1,Output_POTEnCIA!$1:$1,0))</f>
        <v>0.12174862753130263</v>
      </c>
      <c r="W52" s="71">
        <f>INDEX(Output_POTEnCIA!$A$1:$BF$106,MATCH($E52,Output_POTEnCIA!$A:$A,0),MATCH(W$1,Output_POTEnCIA!$1:$1,0))</f>
        <v>6.1799705999159254E-4</v>
      </c>
      <c r="X52" s="71">
        <f>INDEX(Output_POTEnCIA!$A$1:$BF$106,MATCH($E52,Output_POTEnCIA!$A:$A,0),MATCH(X$1,Output_POTEnCIA!$1:$1,0))</f>
        <v>2.3863564883461374E-2</v>
      </c>
      <c r="Y52" s="71">
        <f>INDEX(Output_POTEnCIA!$A$1:$BF$106,MATCH($E52,Output_POTEnCIA!$A:$A,0),MATCH(Y$1,Output_POTEnCIA!$1:$1,0))</f>
        <v>7.7289288520708359E-4</v>
      </c>
      <c r="Z52" s="71">
        <f>INDEX(Output_POTEnCIA!$A$1:$BF$106,MATCH($E52,Output_POTEnCIA!$A:$A,0),MATCH(Z$1,Output_POTEnCIA!$1:$1,0))</f>
        <v>1.1475758003068373E-2</v>
      </c>
      <c r="AA52" s="71">
        <f>INDEX(Output_POTEnCIA!$A$1:$BF$106,MATCH($E52,Output_POTEnCIA!$A:$A,0),MATCH(AA$1,Output_POTEnCIA!$1:$1,0))</f>
        <v>2.9152663831639521E-3</v>
      </c>
      <c r="AB52" s="71">
        <f>INDEX(Output_POTEnCIA!$A$1:$BF$106,MATCH($E52,Output_POTEnCIA!$A:$A,0),MATCH(AB$1,Output_POTEnCIA!$1:$1,0))</f>
        <v>1.8930824489490954E-2</v>
      </c>
      <c r="AC52" s="71">
        <f>INDEX(Output_POTEnCIA!$A$1:$BF$106,MATCH($E52,Output_POTEnCIA!$A:$A,0),MATCH(AC$1,Output_POTEnCIA!$1:$1,0))</f>
        <v>2.3663139304815679E-2</v>
      </c>
      <c r="AD52" s="71">
        <f>INDEX(Output_POTEnCIA!$A$1:$BF$106,MATCH($E52,Output_POTEnCIA!$A:$A,0),MATCH(AD$1,Output_POTEnCIA!$1:$1,0))</f>
        <v>4.4849052140962485E-3</v>
      </c>
      <c r="AE52" s="71">
        <f>INDEX(Output_POTEnCIA!$A$1:$BF$106,MATCH($E52,Output_POTEnCIA!$A:$A,0),MATCH(AE$1,Output_POTEnCIA!$1:$1,0))</f>
        <v>3.2847999699560475E-2</v>
      </c>
      <c r="AF52" s="71">
        <f>INDEX(Output_POTEnCIA!$A$1:$BF$106,MATCH($E52,Output_POTEnCIA!$A:$A,0),MATCH(AF$1,Output_POTEnCIA!$1:$1,0))</f>
        <v>4.049159779498563E-3</v>
      </c>
      <c r="AG52" s="71">
        <f>INDEX(Output_POTEnCIA!$A$1:$BF$106,MATCH($E52,Output_POTEnCIA!$A:$A,0),MATCH(AG$1,Output_POTEnCIA!$1:$1,0))</f>
        <v>8.9202577111599152E-2</v>
      </c>
      <c r="AH52" s="71">
        <f>INDEX(Output_POTEnCIA!$A$1:$BF$106,MATCH($E52,Output_POTEnCIA!$A:$A,0),MATCH(AH$1,Output_POTEnCIA!$1:$1,0))</f>
        <v>2.2136452123985233E-2</v>
      </c>
      <c r="AI52" s="71"/>
      <c r="AJ52" s="71"/>
      <c r="AK52" s="71"/>
      <c r="AL52" s="71"/>
      <c r="AM52" s="71"/>
      <c r="AN52" s="71"/>
    </row>
    <row r="53" spans="1:40" x14ac:dyDescent="0.2">
      <c r="A53" t="s">
        <v>276</v>
      </c>
      <c r="B53" t="s">
        <v>257</v>
      </c>
      <c r="C53" t="s">
        <v>15</v>
      </c>
      <c r="D53" t="s">
        <v>273</v>
      </c>
      <c r="E53" t="s">
        <v>180</v>
      </c>
      <c r="F53" s="71">
        <f>INDEX(Output_POTEnCIA!$A$1:$BF$106,MATCH($E53,Output_POTEnCIA!$A:$A,0),MATCH(F$1,Output_POTEnCIA!$1:$1,0))</f>
        <v>2.7520333496847026E-2</v>
      </c>
      <c r="G53" s="71">
        <f>INDEX(Output_POTEnCIA!$A$1:$BF$106,MATCH($E53,Output_POTEnCIA!$A:$A,0),MATCH(G$1,Output_POTEnCIA!$1:$1,0))</f>
        <v>3.6571040807596114E-2</v>
      </c>
      <c r="H53" s="71">
        <f>INDEX(Output_POTEnCIA!$A$1:$BF$106,MATCH($E53,Output_POTEnCIA!$A:$A,0),MATCH(H$1,Output_POTEnCIA!$1:$1,0))</f>
        <v>2.7269395016286009E-2</v>
      </c>
      <c r="I53" s="71">
        <f>INDEX(Output_POTEnCIA!$A$1:$BF$106,MATCH($E53,Output_POTEnCIA!$A:$A,0),MATCH(I$1,Output_POTEnCIA!$1:$1,0))</f>
        <v>2.3782652716585362E-2</v>
      </c>
      <c r="J53" s="71">
        <f>INDEX(Output_POTEnCIA!$A$1:$BF$106,MATCH($E53,Output_POTEnCIA!$A:$A,0),MATCH(J$1,Output_POTEnCIA!$1:$1,0))</f>
        <v>2.8272790476800768E-2</v>
      </c>
      <c r="K53" s="71">
        <f>INDEX(Output_POTEnCIA!$A$1:$BF$106,MATCH($E53,Output_POTEnCIA!$A:$A,0),MATCH(K$1,Output_POTEnCIA!$1:$1,0))</f>
        <v>3.3013669172724872E-2</v>
      </c>
      <c r="L53" s="71">
        <f>INDEX(Output_POTEnCIA!$A$1:$BF$106,MATCH($E53,Output_POTEnCIA!$A:$A,0),MATCH(L$1,Output_POTEnCIA!$1:$1,0))</f>
        <v>3.4959538507172691E-2</v>
      </c>
      <c r="M53" s="71">
        <f>INDEX(Output_POTEnCIA!$A$1:$BF$106,MATCH($E53,Output_POTEnCIA!$A:$A,0),MATCH(M$1,Output_POTEnCIA!$1:$1,0))</f>
        <v>2.7993206684531226E-2</v>
      </c>
      <c r="N53" s="71">
        <f>INDEX(Output_POTEnCIA!$A$1:$BF$106,MATCH($E53,Output_POTEnCIA!$A:$A,0),MATCH(N$1,Output_POTEnCIA!$1:$1,0))</f>
        <v>3.1185964322060986E-2</v>
      </c>
      <c r="O53" s="71">
        <f>INDEX(Output_POTEnCIA!$A$1:$BF$106,MATCH($E53,Output_POTEnCIA!$A:$A,0),MATCH(O$1,Output_POTEnCIA!$1:$1,0))</f>
        <v>1.6739908082464998E-2</v>
      </c>
      <c r="P53" s="71">
        <f>INDEX(Output_POTEnCIA!$A$1:$BF$106,MATCH($E53,Output_POTEnCIA!$A:$A,0),MATCH(P$1,Output_POTEnCIA!$1:$1,0))</f>
        <v>2.4625337452967029E-2</v>
      </c>
      <c r="Q53" s="71">
        <f>INDEX(Output_POTEnCIA!$A$1:$BF$106,MATCH($E53,Output_POTEnCIA!$A:$A,0),MATCH(Q$1,Output_POTEnCIA!$1:$1,0))</f>
        <v>3.0861545560783171E-2</v>
      </c>
      <c r="R53" s="71">
        <f>INDEX(Output_POTEnCIA!$A$1:$BF$106,MATCH($E53,Output_POTEnCIA!$A:$A,0),MATCH(R$1,Output_POTEnCIA!$1:$1,0))</f>
        <v>2.2978512711274442E-2</v>
      </c>
      <c r="S53" s="71">
        <f>INDEX(Output_POTEnCIA!$A$1:$BF$106,MATCH($E53,Output_POTEnCIA!$A:$A,0),MATCH(S$1,Output_POTEnCIA!$1:$1,0))</f>
        <v>2.2764855836314005E-2</v>
      </c>
      <c r="T53" s="71">
        <f>INDEX(Output_POTEnCIA!$A$1:$BF$106,MATCH($E53,Output_POTEnCIA!$A:$A,0),MATCH(T$1,Output_POTEnCIA!$1:$1,0))</f>
        <v>2.9411018823897107E-2</v>
      </c>
      <c r="U53" s="71">
        <f>INDEX(Output_POTEnCIA!$A$1:$BF$106,MATCH($E53,Output_POTEnCIA!$A:$A,0),MATCH(U$1,Output_POTEnCIA!$1:$1,0))</f>
        <v>2.4048388308956354E-2</v>
      </c>
      <c r="V53" s="71">
        <f>INDEX(Output_POTEnCIA!$A$1:$BF$106,MATCH($E53,Output_POTEnCIA!$A:$A,0),MATCH(V$1,Output_POTEnCIA!$1:$1,0))</f>
        <v>3.7352183236845152E-2</v>
      </c>
      <c r="W53" s="71">
        <f>INDEX(Output_POTEnCIA!$A$1:$BF$106,MATCH($E53,Output_POTEnCIA!$A:$A,0),MATCH(W$1,Output_POTEnCIA!$1:$1,0))</f>
        <v>3.3337316549305891E-2</v>
      </c>
      <c r="X53" s="71">
        <f>INDEX(Output_POTEnCIA!$A$1:$BF$106,MATCH($E53,Output_POTEnCIA!$A:$A,0),MATCH(X$1,Output_POTEnCIA!$1:$1,0))</f>
        <v>4.4285612105023457E-2</v>
      </c>
      <c r="Y53" s="71">
        <f>INDEX(Output_POTEnCIA!$A$1:$BF$106,MATCH($E53,Output_POTEnCIA!$A:$A,0),MATCH(Y$1,Output_POTEnCIA!$1:$1,0))</f>
        <v>3.0445202691692968E-2</v>
      </c>
      <c r="Z53" s="71">
        <f>INDEX(Output_POTEnCIA!$A$1:$BF$106,MATCH($E53,Output_POTEnCIA!$A:$A,0),MATCH(Z$1,Output_POTEnCIA!$1:$1,0))</f>
        <v>4.1488062656096177E-2</v>
      </c>
      <c r="AA53" s="71">
        <f>INDEX(Output_POTEnCIA!$A$1:$BF$106,MATCH($E53,Output_POTEnCIA!$A:$A,0),MATCH(AA$1,Output_POTEnCIA!$1:$1,0))</f>
        <v>3.5626734282991797E-2</v>
      </c>
      <c r="AB53" s="71">
        <f>INDEX(Output_POTEnCIA!$A$1:$BF$106,MATCH($E53,Output_POTEnCIA!$A:$A,0),MATCH(AB$1,Output_POTEnCIA!$1:$1,0))</f>
        <v>3.8397534541771916E-2</v>
      </c>
      <c r="AC53" s="71">
        <f>INDEX(Output_POTEnCIA!$A$1:$BF$106,MATCH($E53,Output_POTEnCIA!$A:$A,0),MATCH(AC$1,Output_POTEnCIA!$1:$1,0))</f>
        <v>3.0907242067618423E-2</v>
      </c>
      <c r="AD53" s="71">
        <f>INDEX(Output_POTEnCIA!$A$1:$BF$106,MATCH($E53,Output_POTEnCIA!$A:$A,0),MATCH(AD$1,Output_POTEnCIA!$1:$1,0))</f>
        <v>1.3747703071803093E-2</v>
      </c>
      <c r="AE53" s="71">
        <f>INDEX(Output_POTEnCIA!$A$1:$BF$106,MATCH($E53,Output_POTEnCIA!$A:$A,0),MATCH(AE$1,Output_POTEnCIA!$1:$1,0))</f>
        <v>2.6244601393914976E-2</v>
      </c>
      <c r="AF53" s="71">
        <f>INDEX(Output_POTEnCIA!$A$1:$BF$106,MATCH($E53,Output_POTEnCIA!$A:$A,0),MATCH(AF$1,Output_POTEnCIA!$1:$1,0))</f>
        <v>3.7807080794116051E-2</v>
      </c>
      <c r="AG53" s="71">
        <f>INDEX(Output_POTEnCIA!$A$1:$BF$106,MATCH($E53,Output_POTEnCIA!$A:$A,0),MATCH(AG$1,Output_POTEnCIA!$1:$1,0))</f>
        <v>2.4668716595427652E-2</v>
      </c>
      <c r="AH53" s="71">
        <f>INDEX(Output_POTEnCIA!$A$1:$BF$106,MATCH($E53,Output_POTEnCIA!$A:$A,0),MATCH(AH$1,Output_POTEnCIA!$1:$1,0))</f>
        <v>2.9721748460562414E-2</v>
      </c>
      <c r="AI53" s="71"/>
      <c r="AJ53" s="71"/>
      <c r="AK53" s="71"/>
      <c r="AL53" s="71"/>
      <c r="AM53" s="71"/>
      <c r="AN53" s="71"/>
    </row>
    <row r="54" spans="1:40" x14ac:dyDescent="0.2">
      <c r="A54" t="s">
        <v>276</v>
      </c>
      <c r="B54" t="s">
        <v>257</v>
      </c>
      <c r="C54" t="s">
        <v>15</v>
      </c>
      <c r="D54" t="s">
        <v>83</v>
      </c>
      <c r="E54" t="s">
        <v>186</v>
      </c>
      <c r="F54" s="71">
        <f>INDEX(Output_POTEnCIA!$A$1:$BF$106,MATCH($E54,Output_POTEnCIA!$A:$A,0),MATCH(F$1,Output_POTEnCIA!$1:$1,0))</f>
        <v>0.12473399198580278</v>
      </c>
      <c r="G54" s="71">
        <f>INDEX(Output_POTEnCIA!$A$1:$BF$106,MATCH($E54,Output_POTEnCIA!$A:$A,0),MATCH(G$1,Output_POTEnCIA!$1:$1,0))</f>
        <v>0.12161962007410493</v>
      </c>
      <c r="H54" s="71">
        <f>INDEX(Output_POTEnCIA!$A$1:$BF$106,MATCH($E54,Output_POTEnCIA!$A:$A,0),MATCH(H$1,Output_POTEnCIA!$1:$1,0))</f>
        <v>0.2529315987297836</v>
      </c>
      <c r="I54" s="71">
        <f>INDEX(Output_POTEnCIA!$A$1:$BF$106,MATCH($E54,Output_POTEnCIA!$A:$A,0),MATCH(I$1,Output_POTEnCIA!$1:$1,0))</f>
        <v>9.3082034139189501E-2</v>
      </c>
      <c r="J54" s="71">
        <f>INDEX(Output_POTEnCIA!$A$1:$BF$106,MATCH($E54,Output_POTEnCIA!$A:$A,0),MATCH(J$1,Output_POTEnCIA!$1:$1,0))</f>
        <v>0.23394595047976594</v>
      </c>
      <c r="K54" s="71">
        <f>INDEX(Output_POTEnCIA!$A$1:$BF$106,MATCH($E54,Output_POTEnCIA!$A:$A,0),MATCH(K$1,Output_POTEnCIA!$1:$1,0))</f>
        <v>7.2569172153668621E-2</v>
      </c>
      <c r="L54" s="71">
        <f>INDEX(Output_POTEnCIA!$A$1:$BF$106,MATCH($E54,Output_POTEnCIA!$A:$A,0),MATCH(L$1,Output_POTEnCIA!$1:$1,0))</f>
        <v>0.10377092677027355</v>
      </c>
      <c r="M54" s="71">
        <f>INDEX(Output_POTEnCIA!$A$1:$BF$106,MATCH($E54,Output_POTEnCIA!$A:$A,0),MATCH(M$1,Output_POTEnCIA!$1:$1,0))</f>
        <v>3.3778036328771598E-2</v>
      </c>
      <c r="N54" s="71">
        <f>INDEX(Output_POTEnCIA!$A$1:$BF$106,MATCH($E54,Output_POTEnCIA!$A:$A,0),MATCH(N$1,Output_POTEnCIA!$1:$1,0))</f>
        <v>0.11756629547186719</v>
      </c>
      <c r="O54" s="71">
        <f>INDEX(Output_POTEnCIA!$A$1:$BF$106,MATCH($E54,Output_POTEnCIA!$A:$A,0),MATCH(O$1,Output_POTEnCIA!$1:$1,0))</f>
        <v>0.19211310406498619</v>
      </c>
      <c r="P54" s="71">
        <f>INDEX(Output_POTEnCIA!$A$1:$BF$106,MATCH($E54,Output_POTEnCIA!$A:$A,0),MATCH(P$1,Output_POTEnCIA!$1:$1,0))</f>
        <v>0.15765515264894042</v>
      </c>
      <c r="Q54" s="71">
        <f>INDEX(Output_POTEnCIA!$A$1:$BF$106,MATCH($E54,Output_POTEnCIA!$A:$A,0),MATCH(Q$1,Output_POTEnCIA!$1:$1,0))</f>
        <v>0.12723314218121703</v>
      </c>
      <c r="R54" s="71">
        <f>INDEX(Output_POTEnCIA!$A$1:$BF$106,MATCH($E54,Output_POTEnCIA!$A:$A,0),MATCH(R$1,Output_POTEnCIA!$1:$1,0))</f>
        <v>0.19815767359144329</v>
      </c>
      <c r="S54" s="71">
        <f>INDEX(Output_POTEnCIA!$A$1:$BF$106,MATCH($E54,Output_POTEnCIA!$A:$A,0),MATCH(S$1,Output_POTEnCIA!$1:$1,0))</f>
        <v>0.16454977116874023</v>
      </c>
      <c r="T54" s="71">
        <f>INDEX(Output_POTEnCIA!$A$1:$BF$106,MATCH($E54,Output_POTEnCIA!$A:$A,0),MATCH(T$1,Output_POTEnCIA!$1:$1,0))</f>
        <v>0.22364015640137175</v>
      </c>
      <c r="U54" s="71">
        <f>INDEX(Output_POTEnCIA!$A$1:$BF$106,MATCH($E54,Output_POTEnCIA!$A:$A,0),MATCH(U$1,Output_POTEnCIA!$1:$1,0))</f>
        <v>0.13232449775507693</v>
      </c>
      <c r="V54" s="71">
        <f>INDEX(Output_POTEnCIA!$A$1:$BF$106,MATCH($E54,Output_POTEnCIA!$A:$A,0),MATCH(V$1,Output_POTEnCIA!$1:$1,0))</f>
        <v>7.6932907196537462E-2</v>
      </c>
      <c r="W54" s="71">
        <f>INDEX(Output_POTEnCIA!$A$1:$BF$106,MATCH($E54,Output_POTEnCIA!$A:$A,0),MATCH(W$1,Output_POTEnCIA!$1:$1,0))</f>
        <v>5.2753318550607546E-2</v>
      </c>
      <c r="X54" s="71">
        <f>INDEX(Output_POTEnCIA!$A$1:$BF$106,MATCH($E54,Output_POTEnCIA!$A:$A,0),MATCH(X$1,Output_POTEnCIA!$1:$1,0))</f>
        <v>4.8079529932915727E-2</v>
      </c>
      <c r="Y54" s="71">
        <f>INDEX(Output_POTEnCIA!$A$1:$BF$106,MATCH($E54,Output_POTEnCIA!$A:$A,0),MATCH(Y$1,Output_POTEnCIA!$1:$1,0))</f>
        <v>3.4954154451105515E-2</v>
      </c>
      <c r="Z54" s="71">
        <f>INDEX(Output_POTEnCIA!$A$1:$BF$106,MATCH($E54,Output_POTEnCIA!$A:$A,0),MATCH(Z$1,Output_POTEnCIA!$1:$1,0))</f>
        <v>0.14127867128433771</v>
      </c>
      <c r="AA54" s="71">
        <f>INDEX(Output_POTEnCIA!$A$1:$BF$106,MATCH($E54,Output_POTEnCIA!$A:$A,0),MATCH(AA$1,Output_POTEnCIA!$1:$1,0))</f>
        <v>0.10431647189496566</v>
      </c>
      <c r="AB54" s="71">
        <f>INDEX(Output_POTEnCIA!$A$1:$BF$106,MATCH($E54,Output_POTEnCIA!$A:$A,0),MATCH(AB$1,Output_POTEnCIA!$1:$1,0))</f>
        <v>8.816516761102125E-2</v>
      </c>
      <c r="AC54" s="71">
        <f>INDEX(Output_POTEnCIA!$A$1:$BF$106,MATCH($E54,Output_POTEnCIA!$A:$A,0),MATCH(AC$1,Output_POTEnCIA!$1:$1,0))</f>
        <v>0.12585101299703788</v>
      </c>
      <c r="AD54" s="71">
        <f>INDEX(Output_POTEnCIA!$A$1:$BF$106,MATCH($E54,Output_POTEnCIA!$A:$A,0),MATCH(AD$1,Output_POTEnCIA!$1:$1,0))</f>
        <v>0.22196153854046605</v>
      </c>
      <c r="AE54" s="71">
        <f>INDEX(Output_POTEnCIA!$A$1:$BF$106,MATCH($E54,Output_POTEnCIA!$A:$A,0),MATCH(AE$1,Output_POTEnCIA!$1:$1,0))</f>
        <v>0.1671590282168455</v>
      </c>
      <c r="AF54" s="71">
        <f>INDEX(Output_POTEnCIA!$A$1:$BF$106,MATCH($E54,Output_POTEnCIA!$A:$A,0),MATCH(AF$1,Output_POTEnCIA!$1:$1,0))</f>
        <v>0.11297942772708504</v>
      </c>
      <c r="AG54" s="71">
        <f>INDEX(Output_POTEnCIA!$A$1:$BF$106,MATCH($E54,Output_POTEnCIA!$A:$A,0),MATCH(AG$1,Output_POTEnCIA!$1:$1,0))</f>
        <v>0.23225054544345378</v>
      </c>
      <c r="AH54" s="71">
        <f>INDEX(Output_POTEnCIA!$A$1:$BF$106,MATCH($E54,Output_POTEnCIA!$A:$A,0),MATCH(AH$1,Output_POTEnCIA!$1:$1,0))</f>
        <v>0.1301884038775997</v>
      </c>
      <c r="AI54" s="71"/>
      <c r="AJ54" s="71"/>
      <c r="AK54" s="71"/>
      <c r="AL54" s="71"/>
      <c r="AM54" s="71"/>
      <c r="AN54" s="71"/>
    </row>
    <row r="55" spans="1:40" x14ac:dyDescent="0.2">
      <c r="F55" s="71">
        <f>SUM(F49:F54)</f>
        <v>1</v>
      </c>
      <c r="G55" s="71">
        <f t="shared" ref="G55:AH55" si="11">SUM(G49:G54)</f>
        <v>1</v>
      </c>
      <c r="H55" s="71">
        <f t="shared" si="11"/>
        <v>0.99999999999999978</v>
      </c>
      <c r="I55" s="71">
        <f t="shared" si="11"/>
        <v>0.99999999999999989</v>
      </c>
      <c r="J55" s="71">
        <f t="shared" si="11"/>
        <v>1</v>
      </c>
      <c r="K55" s="71">
        <f t="shared" si="11"/>
        <v>1</v>
      </c>
      <c r="L55" s="71">
        <f t="shared" si="11"/>
        <v>1</v>
      </c>
      <c r="M55" s="71">
        <f t="shared" si="11"/>
        <v>1.0000000000000002</v>
      </c>
      <c r="N55" s="71">
        <f t="shared" si="11"/>
        <v>0.99999999999999978</v>
      </c>
      <c r="O55" s="71">
        <f t="shared" si="11"/>
        <v>0.99999999999999989</v>
      </c>
      <c r="P55" s="71">
        <f t="shared" si="11"/>
        <v>1</v>
      </c>
      <c r="Q55" s="71">
        <f t="shared" si="11"/>
        <v>1</v>
      </c>
      <c r="R55" s="71">
        <f t="shared" si="11"/>
        <v>1</v>
      </c>
      <c r="S55" s="71">
        <f t="shared" si="11"/>
        <v>1</v>
      </c>
      <c r="T55" s="71">
        <f t="shared" si="11"/>
        <v>1.0000000000000002</v>
      </c>
      <c r="U55" s="71">
        <f t="shared" si="11"/>
        <v>1.0000000000000002</v>
      </c>
      <c r="V55" s="71">
        <f t="shared" si="11"/>
        <v>1.0000000000000002</v>
      </c>
      <c r="W55" s="71">
        <f t="shared" si="11"/>
        <v>0.99999999999999989</v>
      </c>
      <c r="X55" s="71">
        <f t="shared" si="11"/>
        <v>1</v>
      </c>
      <c r="Y55" s="71">
        <f t="shared" si="11"/>
        <v>1.0000000000000002</v>
      </c>
      <c r="Z55" s="71">
        <f t="shared" si="11"/>
        <v>1</v>
      </c>
      <c r="AA55" s="71">
        <f t="shared" si="11"/>
        <v>0.99999999999999989</v>
      </c>
      <c r="AB55" s="71">
        <f t="shared" si="11"/>
        <v>0.99999999999999967</v>
      </c>
      <c r="AC55" s="71">
        <f t="shared" si="11"/>
        <v>1</v>
      </c>
      <c r="AD55" s="71">
        <f t="shared" si="11"/>
        <v>1</v>
      </c>
      <c r="AE55" s="71">
        <f t="shared" si="11"/>
        <v>0.99999999999999989</v>
      </c>
      <c r="AF55" s="71">
        <f t="shared" si="11"/>
        <v>1.0000000000000002</v>
      </c>
      <c r="AG55" s="71">
        <f t="shared" si="11"/>
        <v>1</v>
      </c>
      <c r="AH55" s="71">
        <f t="shared" si="11"/>
        <v>0.99999999999999967</v>
      </c>
      <c r="AI55" s="109">
        <f>SUM(F55:AH55)</f>
        <v>29</v>
      </c>
      <c r="AJ55" s="71" t="b">
        <f>AI55=29</f>
        <v>1</v>
      </c>
      <c r="AK55" s="71"/>
      <c r="AL55" s="71"/>
      <c r="AM55" s="71"/>
      <c r="AN55" s="71"/>
    </row>
    <row r="56" spans="1:40" x14ac:dyDescent="0.2">
      <c r="A56" t="s">
        <v>276</v>
      </c>
      <c r="B56" t="s">
        <v>257</v>
      </c>
      <c r="C56" t="s">
        <v>270</v>
      </c>
      <c r="D56" t="s">
        <v>1</v>
      </c>
      <c r="E56" t="s">
        <v>175</v>
      </c>
      <c r="F56" s="71">
        <f>INDEX(Output_POTEnCIA!$A$1:$BF$106,MATCH($E56,Output_POTEnCIA!$A:$A,0),MATCH(F$1,Output_POTEnCIA!$1:$1,0))</f>
        <v>0.77686775805438291</v>
      </c>
      <c r="G56" s="71">
        <f>INDEX(Output_POTEnCIA!$A$1:$BF$106,MATCH($E56,Output_POTEnCIA!$A:$A,0),MATCH(G$1,Output_POTEnCIA!$1:$1,0))</f>
        <v>0.7484238546504991</v>
      </c>
      <c r="H56" s="71">
        <f>INDEX(Output_POTEnCIA!$A$1:$BF$106,MATCH($E56,Output_POTEnCIA!$A:$A,0),MATCH(H$1,Output_POTEnCIA!$1:$1,0))</f>
        <v>0.38590497888386321</v>
      </c>
      <c r="I56" s="71">
        <f>INDEX(Output_POTEnCIA!$A$1:$BF$106,MATCH($E56,Output_POTEnCIA!$A:$A,0),MATCH(I$1,Output_POTEnCIA!$1:$1,0))</f>
        <v>0.29893886767380168</v>
      </c>
      <c r="J56" s="71">
        <f>INDEX(Output_POTEnCIA!$A$1:$BF$106,MATCH($E56,Output_POTEnCIA!$A:$A,0),MATCH(J$1,Output_POTEnCIA!$1:$1,0))</f>
        <v>0.74021052206415805</v>
      </c>
      <c r="K56" s="71">
        <f>INDEX(Output_POTEnCIA!$A$1:$BF$106,MATCH($E56,Output_POTEnCIA!$A:$A,0),MATCH(K$1,Output_POTEnCIA!$1:$1,0))</f>
        <v>0.75465771442281893</v>
      </c>
      <c r="L56" s="71">
        <f>INDEX(Output_POTEnCIA!$A$1:$BF$106,MATCH($E56,Output_POTEnCIA!$A:$A,0),MATCH(L$1,Output_POTEnCIA!$1:$1,0))</f>
        <v>0.75027258790070162</v>
      </c>
      <c r="M56" s="71">
        <f>INDEX(Output_POTEnCIA!$A$1:$BF$106,MATCH($E56,Output_POTEnCIA!$A:$A,0),MATCH(M$1,Output_POTEnCIA!$1:$1,0))</f>
        <v>0.59240089918160233</v>
      </c>
      <c r="N56" s="71">
        <f>INDEX(Output_POTEnCIA!$A$1:$BF$106,MATCH($E56,Output_POTEnCIA!$A:$A,0),MATCH(N$1,Output_POTEnCIA!$1:$1,0))</f>
        <v>0.50187364198585582</v>
      </c>
      <c r="O56" s="71">
        <f>INDEX(Output_POTEnCIA!$A$1:$BF$106,MATCH($E56,Output_POTEnCIA!$A:$A,0),MATCH(O$1,Output_POTEnCIA!$1:$1,0))</f>
        <v>0.36943320626829329</v>
      </c>
      <c r="P56" s="71">
        <f>INDEX(Output_POTEnCIA!$A$1:$BF$106,MATCH($E56,Output_POTEnCIA!$A:$A,0),MATCH(P$1,Output_POTEnCIA!$1:$1,0))</f>
        <v>0.64743649270307568</v>
      </c>
      <c r="Q56" s="71">
        <f>INDEX(Output_POTEnCIA!$A$1:$BF$106,MATCH($E56,Output_POTEnCIA!$A:$A,0),MATCH(Q$1,Output_POTEnCIA!$1:$1,0))</f>
        <v>0.72292480466605369</v>
      </c>
      <c r="R56" s="71">
        <f>INDEX(Output_POTEnCIA!$A$1:$BF$106,MATCH($E56,Output_POTEnCIA!$A:$A,0),MATCH(R$1,Output_POTEnCIA!$1:$1,0))</f>
        <v>0.54688972029028327</v>
      </c>
      <c r="S56" s="71">
        <f>INDEX(Output_POTEnCIA!$A$1:$BF$106,MATCH($E56,Output_POTEnCIA!$A:$A,0),MATCH(S$1,Output_POTEnCIA!$1:$1,0))</f>
        <v>0.61614968928870006</v>
      </c>
      <c r="T56" s="71">
        <f>INDEX(Output_POTEnCIA!$A$1:$BF$106,MATCH($E56,Output_POTEnCIA!$A:$A,0),MATCH(T$1,Output_POTEnCIA!$1:$1,0))</f>
        <v>0.72530793450090192</v>
      </c>
      <c r="U56" s="71">
        <f>INDEX(Output_POTEnCIA!$A$1:$BF$106,MATCH($E56,Output_POTEnCIA!$A:$A,0),MATCH(U$1,Output_POTEnCIA!$1:$1,0))</f>
        <v>0.6614137143834139</v>
      </c>
      <c r="V56" s="71">
        <f>INDEX(Output_POTEnCIA!$A$1:$BF$106,MATCH($E56,Output_POTEnCIA!$A:$A,0),MATCH(V$1,Output_POTEnCIA!$1:$1,0))</f>
        <v>0.66729235997067238</v>
      </c>
      <c r="W56" s="71">
        <f>INDEX(Output_POTEnCIA!$A$1:$BF$106,MATCH($E56,Output_POTEnCIA!$A:$A,0),MATCH(W$1,Output_POTEnCIA!$1:$1,0))</f>
        <v>0.50479404515700022</v>
      </c>
      <c r="X56" s="71">
        <f>INDEX(Output_POTEnCIA!$A$1:$BF$106,MATCH($E56,Output_POTEnCIA!$A:$A,0),MATCH(X$1,Output_POTEnCIA!$1:$1,0))</f>
        <v>0.76552435613910341</v>
      </c>
      <c r="Y56" s="71">
        <f>INDEX(Output_POTEnCIA!$A$1:$BF$106,MATCH($E56,Output_POTEnCIA!$A:$A,0),MATCH(Y$1,Output_POTEnCIA!$1:$1,0))</f>
        <v>0.51885963162071469</v>
      </c>
      <c r="Z56" s="71">
        <f>INDEX(Output_POTEnCIA!$A$1:$BF$106,MATCH($E56,Output_POTEnCIA!$A:$A,0),MATCH(Z$1,Output_POTEnCIA!$1:$1,0))</f>
        <v>0.69584468290931134</v>
      </c>
      <c r="AA56" s="71">
        <f>INDEX(Output_POTEnCIA!$A$1:$BF$106,MATCH($E56,Output_POTEnCIA!$A:$A,0),MATCH(AA$1,Output_POTEnCIA!$1:$1,0))</f>
        <v>0.65468468238203226</v>
      </c>
      <c r="AB56" s="71">
        <f>INDEX(Output_POTEnCIA!$A$1:$BF$106,MATCH($E56,Output_POTEnCIA!$A:$A,0),MATCH(AB$1,Output_POTEnCIA!$1:$1,0))</f>
        <v>0.14493157010101582</v>
      </c>
      <c r="AC56" s="71">
        <f>INDEX(Output_POTEnCIA!$A$1:$BF$106,MATCH($E56,Output_POTEnCIA!$A:$A,0),MATCH(AC$1,Output_POTEnCIA!$1:$1,0))</f>
        <v>0.64454130752067884</v>
      </c>
      <c r="AD56" s="71">
        <f>INDEX(Output_POTEnCIA!$A$1:$BF$106,MATCH($E56,Output_POTEnCIA!$A:$A,0),MATCH(AD$1,Output_POTEnCIA!$1:$1,0))</f>
        <v>0.39971078881644945</v>
      </c>
      <c r="AE56" s="71">
        <f>INDEX(Output_POTEnCIA!$A$1:$BF$106,MATCH($E56,Output_POTEnCIA!$A:$A,0),MATCH(AE$1,Output_POTEnCIA!$1:$1,0))</f>
        <v>0.46486208112442029</v>
      </c>
      <c r="AF56" s="71">
        <f>INDEX(Output_POTEnCIA!$A$1:$BF$106,MATCH($E56,Output_POTEnCIA!$A:$A,0),MATCH(AF$1,Output_POTEnCIA!$1:$1,0))</f>
        <v>0.66931422954888531</v>
      </c>
      <c r="AG56" s="71">
        <f>INDEX(Output_POTEnCIA!$A$1:$BF$106,MATCH($E56,Output_POTEnCIA!$A:$A,0),MATCH(AG$1,Output_POTEnCIA!$1:$1,0))</f>
        <v>0.22457840802336282</v>
      </c>
      <c r="AH56" s="71">
        <f>INDEX(Output_POTEnCIA!$A$1:$BF$106,MATCH($E56,Output_POTEnCIA!$A:$A,0),MATCH(AH$1,Output_POTEnCIA!$1:$1,0))</f>
        <v>0.69331537656356357</v>
      </c>
      <c r="AI56" s="71"/>
      <c r="AJ56" s="71"/>
      <c r="AK56" s="71"/>
      <c r="AL56" s="71"/>
      <c r="AM56" s="71"/>
      <c r="AN56" s="71"/>
    </row>
    <row r="57" spans="1:40" x14ac:dyDescent="0.2">
      <c r="A57" t="s">
        <v>276</v>
      </c>
      <c r="B57" t="s">
        <v>257</v>
      </c>
      <c r="C57" t="s">
        <v>270</v>
      </c>
      <c r="D57" t="s">
        <v>17</v>
      </c>
      <c r="E57" t="s">
        <v>182</v>
      </c>
      <c r="F57" s="71">
        <f>INDEX(Output_POTEnCIA!$A$1:$BF$106,MATCH($E57,Output_POTEnCIA!$A:$A,0),MATCH(F$1,Output_POTEnCIA!$1:$1,0))</f>
        <v>8.5705538586389393E-2</v>
      </c>
      <c r="G57" s="71">
        <f>INDEX(Output_POTEnCIA!$A$1:$BF$106,MATCH($E57,Output_POTEnCIA!$A:$A,0),MATCH(G$1,Output_POTEnCIA!$1:$1,0))</f>
        <v>8.5719491083076776E-2</v>
      </c>
      <c r="H57" s="71">
        <f>INDEX(Output_POTEnCIA!$A$1:$BF$106,MATCH($E57,Output_POTEnCIA!$A:$A,0),MATCH(H$1,Output_POTEnCIA!$1:$1,0))</f>
        <v>0.38849011383066562</v>
      </c>
      <c r="I57" s="71">
        <f>INDEX(Output_POTEnCIA!$A$1:$BF$106,MATCH($E57,Output_POTEnCIA!$A:$A,0),MATCH(I$1,Output_POTEnCIA!$1:$1,0))</f>
        <v>0.60036407388215751</v>
      </c>
      <c r="J57" s="71">
        <f>INDEX(Output_POTEnCIA!$A$1:$BF$106,MATCH($E57,Output_POTEnCIA!$A:$A,0),MATCH(J$1,Output_POTEnCIA!$1:$1,0))</f>
        <v>0.11312968287684959</v>
      </c>
      <c r="K57" s="71">
        <f>INDEX(Output_POTEnCIA!$A$1:$BF$106,MATCH($E57,Output_POTEnCIA!$A:$A,0),MATCH(K$1,Output_POTEnCIA!$1:$1,0))</f>
        <v>0.10539110843964153</v>
      </c>
      <c r="L57" s="71">
        <f>INDEX(Output_POTEnCIA!$A$1:$BF$106,MATCH($E57,Output_POTEnCIA!$A:$A,0),MATCH(L$1,Output_POTEnCIA!$1:$1,0))</f>
        <v>8.5567128117224375E-2</v>
      </c>
      <c r="M57" s="71">
        <f>INDEX(Output_POTEnCIA!$A$1:$BF$106,MATCH($E57,Output_POTEnCIA!$A:$A,0),MATCH(M$1,Output_POTEnCIA!$1:$1,0))</f>
        <v>0.14721766802223998</v>
      </c>
      <c r="N57" s="71">
        <f>INDEX(Output_POTEnCIA!$A$1:$BF$106,MATCH($E57,Output_POTEnCIA!$A:$A,0),MATCH(N$1,Output_POTEnCIA!$1:$1,0))</f>
        <v>0.20582201132737876</v>
      </c>
      <c r="O57" s="71">
        <f>INDEX(Output_POTEnCIA!$A$1:$BF$106,MATCH($E57,Output_POTEnCIA!$A:$A,0),MATCH(O$1,Output_POTEnCIA!$1:$1,0))</f>
        <v>9.2834219667765214E-2</v>
      </c>
      <c r="P57" s="71">
        <f>INDEX(Output_POTEnCIA!$A$1:$BF$106,MATCH($E57,Output_POTEnCIA!$A:$A,0),MATCH(P$1,Output_POTEnCIA!$1:$1,0))</f>
        <v>0.15674571056275258</v>
      </c>
      <c r="Q57" s="71">
        <f>INDEX(Output_POTEnCIA!$A$1:$BF$106,MATCH($E57,Output_POTEnCIA!$A:$A,0),MATCH(Q$1,Output_POTEnCIA!$1:$1,0))</f>
        <v>6.8929885554390488E-2</v>
      </c>
      <c r="R57" s="71">
        <f>INDEX(Output_POTEnCIA!$A$1:$BF$106,MATCH($E57,Output_POTEnCIA!$A:$A,0),MATCH(R$1,Output_POTEnCIA!$1:$1,0))</f>
        <v>0.23681325743567264</v>
      </c>
      <c r="S57" s="71">
        <f>INDEX(Output_POTEnCIA!$A$1:$BF$106,MATCH($E57,Output_POTEnCIA!$A:$A,0),MATCH(S$1,Output_POTEnCIA!$1:$1,0))</f>
        <v>0.19119686913282122</v>
      </c>
      <c r="T57" s="71">
        <f>INDEX(Output_POTEnCIA!$A$1:$BF$106,MATCH($E57,Output_POTEnCIA!$A:$A,0),MATCH(T$1,Output_POTEnCIA!$1:$1,0))</f>
        <v>0.13839915429605212</v>
      </c>
      <c r="U57" s="71">
        <f>INDEX(Output_POTEnCIA!$A$1:$BF$106,MATCH($E57,Output_POTEnCIA!$A:$A,0),MATCH(U$1,Output_POTEnCIA!$1:$1,0))</f>
        <v>0.11528340910875394</v>
      </c>
      <c r="V57" s="71">
        <f>INDEX(Output_POTEnCIA!$A$1:$BF$106,MATCH($E57,Output_POTEnCIA!$A:$A,0),MATCH(V$1,Output_POTEnCIA!$1:$1,0))</f>
        <v>0.14058701488850442</v>
      </c>
      <c r="W57" s="71">
        <f>INDEX(Output_POTEnCIA!$A$1:$BF$106,MATCH($E57,Output_POTEnCIA!$A:$A,0),MATCH(W$1,Output_POTEnCIA!$1:$1,0))</f>
        <v>0.24113732300519175</v>
      </c>
      <c r="X57" s="71">
        <f>INDEX(Output_POTEnCIA!$A$1:$BF$106,MATCH($E57,Output_POTEnCIA!$A:$A,0),MATCH(X$1,Output_POTEnCIA!$1:$1,0))</f>
        <v>5.4591552617594741E-2</v>
      </c>
      <c r="Y57" s="71">
        <f>INDEX(Output_POTEnCIA!$A$1:$BF$106,MATCH($E57,Output_POTEnCIA!$A:$A,0),MATCH(Y$1,Output_POTEnCIA!$1:$1,0))</f>
        <v>0.20267645577320589</v>
      </c>
      <c r="Z57" s="71">
        <f>INDEX(Output_POTEnCIA!$A$1:$BF$106,MATCH($E57,Output_POTEnCIA!$A:$A,0),MATCH(Z$1,Output_POTEnCIA!$1:$1,0))</f>
        <v>9.3943878269313649E-2</v>
      </c>
      <c r="AA57" s="71">
        <f>INDEX(Output_POTEnCIA!$A$1:$BF$106,MATCH($E57,Output_POTEnCIA!$A:$A,0),MATCH(AA$1,Output_POTEnCIA!$1:$1,0))</f>
        <v>0.16503627432079093</v>
      </c>
      <c r="AB57" s="71">
        <f>INDEX(Output_POTEnCIA!$A$1:$BF$106,MATCH($E57,Output_POTEnCIA!$A:$A,0),MATCH(AB$1,Output_POTEnCIA!$1:$1,0))</f>
        <v>0.68648078224522768</v>
      </c>
      <c r="AC57" s="71">
        <f>INDEX(Output_POTEnCIA!$A$1:$BF$106,MATCH($E57,Output_POTEnCIA!$A:$A,0),MATCH(AC$1,Output_POTEnCIA!$1:$1,0))</f>
        <v>0.20794873453042198</v>
      </c>
      <c r="AD57" s="71">
        <f>INDEX(Output_POTEnCIA!$A$1:$BF$106,MATCH($E57,Output_POTEnCIA!$A:$A,0),MATCH(AD$1,Output_POTEnCIA!$1:$1,0))</f>
        <v>0.20431949174121339</v>
      </c>
      <c r="AE57" s="71">
        <f>INDEX(Output_POTEnCIA!$A$1:$BF$106,MATCH($E57,Output_POTEnCIA!$A:$A,0),MATCH(AE$1,Output_POTEnCIA!$1:$1,0))</f>
        <v>0.21389741330827236</v>
      </c>
      <c r="AF57" s="71">
        <f>INDEX(Output_POTEnCIA!$A$1:$BF$106,MATCH($E57,Output_POTEnCIA!$A:$A,0),MATCH(AF$1,Output_POTEnCIA!$1:$1,0))</f>
        <v>9.6787495692087638E-2</v>
      </c>
      <c r="AG57" s="71">
        <f>INDEX(Output_POTEnCIA!$A$1:$BF$106,MATCH($E57,Output_POTEnCIA!$A:$A,0),MATCH(AG$1,Output_POTEnCIA!$1:$1,0))</f>
        <v>0.10583722563044914</v>
      </c>
      <c r="AH57" s="71">
        <f>INDEX(Output_POTEnCIA!$A$1:$BF$106,MATCH($E57,Output_POTEnCIA!$A:$A,0),MATCH(AH$1,Output_POTEnCIA!$1:$1,0))</f>
        <v>0.12257423309480332</v>
      </c>
      <c r="AI57" s="71"/>
      <c r="AJ57" s="71"/>
      <c r="AK57" s="71"/>
      <c r="AL57" s="71"/>
      <c r="AM57" s="71"/>
      <c r="AN57" s="71"/>
    </row>
    <row r="58" spans="1:40" x14ac:dyDescent="0.2">
      <c r="A58" t="s">
        <v>276</v>
      </c>
      <c r="B58" t="s">
        <v>257</v>
      </c>
      <c r="C58" t="s">
        <v>270</v>
      </c>
      <c r="D58" t="s">
        <v>272</v>
      </c>
      <c r="E58" t="s">
        <v>183</v>
      </c>
      <c r="F58" s="71">
        <f>INDEX(Output_POTEnCIA!$A$1:$BF$106,MATCH($E58,Output_POTEnCIA!$A:$A,0),MATCH(F$1,Output_POTEnCIA!$1:$1,0))</f>
        <v>0</v>
      </c>
      <c r="G58" s="71">
        <f>INDEX(Output_POTEnCIA!$A$1:$BF$106,MATCH($E58,Output_POTEnCIA!$A:$A,0),MATCH(G$1,Output_POTEnCIA!$1:$1,0))</f>
        <v>3.1906158094725676E-4</v>
      </c>
      <c r="H58" s="71">
        <f>INDEX(Output_POTEnCIA!$A$1:$BF$106,MATCH($E58,Output_POTEnCIA!$A:$A,0),MATCH(H$1,Output_POTEnCIA!$1:$1,0))</f>
        <v>1.9377163695972605E-2</v>
      </c>
      <c r="I58" s="71">
        <f>INDEX(Output_POTEnCIA!$A$1:$BF$106,MATCH($E58,Output_POTEnCIA!$A:$A,0),MATCH(I$1,Output_POTEnCIA!$1:$1,0))</f>
        <v>7.0824145402578489E-2</v>
      </c>
      <c r="J58" s="71">
        <f>INDEX(Output_POTEnCIA!$A$1:$BF$106,MATCH($E58,Output_POTEnCIA!$A:$A,0),MATCH(J$1,Output_POTEnCIA!$1:$1,0))</f>
        <v>2.2815947280698835E-3</v>
      </c>
      <c r="K58" s="71">
        <f>INDEX(Output_POTEnCIA!$A$1:$BF$106,MATCH($E58,Output_POTEnCIA!$A:$A,0),MATCH(K$1,Output_POTEnCIA!$1:$1,0))</f>
        <v>2.3706729630379556E-4</v>
      </c>
      <c r="L58" s="71">
        <f>INDEX(Output_POTEnCIA!$A$1:$BF$106,MATCH($E58,Output_POTEnCIA!$A:$A,0),MATCH(L$1,Output_POTEnCIA!$1:$1,0))</f>
        <v>9.6435468091695589E-3</v>
      </c>
      <c r="M58" s="71">
        <f>INDEX(Output_POTEnCIA!$A$1:$BF$106,MATCH($E58,Output_POTEnCIA!$A:$A,0),MATCH(M$1,Output_POTEnCIA!$1:$1,0))</f>
        <v>9.3707520119672219E-2</v>
      </c>
      <c r="N58" s="71">
        <f>INDEX(Output_POTEnCIA!$A$1:$BF$106,MATCH($E58,Output_POTEnCIA!$A:$A,0),MATCH(N$1,Output_POTEnCIA!$1:$1,0))</f>
        <v>2.058475517256784E-3</v>
      </c>
      <c r="O58" s="71">
        <f>INDEX(Output_POTEnCIA!$A$1:$BF$106,MATCH($E58,Output_POTEnCIA!$A:$A,0),MATCH(O$1,Output_POTEnCIA!$1:$1,0))</f>
        <v>0.12586842403284326</v>
      </c>
      <c r="P58" s="71">
        <f>INDEX(Output_POTEnCIA!$A$1:$BF$106,MATCH($E58,Output_POTEnCIA!$A:$A,0),MATCH(P$1,Output_POTEnCIA!$1:$1,0))</f>
        <v>9.6679353424031266E-4</v>
      </c>
      <c r="Q58" s="71">
        <f>INDEX(Output_POTEnCIA!$A$1:$BF$106,MATCH($E58,Output_POTEnCIA!$A:$A,0),MATCH(Q$1,Output_POTEnCIA!$1:$1,0))</f>
        <v>5.0395059240278815E-4</v>
      </c>
      <c r="R58" s="71">
        <f>INDEX(Output_POTEnCIA!$A$1:$BF$106,MATCH($E58,Output_POTEnCIA!$A:$A,0),MATCH(R$1,Output_POTEnCIA!$1:$1,0))</f>
        <v>2.4533773160336756E-2</v>
      </c>
      <c r="S58" s="71">
        <f>INDEX(Output_POTEnCIA!$A$1:$BF$106,MATCH($E58,Output_POTEnCIA!$A:$A,0),MATCH(S$1,Output_POTEnCIA!$1:$1,0))</f>
        <v>2.8378612320202532E-2</v>
      </c>
      <c r="T58" s="71">
        <f>INDEX(Output_POTEnCIA!$A$1:$BF$106,MATCH($E58,Output_POTEnCIA!$A:$A,0),MATCH(T$1,Output_POTEnCIA!$1:$1,0))</f>
        <v>6.1702724863142641E-3</v>
      </c>
      <c r="U58" s="71">
        <f>INDEX(Output_POTEnCIA!$A$1:$BF$106,MATCH($E58,Output_POTEnCIA!$A:$A,0),MATCH(U$1,Output_POTEnCIA!$1:$1,0))</f>
        <v>2.4902701837421288E-2</v>
      </c>
      <c r="V58" s="71">
        <f>INDEX(Output_POTEnCIA!$A$1:$BF$106,MATCH($E58,Output_POTEnCIA!$A:$A,0),MATCH(V$1,Output_POTEnCIA!$1:$1,0))</f>
        <v>9.8610813213651839E-4</v>
      </c>
      <c r="W58" s="71">
        <f>INDEX(Output_POTEnCIA!$A$1:$BF$106,MATCH($E58,Output_POTEnCIA!$A:$A,0),MATCH(W$1,Output_POTEnCIA!$1:$1,0))</f>
        <v>9.7434495271149307E-2</v>
      </c>
      <c r="X58" s="71">
        <f>INDEX(Output_POTEnCIA!$A$1:$BF$106,MATCH($E58,Output_POTEnCIA!$A:$A,0),MATCH(X$1,Output_POTEnCIA!$1:$1,0))</f>
        <v>8.6486550836008702E-2</v>
      </c>
      <c r="Y58" s="71">
        <f>INDEX(Output_POTEnCIA!$A$1:$BF$106,MATCH($E58,Output_POTEnCIA!$A:$A,0),MATCH(Y$1,Output_POTEnCIA!$1:$1,0))</f>
        <v>0.1411247952739538</v>
      </c>
      <c r="Z58" s="71">
        <f>INDEX(Output_POTEnCIA!$A$1:$BF$106,MATCH($E58,Output_POTEnCIA!$A:$A,0),MATCH(Z$1,Output_POTEnCIA!$1:$1,0))</f>
        <v>2.8993955344753619E-3</v>
      </c>
      <c r="AA58" s="71">
        <f>INDEX(Output_POTEnCIA!$A$1:$BF$106,MATCH($E58,Output_POTEnCIA!$A:$A,0),MATCH(AA$1,Output_POTEnCIA!$1:$1,0))</f>
        <v>5.0617886970823903E-3</v>
      </c>
      <c r="AB58" s="71">
        <f>INDEX(Output_POTEnCIA!$A$1:$BF$106,MATCH($E58,Output_POTEnCIA!$A:$A,0),MATCH(AB$1,Output_POTEnCIA!$1:$1,0))</f>
        <v>3.322300560890535E-2</v>
      </c>
      <c r="AC58" s="71">
        <f>INDEX(Output_POTEnCIA!$A$1:$BF$106,MATCH($E58,Output_POTEnCIA!$A:$A,0),MATCH(AC$1,Output_POTEnCIA!$1:$1,0))</f>
        <v>1.0544828445370148E-2</v>
      </c>
      <c r="AD58" s="71">
        <f>INDEX(Output_POTEnCIA!$A$1:$BF$106,MATCH($E58,Output_POTEnCIA!$A:$A,0),MATCH(AD$1,Output_POTEnCIA!$1:$1,0))</f>
        <v>0.12341440203468265</v>
      </c>
      <c r="AE58" s="71">
        <f>INDEX(Output_POTEnCIA!$A$1:$BF$106,MATCH($E58,Output_POTEnCIA!$A:$A,0),MATCH(AE$1,Output_POTEnCIA!$1:$1,0))</f>
        <v>0.15582030325666035</v>
      </c>
      <c r="AF58" s="71">
        <f>INDEX(Output_POTEnCIA!$A$1:$BF$106,MATCH($E58,Output_POTEnCIA!$A:$A,0),MATCH(AF$1,Output_POTEnCIA!$1:$1,0))</f>
        <v>2.0724340292910922E-2</v>
      </c>
      <c r="AG58" s="71">
        <f>INDEX(Output_POTEnCIA!$A$1:$BF$106,MATCH($E58,Output_POTEnCIA!$A:$A,0),MATCH(AG$1,Output_POTEnCIA!$1:$1,0))</f>
        <v>0.64452057432399801</v>
      </c>
      <c r="AH58" s="71">
        <f>INDEX(Output_POTEnCIA!$A$1:$BF$106,MATCH($E58,Output_POTEnCIA!$A:$A,0),MATCH(AH$1,Output_POTEnCIA!$1:$1,0))</f>
        <v>2.8036318218255544E-4</v>
      </c>
      <c r="AI58" s="71"/>
      <c r="AJ58" s="71"/>
      <c r="AK58" s="71"/>
      <c r="AL58" s="71"/>
      <c r="AM58" s="71"/>
      <c r="AN58" s="71"/>
    </row>
    <row r="59" spans="1:40" x14ac:dyDescent="0.2">
      <c r="A59" t="s">
        <v>276</v>
      </c>
      <c r="B59" t="s">
        <v>257</v>
      </c>
      <c r="C59" t="s">
        <v>270</v>
      </c>
      <c r="D59" t="s">
        <v>83</v>
      </c>
      <c r="E59" t="s">
        <v>187</v>
      </c>
      <c r="F59" s="71">
        <f>INDEX(Output_POTEnCIA!$A$1:$BF$106,MATCH($E59,Output_POTEnCIA!$A:$A,0),MATCH(F$1,Output_POTEnCIA!$1:$1,0))</f>
        <v>0.13742670335922777</v>
      </c>
      <c r="G59" s="71">
        <f>INDEX(Output_POTEnCIA!$A$1:$BF$106,MATCH($E59,Output_POTEnCIA!$A:$A,0),MATCH(G$1,Output_POTEnCIA!$1:$1,0))</f>
        <v>0.16553759268547683</v>
      </c>
      <c r="H59" s="71">
        <f>INDEX(Output_POTEnCIA!$A$1:$BF$106,MATCH($E59,Output_POTEnCIA!$A:$A,0),MATCH(H$1,Output_POTEnCIA!$1:$1,0))</f>
        <v>0.20622774358949855</v>
      </c>
      <c r="I59" s="71">
        <f>INDEX(Output_POTEnCIA!$A$1:$BF$106,MATCH($E59,Output_POTEnCIA!$A:$A,0),MATCH(I$1,Output_POTEnCIA!$1:$1,0))</f>
        <v>2.9872913041462383E-2</v>
      </c>
      <c r="J59" s="71">
        <f>INDEX(Output_POTEnCIA!$A$1:$BF$106,MATCH($E59,Output_POTEnCIA!$A:$A,0),MATCH(J$1,Output_POTEnCIA!$1:$1,0))</f>
        <v>0.14437820033092244</v>
      </c>
      <c r="K59" s="71">
        <f>INDEX(Output_POTEnCIA!$A$1:$BF$106,MATCH($E59,Output_POTEnCIA!$A:$A,0),MATCH(K$1,Output_POTEnCIA!$1:$1,0))</f>
        <v>0.13971410984123572</v>
      </c>
      <c r="L59" s="71">
        <f>INDEX(Output_POTEnCIA!$A$1:$BF$106,MATCH($E59,Output_POTEnCIA!$A:$A,0),MATCH(L$1,Output_POTEnCIA!$1:$1,0))</f>
        <v>0.15451673717290448</v>
      </c>
      <c r="M59" s="71">
        <f>INDEX(Output_POTEnCIA!$A$1:$BF$106,MATCH($E59,Output_POTEnCIA!$A:$A,0),MATCH(M$1,Output_POTEnCIA!$1:$1,0))</f>
        <v>0.16667391267648549</v>
      </c>
      <c r="N59" s="71">
        <f>INDEX(Output_POTEnCIA!$A$1:$BF$106,MATCH($E59,Output_POTEnCIA!$A:$A,0),MATCH(N$1,Output_POTEnCIA!$1:$1,0))</f>
        <v>0.29024587116950873</v>
      </c>
      <c r="O59" s="71">
        <f>INDEX(Output_POTEnCIA!$A$1:$BF$106,MATCH($E59,Output_POTEnCIA!$A:$A,0),MATCH(O$1,Output_POTEnCIA!$1:$1,0))</f>
        <v>0.41186415003109828</v>
      </c>
      <c r="P59" s="71">
        <f>INDEX(Output_POTEnCIA!$A$1:$BF$106,MATCH($E59,Output_POTEnCIA!$A:$A,0),MATCH(P$1,Output_POTEnCIA!$1:$1,0))</f>
        <v>0.19485100319993137</v>
      </c>
      <c r="Q59" s="71">
        <f>INDEX(Output_POTEnCIA!$A$1:$BF$106,MATCH($E59,Output_POTEnCIA!$A:$A,0),MATCH(Q$1,Output_POTEnCIA!$1:$1,0))</f>
        <v>0.20764135918715301</v>
      </c>
      <c r="R59" s="71">
        <f>INDEX(Output_POTEnCIA!$A$1:$BF$106,MATCH($E59,Output_POTEnCIA!$A:$A,0),MATCH(R$1,Output_POTEnCIA!$1:$1,0))</f>
        <v>0.19176324911370729</v>
      </c>
      <c r="S59" s="71">
        <f>INDEX(Output_POTEnCIA!$A$1:$BF$106,MATCH($E59,Output_POTEnCIA!$A:$A,0),MATCH(S$1,Output_POTEnCIA!$1:$1,0))</f>
        <v>0.16427482925827619</v>
      </c>
      <c r="T59" s="71">
        <f>INDEX(Output_POTEnCIA!$A$1:$BF$106,MATCH($E59,Output_POTEnCIA!$A:$A,0),MATCH(T$1,Output_POTEnCIA!$1:$1,0))</f>
        <v>0.13012263871673174</v>
      </c>
      <c r="U59" s="71">
        <f>INDEX(Output_POTEnCIA!$A$1:$BF$106,MATCH($E59,Output_POTEnCIA!$A:$A,0),MATCH(U$1,Output_POTEnCIA!$1:$1,0))</f>
        <v>0.19840017467041074</v>
      </c>
      <c r="V59" s="71">
        <f>INDEX(Output_POTEnCIA!$A$1:$BF$106,MATCH($E59,Output_POTEnCIA!$A:$A,0),MATCH(V$1,Output_POTEnCIA!$1:$1,0))</f>
        <v>0.19113451700868664</v>
      </c>
      <c r="W59" s="71">
        <f>INDEX(Output_POTEnCIA!$A$1:$BF$106,MATCH($E59,Output_POTEnCIA!$A:$A,0),MATCH(W$1,Output_POTEnCIA!$1:$1,0))</f>
        <v>0.15663413656665887</v>
      </c>
      <c r="X59" s="71">
        <f>INDEX(Output_POTEnCIA!$A$1:$BF$106,MATCH($E59,Output_POTEnCIA!$A:$A,0),MATCH(X$1,Output_POTEnCIA!$1:$1,0))</f>
        <v>9.3397540407293256E-2</v>
      </c>
      <c r="Y59" s="71">
        <f>INDEX(Output_POTEnCIA!$A$1:$BF$106,MATCH($E59,Output_POTEnCIA!$A:$A,0),MATCH(Y$1,Output_POTEnCIA!$1:$1,0))</f>
        <v>0.13733911733212556</v>
      </c>
      <c r="Z59" s="71">
        <f>INDEX(Output_POTEnCIA!$A$1:$BF$106,MATCH($E59,Output_POTEnCIA!$A:$A,0),MATCH(Z$1,Output_POTEnCIA!$1:$1,0))</f>
        <v>0.20731204328689959</v>
      </c>
      <c r="AA59" s="71">
        <f>INDEX(Output_POTEnCIA!$A$1:$BF$106,MATCH($E59,Output_POTEnCIA!$A:$A,0),MATCH(AA$1,Output_POTEnCIA!$1:$1,0))</f>
        <v>0.17521725460009444</v>
      </c>
      <c r="AB59" s="71">
        <f>INDEX(Output_POTEnCIA!$A$1:$BF$106,MATCH($E59,Output_POTEnCIA!$A:$A,0),MATCH(AB$1,Output_POTEnCIA!$1:$1,0))</f>
        <v>0.13536464204485121</v>
      </c>
      <c r="AC59" s="71">
        <f>INDEX(Output_POTEnCIA!$A$1:$BF$106,MATCH($E59,Output_POTEnCIA!$A:$A,0),MATCH(AC$1,Output_POTEnCIA!$1:$1,0))</f>
        <v>0.13696512950352888</v>
      </c>
      <c r="AD59" s="71">
        <f>INDEX(Output_POTEnCIA!$A$1:$BF$106,MATCH($E59,Output_POTEnCIA!$A:$A,0),MATCH(AD$1,Output_POTEnCIA!$1:$1,0))</f>
        <v>0.27255531740765465</v>
      </c>
      <c r="AE59" s="71">
        <f>INDEX(Output_POTEnCIA!$A$1:$BF$106,MATCH($E59,Output_POTEnCIA!$A:$A,0),MATCH(AE$1,Output_POTEnCIA!$1:$1,0))</f>
        <v>0.16542020231064716</v>
      </c>
      <c r="AF59" s="71">
        <f>INDEX(Output_POTEnCIA!$A$1:$BF$106,MATCH($E59,Output_POTEnCIA!$A:$A,0),MATCH(AF$1,Output_POTEnCIA!$1:$1,0))</f>
        <v>0.21317393446611607</v>
      </c>
      <c r="AG59" s="71">
        <f>INDEX(Output_POTEnCIA!$A$1:$BF$106,MATCH($E59,Output_POTEnCIA!$A:$A,0),MATCH(AG$1,Output_POTEnCIA!$1:$1,0))</f>
        <v>2.5063792022189953E-2</v>
      </c>
      <c r="AH59" s="71">
        <f>INDEX(Output_POTEnCIA!$A$1:$BF$106,MATCH($E59,Output_POTEnCIA!$A:$A,0),MATCH(AH$1,Output_POTEnCIA!$1:$1,0))</f>
        <v>0.18383002715945049</v>
      </c>
      <c r="AI59" s="71"/>
      <c r="AJ59" s="71"/>
      <c r="AK59" s="71"/>
      <c r="AL59" s="71"/>
      <c r="AM59" s="71"/>
      <c r="AN59" s="71"/>
    </row>
    <row r="60" spans="1:40" x14ac:dyDescent="0.2">
      <c r="F60" s="71">
        <f>SUM(F56:F59)</f>
        <v>1</v>
      </c>
      <c r="G60" s="71">
        <f t="shared" ref="G60:AH60" si="12">SUM(G56:G59)</f>
        <v>1</v>
      </c>
      <c r="H60" s="71">
        <f t="shared" si="12"/>
        <v>1</v>
      </c>
      <c r="I60" s="71">
        <f t="shared" si="12"/>
        <v>1.0000000000000002</v>
      </c>
      <c r="J60" s="71">
        <f t="shared" si="12"/>
        <v>0.99999999999999989</v>
      </c>
      <c r="K60" s="71">
        <f t="shared" si="12"/>
        <v>1</v>
      </c>
      <c r="L60" s="71">
        <f t="shared" si="12"/>
        <v>1</v>
      </c>
      <c r="M60" s="71">
        <f t="shared" si="12"/>
        <v>1</v>
      </c>
      <c r="N60" s="71">
        <f t="shared" si="12"/>
        <v>1</v>
      </c>
      <c r="O60" s="71">
        <f t="shared" si="12"/>
        <v>1</v>
      </c>
      <c r="P60" s="71">
        <f t="shared" si="12"/>
        <v>1</v>
      </c>
      <c r="Q60" s="71">
        <f t="shared" si="12"/>
        <v>1</v>
      </c>
      <c r="R60" s="71">
        <f t="shared" si="12"/>
        <v>1</v>
      </c>
      <c r="S60" s="71">
        <f t="shared" si="12"/>
        <v>1</v>
      </c>
      <c r="T60" s="71">
        <f t="shared" si="12"/>
        <v>1</v>
      </c>
      <c r="U60" s="71">
        <f t="shared" si="12"/>
        <v>0.99999999999999978</v>
      </c>
      <c r="V60" s="71">
        <f t="shared" si="12"/>
        <v>1</v>
      </c>
      <c r="W60" s="71">
        <f t="shared" si="12"/>
        <v>1.0000000000000002</v>
      </c>
      <c r="X60" s="71">
        <f t="shared" si="12"/>
        <v>1.0000000000000002</v>
      </c>
      <c r="Y60" s="71">
        <f t="shared" si="12"/>
        <v>1</v>
      </c>
      <c r="Z60" s="71">
        <f t="shared" si="12"/>
        <v>0.99999999999999989</v>
      </c>
      <c r="AA60" s="71">
        <f t="shared" si="12"/>
        <v>1</v>
      </c>
      <c r="AB60" s="71">
        <f t="shared" si="12"/>
        <v>1</v>
      </c>
      <c r="AC60" s="71">
        <f t="shared" si="12"/>
        <v>0.99999999999999989</v>
      </c>
      <c r="AD60" s="71">
        <f t="shared" si="12"/>
        <v>1.0000000000000002</v>
      </c>
      <c r="AE60" s="71">
        <f t="shared" si="12"/>
        <v>1.0000000000000002</v>
      </c>
      <c r="AF60" s="71">
        <f t="shared" si="12"/>
        <v>1</v>
      </c>
      <c r="AG60" s="71">
        <f t="shared" si="12"/>
        <v>1</v>
      </c>
      <c r="AH60" s="71">
        <f t="shared" si="12"/>
        <v>1</v>
      </c>
      <c r="AI60" s="109">
        <f>SUM(F60:AH60)</f>
        <v>29</v>
      </c>
      <c r="AJ60" s="71" t="b">
        <f>AI60=29</f>
        <v>1</v>
      </c>
      <c r="AK60" s="71"/>
      <c r="AL60" s="71"/>
      <c r="AM60" s="71"/>
      <c r="AN60" s="71"/>
    </row>
    <row r="61" spans="1:40" x14ac:dyDescent="0.2">
      <c r="A61" t="s">
        <v>276</v>
      </c>
      <c r="B61" t="s">
        <v>257</v>
      </c>
      <c r="C61" t="s">
        <v>277</v>
      </c>
      <c r="D61" t="s">
        <v>1</v>
      </c>
      <c r="E61" t="s">
        <v>179</v>
      </c>
      <c r="F61" s="71">
        <f>INDEX(Output_POTEnCIA!$A$1:$BF$106,MATCH($E61,Output_POTEnCIA!$A:$A,0),MATCH(F$1,Output_POTEnCIA!$1:$1,0))</f>
        <v>0.88741683135636551</v>
      </c>
      <c r="G61" s="71">
        <f>INDEX(Output_POTEnCIA!$A$1:$BF$106,MATCH($E61,Output_POTEnCIA!$A:$A,0),MATCH(G$1,Output_POTEnCIA!$1:$1,0))</f>
        <v>0.84783353990064392</v>
      </c>
      <c r="H61" s="71">
        <f>INDEX(Output_POTEnCIA!$A$1:$BF$106,MATCH($E61,Output_POTEnCIA!$A:$A,0),MATCH(H$1,Output_POTEnCIA!$1:$1,0))</f>
        <v>0.73757443824781332</v>
      </c>
      <c r="I61" s="71">
        <f>INDEX(Output_POTEnCIA!$A$1:$BF$106,MATCH($E61,Output_POTEnCIA!$A:$A,0),MATCH(I$1,Output_POTEnCIA!$1:$1,0))</f>
        <v>0.83</v>
      </c>
      <c r="J61" s="71">
        <f>INDEX(Output_POTEnCIA!$A$1:$BF$106,MATCH($E61,Output_POTEnCIA!$A:$A,0),MATCH(J$1,Output_POTEnCIA!$1:$1,0))</f>
        <v>0.88087084762445778</v>
      </c>
      <c r="K61" s="71">
        <f>INDEX(Output_POTEnCIA!$A$1:$BF$106,MATCH($E61,Output_POTEnCIA!$A:$A,0),MATCH(K$1,Output_POTEnCIA!$1:$1,0))</f>
        <v>0.85882637902512049</v>
      </c>
      <c r="L61" s="71">
        <f>INDEX(Output_POTEnCIA!$A$1:$BF$106,MATCH($E61,Output_POTEnCIA!$A:$A,0),MATCH(L$1,Output_POTEnCIA!$1:$1,0))</f>
        <v>0.85125416228013895</v>
      </c>
      <c r="M61" s="71">
        <f>INDEX(Output_POTEnCIA!$A$1:$BF$106,MATCH($E61,Output_POTEnCIA!$A:$A,0),MATCH(M$1,Output_POTEnCIA!$1:$1,0))</f>
        <v>0.84492457293264644</v>
      </c>
      <c r="N61" s="71">
        <f>INDEX(Output_POTEnCIA!$A$1:$BF$106,MATCH($E61,Output_POTEnCIA!$A:$A,0),MATCH(N$1,Output_POTEnCIA!$1:$1,0))</f>
        <v>0.83</v>
      </c>
      <c r="O61" s="71">
        <f>INDEX(Output_POTEnCIA!$A$1:$BF$106,MATCH($E61,Output_POTEnCIA!$A:$A,0),MATCH(O$1,Output_POTEnCIA!$1:$1,0))</f>
        <v>0.87280352232726377</v>
      </c>
      <c r="P61" s="71">
        <f>INDEX(Output_POTEnCIA!$A$1:$BF$106,MATCH($E61,Output_POTEnCIA!$A:$A,0),MATCH(P$1,Output_POTEnCIA!$1:$1,0))</f>
        <v>0.80553807609547123</v>
      </c>
      <c r="Q61" s="71">
        <f>INDEX(Output_POTEnCIA!$A$1:$BF$106,MATCH($E61,Output_POTEnCIA!$A:$A,0),MATCH(Q$1,Output_POTEnCIA!$1:$1,0))</f>
        <v>0.75108364939365158</v>
      </c>
      <c r="R61" s="71">
        <f>INDEX(Output_POTEnCIA!$A$1:$BF$106,MATCH($E61,Output_POTEnCIA!$A:$A,0),MATCH(R$1,Output_POTEnCIA!$1:$1,0))</f>
        <v>0.84326857548810097</v>
      </c>
      <c r="S61" s="71">
        <f>INDEX(Output_POTEnCIA!$A$1:$BF$106,MATCH($E61,Output_POTEnCIA!$A:$A,0),MATCH(S$1,Output_POTEnCIA!$1:$1,0))</f>
        <v>0.83068306110930556</v>
      </c>
      <c r="T61" s="71">
        <f>INDEX(Output_POTEnCIA!$A$1:$BF$106,MATCH($E61,Output_POTEnCIA!$A:$A,0),MATCH(T$1,Output_POTEnCIA!$1:$1,0))</f>
        <v>0.85929810281253782</v>
      </c>
      <c r="U61" s="71">
        <f>INDEX(Output_POTEnCIA!$A$1:$BF$106,MATCH($E61,Output_POTEnCIA!$A:$A,0),MATCH(U$1,Output_POTEnCIA!$1:$1,0))</f>
        <v>0.83</v>
      </c>
      <c r="V61" s="71">
        <f>INDEX(Output_POTEnCIA!$A$1:$BF$106,MATCH($E61,Output_POTEnCIA!$A:$A,0),MATCH(V$1,Output_POTEnCIA!$1:$1,0))</f>
        <v>0.81579452683058729</v>
      </c>
      <c r="W61" s="71">
        <f>INDEX(Output_POTEnCIA!$A$1:$BF$106,MATCH($E61,Output_POTEnCIA!$A:$A,0),MATCH(W$1,Output_POTEnCIA!$1:$1,0))</f>
        <v>0.82733410428354115</v>
      </c>
      <c r="X61" s="71">
        <f>INDEX(Output_POTEnCIA!$A$1:$BF$106,MATCH($E61,Output_POTEnCIA!$A:$A,0),MATCH(X$1,Output_POTEnCIA!$1:$1,0))</f>
        <v>0.83</v>
      </c>
      <c r="Y61" s="71">
        <f>INDEX(Output_POTEnCIA!$A$1:$BF$106,MATCH($E61,Output_POTEnCIA!$A:$A,0),MATCH(Y$1,Output_POTEnCIA!$1:$1,0))</f>
        <v>0.83192207843051746</v>
      </c>
      <c r="Z61" s="71">
        <f>INDEX(Output_POTEnCIA!$A$1:$BF$106,MATCH($E61,Output_POTEnCIA!$A:$A,0),MATCH(Z$1,Output_POTEnCIA!$1:$1,0))</f>
        <v>0.79289375140717477</v>
      </c>
      <c r="AA61" s="71">
        <f>INDEX(Output_POTEnCIA!$A$1:$BF$106,MATCH($E61,Output_POTEnCIA!$A:$A,0),MATCH(AA$1,Output_POTEnCIA!$1:$1,0))</f>
        <v>0.84591045088283412</v>
      </c>
      <c r="AB61" s="71">
        <f>INDEX(Output_POTEnCIA!$A$1:$BF$106,MATCH($E61,Output_POTEnCIA!$A:$A,0),MATCH(AB$1,Output_POTEnCIA!$1:$1,0))</f>
        <v>0.55357057509987573</v>
      </c>
      <c r="AC61" s="71">
        <f>INDEX(Output_POTEnCIA!$A$1:$BF$106,MATCH($E61,Output_POTEnCIA!$A:$A,0),MATCH(AC$1,Output_POTEnCIA!$1:$1,0))</f>
        <v>0.837816425453772</v>
      </c>
      <c r="AD61" s="71">
        <f>INDEX(Output_POTEnCIA!$A$1:$BF$106,MATCH($E61,Output_POTEnCIA!$A:$A,0),MATCH(AD$1,Output_POTEnCIA!$1:$1,0))</f>
        <v>0.87733994567710216</v>
      </c>
      <c r="AE61" s="71">
        <f>INDEX(Output_POTEnCIA!$A$1:$BF$106,MATCH($E61,Output_POTEnCIA!$A:$A,0),MATCH(AE$1,Output_POTEnCIA!$1:$1,0))</f>
        <v>0.78109494205904395</v>
      </c>
      <c r="AF61" s="71">
        <f>INDEX(Output_POTEnCIA!$A$1:$BF$106,MATCH($E61,Output_POTEnCIA!$A:$A,0),MATCH(AF$1,Output_POTEnCIA!$1:$1,0))</f>
        <v>0.79896856619957091</v>
      </c>
      <c r="AG61" s="71">
        <f>INDEX(Output_POTEnCIA!$A$1:$BF$106,MATCH($E61,Output_POTEnCIA!$A:$A,0),MATCH(AG$1,Output_POTEnCIA!$1:$1,0))</f>
        <v>0.83</v>
      </c>
      <c r="AH61" s="71">
        <f>INDEX(Output_POTEnCIA!$A$1:$BF$106,MATCH($E61,Output_POTEnCIA!$A:$A,0),MATCH(AH$1,Output_POTEnCIA!$1:$1,0))</f>
        <v>0.84887939444267457</v>
      </c>
      <c r="AI61" s="71"/>
      <c r="AJ61" s="71"/>
      <c r="AK61" s="71"/>
      <c r="AL61" s="71"/>
      <c r="AM61" s="71"/>
      <c r="AN61" s="71"/>
    </row>
    <row r="62" spans="1:40" x14ac:dyDescent="0.2">
      <c r="A62" t="s">
        <v>276</v>
      </c>
      <c r="B62" t="s">
        <v>257</v>
      </c>
      <c r="C62" t="s">
        <v>277</v>
      </c>
      <c r="D62" t="s">
        <v>83</v>
      </c>
      <c r="E62" t="s">
        <v>189</v>
      </c>
      <c r="F62" s="71">
        <f>INDEX(Output_POTEnCIA!$A$1:$BF$106,MATCH($E62,Output_POTEnCIA!$A:$A,0),MATCH(F$1,Output_POTEnCIA!$1:$1,0))</f>
        <v>0.11258316864363457</v>
      </c>
      <c r="G62" s="71">
        <f>INDEX(Output_POTEnCIA!$A$1:$BF$106,MATCH($E62,Output_POTEnCIA!$A:$A,0),MATCH(G$1,Output_POTEnCIA!$1:$1,0))</f>
        <v>0.15216646009935608</v>
      </c>
      <c r="H62" s="71">
        <f>INDEX(Output_POTEnCIA!$A$1:$BF$106,MATCH($E62,Output_POTEnCIA!$A:$A,0),MATCH(H$1,Output_POTEnCIA!$1:$1,0))</f>
        <v>0.26242556175218656</v>
      </c>
      <c r="I62" s="71">
        <f>INDEX(Output_POTEnCIA!$A$1:$BF$106,MATCH($E62,Output_POTEnCIA!$A:$A,0),MATCH(I$1,Output_POTEnCIA!$1:$1,0))</f>
        <v>0.17</v>
      </c>
      <c r="J62" s="71">
        <f>INDEX(Output_POTEnCIA!$A$1:$BF$106,MATCH($E62,Output_POTEnCIA!$A:$A,0),MATCH(J$1,Output_POTEnCIA!$1:$1,0))</f>
        <v>0.11912915237554214</v>
      </c>
      <c r="K62" s="71">
        <f>INDEX(Output_POTEnCIA!$A$1:$BF$106,MATCH($E62,Output_POTEnCIA!$A:$A,0),MATCH(K$1,Output_POTEnCIA!$1:$1,0))</f>
        <v>0.14117362097487965</v>
      </c>
      <c r="L62" s="71">
        <f>INDEX(Output_POTEnCIA!$A$1:$BF$106,MATCH($E62,Output_POTEnCIA!$A:$A,0),MATCH(L$1,Output_POTEnCIA!$1:$1,0))</f>
        <v>0.14874583771986105</v>
      </c>
      <c r="M62" s="71">
        <f>INDEX(Output_POTEnCIA!$A$1:$BF$106,MATCH($E62,Output_POTEnCIA!$A:$A,0),MATCH(M$1,Output_POTEnCIA!$1:$1,0))</f>
        <v>0.15507542706735369</v>
      </c>
      <c r="N62" s="71">
        <f>INDEX(Output_POTEnCIA!$A$1:$BF$106,MATCH($E62,Output_POTEnCIA!$A:$A,0),MATCH(N$1,Output_POTEnCIA!$1:$1,0))</f>
        <v>0.17</v>
      </c>
      <c r="O62" s="71">
        <f>INDEX(Output_POTEnCIA!$A$1:$BF$106,MATCH($E62,Output_POTEnCIA!$A:$A,0),MATCH(O$1,Output_POTEnCIA!$1:$1,0))</f>
        <v>0.12719647767273612</v>
      </c>
      <c r="P62" s="71">
        <f>INDEX(Output_POTEnCIA!$A$1:$BF$106,MATCH($E62,Output_POTEnCIA!$A:$A,0),MATCH(P$1,Output_POTEnCIA!$1:$1,0))</f>
        <v>0.19446192390452874</v>
      </c>
      <c r="Q62" s="71">
        <f>INDEX(Output_POTEnCIA!$A$1:$BF$106,MATCH($E62,Output_POTEnCIA!$A:$A,0),MATCH(Q$1,Output_POTEnCIA!$1:$1,0))</f>
        <v>0.24891635060634842</v>
      </c>
      <c r="R62" s="71">
        <f>INDEX(Output_POTEnCIA!$A$1:$BF$106,MATCH($E62,Output_POTEnCIA!$A:$A,0),MATCH(R$1,Output_POTEnCIA!$1:$1,0))</f>
        <v>0.156731424511899</v>
      </c>
      <c r="S62" s="71">
        <f>INDEX(Output_POTEnCIA!$A$1:$BF$106,MATCH($E62,Output_POTEnCIA!$A:$A,0),MATCH(S$1,Output_POTEnCIA!$1:$1,0))</f>
        <v>0.16931693889069452</v>
      </c>
      <c r="T62" s="71">
        <f>INDEX(Output_POTEnCIA!$A$1:$BF$106,MATCH($E62,Output_POTEnCIA!$A:$A,0),MATCH(T$1,Output_POTEnCIA!$1:$1,0))</f>
        <v>0.14070189718746212</v>
      </c>
      <c r="U62" s="71">
        <f>INDEX(Output_POTEnCIA!$A$1:$BF$106,MATCH($E62,Output_POTEnCIA!$A:$A,0),MATCH(U$1,Output_POTEnCIA!$1:$1,0))</f>
        <v>0.17</v>
      </c>
      <c r="V62" s="71">
        <f>INDEX(Output_POTEnCIA!$A$1:$BF$106,MATCH($E62,Output_POTEnCIA!$A:$A,0),MATCH(V$1,Output_POTEnCIA!$1:$1,0))</f>
        <v>0.18420547316941269</v>
      </c>
      <c r="W62" s="71">
        <f>INDEX(Output_POTEnCIA!$A$1:$BF$106,MATCH($E62,Output_POTEnCIA!$A:$A,0),MATCH(W$1,Output_POTEnCIA!$1:$1,0))</f>
        <v>0.17266589571645891</v>
      </c>
      <c r="X62" s="71">
        <f>INDEX(Output_POTEnCIA!$A$1:$BF$106,MATCH($E62,Output_POTEnCIA!$A:$A,0),MATCH(X$1,Output_POTEnCIA!$1:$1,0))</f>
        <v>0.17</v>
      </c>
      <c r="Y62" s="71">
        <f>INDEX(Output_POTEnCIA!$A$1:$BF$106,MATCH($E62,Output_POTEnCIA!$A:$A,0),MATCH(Y$1,Output_POTEnCIA!$1:$1,0))</f>
        <v>0.16807792156948251</v>
      </c>
      <c r="Z62" s="71">
        <f>INDEX(Output_POTEnCIA!$A$1:$BF$106,MATCH($E62,Output_POTEnCIA!$A:$A,0),MATCH(Z$1,Output_POTEnCIA!$1:$1,0))</f>
        <v>0.20710624859282523</v>
      </c>
      <c r="AA62" s="71">
        <f>INDEX(Output_POTEnCIA!$A$1:$BF$106,MATCH($E62,Output_POTEnCIA!$A:$A,0),MATCH(AA$1,Output_POTEnCIA!$1:$1,0))</f>
        <v>0.15408954911716582</v>
      </c>
      <c r="AB62" s="71">
        <f>INDEX(Output_POTEnCIA!$A$1:$BF$106,MATCH($E62,Output_POTEnCIA!$A:$A,0),MATCH(AB$1,Output_POTEnCIA!$1:$1,0))</f>
        <v>0.44642942490012444</v>
      </c>
      <c r="AC62" s="71">
        <f>INDEX(Output_POTEnCIA!$A$1:$BF$106,MATCH($E62,Output_POTEnCIA!$A:$A,0),MATCH(AC$1,Output_POTEnCIA!$1:$1,0))</f>
        <v>0.162183574546228</v>
      </c>
      <c r="AD62" s="71">
        <f>INDEX(Output_POTEnCIA!$A$1:$BF$106,MATCH($E62,Output_POTEnCIA!$A:$A,0),MATCH(AD$1,Output_POTEnCIA!$1:$1,0))</f>
        <v>0.12266005432289787</v>
      </c>
      <c r="AE62" s="71">
        <f>INDEX(Output_POTEnCIA!$A$1:$BF$106,MATCH($E62,Output_POTEnCIA!$A:$A,0),MATCH(AE$1,Output_POTEnCIA!$1:$1,0))</f>
        <v>0.21890505794095608</v>
      </c>
      <c r="AF62" s="71">
        <f>INDEX(Output_POTEnCIA!$A$1:$BF$106,MATCH($E62,Output_POTEnCIA!$A:$A,0),MATCH(AF$1,Output_POTEnCIA!$1:$1,0))</f>
        <v>0.20103143380042912</v>
      </c>
      <c r="AG62" s="71">
        <f>INDEX(Output_POTEnCIA!$A$1:$BF$106,MATCH($E62,Output_POTEnCIA!$A:$A,0),MATCH(AG$1,Output_POTEnCIA!$1:$1,0))</f>
        <v>0.17</v>
      </c>
      <c r="AH62" s="71">
        <f>INDEX(Output_POTEnCIA!$A$1:$BF$106,MATCH($E62,Output_POTEnCIA!$A:$A,0),MATCH(AH$1,Output_POTEnCIA!$1:$1,0))</f>
        <v>0.15112060555732551</v>
      </c>
      <c r="AI62" s="71"/>
      <c r="AJ62" s="71"/>
      <c r="AK62" s="71"/>
      <c r="AL62" s="71"/>
      <c r="AM62" s="71"/>
      <c r="AN62" s="71"/>
    </row>
    <row r="63" spans="1:40" x14ac:dyDescent="0.2">
      <c r="F63" s="71">
        <f>SUM(F61:F62)</f>
        <v>1</v>
      </c>
      <c r="G63" s="71">
        <f t="shared" ref="G63:X63" si="13">SUM(G61:G62)</f>
        <v>1</v>
      </c>
      <c r="H63" s="71">
        <f t="shared" si="13"/>
        <v>0.99999999999999989</v>
      </c>
      <c r="I63" s="71">
        <f t="shared" si="13"/>
        <v>1</v>
      </c>
      <c r="J63" s="71">
        <f t="shared" si="13"/>
        <v>0.99999999999999989</v>
      </c>
      <c r="K63" s="71">
        <f t="shared" si="13"/>
        <v>1.0000000000000002</v>
      </c>
      <c r="L63" s="71">
        <f t="shared" si="13"/>
        <v>1</v>
      </c>
      <c r="M63" s="71">
        <f t="shared" si="13"/>
        <v>1.0000000000000002</v>
      </c>
      <c r="N63" s="71">
        <f t="shared" si="13"/>
        <v>1</v>
      </c>
      <c r="O63" s="71">
        <f t="shared" si="13"/>
        <v>0.99999999999999989</v>
      </c>
      <c r="P63" s="71">
        <f t="shared" si="13"/>
        <v>1</v>
      </c>
      <c r="Q63" s="71">
        <f t="shared" si="13"/>
        <v>1</v>
      </c>
      <c r="R63" s="71">
        <f t="shared" si="13"/>
        <v>1</v>
      </c>
      <c r="S63" s="71">
        <f t="shared" si="13"/>
        <v>1</v>
      </c>
      <c r="T63" s="71">
        <f t="shared" si="13"/>
        <v>1</v>
      </c>
      <c r="U63" s="71">
        <f t="shared" si="13"/>
        <v>1</v>
      </c>
      <c r="V63" s="71">
        <f t="shared" si="13"/>
        <v>1</v>
      </c>
      <c r="W63" s="71">
        <f t="shared" si="13"/>
        <v>1</v>
      </c>
      <c r="X63" s="71">
        <f t="shared" si="13"/>
        <v>1</v>
      </c>
      <c r="Y63" s="71">
        <f>SUM(Y61:Y62)</f>
        <v>1</v>
      </c>
      <c r="Z63" s="71">
        <f t="shared" ref="Z63" si="14">SUM(Z61:Z62)</f>
        <v>1</v>
      </c>
      <c r="AA63" s="71">
        <f t="shared" ref="AA63" si="15">SUM(AA61:AA62)</f>
        <v>1</v>
      </c>
      <c r="AB63" s="71">
        <f t="shared" ref="AB63" si="16">SUM(AB61:AB62)</f>
        <v>1.0000000000000002</v>
      </c>
      <c r="AC63" s="71">
        <f t="shared" ref="AC63" si="17">SUM(AC61:AC62)</f>
        <v>1</v>
      </c>
      <c r="AD63" s="71">
        <f t="shared" ref="AD63" si="18">SUM(AD61:AD62)</f>
        <v>1</v>
      </c>
      <c r="AE63" s="71">
        <f t="shared" ref="AE63" si="19">SUM(AE61:AE62)</f>
        <v>1</v>
      </c>
      <c r="AF63" s="71">
        <f t="shared" ref="AF63" si="20">SUM(AF61:AF62)</f>
        <v>1</v>
      </c>
      <c r="AG63" s="71">
        <f t="shared" ref="AG63" si="21">SUM(AG61:AG62)</f>
        <v>1</v>
      </c>
      <c r="AH63" s="71">
        <f t="shared" ref="AH63" si="22">SUM(AH61:AH62)</f>
        <v>1</v>
      </c>
      <c r="AI63" s="109">
        <f>SUM(F63:AH63)</f>
        <v>29</v>
      </c>
      <c r="AJ63" s="71" t="b">
        <f>AI63=29</f>
        <v>1</v>
      </c>
      <c r="AK63" s="71"/>
      <c r="AL63" s="71"/>
      <c r="AM63" s="71"/>
      <c r="AN63" s="71"/>
    </row>
    <row r="64" spans="1:40" x14ac:dyDescent="0.2">
      <c r="A64" t="s">
        <v>276</v>
      </c>
      <c r="B64" t="s">
        <v>257</v>
      </c>
      <c r="C64" t="s">
        <v>271</v>
      </c>
      <c r="D64" t="s">
        <v>1</v>
      </c>
      <c r="E64" t="s">
        <v>181</v>
      </c>
      <c r="F64" s="71">
        <f>INDEX(Output_POTEnCIA!$A$1:$BF$106,MATCH($E64,Output_POTEnCIA!$A:$A,0),MATCH(F$1,Output_POTEnCIA!$1:$1,0))</f>
        <v>0.91355983181342137</v>
      </c>
      <c r="G64" s="71">
        <f>INDEX(Output_POTEnCIA!$A$1:$BF$106,MATCH($E64,Output_POTEnCIA!$A:$A,0),MATCH(G$1,Output_POTEnCIA!$1:$1,0))</f>
        <v>0.87322315534900241</v>
      </c>
      <c r="H64" s="71">
        <f>INDEX(Output_POTEnCIA!$A$1:$BF$106,MATCH($E64,Output_POTEnCIA!$A:$A,0),MATCH(H$1,Output_POTEnCIA!$1:$1,0))</f>
        <v>0.86369710434922464</v>
      </c>
      <c r="I64" s="71">
        <f>INDEX(Output_POTEnCIA!$A$1:$BF$106,MATCH($E64,Output_POTEnCIA!$A:$A,0),MATCH(I$1,Output_POTEnCIA!$1:$1,0))</f>
        <v>0.92348520202023021</v>
      </c>
      <c r="J64" s="71">
        <f>INDEX(Output_POTEnCIA!$A$1:$BF$106,MATCH($E64,Output_POTEnCIA!$A:$A,0),MATCH(J$1,Output_POTEnCIA!$1:$1,0))</f>
        <v>0.94134807002636178</v>
      </c>
      <c r="K64" s="71">
        <f>INDEX(Output_POTEnCIA!$A$1:$BF$106,MATCH($E64,Output_POTEnCIA!$A:$A,0),MATCH(K$1,Output_POTEnCIA!$1:$1,0))</f>
        <v>0.88383324414964526</v>
      </c>
      <c r="L64" s="71">
        <f>INDEX(Output_POTEnCIA!$A$1:$BF$106,MATCH($E64,Output_POTEnCIA!$A:$A,0),MATCH(L$1,Output_POTEnCIA!$1:$1,0))</f>
        <v>0.84055532578991277</v>
      </c>
      <c r="M64" s="71">
        <f>INDEX(Output_POTEnCIA!$A$1:$BF$106,MATCH($E64,Output_POTEnCIA!$A:$A,0),MATCH(M$1,Output_POTEnCIA!$1:$1,0))</f>
        <v>0.8220677643662393</v>
      </c>
      <c r="N64" s="71">
        <f>INDEX(Output_POTEnCIA!$A$1:$BF$106,MATCH($E64,Output_POTEnCIA!$A:$A,0),MATCH(N$1,Output_POTEnCIA!$1:$1,0))</f>
        <v>0.77850919926391038</v>
      </c>
      <c r="O64" s="71">
        <f>INDEX(Output_POTEnCIA!$A$1:$BF$106,MATCH($E64,Output_POTEnCIA!$A:$A,0),MATCH(O$1,Output_POTEnCIA!$1:$1,0))</f>
        <v>0.85847184513325869</v>
      </c>
      <c r="P64" s="71">
        <f>INDEX(Output_POTEnCIA!$A$1:$BF$106,MATCH($E64,Output_POTEnCIA!$A:$A,0),MATCH(P$1,Output_POTEnCIA!$1:$1,0))</f>
        <v>0.89427018505585998</v>
      </c>
      <c r="Q64" s="71">
        <f>INDEX(Output_POTEnCIA!$A$1:$BF$106,MATCH($E64,Output_POTEnCIA!$A:$A,0),MATCH(Q$1,Output_POTEnCIA!$1:$1,0))</f>
        <v>0.86770433261790425</v>
      </c>
      <c r="R64" s="71">
        <f>INDEX(Output_POTEnCIA!$A$1:$BF$106,MATCH($E64,Output_POTEnCIA!$A:$A,0),MATCH(R$1,Output_POTEnCIA!$1:$1,0))</f>
        <v>0.91012853478343447</v>
      </c>
      <c r="S64" s="71">
        <f>INDEX(Output_POTEnCIA!$A$1:$BF$106,MATCH($E64,Output_POTEnCIA!$A:$A,0),MATCH(S$1,Output_POTEnCIA!$1:$1,0))</f>
        <v>0.86435943413242045</v>
      </c>
      <c r="T64" s="71">
        <f>INDEX(Output_POTEnCIA!$A$1:$BF$106,MATCH($E64,Output_POTEnCIA!$A:$A,0),MATCH(T$1,Output_POTEnCIA!$1:$1,0))</f>
        <v>0.91281009213692632</v>
      </c>
      <c r="U64" s="71">
        <f>INDEX(Output_POTEnCIA!$A$1:$BF$106,MATCH($E64,Output_POTEnCIA!$A:$A,0),MATCH(U$1,Output_POTEnCIA!$1:$1,0))</f>
        <v>0.80938019752955026</v>
      </c>
      <c r="V64" s="71">
        <f>INDEX(Output_POTEnCIA!$A$1:$BF$106,MATCH($E64,Output_POTEnCIA!$A:$A,0),MATCH(V$1,Output_POTEnCIA!$1:$1,0))</f>
        <v>0.82678770016977965</v>
      </c>
      <c r="W64" s="71">
        <f>INDEX(Output_POTEnCIA!$A$1:$BF$106,MATCH($E64,Output_POTEnCIA!$A:$A,0),MATCH(W$1,Output_POTEnCIA!$1:$1,0))</f>
        <v>0.81425726446165125</v>
      </c>
      <c r="X64" s="71">
        <f>INDEX(Output_POTEnCIA!$A$1:$BF$106,MATCH($E64,Output_POTEnCIA!$A:$A,0),MATCH(X$1,Output_POTEnCIA!$1:$1,0))</f>
        <v>0.89116692501495232</v>
      </c>
      <c r="Y64" s="71">
        <f>INDEX(Output_POTEnCIA!$A$1:$BF$106,MATCH($E64,Output_POTEnCIA!$A:$A,0),MATCH(Y$1,Output_POTEnCIA!$1:$1,0))</f>
        <v>0.80026131019389157</v>
      </c>
      <c r="Z64" s="71">
        <f>INDEX(Output_POTEnCIA!$A$1:$BF$106,MATCH($E64,Output_POTEnCIA!$A:$A,0),MATCH(Z$1,Output_POTEnCIA!$1:$1,0))</f>
        <v>0.79712662707238391</v>
      </c>
      <c r="AA64" s="71">
        <f>INDEX(Output_POTEnCIA!$A$1:$BF$106,MATCH($E64,Output_POTEnCIA!$A:$A,0),MATCH(AA$1,Output_POTEnCIA!$1:$1,0))</f>
        <v>0.84000413374017402</v>
      </c>
      <c r="AB64" s="71">
        <f>INDEX(Output_POTEnCIA!$A$1:$BF$106,MATCH($E64,Output_POTEnCIA!$A:$A,0),MATCH(AB$1,Output_POTEnCIA!$1:$1,0))</f>
        <v>0.57027039614301689</v>
      </c>
      <c r="AC64" s="71">
        <f>INDEX(Output_POTEnCIA!$A$1:$BF$106,MATCH($E64,Output_POTEnCIA!$A:$A,0),MATCH(AC$1,Output_POTEnCIA!$1:$1,0))</f>
        <v>0.77533306894005005</v>
      </c>
      <c r="AD64" s="71">
        <f>INDEX(Output_POTEnCIA!$A$1:$BF$106,MATCH($E64,Output_POTEnCIA!$A:$A,0),MATCH(AD$1,Output_POTEnCIA!$1:$1,0))</f>
        <v>0.84136822304201986</v>
      </c>
      <c r="AE64" s="71">
        <f>INDEX(Output_POTEnCIA!$A$1:$BF$106,MATCH($E64,Output_POTEnCIA!$A:$A,0),MATCH(AE$1,Output_POTEnCIA!$1:$1,0))</f>
        <v>0.77673251703329305</v>
      </c>
      <c r="AF64" s="71">
        <f>INDEX(Output_POTEnCIA!$A$1:$BF$106,MATCH($E64,Output_POTEnCIA!$A:$A,0),MATCH(AF$1,Output_POTEnCIA!$1:$1,0))</f>
        <v>0.79905280286654501</v>
      </c>
      <c r="AG64" s="71">
        <f>INDEX(Output_POTEnCIA!$A$1:$BF$106,MATCH($E64,Output_POTEnCIA!$A:$A,0),MATCH(AG$1,Output_POTEnCIA!$1:$1,0))</f>
        <v>0.94308292214396439</v>
      </c>
      <c r="AH64" s="71">
        <f>INDEX(Output_POTEnCIA!$A$1:$BF$106,MATCH($E64,Output_POTEnCIA!$A:$A,0),MATCH(AH$1,Output_POTEnCIA!$1:$1,0))</f>
        <v>0.85249513948389521</v>
      </c>
      <c r="AI64" s="71"/>
      <c r="AJ64" s="71"/>
      <c r="AK64" s="71"/>
      <c r="AL64" s="71"/>
      <c r="AM64" s="71"/>
      <c r="AN64" s="71"/>
    </row>
    <row r="65" spans="1:40" x14ac:dyDescent="0.2">
      <c r="A65" t="s">
        <v>276</v>
      </c>
      <c r="B65" t="s">
        <v>257</v>
      </c>
      <c r="C65" t="s">
        <v>271</v>
      </c>
      <c r="D65" t="s">
        <v>17</v>
      </c>
      <c r="E65" t="s">
        <v>188</v>
      </c>
      <c r="F65" s="71">
        <f>INDEX(Output_POTEnCIA!$A$1:$BF$106,MATCH($E65,Output_POTEnCIA!$A:$A,0),MATCH(F$1,Output_POTEnCIA!$1:$1,0))</f>
        <v>4.0001462450006972E-3</v>
      </c>
      <c r="G65" s="71">
        <f>INDEX(Output_POTEnCIA!$A$1:$BF$106,MATCH($E65,Output_POTEnCIA!$A:$A,0),MATCH(G$1,Output_POTEnCIA!$1:$1,0))</f>
        <v>5.8324345709032449E-3</v>
      </c>
      <c r="H65" s="71">
        <f>INDEX(Output_POTEnCIA!$A$1:$BF$106,MATCH($E65,Output_POTEnCIA!$A:$A,0),MATCH(H$1,Output_POTEnCIA!$1:$1,0))</f>
        <v>2.3941183091089782E-3</v>
      </c>
      <c r="I65" s="71">
        <f>INDEX(Output_POTEnCIA!$A$1:$BF$106,MATCH($E65,Output_POTEnCIA!$A:$A,0),MATCH(I$1,Output_POTEnCIA!$1:$1,0))</f>
        <v>4.5420203606463296E-2</v>
      </c>
      <c r="J65" s="71">
        <f>INDEX(Output_POTEnCIA!$A$1:$BF$106,MATCH($E65,Output_POTEnCIA!$A:$A,0),MATCH(J$1,Output_POTEnCIA!$1:$1,0))</f>
        <v>1.1993460615395727E-3</v>
      </c>
      <c r="K65" s="71">
        <f>INDEX(Output_POTEnCIA!$A$1:$BF$106,MATCH($E65,Output_POTEnCIA!$A:$A,0),MATCH(K$1,Output_POTEnCIA!$1:$1,0))</f>
        <v>1.2865123854775683E-3</v>
      </c>
      <c r="L65" s="71">
        <f>INDEX(Output_POTEnCIA!$A$1:$BF$106,MATCH($E65,Output_POTEnCIA!$A:$A,0),MATCH(L$1,Output_POTEnCIA!$1:$1,0))</f>
        <v>1.1849790130528527E-3</v>
      </c>
      <c r="M65" s="71">
        <f>INDEX(Output_POTEnCIA!$A$1:$BF$106,MATCH($E65,Output_POTEnCIA!$A:$A,0),MATCH(M$1,Output_POTEnCIA!$1:$1,0))</f>
        <v>1.2661134442285115E-3</v>
      </c>
      <c r="N65" s="71">
        <f>INDEX(Output_POTEnCIA!$A$1:$BF$106,MATCH($E65,Output_POTEnCIA!$A:$A,0),MATCH(N$1,Output_POTEnCIA!$1:$1,0))</f>
        <v>6.2542213308842531E-3</v>
      </c>
      <c r="O65" s="71">
        <f>INDEX(Output_POTEnCIA!$A$1:$BF$106,MATCH($E65,Output_POTEnCIA!$A:$A,0),MATCH(O$1,Output_POTEnCIA!$1:$1,0))</f>
        <v>9.711844076057464E-4</v>
      </c>
      <c r="P65" s="71">
        <f>INDEX(Output_POTEnCIA!$A$1:$BF$106,MATCH($E65,Output_POTEnCIA!$A:$A,0),MATCH(P$1,Output_POTEnCIA!$1:$1,0))</f>
        <v>1.8625593647046035E-3</v>
      </c>
      <c r="Q65" s="71">
        <f>INDEX(Output_POTEnCIA!$A$1:$BF$106,MATCH($E65,Output_POTEnCIA!$A:$A,0),MATCH(Q$1,Output_POTEnCIA!$1:$1,0))</f>
        <v>7.4834308625123126E-4</v>
      </c>
      <c r="R65" s="71">
        <f>INDEX(Output_POTEnCIA!$A$1:$BF$106,MATCH($E65,Output_POTEnCIA!$A:$A,0),MATCH(R$1,Output_POTEnCIA!$1:$1,0))</f>
        <v>5.0551626141430966E-2</v>
      </c>
      <c r="S65" s="71">
        <f>INDEX(Output_POTEnCIA!$A$1:$BF$106,MATCH($E65,Output_POTEnCIA!$A:$A,0),MATCH(S$1,Output_POTEnCIA!$1:$1,0))</f>
        <v>2.7485521037717404E-3</v>
      </c>
      <c r="T65" s="71">
        <f>INDEX(Output_POTEnCIA!$A$1:$BF$106,MATCH($E65,Output_POTEnCIA!$A:$A,0),MATCH(T$1,Output_POTEnCIA!$1:$1,0))</f>
        <v>2.494394734013227E-3</v>
      </c>
      <c r="U65" s="71">
        <f>INDEX(Output_POTEnCIA!$A$1:$BF$106,MATCH($E65,Output_POTEnCIA!$A:$A,0),MATCH(U$1,Output_POTEnCIA!$1:$1,0))</f>
        <v>1.0734505475714425E-3</v>
      </c>
      <c r="V65" s="71">
        <f>INDEX(Output_POTEnCIA!$A$1:$BF$106,MATCH($E65,Output_POTEnCIA!$A:$A,0),MATCH(V$1,Output_POTEnCIA!$1:$1,0))</f>
        <v>4.4070376291386638E-3</v>
      </c>
      <c r="W65" s="71">
        <f>INDEX(Output_POTEnCIA!$A$1:$BF$106,MATCH($E65,Output_POTEnCIA!$A:$A,0),MATCH(W$1,Output_POTEnCIA!$1:$1,0))</f>
        <v>1.362720810210193E-3</v>
      </c>
      <c r="X65" s="71">
        <f>INDEX(Output_POTEnCIA!$A$1:$BF$106,MATCH($E65,Output_POTEnCIA!$A:$A,0),MATCH(X$1,Output_POTEnCIA!$1:$1,0))</f>
        <v>4.4876538990527626E-4</v>
      </c>
      <c r="Y65" s="71">
        <f>INDEX(Output_POTEnCIA!$A$1:$BF$106,MATCH($E65,Output_POTEnCIA!$A:$A,0),MATCH(Y$1,Output_POTEnCIA!$1:$1,0))</f>
        <v>3.5529687341778696E-3</v>
      </c>
      <c r="Z65" s="71">
        <f>INDEX(Output_POTEnCIA!$A$1:$BF$106,MATCH($E65,Output_POTEnCIA!$A:$A,0),MATCH(Z$1,Output_POTEnCIA!$1:$1,0))</f>
        <v>1.233875466523043E-2</v>
      </c>
      <c r="AA65" s="71">
        <f>INDEX(Output_POTEnCIA!$A$1:$BF$106,MATCH($E65,Output_POTEnCIA!$A:$A,0),MATCH(AA$1,Output_POTEnCIA!$1:$1,0))</f>
        <v>1.8388373294077932E-3</v>
      </c>
      <c r="AB65" s="71">
        <f>INDEX(Output_POTEnCIA!$A$1:$BF$106,MATCH($E65,Output_POTEnCIA!$A:$A,0),MATCH(AB$1,Output_POTEnCIA!$1:$1,0))</f>
        <v>1.0353752759465814E-2</v>
      </c>
      <c r="AC65" s="71">
        <f>INDEX(Output_POTEnCIA!$A$1:$BF$106,MATCH($E65,Output_POTEnCIA!$A:$A,0),MATCH(AC$1,Output_POTEnCIA!$1:$1,0))</f>
        <v>7.0318675963209704E-2</v>
      </c>
      <c r="AD65" s="71">
        <f>INDEX(Output_POTEnCIA!$A$1:$BF$106,MATCH($E65,Output_POTEnCIA!$A:$A,0),MATCH(AD$1,Output_POTEnCIA!$1:$1,0))</f>
        <v>2.767471681651448E-3</v>
      </c>
      <c r="AE65" s="71">
        <f>INDEX(Output_POTEnCIA!$A$1:$BF$106,MATCH($E65,Output_POTEnCIA!$A:$A,0),MATCH(AE$1,Output_POTEnCIA!$1:$1,0))</f>
        <v>2.229868288916539E-3</v>
      </c>
      <c r="AF65" s="71">
        <f>INDEX(Output_POTEnCIA!$A$1:$BF$106,MATCH($E65,Output_POTEnCIA!$A:$A,0),MATCH(AF$1,Output_POTEnCIA!$1:$1,0))</f>
        <v>2.0115077244017856E-3</v>
      </c>
      <c r="AG65" s="71">
        <f>INDEX(Output_POTEnCIA!$A$1:$BF$106,MATCH($E65,Output_POTEnCIA!$A:$A,0),MATCH(AG$1,Output_POTEnCIA!$1:$1,0))</f>
        <v>1.7338591730445382E-2</v>
      </c>
      <c r="AH65" s="71">
        <f>INDEX(Output_POTEnCIA!$A$1:$BF$106,MATCH($E65,Output_POTEnCIA!$A:$A,0),MATCH(AH$1,Output_POTEnCIA!$1:$1,0))</f>
        <v>8.5799430570154891E-3</v>
      </c>
      <c r="AI65" s="71"/>
      <c r="AJ65" s="71"/>
      <c r="AK65" s="71"/>
      <c r="AL65" s="71"/>
      <c r="AM65" s="71"/>
      <c r="AN65" s="71"/>
    </row>
    <row r="66" spans="1:40" x14ac:dyDescent="0.2">
      <c r="A66" t="s">
        <v>276</v>
      </c>
      <c r="B66" t="s">
        <v>257</v>
      </c>
      <c r="C66" t="s">
        <v>271</v>
      </c>
      <c r="D66" t="s">
        <v>83</v>
      </c>
      <c r="E66" t="s">
        <v>190</v>
      </c>
      <c r="F66" s="71">
        <f>INDEX(Output_POTEnCIA!$A$1:$BF$106,MATCH($E66,Output_POTEnCIA!$A:$A,0),MATCH(F$1,Output_POTEnCIA!$1:$1,0))</f>
        <v>8.2440021941577887E-2</v>
      </c>
      <c r="G66" s="71">
        <f>INDEX(Output_POTEnCIA!$A$1:$BF$106,MATCH($E66,Output_POTEnCIA!$A:$A,0),MATCH(G$1,Output_POTEnCIA!$1:$1,0))</f>
        <v>0.12094441008009431</v>
      </c>
      <c r="H66" s="71">
        <f>INDEX(Output_POTEnCIA!$A$1:$BF$106,MATCH($E66,Output_POTEnCIA!$A:$A,0),MATCH(H$1,Output_POTEnCIA!$1:$1,0))</f>
        <v>0.13390877734166642</v>
      </c>
      <c r="I66" s="71">
        <f>INDEX(Output_POTEnCIA!$A$1:$BF$106,MATCH($E66,Output_POTEnCIA!$A:$A,0),MATCH(I$1,Output_POTEnCIA!$1:$1,0))</f>
        <v>3.1094594373306545E-2</v>
      </c>
      <c r="J66" s="71">
        <f>INDEX(Output_POTEnCIA!$A$1:$BF$106,MATCH($E66,Output_POTEnCIA!$A:$A,0),MATCH(J$1,Output_POTEnCIA!$1:$1,0))</f>
        <v>5.7452583912098718E-2</v>
      </c>
      <c r="K66" s="71">
        <f>INDEX(Output_POTEnCIA!$A$1:$BF$106,MATCH($E66,Output_POTEnCIA!$A:$A,0),MATCH(K$1,Output_POTEnCIA!$1:$1,0))</f>
        <v>0.11488024346487723</v>
      </c>
      <c r="L66" s="71">
        <f>INDEX(Output_POTEnCIA!$A$1:$BF$106,MATCH($E66,Output_POTEnCIA!$A:$A,0),MATCH(L$1,Output_POTEnCIA!$1:$1,0))</f>
        <v>0.15825969519703437</v>
      </c>
      <c r="M66" s="71">
        <f>INDEX(Output_POTEnCIA!$A$1:$BF$106,MATCH($E66,Output_POTEnCIA!$A:$A,0),MATCH(M$1,Output_POTEnCIA!$1:$1,0))</f>
        <v>0.17666612218953215</v>
      </c>
      <c r="N66" s="71">
        <f>INDEX(Output_POTEnCIA!$A$1:$BF$106,MATCH($E66,Output_POTEnCIA!$A:$A,0),MATCH(N$1,Output_POTEnCIA!$1:$1,0))</f>
        <v>0.21523657940520532</v>
      </c>
      <c r="O66" s="71">
        <f>INDEX(Output_POTEnCIA!$A$1:$BF$106,MATCH($E66,Output_POTEnCIA!$A:$A,0),MATCH(O$1,Output_POTEnCIA!$1:$1,0))</f>
        <v>0.14055697045913548</v>
      </c>
      <c r="P66" s="71">
        <f>INDEX(Output_POTEnCIA!$A$1:$BF$106,MATCH($E66,Output_POTEnCIA!$A:$A,0),MATCH(P$1,Output_POTEnCIA!$1:$1,0))</f>
        <v>0.10386725557943537</v>
      </c>
      <c r="Q66" s="71">
        <f>INDEX(Output_POTEnCIA!$A$1:$BF$106,MATCH($E66,Output_POTEnCIA!$A:$A,0),MATCH(Q$1,Output_POTEnCIA!$1:$1,0))</f>
        <v>0.13154732429584448</v>
      </c>
      <c r="R66" s="71">
        <f>INDEX(Output_POTEnCIA!$A$1:$BF$106,MATCH($E66,Output_POTEnCIA!$A:$A,0),MATCH(R$1,Output_POTEnCIA!$1:$1,0))</f>
        <v>3.9319839075134533E-2</v>
      </c>
      <c r="S66" s="71">
        <f>INDEX(Output_POTEnCIA!$A$1:$BF$106,MATCH($E66,Output_POTEnCIA!$A:$A,0),MATCH(S$1,Output_POTEnCIA!$1:$1,0))</f>
        <v>0.13289201376380791</v>
      </c>
      <c r="T66" s="71">
        <f>INDEX(Output_POTEnCIA!$A$1:$BF$106,MATCH($E66,Output_POTEnCIA!$A:$A,0),MATCH(T$1,Output_POTEnCIA!$1:$1,0))</f>
        <v>8.469551312906029E-2</v>
      </c>
      <c r="U66" s="71">
        <f>INDEX(Output_POTEnCIA!$A$1:$BF$106,MATCH($E66,Output_POTEnCIA!$A:$A,0),MATCH(U$1,Output_POTEnCIA!$1:$1,0))</f>
        <v>0.18954635192287833</v>
      </c>
      <c r="V66" s="71">
        <f>INDEX(Output_POTEnCIA!$A$1:$BF$106,MATCH($E66,Output_POTEnCIA!$A:$A,0),MATCH(V$1,Output_POTEnCIA!$1:$1,0))</f>
        <v>0.16880526220108166</v>
      </c>
      <c r="W66" s="71">
        <f>INDEX(Output_POTEnCIA!$A$1:$BF$106,MATCH($E66,Output_POTEnCIA!$A:$A,0),MATCH(W$1,Output_POTEnCIA!$1:$1,0))</f>
        <v>0.18438001472813853</v>
      </c>
      <c r="X66" s="71">
        <f>INDEX(Output_POTEnCIA!$A$1:$BF$106,MATCH($E66,Output_POTEnCIA!$A:$A,0),MATCH(X$1,Output_POTEnCIA!$1:$1,0))</f>
        <v>0.10838430959514238</v>
      </c>
      <c r="Y66" s="71">
        <f>INDEX(Output_POTEnCIA!$A$1:$BF$106,MATCH($E66,Output_POTEnCIA!$A:$A,0),MATCH(Y$1,Output_POTEnCIA!$1:$1,0))</f>
        <v>0.19618572107193058</v>
      </c>
      <c r="Z66" s="71">
        <f>INDEX(Output_POTEnCIA!$A$1:$BF$106,MATCH($E66,Output_POTEnCIA!$A:$A,0),MATCH(Z$1,Output_POTEnCIA!$1:$1,0))</f>
        <v>0.19053461826238571</v>
      </c>
      <c r="AA66" s="71">
        <f>INDEX(Output_POTEnCIA!$A$1:$BF$106,MATCH($E66,Output_POTEnCIA!$A:$A,0),MATCH(AA$1,Output_POTEnCIA!$1:$1,0))</f>
        <v>0.15815702893041825</v>
      </c>
      <c r="AB66" s="71">
        <f>INDEX(Output_POTEnCIA!$A$1:$BF$106,MATCH($E66,Output_POTEnCIA!$A:$A,0),MATCH(AB$1,Output_POTEnCIA!$1:$1,0))</f>
        <v>0.41937585109751713</v>
      </c>
      <c r="AC66" s="71">
        <f>INDEX(Output_POTEnCIA!$A$1:$BF$106,MATCH($E66,Output_POTEnCIA!$A:$A,0),MATCH(AC$1,Output_POTEnCIA!$1:$1,0))</f>
        <v>0.15434825509674024</v>
      </c>
      <c r="AD66" s="71">
        <f>INDEX(Output_POTEnCIA!$A$1:$BF$106,MATCH($E66,Output_POTEnCIA!$A:$A,0),MATCH(AD$1,Output_POTEnCIA!$1:$1,0))</f>
        <v>0.15586430527632852</v>
      </c>
      <c r="AE66" s="71">
        <f>INDEX(Output_POTEnCIA!$A$1:$BF$106,MATCH($E66,Output_POTEnCIA!$A:$A,0),MATCH(AE$1,Output_POTEnCIA!$1:$1,0))</f>
        <v>0.22103761467779043</v>
      </c>
      <c r="AF66" s="71">
        <f>INDEX(Output_POTEnCIA!$A$1:$BF$106,MATCH($E66,Output_POTEnCIA!$A:$A,0),MATCH(AF$1,Output_POTEnCIA!$1:$1,0))</f>
        <v>0.19893568940905318</v>
      </c>
      <c r="AG66" s="71">
        <f>INDEX(Output_POTEnCIA!$A$1:$BF$106,MATCH($E66,Output_POTEnCIA!$A:$A,0),MATCH(AG$1,Output_POTEnCIA!$1:$1,0))</f>
        <v>3.9578486125590173E-2</v>
      </c>
      <c r="AH66" s="71">
        <f>INDEX(Output_POTEnCIA!$A$1:$BF$106,MATCH($E66,Output_POTEnCIA!$A:$A,0),MATCH(AH$1,Output_POTEnCIA!$1:$1,0))</f>
        <v>0.13892491745908928</v>
      </c>
      <c r="AI66" s="71"/>
      <c r="AJ66" s="71"/>
      <c r="AK66" s="71"/>
      <c r="AL66" s="71"/>
      <c r="AM66" s="71"/>
      <c r="AN66" s="71"/>
    </row>
    <row r="67" spans="1:40" x14ac:dyDescent="0.2">
      <c r="F67" s="71">
        <f>SUM(F64:F66)</f>
        <v>0.99999999999999989</v>
      </c>
      <c r="G67" s="71">
        <f t="shared" ref="G67:X67" si="23">SUM(G64:G66)</f>
        <v>0.99999999999999989</v>
      </c>
      <c r="H67" s="71">
        <f t="shared" si="23"/>
        <v>1</v>
      </c>
      <c r="I67" s="71">
        <f t="shared" si="23"/>
        <v>1</v>
      </c>
      <c r="J67" s="71">
        <f t="shared" si="23"/>
        <v>1</v>
      </c>
      <c r="K67" s="71">
        <f t="shared" si="23"/>
        <v>1</v>
      </c>
      <c r="L67" s="71">
        <f t="shared" si="23"/>
        <v>1</v>
      </c>
      <c r="M67" s="71">
        <f t="shared" si="23"/>
        <v>1</v>
      </c>
      <c r="N67" s="71">
        <f t="shared" si="23"/>
        <v>1</v>
      </c>
      <c r="O67" s="71">
        <f t="shared" si="23"/>
        <v>1</v>
      </c>
      <c r="P67" s="71">
        <f t="shared" si="23"/>
        <v>0.99999999999999989</v>
      </c>
      <c r="Q67" s="71">
        <f t="shared" si="23"/>
        <v>1</v>
      </c>
      <c r="R67" s="71">
        <f t="shared" si="23"/>
        <v>1</v>
      </c>
      <c r="S67" s="71">
        <f t="shared" si="23"/>
        <v>1.0000000000000002</v>
      </c>
      <c r="T67" s="71">
        <f t="shared" si="23"/>
        <v>0.99999999999999989</v>
      </c>
      <c r="U67" s="71">
        <f t="shared" si="23"/>
        <v>1</v>
      </c>
      <c r="V67" s="71">
        <f t="shared" si="23"/>
        <v>1</v>
      </c>
      <c r="W67" s="71">
        <f t="shared" si="23"/>
        <v>1</v>
      </c>
      <c r="X67" s="71">
        <f t="shared" si="23"/>
        <v>0.99999999999999989</v>
      </c>
      <c r="Y67" s="71">
        <f>SUM(Y64:Y66)</f>
        <v>1</v>
      </c>
      <c r="Z67" s="71">
        <f t="shared" ref="Z67" si="24">SUM(Z64:Z66)</f>
        <v>1</v>
      </c>
      <c r="AA67" s="71">
        <f t="shared" ref="AA67" si="25">SUM(AA64:AA66)</f>
        <v>1</v>
      </c>
      <c r="AB67" s="71">
        <f t="shared" ref="AB67" si="26">SUM(AB64:AB66)</f>
        <v>0.99999999999999978</v>
      </c>
      <c r="AC67" s="71">
        <f t="shared" ref="AC67" si="27">SUM(AC64:AC66)</f>
        <v>1</v>
      </c>
      <c r="AD67" s="71">
        <f t="shared" ref="AD67" si="28">SUM(AD64:AD66)</f>
        <v>0.99999999999999989</v>
      </c>
      <c r="AE67" s="71">
        <f t="shared" ref="AE67" si="29">SUM(AE64:AE66)</f>
        <v>1</v>
      </c>
      <c r="AF67" s="71">
        <f t="shared" ref="AF67" si="30">SUM(AF64:AF66)</f>
        <v>1</v>
      </c>
      <c r="AG67" s="71">
        <f t="shared" ref="AG67" si="31">SUM(AG64:AG66)</f>
        <v>1</v>
      </c>
      <c r="AH67" s="71">
        <f t="shared" ref="AH67" si="32">SUM(AH64:AH66)</f>
        <v>1</v>
      </c>
      <c r="AI67" s="109">
        <f>SUM(F67:AH67)</f>
        <v>29</v>
      </c>
      <c r="AJ67" s="71" t="b">
        <f>AI67=29</f>
        <v>1</v>
      </c>
      <c r="AK67" s="71"/>
      <c r="AL67" s="71"/>
      <c r="AM67" s="71"/>
      <c r="AN67" s="71"/>
    </row>
    <row r="68" spans="1:40" x14ac:dyDescent="0.2">
      <c r="A68" t="s">
        <v>276</v>
      </c>
      <c r="B68" t="s">
        <v>278</v>
      </c>
      <c r="C68" t="s">
        <v>15</v>
      </c>
      <c r="D68" t="s">
        <v>268</v>
      </c>
      <c r="E68" t="s">
        <v>203</v>
      </c>
      <c r="F68" s="71">
        <f>INDEX(Output_POTEnCIA!$A$1:$BF$106,MATCH($E68,Output_POTEnCIA!$A:$A,0),MATCH(F$1,Output_POTEnCIA!$1:$1,0))</f>
        <v>7.39513371718937E-2</v>
      </c>
      <c r="G68" s="71">
        <f>INDEX(Output_POTEnCIA!$A$1:$BF$106,MATCH($E68,Output_POTEnCIA!$A:$A,0),MATCH(G$1,Output_POTEnCIA!$1:$1,0))</f>
        <v>0.1182659643093882</v>
      </c>
      <c r="H68" s="71">
        <f>INDEX(Output_POTEnCIA!$A$1:$BF$106,MATCH($E68,Output_POTEnCIA!$A:$A,0),MATCH(H$1,Output_POTEnCIA!$1:$1,0))</f>
        <v>1.0687992683204896E-2</v>
      </c>
      <c r="I68" s="71">
        <f>INDEX(Output_POTEnCIA!$A$1:$BF$106,MATCH($E68,Output_POTEnCIA!$A:$A,0),MATCH(I$1,Output_POTEnCIA!$1:$1,0))</f>
        <v>7.1666336351994736E-2</v>
      </c>
      <c r="J68" s="71">
        <f>INDEX(Output_POTEnCIA!$A$1:$BF$106,MATCH($E68,Output_POTEnCIA!$A:$A,0),MATCH(J$1,Output_POTEnCIA!$1:$1,0))</f>
        <v>1.8343645371583006E-2</v>
      </c>
      <c r="K68" s="71">
        <f>INDEX(Output_POTEnCIA!$A$1:$BF$106,MATCH($E68,Output_POTEnCIA!$A:$A,0),MATCH(K$1,Output_POTEnCIA!$1:$1,0))</f>
        <v>8.6976233115447485E-2</v>
      </c>
      <c r="L68" s="71">
        <f>INDEX(Output_POTEnCIA!$A$1:$BF$106,MATCH($E68,Output_POTEnCIA!$A:$A,0),MATCH(L$1,Output_POTEnCIA!$1:$1,0))</f>
        <v>0.11387493095476847</v>
      </c>
      <c r="M68" s="71">
        <f>INDEX(Output_POTEnCIA!$A$1:$BF$106,MATCH($E68,Output_POTEnCIA!$A:$A,0),MATCH(M$1,Output_POTEnCIA!$1:$1,0))</f>
        <v>1.8287541272598715E-2</v>
      </c>
      <c r="N68" s="71">
        <f>INDEX(Output_POTEnCIA!$A$1:$BF$106,MATCH($E68,Output_POTEnCIA!$A:$A,0),MATCH(N$1,Output_POTEnCIA!$1:$1,0))</f>
        <v>7.8342747560597642E-2</v>
      </c>
      <c r="O68" s="71">
        <f>INDEX(Output_POTEnCIA!$A$1:$BF$106,MATCH($E68,Output_POTEnCIA!$A:$A,0),MATCH(O$1,Output_POTEnCIA!$1:$1,0))</f>
        <v>0.11783358022625602</v>
      </c>
      <c r="P68" s="71">
        <f>INDEX(Output_POTEnCIA!$A$1:$BF$106,MATCH($E68,Output_POTEnCIA!$A:$A,0),MATCH(P$1,Output_POTEnCIA!$1:$1,0))</f>
        <v>7.59854568176032E-2</v>
      </c>
      <c r="Q68" s="71">
        <f>INDEX(Output_POTEnCIA!$A$1:$BF$106,MATCH($E68,Output_POTEnCIA!$A:$A,0),MATCH(Q$1,Output_POTEnCIA!$1:$1,0))</f>
        <v>0.10759609333327629</v>
      </c>
      <c r="R68" s="71">
        <f>INDEX(Output_POTEnCIA!$A$1:$BF$106,MATCH($E68,Output_POTEnCIA!$A:$A,0),MATCH(R$1,Output_POTEnCIA!$1:$1,0))</f>
        <v>2.4177630281520736E-2</v>
      </c>
      <c r="S68" s="71">
        <f>INDEX(Output_POTEnCIA!$A$1:$BF$106,MATCH($E68,Output_POTEnCIA!$A:$A,0),MATCH(S$1,Output_POTEnCIA!$1:$1,0))</f>
        <v>3.1148549981250689E-2</v>
      </c>
      <c r="T68" s="71">
        <f>INDEX(Output_POTEnCIA!$A$1:$BF$106,MATCH($E68,Output_POTEnCIA!$A:$A,0),MATCH(T$1,Output_POTEnCIA!$1:$1,0))</f>
        <v>1.8744534562396459E-2</v>
      </c>
      <c r="U68" s="71">
        <f>INDEX(Output_POTEnCIA!$A$1:$BF$106,MATCH($E68,Output_POTEnCIA!$A:$A,0),MATCH(U$1,Output_POTEnCIA!$1:$1,0))</f>
        <v>0.12979293590086627</v>
      </c>
      <c r="V68" s="71">
        <f>INDEX(Output_POTEnCIA!$A$1:$BF$106,MATCH($E68,Output_POTEnCIA!$A:$A,0),MATCH(V$1,Output_POTEnCIA!$1:$1,0))</f>
        <v>2.4098354296741245E-2</v>
      </c>
      <c r="W68" s="71">
        <f>INDEX(Output_POTEnCIA!$A$1:$BF$106,MATCH($E68,Output_POTEnCIA!$A:$A,0),MATCH(W$1,Output_POTEnCIA!$1:$1,0))</f>
        <v>1.5881068953880733E-2</v>
      </c>
      <c r="X68" s="71">
        <f>INDEX(Output_POTEnCIA!$A$1:$BF$106,MATCH($E68,Output_POTEnCIA!$A:$A,0),MATCH(X$1,Output_POTEnCIA!$1:$1,0))</f>
        <v>0.11228664336094246</v>
      </c>
      <c r="Y68" s="71">
        <f>INDEX(Output_POTEnCIA!$A$1:$BF$106,MATCH($E68,Output_POTEnCIA!$A:$A,0),MATCH(Y$1,Output_POTEnCIA!$1:$1,0))</f>
        <v>2.5112416207584719E-2</v>
      </c>
      <c r="Z68" s="71">
        <f>INDEX(Output_POTEnCIA!$A$1:$BF$106,MATCH($E68,Output_POTEnCIA!$A:$A,0),MATCH(Z$1,Output_POTEnCIA!$1:$1,0))</f>
        <v>0.11533229252804821</v>
      </c>
      <c r="AA68" s="71">
        <f>INDEX(Output_POTEnCIA!$A$1:$BF$106,MATCH($E68,Output_POTEnCIA!$A:$A,0),MATCH(AA$1,Output_POTEnCIA!$1:$1,0))</f>
        <v>1.2446337204422281E-2</v>
      </c>
      <c r="AB68" s="71">
        <f>INDEX(Output_POTEnCIA!$A$1:$BF$106,MATCH($E68,Output_POTEnCIA!$A:$A,0),MATCH(AB$1,Output_POTEnCIA!$1:$1,0))</f>
        <v>5.8876765289355454E-2</v>
      </c>
      <c r="AC68" s="71">
        <f>INDEX(Output_POTEnCIA!$A$1:$BF$106,MATCH($E68,Output_POTEnCIA!$A:$A,0),MATCH(AC$1,Output_POTEnCIA!$1:$1,0))</f>
        <v>1.4813443697300876E-2</v>
      </c>
      <c r="AD68" s="71">
        <f>INDEX(Output_POTEnCIA!$A$1:$BF$106,MATCH($E68,Output_POTEnCIA!$A:$A,0),MATCH(AD$1,Output_POTEnCIA!$1:$1,0))</f>
        <v>0.12715583228348004</v>
      </c>
      <c r="AE68" s="71">
        <f>INDEX(Output_POTEnCIA!$A$1:$BF$106,MATCH($E68,Output_POTEnCIA!$A:$A,0),MATCH(AE$1,Output_POTEnCIA!$1:$1,0))</f>
        <v>5.2576273056105176E-2</v>
      </c>
      <c r="AF68" s="71">
        <f>INDEX(Output_POTEnCIA!$A$1:$BF$106,MATCH($E68,Output_POTEnCIA!$A:$A,0),MATCH(AF$1,Output_POTEnCIA!$1:$1,0))</f>
        <v>2.307548108004908E-2</v>
      </c>
      <c r="AG68" s="71">
        <f>INDEX(Output_POTEnCIA!$A$1:$BF$106,MATCH($E68,Output_POTEnCIA!$A:$A,0),MATCH(AG$1,Output_POTEnCIA!$1:$1,0))</f>
        <v>4.9886737508198664E-2</v>
      </c>
      <c r="AH68" s="71">
        <f>INDEX(Output_POTEnCIA!$A$1:$BF$106,MATCH($E68,Output_POTEnCIA!$A:$A,0),MATCH(AH$1,Output_POTEnCIA!$1:$1,0))</f>
        <v>7.320242439168477E-2</v>
      </c>
      <c r="AI68" s="71"/>
      <c r="AJ68" s="71"/>
      <c r="AK68" s="71"/>
      <c r="AL68" s="71"/>
      <c r="AM68" s="71"/>
      <c r="AN68" s="71"/>
    </row>
    <row r="69" spans="1:40" x14ac:dyDescent="0.2">
      <c r="A69" t="s">
        <v>276</v>
      </c>
      <c r="B69" t="s">
        <v>278</v>
      </c>
      <c r="C69" t="s">
        <v>15</v>
      </c>
      <c r="D69" t="s">
        <v>268</v>
      </c>
      <c r="E69" t="s">
        <v>204</v>
      </c>
      <c r="F69" s="71">
        <f>INDEX(Output_POTEnCIA!$A$1:$BF$106,MATCH($E69,Output_POTEnCIA!$A:$A,0),MATCH(F$1,Output_POTEnCIA!$1:$1,0))</f>
        <v>8.9914028875181989E-2</v>
      </c>
      <c r="G69" s="71">
        <f>INDEX(Output_POTEnCIA!$A$1:$BF$106,MATCH($E69,Output_POTEnCIA!$A:$A,0),MATCH(G$1,Output_POTEnCIA!$1:$1,0))</f>
        <v>8.2093618787137987E-2</v>
      </c>
      <c r="H69" s="71">
        <f>INDEX(Output_POTEnCIA!$A$1:$BF$106,MATCH($E69,Output_POTEnCIA!$A:$A,0),MATCH(H$1,Output_POTEnCIA!$1:$1,0))</f>
        <v>0.10371069523379084</v>
      </c>
      <c r="I69" s="71">
        <f>INDEX(Output_POTEnCIA!$A$1:$BF$106,MATCH($E69,Output_POTEnCIA!$A:$A,0),MATCH(I$1,Output_POTEnCIA!$1:$1,0))</f>
        <v>7.8221730887863369E-2</v>
      </c>
      <c r="J69" s="71">
        <f>INDEX(Output_POTEnCIA!$A$1:$BF$106,MATCH($E69,Output_POTEnCIA!$A:$A,0),MATCH(J$1,Output_POTEnCIA!$1:$1,0))</f>
        <v>0.10903038456427973</v>
      </c>
      <c r="K69" s="71">
        <f>INDEX(Output_POTEnCIA!$A$1:$BF$106,MATCH($E69,Output_POTEnCIA!$A:$A,0),MATCH(K$1,Output_POTEnCIA!$1:$1,0))</f>
        <v>8.5737596012022882E-2</v>
      </c>
      <c r="L69" s="71">
        <f>INDEX(Output_POTEnCIA!$A$1:$BF$106,MATCH($E69,Output_POTEnCIA!$A:$A,0),MATCH(L$1,Output_POTEnCIA!$1:$1,0))</f>
        <v>8.9997949196631649E-2</v>
      </c>
      <c r="M69" s="71">
        <f>INDEX(Output_POTEnCIA!$A$1:$BF$106,MATCH($E69,Output_POTEnCIA!$A:$A,0),MATCH(M$1,Output_POTEnCIA!$1:$1,0))</f>
        <v>0.11913767184594648</v>
      </c>
      <c r="N69" s="71">
        <f>INDEX(Output_POTEnCIA!$A$1:$BF$106,MATCH($E69,Output_POTEnCIA!$A:$A,0),MATCH(N$1,Output_POTEnCIA!$1:$1,0))</f>
        <v>8.2726957841676746E-2</v>
      </c>
      <c r="O69" s="71">
        <f>INDEX(Output_POTEnCIA!$A$1:$BF$106,MATCH($E69,Output_POTEnCIA!$A:$A,0),MATCH(O$1,Output_POTEnCIA!$1:$1,0))</f>
        <v>7.8249531420283402E-2</v>
      </c>
      <c r="P69" s="71">
        <f>INDEX(Output_POTEnCIA!$A$1:$BF$106,MATCH($E69,Output_POTEnCIA!$A:$A,0),MATCH(P$1,Output_POTEnCIA!$1:$1,0))</f>
        <v>8.970422547789364E-2</v>
      </c>
      <c r="Q69" s="71">
        <f>INDEX(Output_POTEnCIA!$A$1:$BF$106,MATCH($E69,Output_POTEnCIA!$A:$A,0),MATCH(Q$1,Output_POTEnCIA!$1:$1,0))</f>
        <v>8.9472150327129907E-2</v>
      </c>
      <c r="R69" s="71">
        <f>INDEX(Output_POTEnCIA!$A$1:$BF$106,MATCH($E69,Output_POTEnCIA!$A:$A,0),MATCH(R$1,Output_POTEnCIA!$1:$1,0))</f>
        <v>8.4901758082704545E-2</v>
      </c>
      <c r="S69" s="71">
        <f>INDEX(Output_POTEnCIA!$A$1:$BF$106,MATCH($E69,Output_POTEnCIA!$A:$A,0),MATCH(S$1,Output_POTEnCIA!$1:$1,0))</f>
        <v>9.3624203608283066E-2</v>
      </c>
      <c r="T69" s="71">
        <f>INDEX(Output_POTEnCIA!$A$1:$BF$106,MATCH($E69,Output_POTEnCIA!$A:$A,0),MATCH(T$1,Output_POTEnCIA!$1:$1,0))</f>
        <v>8.9926528634322336E-2</v>
      </c>
      <c r="U69" s="71">
        <f>INDEX(Output_POTEnCIA!$A$1:$BF$106,MATCH($E69,Output_POTEnCIA!$A:$A,0),MATCH(U$1,Output_POTEnCIA!$1:$1,0))</f>
        <v>8.9518369910351545E-2</v>
      </c>
      <c r="V69" s="71">
        <f>INDEX(Output_POTEnCIA!$A$1:$BF$106,MATCH($E69,Output_POTEnCIA!$A:$A,0),MATCH(V$1,Output_POTEnCIA!$1:$1,0))</f>
        <v>8.8397734312737813E-2</v>
      </c>
      <c r="W69" s="71">
        <f>INDEX(Output_POTEnCIA!$A$1:$BF$106,MATCH($E69,Output_POTEnCIA!$A:$A,0),MATCH(W$1,Output_POTEnCIA!$1:$1,0))</f>
        <v>9.2510140910783911E-2</v>
      </c>
      <c r="X69" s="71">
        <f>INDEX(Output_POTEnCIA!$A$1:$BF$106,MATCH($E69,Output_POTEnCIA!$A:$A,0),MATCH(X$1,Output_POTEnCIA!$1:$1,0))</f>
        <v>9.8539053958251063E-2</v>
      </c>
      <c r="Y69" s="71">
        <f>INDEX(Output_POTEnCIA!$A$1:$BF$106,MATCH($E69,Output_POTEnCIA!$A:$A,0),MATCH(Y$1,Output_POTEnCIA!$1:$1,0))</f>
        <v>0.1157107690143163</v>
      </c>
      <c r="Z69" s="71">
        <f>INDEX(Output_POTEnCIA!$A$1:$BF$106,MATCH($E69,Output_POTEnCIA!$A:$A,0),MATCH(Z$1,Output_POTEnCIA!$1:$1,0))</f>
        <v>8.6593008950741748E-2</v>
      </c>
      <c r="AA69" s="71">
        <f>INDEX(Output_POTEnCIA!$A$1:$BF$106,MATCH($E69,Output_POTEnCIA!$A:$A,0),MATCH(AA$1,Output_POTEnCIA!$1:$1,0))</f>
        <v>0.10548781981210711</v>
      </c>
      <c r="AB69" s="71">
        <f>INDEX(Output_POTEnCIA!$A$1:$BF$106,MATCH($E69,Output_POTEnCIA!$A:$A,0),MATCH(AB$1,Output_POTEnCIA!$1:$1,0))</f>
        <v>8.5173569841275693E-2</v>
      </c>
      <c r="AC69" s="71">
        <f>INDEX(Output_POTEnCIA!$A$1:$BF$106,MATCH($E69,Output_POTEnCIA!$A:$A,0),MATCH(AC$1,Output_POTEnCIA!$1:$1,0))</f>
        <v>0.10172305984583209</v>
      </c>
      <c r="AD69" s="71">
        <f>INDEX(Output_POTEnCIA!$A$1:$BF$106,MATCH($E69,Output_POTEnCIA!$A:$A,0),MATCH(AD$1,Output_POTEnCIA!$1:$1,0))</f>
        <v>7.2436383897255735E-2</v>
      </c>
      <c r="AE69" s="71">
        <f>INDEX(Output_POTEnCIA!$A$1:$BF$106,MATCH($E69,Output_POTEnCIA!$A:$A,0),MATCH(AE$1,Output_POTEnCIA!$1:$1,0))</f>
        <v>8.3155606780250968E-2</v>
      </c>
      <c r="AF69" s="71">
        <f>INDEX(Output_POTEnCIA!$A$1:$BF$106,MATCH($E69,Output_POTEnCIA!$A:$A,0),MATCH(AF$1,Output_POTEnCIA!$1:$1,0))</f>
        <v>8.3963371075069543E-2</v>
      </c>
      <c r="AG69" s="71">
        <f>INDEX(Output_POTEnCIA!$A$1:$BF$106,MATCH($E69,Output_POTEnCIA!$A:$A,0),MATCH(AG$1,Output_POTEnCIA!$1:$1,0))</f>
        <v>7.9993120516787933E-2</v>
      </c>
      <c r="AH69" s="71">
        <f>INDEX(Output_POTEnCIA!$A$1:$BF$106,MATCH($E69,Output_POTEnCIA!$A:$A,0),MATCH(AH$1,Output_POTEnCIA!$1:$1,0))</f>
        <v>8.8592046109937095E-2</v>
      </c>
      <c r="AI69" s="71"/>
      <c r="AJ69" s="71"/>
      <c r="AK69" s="71"/>
      <c r="AL69" s="71"/>
      <c r="AM69" s="71"/>
      <c r="AN69" s="71"/>
    </row>
    <row r="70" spans="1:40" x14ac:dyDescent="0.2">
      <c r="A70" t="s">
        <v>276</v>
      </c>
      <c r="B70" t="s">
        <v>278</v>
      </c>
      <c r="C70" t="s">
        <v>15</v>
      </c>
      <c r="D70" t="s">
        <v>268</v>
      </c>
      <c r="E70" t="s">
        <v>205</v>
      </c>
      <c r="F70" s="71">
        <f>INDEX(Output_POTEnCIA!$A$1:$BF$106,MATCH($E70,Output_POTEnCIA!$A:$A,0),MATCH(F$1,Output_POTEnCIA!$1:$1,0))</f>
        <v>7.9711725596732466E-2</v>
      </c>
      <c r="G70" s="71">
        <f>INDEX(Output_POTEnCIA!$A$1:$BF$106,MATCH($E70,Output_POTEnCIA!$A:$A,0),MATCH(G$1,Output_POTEnCIA!$1:$1,0))</f>
        <v>5.8486320635651193E-2</v>
      </c>
      <c r="H70" s="71">
        <f>INDEX(Output_POTEnCIA!$A$1:$BF$106,MATCH($E70,Output_POTEnCIA!$A:$A,0),MATCH(H$1,Output_POTEnCIA!$1:$1,0))</f>
        <v>2.0562338230613826E-2</v>
      </c>
      <c r="I70" s="71">
        <f>INDEX(Output_POTEnCIA!$A$1:$BF$106,MATCH($E70,Output_POTEnCIA!$A:$A,0),MATCH(I$1,Output_POTEnCIA!$1:$1,0))</f>
        <v>6.5235424828561456E-2</v>
      </c>
      <c r="J70" s="71">
        <f>INDEX(Output_POTEnCIA!$A$1:$BF$106,MATCH($E70,Output_POTEnCIA!$A:$A,0),MATCH(J$1,Output_POTEnCIA!$1:$1,0))</f>
        <v>5.2577094563982157E-2</v>
      </c>
      <c r="K70" s="71">
        <f>INDEX(Output_POTEnCIA!$A$1:$BF$106,MATCH($E70,Output_POTEnCIA!$A:$A,0),MATCH(K$1,Output_POTEnCIA!$1:$1,0))</f>
        <v>7.3282328032064525E-2</v>
      </c>
      <c r="L70" s="71">
        <f>INDEX(Output_POTEnCIA!$A$1:$BF$106,MATCH($E70,Output_POTEnCIA!$A:$A,0),MATCH(L$1,Output_POTEnCIA!$1:$1,0))</f>
        <v>7.2149330631788453E-2</v>
      </c>
      <c r="M70" s="71">
        <f>INDEX(Output_POTEnCIA!$A$1:$BF$106,MATCH($E70,Output_POTEnCIA!$A:$A,0),MATCH(M$1,Output_POTEnCIA!$1:$1,0))</f>
        <v>1.2235267413030312E-2</v>
      </c>
      <c r="N70" s="71">
        <f>INDEX(Output_POTEnCIA!$A$1:$BF$106,MATCH($E70,Output_POTEnCIA!$A:$A,0),MATCH(N$1,Output_POTEnCIA!$1:$1,0))</f>
        <v>7.4567684565137085E-2</v>
      </c>
      <c r="O70" s="71">
        <f>INDEX(Output_POTEnCIA!$A$1:$BF$106,MATCH($E70,Output_POTEnCIA!$A:$A,0),MATCH(O$1,Output_POTEnCIA!$1:$1,0))</f>
        <v>7.9953320079046625E-2</v>
      </c>
      <c r="P70" s="71">
        <f>INDEX(Output_POTEnCIA!$A$1:$BF$106,MATCH($E70,Output_POTEnCIA!$A:$A,0),MATCH(P$1,Output_POTEnCIA!$1:$1,0))</f>
        <v>6.7895037335067063E-2</v>
      </c>
      <c r="Q70" s="71">
        <f>INDEX(Output_POTEnCIA!$A$1:$BF$106,MATCH($E70,Output_POTEnCIA!$A:$A,0),MATCH(Q$1,Output_POTEnCIA!$1:$1,0))</f>
        <v>6.323460363518027E-2</v>
      </c>
      <c r="R70" s="71">
        <f>INDEX(Output_POTEnCIA!$A$1:$BF$106,MATCH($E70,Output_POTEnCIA!$A:$A,0),MATCH(R$1,Output_POTEnCIA!$1:$1,0))</f>
        <v>5.5509496658755049E-2</v>
      </c>
      <c r="S70" s="71">
        <f>INDEX(Output_POTEnCIA!$A$1:$BF$106,MATCH($E70,Output_POTEnCIA!$A:$A,0),MATCH(S$1,Output_POTEnCIA!$1:$1,0))</f>
        <v>5.7973669950006822E-2</v>
      </c>
      <c r="T70" s="71">
        <f>INDEX(Output_POTEnCIA!$A$1:$BF$106,MATCH($E70,Output_POTEnCIA!$A:$A,0),MATCH(T$1,Output_POTEnCIA!$1:$1,0))</f>
        <v>2.8887425838042873E-2</v>
      </c>
      <c r="U70" s="71">
        <f>INDEX(Output_POTEnCIA!$A$1:$BF$106,MATCH($E70,Output_POTEnCIA!$A:$A,0),MATCH(U$1,Output_POTEnCIA!$1:$1,0))</f>
        <v>7.3608961568219819E-2</v>
      </c>
      <c r="V70" s="71">
        <f>INDEX(Output_POTEnCIA!$A$1:$BF$106,MATCH($E70,Output_POTEnCIA!$A:$A,0),MATCH(V$1,Output_POTEnCIA!$1:$1,0))</f>
        <v>7.7899616314666117E-2</v>
      </c>
      <c r="W70" s="71">
        <f>INDEX(Output_POTEnCIA!$A$1:$BF$106,MATCH($E70,Output_POTEnCIA!$A:$A,0),MATCH(W$1,Output_POTEnCIA!$1:$1,0))</f>
        <v>1.6671191122255385E-2</v>
      </c>
      <c r="X70" s="71">
        <f>INDEX(Output_POTEnCIA!$A$1:$BF$106,MATCH($E70,Output_POTEnCIA!$A:$A,0),MATCH(X$1,Output_POTEnCIA!$1:$1,0))</f>
        <v>7.1099674190841219E-2</v>
      </c>
      <c r="Y70" s="71">
        <f>INDEX(Output_POTEnCIA!$A$1:$BF$106,MATCH($E70,Output_POTEnCIA!$A:$A,0),MATCH(Y$1,Output_POTEnCIA!$1:$1,0))</f>
        <v>1.9034111909481968E-2</v>
      </c>
      <c r="Z70" s="71">
        <f>INDEX(Output_POTEnCIA!$A$1:$BF$106,MATCH($E70,Output_POTEnCIA!$A:$A,0),MATCH(Z$1,Output_POTEnCIA!$1:$1,0))</f>
        <v>6.4791197837312589E-2</v>
      </c>
      <c r="AA70" s="71">
        <f>INDEX(Output_POTEnCIA!$A$1:$BF$106,MATCH($E70,Output_POTEnCIA!$A:$A,0),MATCH(AA$1,Output_POTEnCIA!$1:$1,0))</f>
        <v>3.3265111000379675E-2</v>
      </c>
      <c r="AB70" s="71">
        <f>INDEX(Output_POTEnCIA!$A$1:$BF$106,MATCH($E70,Output_POTEnCIA!$A:$A,0),MATCH(AB$1,Output_POTEnCIA!$1:$1,0))</f>
        <v>6.5051984049991726E-2</v>
      </c>
      <c r="AC70" s="71">
        <f>INDEX(Output_POTEnCIA!$A$1:$BF$106,MATCH($E70,Output_POTEnCIA!$A:$A,0),MATCH(AC$1,Output_POTEnCIA!$1:$1,0))</f>
        <v>2.856558341909551E-2</v>
      </c>
      <c r="AD70" s="71">
        <f>INDEX(Output_POTEnCIA!$A$1:$BF$106,MATCH($E70,Output_POTEnCIA!$A:$A,0),MATCH(AD$1,Output_POTEnCIA!$1:$1,0))</f>
        <v>7.9077130565825715E-2</v>
      </c>
      <c r="AE70" s="71">
        <f>INDEX(Output_POTEnCIA!$A$1:$BF$106,MATCH($E70,Output_POTEnCIA!$A:$A,0),MATCH(AE$1,Output_POTEnCIA!$1:$1,0))</f>
        <v>6.3868306706817715E-2</v>
      </c>
      <c r="AF70" s="71">
        <f>INDEX(Output_POTEnCIA!$A$1:$BF$106,MATCH($E70,Output_POTEnCIA!$A:$A,0),MATCH(AF$1,Output_POTEnCIA!$1:$1,0))</f>
        <v>5.8213086807383185E-2</v>
      </c>
      <c r="AG70" s="71">
        <f>INDEX(Output_POTEnCIA!$A$1:$BF$106,MATCH($E70,Output_POTEnCIA!$A:$A,0),MATCH(AG$1,Output_POTEnCIA!$1:$1,0))</f>
        <v>3.5062493893044867E-2</v>
      </c>
      <c r="AH70" s="71">
        <f>INDEX(Output_POTEnCIA!$A$1:$BF$106,MATCH($E70,Output_POTEnCIA!$A:$A,0),MATCH(AH$1,Output_POTEnCIA!$1:$1,0))</f>
        <v>6.5878991464695211E-2</v>
      </c>
      <c r="AI70" s="71"/>
      <c r="AJ70" s="71"/>
      <c r="AK70" s="71"/>
      <c r="AL70" s="71"/>
      <c r="AM70" s="71"/>
      <c r="AN70" s="71"/>
    </row>
    <row r="71" spans="1:40" x14ac:dyDescent="0.2">
      <c r="A71" t="s">
        <v>276</v>
      </c>
      <c r="B71" t="s">
        <v>278</v>
      </c>
      <c r="C71" t="s">
        <v>15</v>
      </c>
      <c r="D71" t="s">
        <v>268</v>
      </c>
      <c r="E71" t="s">
        <v>206</v>
      </c>
      <c r="F71" s="71">
        <f>INDEX(Output_POTEnCIA!$A$1:$BF$106,MATCH($E71,Output_POTEnCIA!$A:$A,0),MATCH(F$1,Output_POTEnCIA!$1:$1,0))</f>
        <v>0.26766755853314289</v>
      </c>
      <c r="G71" s="71">
        <f>INDEX(Output_POTEnCIA!$A$1:$BF$106,MATCH($E71,Output_POTEnCIA!$A:$A,0),MATCH(G$1,Output_POTEnCIA!$1:$1,0))</f>
        <v>0.25062342103092733</v>
      </c>
      <c r="H71" s="71">
        <f>INDEX(Output_POTEnCIA!$A$1:$BF$106,MATCH($E71,Output_POTEnCIA!$A:$A,0),MATCH(H$1,Output_POTEnCIA!$1:$1,0))</f>
        <v>0.29855118507931966</v>
      </c>
      <c r="I71" s="71">
        <f>INDEX(Output_POTEnCIA!$A$1:$BF$106,MATCH($E71,Output_POTEnCIA!$A:$A,0),MATCH(I$1,Output_POTEnCIA!$1:$1,0))</f>
        <v>0.22886814868049565</v>
      </c>
      <c r="J71" s="71">
        <f>INDEX(Output_POTEnCIA!$A$1:$BF$106,MATCH($E71,Output_POTEnCIA!$A:$A,0),MATCH(J$1,Output_POTEnCIA!$1:$1,0))</f>
        <v>0.30147320206966</v>
      </c>
      <c r="K71" s="71">
        <f>INDEX(Output_POTEnCIA!$A$1:$BF$106,MATCH($E71,Output_POTEnCIA!$A:$A,0),MATCH(K$1,Output_POTEnCIA!$1:$1,0))</f>
        <v>0.29328361598893304</v>
      </c>
      <c r="L71" s="71">
        <f>INDEX(Output_POTEnCIA!$A$1:$BF$106,MATCH($E71,Output_POTEnCIA!$A:$A,0),MATCH(L$1,Output_POTEnCIA!$1:$1,0))</f>
        <v>0.28546332414749964</v>
      </c>
      <c r="M71" s="71">
        <f>INDEX(Output_POTEnCIA!$A$1:$BF$106,MATCH($E71,Output_POTEnCIA!$A:$A,0),MATCH(M$1,Output_POTEnCIA!$1:$1,0))</f>
        <v>0.28921561651867261</v>
      </c>
      <c r="N71" s="71">
        <f>INDEX(Output_POTEnCIA!$A$1:$BF$106,MATCH($E71,Output_POTEnCIA!$A:$A,0),MATCH(N$1,Output_POTEnCIA!$1:$1,0))</f>
        <v>0.22491206651954146</v>
      </c>
      <c r="O71" s="71">
        <f>INDEX(Output_POTEnCIA!$A$1:$BF$106,MATCH($E71,Output_POTEnCIA!$A:$A,0),MATCH(O$1,Output_POTEnCIA!$1:$1,0))</f>
        <v>0.24010548365741841</v>
      </c>
      <c r="P71" s="71">
        <f>INDEX(Output_POTEnCIA!$A$1:$BF$106,MATCH($E71,Output_POTEnCIA!$A:$A,0),MATCH(P$1,Output_POTEnCIA!$1:$1,0))</f>
        <v>0.25008354405529032</v>
      </c>
      <c r="Q71" s="71">
        <f>INDEX(Output_POTEnCIA!$A$1:$BF$106,MATCH($E71,Output_POTEnCIA!$A:$A,0),MATCH(Q$1,Output_POTEnCIA!$1:$1,0))</f>
        <v>0.23399262941250729</v>
      </c>
      <c r="R71" s="71">
        <f>INDEX(Output_POTEnCIA!$A$1:$BF$106,MATCH($E71,Output_POTEnCIA!$A:$A,0),MATCH(R$1,Output_POTEnCIA!$1:$1,0))</f>
        <v>0.30871447096095078</v>
      </c>
      <c r="S71" s="71">
        <f>INDEX(Output_POTEnCIA!$A$1:$BF$106,MATCH($E71,Output_POTEnCIA!$A:$A,0),MATCH(S$1,Output_POTEnCIA!$1:$1,0))</f>
        <v>0.25126985014407727</v>
      </c>
      <c r="T71" s="71">
        <f>INDEX(Output_POTEnCIA!$A$1:$BF$106,MATCH($E71,Output_POTEnCIA!$A:$A,0),MATCH(T$1,Output_POTEnCIA!$1:$1,0))</f>
        <v>0.32171136543062739</v>
      </c>
      <c r="U71" s="71">
        <f>INDEX(Output_POTEnCIA!$A$1:$BF$106,MATCH($E71,Output_POTEnCIA!$A:$A,0),MATCH(U$1,Output_POTEnCIA!$1:$1,0))</f>
        <v>0.19969595066488799</v>
      </c>
      <c r="V71" s="71">
        <f>INDEX(Output_POTEnCIA!$A$1:$BF$106,MATCH($E71,Output_POTEnCIA!$A:$A,0),MATCH(V$1,Output_POTEnCIA!$1:$1,0))</f>
        <v>0.25942942615797415</v>
      </c>
      <c r="W71" s="71">
        <f>INDEX(Output_POTEnCIA!$A$1:$BF$106,MATCH($E71,Output_POTEnCIA!$A:$A,0),MATCH(W$1,Output_POTEnCIA!$1:$1,0))</f>
        <v>0.30468142749820898</v>
      </c>
      <c r="X71" s="71">
        <f>INDEX(Output_POTEnCIA!$A$1:$BF$106,MATCH($E71,Output_POTEnCIA!$A:$A,0),MATCH(X$1,Output_POTEnCIA!$1:$1,0))</f>
        <v>0.23482158825942093</v>
      </c>
      <c r="Y71" s="71">
        <f>INDEX(Output_POTEnCIA!$A$1:$BF$106,MATCH($E71,Output_POTEnCIA!$A:$A,0),MATCH(Y$1,Output_POTEnCIA!$1:$1,0))</f>
        <v>0.28829966479212221</v>
      </c>
      <c r="Z71" s="71">
        <f>INDEX(Output_POTEnCIA!$A$1:$BF$106,MATCH($E71,Output_POTEnCIA!$A:$A,0),MATCH(Z$1,Output_POTEnCIA!$1:$1,0))</f>
        <v>0.28503126977215471</v>
      </c>
      <c r="AA71" s="71">
        <f>INDEX(Output_POTEnCIA!$A$1:$BF$106,MATCH($E71,Output_POTEnCIA!$A:$A,0),MATCH(AA$1,Output_POTEnCIA!$1:$1,0))</f>
        <v>0.31891886052067603</v>
      </c>
      <c r="AB71" s="71">
        <f>INDEX(Output_POTEnCIA!$A$1:$BF$106,MATCH($E71,Output_POTEnCIA!$A:$A,0),MATCH(AB$1,Output_POTEnCIA!$1:$1,0))</f>
        <v>0.24568669411165275</v>
      </c>
      <c r="AC71" s="71">
        <f>INDEX(Output_POTEnCIA!$A$1:$BF$106,MATCH($E71,Output_POTEnCIA!$A:$A,0),MATCH(AC$1,Output_POTEnCIA!$1:$1,0))</f>
        <v>0.31364681662428556</v>
      </c>
      <c r="AD71" s="71">
        <f>INDEX(Output_POTEnCIA!$A$1:$BF$106,MATCH($E71,Output_POTEnCIA!$A:$A,0),MATCH(AD$1,Output_POTEnCIA!$1:$1,0))</f>
        <v>0.24481572235482899</v>
      </c>
      <c r="AE71" s="71">
        <f>INDEX(Output_POTEnCIA!$A$1:$BF$106,MATCH($E71,Output_POTEnCIA!$A:$A,0),MATCH(AE$1,Output_POTEnCIA!$1:$1,0))</f>
        <v>0.25845145310859752</v>
      </c>
      <c r="AF71" s="71">
        <f>INDEX(Output_POTEnCIA!$A$1:$BF$106,MATCH($E71,Output_POTEnCIA!$A:$A,0),MATCH(AF$1,Output_POTEnCIA!$1:$1,0))</f>
        <v>0.31905539009889206</v>
      </c>
      <c r="AG71" s="71">
        <f>INDEX(Output_POTEnCIA!$A$1:$BF$106,MATCH($E71,Output_POTEnCIA!$A:$A,0),MATCH(AG$1,Output_POTEnCIA!$1:$1,0))</f>
        <v>0.35113796624650712</v>
      </c>
      <c r="AH71" s="71">
        <f>INDEX(Output_POTEnCIA!$A$1:$BF$106,MATCH($E71,Output_POTEnCIA!$A:$A,0),MATCH(AH$1,Output_POTEnCIA!$1:$1,0))</f>
        <v>0.26444486168913672</v>
      </c>
      <c r="AI71" s="71"/>
      <c r="AJ71" s="71"/>
      <c r="AK71" s="71"/>
      <c r="AL71" s="71"/>
      <c r="AM71" s="71"/>
      <c r="AN71" s="71"/>
    </row>
    <row r="72" spans="1:40" x14ac:dyDescent="0.2">
      <c r="A72" t="s">
        <v>276</v>
      </c>
      <c r="B72" t="s">
        <v>278</v>
      </c>
      <c r="C72" t="s">
        <v>15</v>
      </c>
      <c r="D72" t="s">
        <v>268</v>
      </c>
      <c r="E72" t="s">
        <v>207</v>
      </c>
      <c r="F72" s="71">
        <f>INDEX(Output_POTEnCIA!$A$1:$BF$106,MATCH($E72,Output_POTEnCIA!$A:$A,0),MATCH(F$1,Output_POTEnCIA!$1:$1,0))</f>
        <v>6.7560143706648312E-2</v>
      </c>
      <c r="G72" s="71">
        <f>INDEX(Output_POTEnCIA!$A$1:$BF$106,MATCH($E72,Output_POTEnCIA!$A:$A,0),MATCH(G$1,Output_POTEnCIA!$1:$1,0))</f>
        <v>3.8558345164450336E-2</v>
      </c>
      <c r="H72" s="71">
        <f>INDEX(Output_POTEnCIA!$A$1:$BF$106,MATCH($E72,Output_POTEnCIA!$A:$A,0),MATCH(H$1,Output_POTEnCIA!$1:$1,0))</f>
        <v>2.7474326798058016E-2</v>
      </c>
      <c r="I72" s="71">
        <f>INDEX(Output_POTEnCIA!$A$1:$BF$106,MATCH($E72,Output_POTEnCIA!$A:$A,0),MATCH(I$1,Output_POTEnCIA!$1:$1,0))</f>
        <v>2.3229849345735909E-2</v>
      </c>
      <c r="J72" s="71">
        <f>INDEX(Output_POTEnCIA!$A$1:$BF$106,MATCH($E72,Output_POTEnCIA!$A:$A,0),MATCH(J$1,Output_POTEnCIA!$1:$1,0))</f>
        <v>4.8428649117219322E-2</v>
      </c>
      <c r="K72" s="71">
        <f>INDEX(Output_POTEnCIA!$A$1:$BF$106,MATCH($E72,Output_POTEnCIA!$A:$A,0),MATCH(K$1,Output_POTEnCIA!$1:$1,0))</f>
        <v>2.6641442422332517E-2</v>
      </c>
      <c r="L72" s="71">
        <f>INDEX(Output_POTEnCIA!$A$1:$BF$106,MATCH($E72,Output_POTEnCIA!$A:$A,0),MATCH(L$1,Output_POTEnCIA!$1:$1,0))</f>
        <v>2.8927397701860216E-2</v>
      </c>
      <c r="M72" s="71">
        <f>INDEX(Output_POTEnCIA!$A$1:$BF$106,MATCH($E72,Output_POTEnCIA!$A:$A,0),MATCH(M$1,Output_POTEnCIA!$1:$1,0))</f>
        <v>5.9662635373043726E-2</v>
      </c>
      <c r="N72" s="71">
        <f>INDEX(Output_POTEnCIA!$A$1:$BF$106,MATCH($E72,Output_POTEnCIA!$A:$A,0),MATCH(N$1,Output_POTEnCIA!$1:$1,0))</f>
        <v>6.1410454834726236E-2</v>
      </c>
      <c r="O72" s="71">
        <f>INDEX(Output_POTEnCIA!$A$1:$BF$106,MATCH($E72,Output_POTEnCIA!$A:$A,0),MATCH(O$1,Output_POTEnCIA!$1:$1,0))</f>
        <v>4.3927042589152324E-2</v>
      </c>
      <c r="P72" s="71">
        <f>INDEX(Output_POTEnCIA!$A$1:$BF$106,MATCH($E72,Output_POTEnCIA!$A:$A,0),MATCH(P$1,Output_POTEnCIA!$1:$1,0))</f>
        <v>4.3966091080220759E-2</v>
      </c>
      <c r="Q72" s="71">
        <f>INDEX(Output_POTEnCIA!$A$1:$BF$106,MATCH($E72,Output_POTEnCIA!$A:$A,0),MATCH(Q$1,Output_POTEnCIA!$1:$1,0))</f>
        <v>3.4851986091900253E-2</v>
      </c>
      <c r="R72" s="71">
        <f>INDEX(Output_POTEnCIA!$A$1:$BF$106,MATCH($E72,Output_POTEnCIA!$A:$A,0),MATCH(R$1,Output_POTEnCIA!$1:$1,0))</f>
        <v>5.2191762339196549E-2</v>
      </c>
      <c r="S72" s="71">
        <f>INDEX(Output_POTEnCIA!$A$1:$BF$106,MATCH($E72,Output_POTEnCIA!$A:$A,0),MATCH(S$1,Output_POTEnCIA!$1:$1,0))</f>
        <v>6.2505267004206361E-2</v>
      </c>
      <c r="T72" s="71">
        <f>INDEX(Output_POTEnCIA!$A$1:$BF$106,MATCH($E72,Output_POTEnCIA!$A:$A,0),MATCH(T$1,Output_POTEnCIA!$1:$1,0))</f>
        <v>6.5473224126314095E-2</v>
      </c>
      <c r="U72" s="71">
        <f>INDEX(Output_POTEnCIA!$A$1:$BF$106,MATCH($E72,Output_POTEnCIA!$A:$A,0),MATCH(U$1,Output_POTEnCIA!$1:$1,0))</f>
        <v>4.1314958200272617E-2</v>
      </c>
      <c r="V72" s="71">
        <f>INDEX(Output_POTEnCIA!$A$1:$BF$106,MATCH($E72,Output_POTEnCIA!$A:$A,0),MATCH(V$1,Output_POTEnCIA!$1:$1,0))</f>
        <v>7.7743082813725412E-2</v>
      </c>
      <c r="W72" s="71">
        <f>INDEX(Output_POTEnCIA!$A$1:$BF$106,MATCH($E72,Output_POTEnCIA!$A:$A,0),MATCH(W$1,Output_POTEnCIA!$1:$1,0))</f>
        <v>7.4673892558313637E-2</v>
      </c>
      <c r="X72" s="71">
        <f>INDEX(Output_POTEnCIA!$A$1:$BF$106,MATCH($E72,Output_POTEnCIA!$A:$A,0),MATCH(X$1,Output_POTEnCIA!$1:$1,0))</f>
        <v>4.1154868745879952E-2</v>
      </c>
      <c r="Y72" s="71">
        <f>INDEX(Output_POTEnCIA!$A$1:$BF$106,MATCH($E72,Output_POTEnCIA!$A:$A,0),MATCH(Y$1,Output_POTEnCIA!$1:$1,0))</f>
        <v>5.3619971387953103E-2</v>
      </c>
      <c r="Z72" s="71">
        <f>INDEX(Output_POTEnCIA!$A$1:$BF$106,MATCH($E72,Output_POTEnCIA!$A:$A,0),MATCH(Z$1,Output_POTEnCIA!$1:$1,0))</f>
        <v>3.0870307357820509E-2</v>
      </c>
      <c r="AA72" s="71">
        <f>INDEX(Output_POTEnCIA!$A$1:$BF$106,MATCH($E72,Output_POTEnCIA!$A:$A,0),MATCH(AA$1,Output_POTEnCIA!$1:$1,0))</f>
        <v>7.3337096134842628E-2</v>
      </c>
      <c r="AB72" s="71">
        <f>INDEX(Output_POTEnCIA!$A$1:$BF$106,MATCH($E72,Output_POTEnCIA!$A:$A,0),MATCH(AB$1,Output_POTEnCIA!$1:$1,0))</f>
        <v>4.0457585553560368E-2</v>
      </c>
      <c r="AC72" s="71">
        <f>INDEX(Output_POTEnCIA!$A$1:$BF$106,MATCH($E72,Output_POTEnCIA!$A:$A,0),MATCH(AC$1,Output_POTEnCIA!$1:$1,0))</f>
        <v>4.3075135997067485E-2</v>
      </c>
      <c r="AD72" s="71">
        <f>INDEX(Output_POTEnCIA!$A$1:$BF$106,MATCH($E72,Output_POTEnCIA!$A:$A,0),MATCH(AD$1,Output_POTEnCIA!$1:$1,0))</f>
        <v>3.6092978632095318E-2</v>
      </c>
      <c r="AE72" s="71">
        <f>INDEX(Output_POTEnCIA!$A$1:$BF$106,MATCH($E72,Output_POTEnCIA!$A:$A,0),MATCH(AE$1,Output_POTEnCIA!$1:$1,0))</f>
        <v>3.9044056598478261E-2</v>
      </c>
      <c r="AF72" s="71">
        <f>INDEX(Output_POTEnCIA!$A$1:$BF$106,MATCH($E72,Output_POTEnCIA!$A:$A,0),MATCH(AF$1,Output_POTEnCIA!$1:$1,0))</f>
        <v>4.7729330499062916E-2</v>
      </c>
      <c r="AG72" s="71">
        <f>INDEX(Output_POTEnCIA!$A$1:$BF$106,MATCH($E72,Output_POTEnCIA!$A:$A,0),MATCH(AG$1,Output_POTEnCIA!$1:$1,0))</f>
        <v>2.8030872290250419E-2</v>
      </c>
      <c r="AH72" s="71">
        <f>INDEX(Output_POTEnCIA!$A$1:$BF$106,MATCH($E72,Output_POTEnCIA!$A:$A,0),MATCH(AH$1,Output_POTEnCIA!$1:$1,0))</f>
        <v>4.6084348883287468E-2</v>
      </c>
      <c r="AI72" s="71"/>
      <c r="AJ72" s="71"/>
      <c r="AK72" s="71"/>
      <c r="AL72" s="71"/>
      <c r="AM72" s="71"/>
      <c r="AN72" s="71"/>
    </row>
    <row r="73" spans="1:40" x14ac:dyDescent="0.2">
      <c r="A73" t="s">
        <v>276</v>
      </c>
      <c r="B73" t="s">
        <v>278</v>
      </c>
      <c r="C73" t="s">
        <v>15</v>
      </c>
      <c r="D73" t="s">
        <v>268</v>
      </c>
      <c r="E73" t="s">
        <v>208</v>
      </c>
      <c r="F73" s="71">
        <f>INDEX(Output_POTEnCIA!$A$1:$BF$106,MATCH($E73,Output_POTEnCIA!$A:$A,0),MATCH(F$1,Output_POTEnCIA!$1:$1,0))</f>
        <v>0.26852021599438131</v>
      </c>
      <c r="G73" s="71">
        <f>INDEX(Output_POTEnCIA!$A$1:$BF$106,MATCH($E73,Output_POTEnCIA!$A:$A,0),MATCH(G$1,Output_POTEnCIA!$1:$1,0))</f>
        <v>0.30245052481053247</v>
      </c>
      <c r="H73" s="71">
        <f>INDEX(Output_POTEnCIA!$A$1:$BF$106,MATCH($E73,Output_POTEnCIA!$A:$A,0),MATCH(H$1,Output_POTEnCIA!$1:$1,0))</f>
        <v>0.36532371005838171</v>
      </c>
      <c r="I73" s="71">
        <f>INDEX(Output_POTEnCIA!$A$1:$BF$106,MATCH($E73,Output_POTEnCIA!$A:$A,0),MATCH(I$1,Output_POTEnCIA!$1:$1,0))</f>
        <v>0.37737175681063739</v>
      </c>
      <c r="J73" s="71">
        <f>INDEX(Output_POTEnCIA!$A$1:$BF$106,MATCH($E73,Output_POTEnCIA!$A:$A,0),MATCH(J$1,Output_POTEnCIA!$1:$1,0))</f>
        <v>0.29528496830828604</v>
      </c>
      <c r="K73" s="71">
        <f>INDEX(Output_POTEnCIA!$A$1:$BF$106,MATCH($E73,Output_POTEnCIA!$A:$A,0),MATCH(K$1,Output_POTEnCIA!$1:$1,0))</f>
        <v>0.27159714839519028</v>
      </c>
      <c r="L73" s="71">
        <f>INDEX(Output_POTEnCIA!$A$1:$BF$106,MATCH($E73,Output_POTEnCIA!$A:$A,0),MATCH(L$1,Output_POTEnCIA!$1:$1,0))</f>
        <v>0.25939169486744068</v>
      </c>
      <c r="M73" s="71">
        <f>INDEX(Output_POTEnCIA!$A$1:$BF$106,MATCH($E73,Output_POTEnCIA!$A:$A,0),MATCH(M$1,Output_POTEnCIA!$1:$1,0))</f>
        <v>0.32560914354822612</v>
      </c>
      <c r="N73" s="71">
        <f>INDEX(Output_POTEnCIA!$A$1:$BF$106,MATCH($E73,Output_POTEnCIA!$A:$A,0),MATCH(N$1,Output_POTEnCIA!$1:$1,0))</f>
        <v>0.3082125719180549</v>
      </c>
      <c r="O73" s="71">
        <f>INDEX(Output_POTEnCIA!$A$1:$BF$106,MATCH($E73,Output_POTEnCIA!$A:$A,0),MATCH(O$1,Output_POTEnCIA!$1:$1,0))</f>
        <v>0.28818005530637969</v>
      </c>
      <c r="P73" s="71">
        <f>INDEX(Output_POTEnCIA!$A$1:$BF$106,MATCH($E73,Output_POTEnCIA!$A:$A,0),MATCH(P$1,Output_POTEnCIA!$1:$1,0))</f>
        <v>0.31235440042223511</v>
      </c>
      <c r="Q73" s="71">
        <f>INDEX(Output_POTEnCIA!$A$1:$BF$106,MATCH($E73,Output_POTEnCIA!$A:$A,0),MATCH(Q$1,Output_POTEnCIA!$1:$1,0))</f>
        <v>0.31020106769580569</v>
      </c>
      <c r="R73" s="71">
        <f>INDEX(Output_POTEnCIA!$A$1:$BF$106,MATCH($E73,Output_POTEnCIA!$A:$A,0),MATCH(R$1,Output_POTEnCIA!$1:$1,0))</f>
        <v>0.28873167945266021</v>
      </c>
      <c r="S73" s="71">
        <f>INDEX(Output_POTEnCIA!$A$1:$BF$106,MATCH($E73,Output_POTEnCIA!$A:$A,0),MATCH(S$1,Output_POTEnCIA!$1:$1,0))</f>
        <v>0.3276049329966334</v>
      </c>
      <c r="T73" s="71">
        <f>INDEX(Output_POTEnCIA!$A$1:$BF$106,MATCH($E73,Output_POTEnCIA!$A:$A,0),MATCH(T$1,Output_POTEnCIA!$1:$1,0))</f>
        <v>0.30136926255894758</v>
      </c>
      <c r="U73" s="71">
        <f>INDEX(Output_POTEnCIA!$A$1:$BF$106,MATCH($E73,Output_POTEnCIA!$A:$A,0),MATCH(U$1,Output_POTEnCIA!$1:$1,0))</f>
        <v>0.31462635201206796</v>
      </c>
      <c r="V73" s="71">
        <f>INDEX(Output_POTEnCIA!$A$1:$BF$106,MATCH($E73,Output_POTEnCIA!$A:$A,0),MATCH(V$1,Output_POTEnCIA!$1:$1,0))</f>
        <v>0.3017097707257323</v>
      </c>
      <c r="W73" s="71">
        <f>INDEX(Output_POTEnCIA!$A$1:$BF$106,MATCH($E73,Output_POTEnCIA!$A:$A,0),MATCH(W$1,Output_POTEnCIA!$1:$1,0))</f>
        <v>0.31959170807891424</v>
      </c>
      <c r="X73" s="71">
        <f>INDEX(Output_POTEnCIA!$A$1:$BF$106,MATCH($E73,Output_POTEnCIA!$A:$A,0),MATCH(X$1,Output_POTEnCIA!$1:$1,0))</f>
        <v>0.29483324069552763</v>
      </c>
      <c r="Y73" s="71">
        <f>INDEX(Output_POTEnCIA!$A$1:$BF$106,MATCH($E73,Output_POTEnCIA!$A:$A,0),MATCH(Y$1,Output_POTEnCIA!$1:$1,0))</f>
        <v>0.30766381805096521</v>
      </c>
      <c r="Z73" s="71">
        <f>INDEX(Output_POTEnCIA!$A$1:$BF$106,MATCH($E73,Output_POTEnCIA!$A:$A,0),MATCH(Z$1,Output_POTEnCIA!$1:$1,0))</f>
        <v>0.25668884408713666</v>
      </c>
      <c r="AA73" s="71">
        <f>INDEX(Output_POTEnCIA!$A$1:$BF$106,MATCH($E73,Output_POTEnCIA!$A:$A,0),MATCH(AA$1,Output_POTEnCIA!$1:$1,0))</f>
        <v>0.28090843353886419</v>
      </c>
      <c r="AB73" s="71">
        <f>INDEX(Output_POTEnCIA!$A$1:$BF$106,MATCH($E73,Output_POTEnCIA!$A:$A,0),MATCH(AB$1,Output_POTEnCIA!$1:$1,0))</f>
        <v>0.34399864910910533</v>
      </c>
      <c r="AC73" s="71">
        <f>INDEX(Output_POTEnCIA!$A$1:$BF$106,MATCH($E73,Output_POTEnCIA!$A:$A,0),MATCH(AC$1,Output_POTEnCIA!$1:$1,0))</f>
        <v>0.31076088767701654</v>
      </c>
      <c r="AD73" s="71">
        <f>INDEX(Output_POTEnCIA!$A$1:$BF$106,MATCH($E73,Output_POTEnCIA!$A:$A,0),MATCH(AD$1,Output_POTEnCIA!$1:$1,0))</f>
        <v>0.28631681058079678</v>
      </c>
      <c r="AE73" s="71">
        <f>INDEX(Output_POTEnCIA!$A$1:$BF$106,MATCH($E73,Output_POTEnCIA!$A:$A,0),MATCH(AE$1,Output_POTEnCIA!$1:$1,0))</f>
        <v>0.34270254994017385</v>
      </c>
      <c r="AF73" s="71">
        <f>INDEX(Output_POTEnCIA!$A$1:$BF$106,MATCH($E73,Output_POTEnCIA!$A:$A,0),MATCH(AF$1,Output_POTEnCIA!$1:$1,0))</f>
        <v>0.29226221698545851</v>
      </c>
      <c r="AG73" s="71">
        <f>INDEX(Output_POTEnCIA!$A$1:$BF$106,MATCH($E73,Output_POTEnCIA!$A:$A,0),MATCH(AG$1,Output_POTEnCIA!$1:$1,0))</f>
        <v>0.29640093655209182</v>
      </c>
      <c r="AH73" s="71">
        <f>INDEX(Output_POTEnCIA!$A$1:$BF$106,MATCH($E73,Output_POTEnCIA!$A:$A,0),MATCH(AH$1,Output_POTEnCIA!$1:$1,0))</f>
        <v>0.2973564303756111</v>
      </c>
      <c r="AI73" s="71"/>
      <c r="AJ73" s="71"/>
      <c r="AK73" s="71"/>
      <c r="AL73" s="71"/>
      <c r="AM73" s="71"/>
      <c r="AN73" s="71"/>
    </row>
    <row r="74" spans="1:40" x14ac:dyDescent="0.2">
      <c r="A74" t="s">
        <v>276</v>
      </c>
      <c r="B74" t="s">
        <v>278</v>
      </c>
      <c r="C74" t="s">
        <v>15</v>
      </c>
      <c r="D74" t="s">
        <v>268</v>
      </c>
      <c r="E74" t="s">
        <v>209</v>
      </c>
      <c r="F74" s="71">
        <f>INDEX(Output_POTEnCIA!$A$1:$BF$106,MATCH($E74,Output_POTEnCIA!$A:$A,0),MATCH(F$1,Output_POTEnCIA!$1:$1,0))</f>
        <v>7.0000000000000007E-2</v>
      </c>
      <c r="G74" s="71">
        <f>INDEX(Output_POTEnCIA!$A$1:$BF$106,MATCH($E74,Output_POTEnCIA!$A:$A,0),MATCH(G$1,Output_POTEnCIA!$1:$1,0))</f>
        <v>7.0000000000000007E-2</v>
      </c>
      <c r="H74" s="71">
        <f>INDEX(Output_POTEnCIA!$A$1:$BF$106,MATCH($E74,Output_POTEnCIA!$A:$A,0),MATCH(H$1,Output_POTEnCIA!$1:$1,0))</f>
        <v>7.0000000000000007E-2</v>
      </c>
      <c r="I74" s="71">
        <f>INDEX(Output_POTEnCIA!$A$1:$BF$106,MATCH($E74,Output_POTEnCIA!$A:$A,0),MATCH(I$1,Output_POTEnCIA!$1:$1,0))</f>
        <v>7.0000000000000007E-2</v>
      </c>
      <c r="J74" s="71">
        <f>INDEX(Output_POTEnCIA!$A$1:$BF$106,MATCH($E74,Output_POTEnCIA!$A:$A,0),MATCH(J$1,Output_POTEnCIA!$1:$1,0))</f>
        <v>7.0000000000000007E-2</v>
      </c>
      <c r="K74" s="71">
        <f>INDEX(Output_POTEnCIA!$A$1:$BF$106,MATCH($E74,Output_POTEnCIA!$A:$A,0),MATCH(K$1,Output_POTEnCIA!$1:$1,0))</f>
        <v>7.0000000000000007E-2</v>
      </c>
      <c r="L74" s="71">
        <f>INDEX(Output_POTEnCIA!$A$1:$BF$106,MATCH($E74,Output_POTEnCIA!$A:$A,0),MATCH(L$1,Output_POTEnCIA!$1:$1,0))</f>
        <v>7.0000000000000007E-2</v>
      </c>
      <c r="M74" s="71">
        <f>INDEX(Output_POTEnCIA!$A$1:$BF$106,MATCH($E74,Output_POTEnCIA!$A:$A,0),MATCH(M$1,Output_POTEnCIA!$1:$1,0))</f>
        <v>7.0000000000000007E-2</v>
      </c>
      <c r="N74" s="71">
        <f>INDEX(Output_POTEnCIA!$A$1:$BF$106,MATCH($E74,Output_POTEnCIA!$A:$A,0),MATCH(N$1,Output_POTEnCIA!$1:$1,0))</f>
        <v>7.0000000000000007E-2</v>
      </c>
      <c r="O74" s="71">
        <f>INDEX(Output_POTEnCIA!$A$1:$BF$106,MATCH($E74,Output_POTEnCIA!$A:$A,0),MATCH(O$1,Output_POTEnCIA!$1:$1,0))</f>
        <v>7.0000000000000007E-2</v>
      </c>
      <c r="P74" s="71">
        <f>INDEX(Output_POTEnCIA!$A$1:$BF$106,MATCH($E74,Output_POTEnCIA!$A:$A,0),MATCH(P$1,Output_POTEnCIA!$1:$1,0))</f>
        <v>7.0000000000000007E-2</v>
      </c>
      <c r="Q74" s="71">
        <f>INDEX(Output_POTEnCIA!$A$1:$BF$106,MATCH($E74,Output_POTEnCIA!$A:$A,0),MATCH(Q$1,Output_POTEnCIA!$1:$1,0))</f>
        <v>7.0000000000000007E-2</v>
      </c>
      <c r="R74" s="71">
        <f>INDEX(Output_POTEnCIA!$A$1:$BF$106,MATCH($E74,Output_POTEnCIA!$A:$A,0),MATCH(R$1,Output_POTEnCIA!$1:$1,0))</f>
        <v>7.0000000000000007E-2</v>
      </c>
      <c r="S74" s="71">
        <f>INDEX(Output_POTEnCIA!$A$1:$BF$106,MATCH($E74,Output_POTEnCIA!$A:$A,0),MATCH(S$1,Output_POTEnCIA!$1:$1,0))</f>
        <v>7.0000000000000007E-2</v>
      </c>
      <c r="T74" s="71">
        <f>INDEX(Output_POTEnCIA!$A$1:$BF$106,MATCH($E74,Output_POTEnCIA!$A:$A,0),MATCH(T$1,Output_POTEnCIA!$1:$1,0))</f>
        <v>7.0000000000000007E-2</v>
      </c>
      <c r="U74" s="71">
        <f>INDEX(Output_POTEnCIA!$A$1:$BF$106,MATCH($E74,Output_POTEnCIA!$A:$A,0),MATCH(U$1,Output_POTEnCIA!$1:$1,0))</f>
        <v>7.0000000000000007E-2</v>
      </c>
      <c r="V74" s="71">
        <f>INDEX(Output_POTEnCIA!$A$1:$BF$106,MATCH($E74,Output_POTEnCIA!$A:$A,0),MATCH(V$1,Output_POTEnCIA!$1:$1,0))</f>
        <v>7.0000000000000007E-2</v>
      </c>
      <c r="W74" s="71">
        <f>INDEX(Output_POTEnCIA!$A$1:$BF$106,MATCH($E74,Output_POTEnCIA!$A:$A,0),MATCH(W$1,Output_POTEnCIA!$1:$1,0))</f>
        <v>7.0000000000000007E-2</v>
      </c>
      <c r="X74" s="71">
        <f>INDEX(Output_POTEnCIA!$A$1:$BF$106,MATCH($E74,Output_POTEnCIA!$A:$A,0),MATCH(X$1,Output_POTEnCIA!$1:$1,0))</f>
        <v>7.0000000000000007E-2</v>
      </c>
      <c r="Y74" s="71">
        <f>INDEX(Output_POTEnCIA!$A$1:$BF$106,MATCH($E74,Output_POTEnCIA!$A:$A,0),MATCH(Y$1,Output_POTEnCIA!$1:$1,0))</f>
        <v>7.0000000000000007E-2</v>
      </c>
      <c r="Z74" s="71">
        <f>INDEX(Output_POTEnCIA!$A$1:$BF$106,MATCH($E74,Output_POTEnCIA!$A:$A,0),MATCH(Z$1,Output_POTEnCIA!$1:$1,0))</f>
        <v>7.0000000000000007E-2</v>
      </c>
      <c r="AA74" s="71">
        <f>INDEX(Output_POTEnCIA!$A$1:$BF$106,MATCH($E74,Output_POTEnCIA!$A:$A,0),MATCH(AA$1,Output_POTEnCIA!$1:$1,0))</f>
        <v>7.0000000000000007E-2</v>
      </c>
      <c r="AB74" s="71">
        <f>INDEX(Output_POTEnCIA!$A$1:$BF$106,MATCH($E74,Output_POTEnCIA!$A:$A,0),MATCH(AB$1,Output_POTEnCIA!$1:$1,0))</f>
        <v>7.0000000000000007E-2</v>
      </c>
      <c r="AC74" s="71">
        <f>INDEX(Output_POTEnCIA!$A$1:$BF$106,MATCH($E74,Output_POTEnCIA!$A:$A,0),MATCH(AC$1,Output_POTEnCIA!$1:$1,0))</f>
        <v>7.0000000000000007E-2</v>
      </c>
      <c r="AD74" s="71">
        <f>INDEX(Output_POTEnCIA!$A$1:$BF$106,MATCH($E74,Output_POTEnCIA!$A:$A,0),MATCH(AD$1,Output_POTEnCIA!$1:$1,0))</f>
        <v>7.0000000000000007E-2</v>
      </c>
      <c r="AE74" s="71">
        <f>INDEX(Output_POTEnCIA!$A$1:$BF$106,MATCH($E74,Output_POTEnCIA!$A:$A,0),MATCH(AE$1,Output_POTEnCIA!$1:$1,0))</f>
        <v>7.0000000000000007E-2</v>
      </c>
      <c r="AF74" s="71">
        <f>INDEX(Output_POTEnCIA!$A$1:$BF$106,MATCH($E74,Output_POTEnCIA!$A:$A,0),MATCH(AF$1,Output_POTEnCIA!$1:$1,0))</f>
        <v>7.0000000000000007E-2</v>
      </c>
      <c r="AG74" s="71">
        <f>INDEX(Output_POTEnCIA!$A$1:$BF$106,MATCH($E74,Output_POTEnCIA!$A:$A,0),MATCH(AG$1,Output_POTEnCIA!$1:$1,0))</f>
        <v>7.0000000000000007E-2</v>
      </c>
      <c r="AH74" s="71">
        <f>INDEX(Output_POTEnCIA!$A$1:$BF$106,MATCH($E74,Output_POTEnCIA!$A:$A,0),MATCH(AH$1,Output_POTEnCIA!$1:$1,0))</f>
        <v>7.0000000000000007E-2</v>
      </c>
      <c r="AI74" s="71"/>
      <c r="AJ74" s="71"/>
      <c r="AK74" s="71"/>
      <c r="AL74" s="71"/>
      <c r="AM74" s="71"/>
      <c r="AN74" s="71"/>
    </row>
    <row r="75" spans="1:40" x14ac:dyDescent="0.2">
      <c r="A75" t="s">
        <v>276</v>
      </c>
      <c r="B75" t="s">
        <v>278</v>
      </c>
      <c r="C75" t="s">
        <v>15</v>
      </c>
      <c r="D75" t="s">
        <v>268</v>
      </c>
      <c r="E75" t="s">
        <v>210</v>
      </c>
      <c r="F75" s="71">
        <f>INDEX(Output_POTEnCIA!$A$1:$BF$106,MATCH($E75,Output_POTEnCIA!$A:$A,0),MATCH(F$1,Output_POTEnCIA!$1:$1,0))</f>
        <v>8.2674990122019246E-2</v>
      </c>
      <c r="G75" s="71">
        <f>INDEX(Output_POTEnCIA!$A$1:$BF$106,MATCH($E75,Output_POTEnCIA!$A:$A,0),MATCH(G$1,Output_POTEnCIA!$1:$1,0))</f>
        <v>7.9521805261912423E-2</v>
      </c>
      <c r="H75" s="71">
        <f>INDEX(Output_POTEnCIA!$A$1:$BF$106,MATCH($E75,Output_POTEnCIA!$A:$A,0),MATCH(H$1,Output_POTEnCIA!$1:$1,0))</f>
        <v>0.10368975191663109</v>
      </c>
      <c r="I75" s="71">
        <f>INDEX(Output_POTEnCIA!$A$1:$BF$106,MATCH($E75,Output_POTEnCIA!$A:$A,0),MATCH(I$1,Output_POTEnCIA!$1:$1,0))</f>
        <v>8.5406753094711685E-2</v>
      </c>
      <c r="J75" s="71">
        <f>INDEX(Output_POTEnCIA!$A$1:$BF$106,MATCH($E75,Output_POTEnCIA!$A:$A,0),MATCH(J$1,Output_POTEnCIA!$1:$1,0))</f>
        <v>0.1048620560049898</v>
      </c>
      <c r="K75" s="71">
        <f>INDEX(Output_POTEnCIA!$A$1:$BF$106,MATCH($E75,Output_POTEnCIA!$A:$A,0),MATCH(K$1,Output_POTEnCIA!$1:$1,0))</f>
        <v>9.248163603400919E-2</v>
      </c>
      <c r="L75" s="71">
        <f>INDEX(Output_POTEnCIA!$A$1:$BF$106,MATCH($E75,Output_POTEnCIA!$A:$A,0),MATCH(L$1,Output_POTEnCIA!$1:$1,0))</f>
        <v>8.0195372500010839E-2</v>
      </c>
      <c r="M75" s="71">
        <f>INDEX(Output_POTEnCIA!$A$1:$BF$106,MATCH($E75,Output_POTEnCIA!$A:$A,0),MATCH(M$1,Output_POTEnCIA!$1:$1,0))</f>
        <v>0.10585212402848206</v>
      </c>
      <c r="N75" s="71">
        <f>INDEX(Output_POTEnCIA!$A$1:$BF$106,MATCH($E75,Output_POTEnCIA!$A:$A,0),MATCH(N$1,Output_POTEnCIA!$1:$1,0))</f>
        <v>9.982751676026598E-2</v>
      </c>
      <c r="O75" s="71">
        <f>INDEX(Output_POTEnCIA!$A$1:$BF$106,MATCH($E75,Output_POTEnCIA!$A:$A,0),MATCH(O$1,Output_POTEnCIA!$1:$1,0))</f>
        <v>8.1750986721463595E-2</v>
      </c>
      <c r="P75" s="71">
        <f>INDEX(Output_POTEnCIA!$A$1:$BF$106,MATCH($E75,Output_POTEnCIA!$A:$A,0),MATCH(P$1,Output_POTEnCIA!$1:$1,0))</f>
        <v>9.0011244811689942E-2</v>
      </c>
      <c r="Q75" s="71">
        <f>INDEX(Output_POTEnCIA!$A$1:$BF$106,MATCH($E75,Output_POTEnCIA!$A:$A,0),MATCH(Q$1,Output_POTEnCIA!$1:$1,0))</f>
        <v>9.0651469504200319E-2</v>
      </c>
      <c r="R75" s="71">
        <f>INDEX(Output_POTEnCIA!$A$1:$BF$106,MATCH($E75,Output_POTEnCIA!$A:$A,0),MATCH(R$1,Output_POTEnCIA!$1:$1,0))</f>
        <v>0.11577320222421199</v>
      </c>
      <c r="S75" s="71">
        <f>INDEX(Output_POTEnCIA!$A$1:$BF$106,MATCH($E75,Output_POTEnCIA!$A:$A,0),MATCH(S$1,Output_POTEnCIA!$1:$1,0))</f>
        <v>0.10587352631554237</v>
      </c>
      <c r="T75" s="71">
        <f>INDEX(Output_POTEnCIA!$A$1:$BF$106,MATCH($E75,Output_POTEnCIA!$A:$A,0),MATCH(T$1,Output_POTEnCIA!$1:$1,0))</f>
        <v>0.10388765884934928</v>
      </c>
      <c r="U75" s="71">
        <f>INDEX(Output_POTEnCIA!$A$1:$BF$106,MATCH($E75,Output_POTEnCIA!$A:$A,0),MATCH(U$1,Output_POTEnCIA!$1:$1,0))</f>
        <v>8.1442471743333633E-2</v>
      </c>
      <c r="V75" s="71">
        <f>INDEX(Output_POTEnCIA!$A$1:$BF$106,MATCH($E75,Output_POTEnCIA!$A:$A,0),MATCH(V$1,Output_POTEnCIA!$1:$1,0))</f>
        <v>0.10072201537842299</v>
      </c>
      <c r="W75" s="71">
        <f>INDEX(Output_POTEnCIA!$A$1:$BF$106,MATCH($E75,Output_POTEnCIA!$A:$A,0),MATCH(W$1,Output_POTEnCIA!$1:$1,0))</f>
        <v>0.10599057087764321</v>
      </c>
      <c r="X75" s="71">
        <f>INDEX(Output_POTEnCIA!$A$1:$BF$106,MATCH($E75,Output_POTEnCIA!$A:$A,0),MATCH(X$1,Output_POTEnCIA!$1:$1,0))</f>
        <v>7.7264930789136668E-2</v>
      </c>
      <c r="Y75" s="71">
        <f>INDEX(Output_POTEnCIA!$A$1:$BF$106,MATCH($E75,Output_POTEnCIA!$A:$A,0),MATCH(Y$1,Output_POTEnCIA!$1:$1,0))</f>
        <v>0.1205592486375764</v>
      </c>
      <c r="Z75" s="71">
        <f>INDEX(Output_POTEnCIA!$A$1:$BF$106,MATCH($E75,Output_POTEnCIA!$A:$A,0),MATCH(Z$1,Output_POTEnCIA!$1:$1,0))</f>
        <v>9.0693079466785578E-2</v>
      </c>
      <c r="AA75" s="71">
        <f>INDEX(Output_POTEnCIA!$A$1:$BF$106,MATCH($E75,Output_POTEnCIA!$A:$A,0),MATCH(AA$1,Output_POTEnCIA!$1:$1,0))</f>
        <v>0.10563634178870808</v>
      </c>
      <c r="AB75" s="71">
        <f>INDEX(Output_POTEnCIA!$A$1:$BF$106,MATCH($E75,Output_POTEnCIA!$A:$A,0),MATCH(AB$1,Output_POTEnCIA!$1:$1,0))</f>
        <v>9.0754752045058673E-2</v>
      </c>
      <c r="AC75" s="71">
        <f>INDEX(Output_POTEnCIA!$A$1:$BF$106,MATCH($E75,Output_POTEnCIA!$A:$A,0),MATCH(AC$1,Output_POTEnCIA!$1:$1,0))</f>
        <v>0.11741507273940187</v>
      </c>
      <c r="AD75" s="71">
        <f>INDEX(Output_POTEnCIA!$A$1:$BF$106,MATCH($E75,Output_POTEnCIA!$A:$A,0),MATCH(AD$1,Output_POTEnCIA!$1:$1,0))</f>
        <v>8.4105141685717477E-2</v>
      </c>
      <c r="AE75" s="71">
        <f>INDEX(Output_POTEnCIA!$A$1:$BF$106,MATCH($E75,Output_POTEnCIA!$A:$A,0),MATCH(AE$1,Output_POTEnCIA!$1:$1,0))</f>
        <v>9.0201753809576596E-2</v>
      </c>
      <c r="AF75" s="71">
        <f>INDEX(Output_POTEnCIA!$A$1:$BF$106,MATCH($E75,Output_POTEnCIA!$A:$A,0),MATCH(AF$1,Output_POTEnCIA!$1:$1,0))</f>
        <v>0.10570112345408464</v>
      </c>
      <c r="AG75" s="71">
        <f>INDEX(Output_POTEnCIA!$A$1:$BF$106,MATCH($E75,Output_POTEnCIA!$A:$A,0),MATCH(AG$1,Output_POTEnCIA!$1:$1,0))</f>
        <v>8.9487872993119222E-2</v>
      </c>
      <c r="AH75" s="71">
        <f>INDEX(Output_POTEnCIA!$A$1:$BF$106,MATCH($E75,Output_POTEnCIA!$A:$A,0),MATCH(AH$1,Output_POTEnCIA!$1:$1,0))</f>
        <v>9.4440897085647513E-2</v>
      </c>
      <c r="AI75" s="71"/>
      <c r="AJ75" s="71"/>
      <c r="AK75" s="71"/>
      <c r="AL75" s="71"/>
      <c r="AM75" s="71"/>
      <c r="AN75" s="71"/>
    </row>
    <row r="76" spans="1:40" x14ac:dyDescent="0.2">
      <c r="F76" s="71">
        <f>SUM(F68:F75)</f>
        <v>0.99999999999999989</v>
      </c>
      <c r="G76" s="71">
        <f t="shared" ref="G76:X76" si="33">SUM(G68:G75)</f>
        <v>1</v>
      </c>
      <c r="H76" s="71">
        <f t="shared" si="33"/>
        <v>1</v>
      </c>
      <c r="I76" s="71">
        <f t="shared" si="33"/>
        <v>1</v>
      </c>
      <c r="J76" s="71">
        <f t="shared" si="33"/>
        <v>1</v>
      </c>
      <c r="K76" s="71">
        <f t="shared" si="33"/>
        <v>0.99999999999999989</v>
      </c>
      <c r="L76" s="71">
        <f t="shared" si="33"/>
        <v>1</v>
      </c>
      <c r="M76" s="71">
        <f t="shared" si="33"/>
        <v>1</v>
      </c>
      <c r="N76" s="71">
        <f t="shared" si="33"/>
        <v>1</v>
      </c>
      <c r="O76" s="71">
        <f t="shared" si="33"/>
        <v>1.0000000000000002</v>
      </c>
      <c r="P76" s="71">
        <f t="shared" si="33"/>
        <v>1</v>
      </c>
      <c r="Q76" s="71">
        <f t="shared" si="33"/>
        <v>1</v>
      </c>
      <c r="R76" s="71">
        <f t="shared" si="33"/>
        <v>0.99999999999999978</v>
      </c>
      <c r="S76" s="71">
        <f t="shared" si="33"/>
        <v>1</v>
      </c>
      <c r="T76" s="71">
        <f t="shared" si="33"/>
        <v>0.99999999999999989</v>
      </c>
      <c r="U76" s="71">
        <f t="shared" si="33"/>
        <v>0.99999999999999989</v>
      </c>
      <c r="V76" s="71">
        <f t="shared" si="33"/>
        <v>1</v>
      </c>
      <c r="W76" s="71">
        <f t="shared" si="33"/>
        <v>1</v>
      </c>
      <c r="X76" s="71">
        <f t="shared" si="33"/>
        <v>1</v>
      </c>
      <c r="Y76" s="71">
        <f>SUM(Y68:Y75)</f>
        <v>1</v>
      </c>
      <c r="Z76" s="71">
        <f t="shared" ref="Z76" si="34">SUM(Z68:Z75)</f>
        <v>1</v>
      </c>
      <c r="AA76" s="71">
        <f t="shared" ref="AA76" si="35">SUM(AA68:AA75)</f>
        <v>1</v>
      </c>
      <c r="AB76" s="71">
        <f t="shared" ref="AB76" si="36">SUM(AB68:AB75)</f>
        <v>1</v>
      </c>
      <c r="AC76" s="71">
        <f t="shared" ref="AC76" si="37">SUM(AC68:AC75)</f>
        <v>1</v>
      </c>
      <c r="AD76" s="71">
        <f t="shared" ref="AD76" si="38">SUM(AD68:AD75)</f>
        <v>1</v>
      </c>
      <c r="AE76" s="71">
        <f t="shared" ref="AE76" si="39">SUM(AE68:AE75)</f>
        <v>1</v>
      </c>
      <c r="AF76" s="71">
        <f t="shared" ref="AF76" si="40">SUM(AF68:AF75)</f>
        <v>0.99999999999999989</v>
      </c>
      <c r="AG76" s="71">
        <f t="shared" ref="AG76" si="41">SUM(AG68:AG75)</f>
        <v>1.0000000000000002</v>
      </c>
      <c r="AH76" s="71">
        <f t="shared" ref="AH76" si="42">SUM(AH68:AH75)</f>
        <v>0.99999999999999989</v>
      </c>
      <c r="AI76" s="109">
        <f>SUM(F76:AH76)</f>
        <v>29</v>
      </c>
      <c r="AJ76" s="71" t="b">
        <f>AI76=29</f>
        <v>1</v>
      </c>
      <c r="AK76" s="71"/>
      <c r="AL76" s="71"/>
      <c r="AM76" s="71"/>
      <c r="AN76" s="71"/>
    </row>
    <row r="77" spans="1:40" x14ac:dyDescent="0.2">
      <c r="A77" t="s">
        <v>276</v>
      </c>
      <c r="B77" t="s">
        <v>278</v>
      </c>
      <c r="C77" t="s">
        <v>15</v>
      </c>
      <c r="D77" t="s">
        <v>17</v>
      </c>
      <c r="E77" t="s">
        <v>211</v>
      </c>
      <c r="F77" s="71">
        <f>INDEX(Output_POTEnCIA!$A$1:$BF$106,MATCH($E77,Output_POTEnCIA!$A:$A,0),MATCH(F$1,Output_POTEnCIA!$1:$1,0))</f>
        <v>0.71</v>
      </c>
      <c r="G77" s="71">
        <f>INDEX(Output_POTEnCIA!$A$1:$BF$106,MATCH($E77,Output_POTEnCIA!$A:$A,0),MATCH(G$1,Output_POTEnCIA!$1:$1,0))</f>
        <v>0.71</v>
      </c>
      <c r="H77" s="71">
        <f>INDEX(Output_POTEnCIA!$A$1:$BF$106,MATCH($E77,Output_POTEnCIA!$A:$A,0),MATCH(H$1,Output_POTEnCIA!$1:$1,0))</f>
        <v>0.71</v>
      </c>
      <c r="I77" s="71">
        <f>INDEX(Output_POTEnCIA!$A$1:$BF$106,MATCH($E77,Output_POTEnCIA!$A:$A,0),MATCH(I$1,Output_POTEnCIA!$1:$1,0))</f>
        <v>0.71</v>
      </c>
      <c r="J77" s="71">
        <f>INDEX(Output_POTEnCIA!$A$1:$BF$106,MATCH($E77,Output_POTEnCIA!$A:$A,0),MATCH(J$1,Output_POTEnCIA!$1:$1,0))</f>
        <v>0.71</v>
      </c>
      <c r="K77" s="71">
        <f>INDEX(Output_POTEnCIA!$A$1:$BF$106,MATCH($E77,Output_POTEnCIA!$A:$A,0),MATCH(K$1,Output_POTEnCIA!$1:$1,0))</f>
        <v>0.71</v>
      </c>
      <c r="L77" s="71">
        <f>INDEX(Output_POTEnCIA!$A$1:$BF$106,MATCH($E77,Output_POTEnCIA!$A:$A,0),MATCH(L$1,Output_POTEnCIA!$1:$1,0))</f>
        <v>0.71</v>
      </c>
      <c r="M77" s="71">
        <f>INDEX(Output_POTEnCIA!$A$1:$BF$106,MATCH($E77,Output_POTEnCIA!$A:$A,0),MATCH(M$1,Output_POTEnCIA!$1:$1,0))</f>
        <v>0.71</v>
      </c>
      <c r="N77" s="71">
        <f>INDEX(Output_POTEnCIA!$A$1:$BF$106,MATCH($E77,Output_POTEnCIA!$A:$A,0),MATCH(N$1,Output_POTEnCIA!$1:$1,0))</f>
        <v>0.71</v>
      </c>
      <c r="O77" s="71">
        <f>INDEX(Output_POTEnCIA!$A$1:$BF$106,MATCH($E77,Output_POTEnCIA!$A:$A,0),MATCH(O$1,Output_POTEnCIA!$1:$1,0))</f>
        <v>0.71</v>
      </c>
      <c r="P77" s="71">
        <f>INDEX(Output_POTEnCIA!$A$1:$BF$106,MATCH($E77,Output_POTEnCIA!$A:$A,0),MATCH(P$1,Output_POTEnCIA!$1:$1,0))</f>
        <v>0.71</v>
      </c>
      <c r="Q77" s="71">
        <f>INDEX(Output_POTEnCIA!$A$1:$BF$106,MATCH($E77,Output_POTEnCIA!$A:$A,0),MATCH(Q$1,Output_POTEnCIA!$1:$1,0))</f>
        <v>0.71</v>
      </c>
      <c r="R77" s="71">
        <f>INDEX(Output_POTEnCIA!$A$1:$BF$106,MATCH($E77,Output_POTEnCIA!$A:$A,0),MATCH(R$1,Output_POTEnCIA!$1:$1,0))</f>
        <v>0.71</v>
      </c>
      <c r="S77" s="71">
        <f>INDEX(Output_POTEnCIA!$A$1:$BF$106,MATCH($E77,Output_POTEnCIA!$A:$A,0),MATCH(S$1,Output_POTEnCIA!$1:$1,0))</f>
        <v>0.71</v>
      </c>
      <c r="T77" s="71">
        <f>INDEX(Output_POTEnCIA!$A$1:$BF$106,MATCH($E77,Output_POTEnCIA!$A:$A,0),MATCH(T$1,Output_POTEnCIA!$1:$1,0))</f>
        <v>0.71</v>
      </c>
      <c r="U77" s="71">
        <f>INDEX(Output_POTEnCIA!$A$1:$BF$106,MATCH($E77,Output_POTEnCIA!$A:$A,0),MATCH(U$1,Output_POTEnCIA!$1:$1,0))</f>
        <v>0.71</v>
      </c>
      <c r="V77" s="71">
        <f>INDEX(Output_POTEnCIA!$A$1:$BF$106,MATCH($E77,Output_POTEnCIA!$A:$A,0),MATCH(V$1,Output_POTEnCIA!$1:$1,0))</f>
        <v>0.71</v>
      </c>
      <c r="W77" s="71">
        <f>INDEX(Output_POTEnCIA!$A$1:$BF$106,MATCH($E77,Output_POTEnCIA!$A:$A,0),MATCH(W$1,Output_POTEnCIA!$1:$1,0))</f>
        <v>0.71</v>
      </c>
      <c r="X77" s="71">
        <f>INDEX(Output_POTEnCIA!$A$1:$BF$106,MATCH($E77,Output_POTEnCIA!$A:$A,0),MATCH(X$1,Output_POTEnCIA!$1:$1,0))</f>
        <v>0.71</v>
      </c>
      <c r="Y77" s="71">
        <f>INDEX(Output_POTEnCIA!$A$1:$BF$106,MATCH($E77,Output_POTEnCIA!$A:$A,0),MATCH(Y$1,Output_POTEnCIA!$1:$1,0))</f>
        <v>0.71</v>
      </c>
      <c r="Z77" s="71">
        <f>INDEX(Output_POTEnCIA!$A$1:$BF$106,MATCH($E77,Output_POTEnCIA!$A:$A,0),MATCH(Z$1,Output_POTEnCIA!$1:$1,0))</f>
        <v>0.71</v>
      </c>
      <c r="AA77" s="71">
        <f>INDEX(Output_POTEnCIA!$A$1:$BF$106,MATCH($E77,Output_POTEnCIA!$A:$A,0),MATCH(AA$1,Output_POTEnCIA!$1:$1,0))</f>
        <v>0.71</v>
      </c>
      <c r="AB77" s="71">
        <f>INDEX(Output_POTEnCIA!$A$1:$BF$106,MATCH($E77,Output_POTEnCIA!$A:$A,0),MATCH(AB$1,Output_POTEnCIA!$1:$1,0))</f>
        <v>0.71</v>
      </c>
      <c r="AC77" s="71">
        <f>INDEX(Output_POTEnCIA!$A$1:$BF$106,MATCH($E77,Output_POTEnCIA!$A:$A,0),MATCH(AC$1,Output_POTEnCIA!$1:$1,0))</f>
        <v>0.71</v>
      </c>
      <c r="AD77" s="71">
        <f>INDEX(Output_POTEnCIA!$A$1:$BF$106,MATCH($E77,Output_POTEnCIA!$A:$A,0),MATCH(AD$1,Output_POTEnCIA!$1:$1,0))</f>
        <v>0.71</v>
      </c>
      <c r="AE77" s="71">
        <f>INDEX(Output_POTEnCIA!$A$1:$BF$106,MATCH($E77,Output_POTEnCIA!$A:$A,0),MATCH(AE$1,Output_POTEnCIA!$1:$1,0))</f>
        <v>0.71</v>
      </c>
      <c r="AF77" s="71">
        <f>INDEX(Output_POTEnCIA!$A$1:$BF$106,MATCH($E77,Output_POTEnCIA!$A:$A,0),MATCH(AF$1,Output_POTEnCIA!$1:$1,0))</f>
        <v>0.71</v>
      </c>
      <c r="AG77" s="71">
        <f>INDEX(Output_POTEnCIA!$A$1:$BF$106,MATCH($E77,Output_POTEnCIA!$A:$A,0),MATCH(AG$1,Output_POTEnCIA!$1:$1,0))</f>
        <v>0.71</v>
      </c>
      <c r="AH77" s="71">
        <f>INDEX(Output_POTEnCIA!$A$1:$BF$106,MATCH($E77,Output_POTEnCIA!$A:$A,0),MATCH(AH$1,Output_POTEnCIA!$1:$1,0))</f>
        <v>0.71</v>
      </c>
      <c r="AI77" s="71"/>
      <c r="AJ77" s="71"/>
      <c r="AK77" s="71"/>
      <c r="AL77" s="71"/>
      <c r="AM77" s="71"/>
      <c r="AN77" s="71"/>
    </row>
    <row r="78" spans="1:40" x14ac:dyDescent="0.2">
      <c r="A78" t="s">
        <v>276</v>
      </c>
      <c r="B78" t="s">
        <v>278</v>
      </c>
      <c r="C78" t="s">
        <v>15</v>
      </c>
      <c r="D78" t="s">
        <v>17</v>
      </c>
      <c r="E78" t="s">
        <v>212</v>
      </c>
      <c r="F78" s="71">
        <f>INDEX(Output_POTEnCIA!$A$1:$BF$106,MATCH($E78,Output_POTEnCIA!$A:$A,0),MATCH(F$1,Output_POTEnCIA!$1:$1,0))</f>
        <v>0.19</v>
      </c>
      <c r="G78" s="71">
        <f>INDEX(Output_POTEnCIA!$A$1:$BF$106,MATCH($E78,Output_POTEnCIA!$A:$A,0),MATCH(G$1,Output_POTEnCIA!$1:$1,0))</f>
        <v>0.19</v>
      </c>
      <c r="H78" s="71">
        <f>INDEX(Output_POTEnCIA!$A$1:$BF$106,MATCH($E78,Output_POTEnCIA!$A:$A,0),MATCH(H$1,Output_POTEnCIA!$1:$1,0))</f>
        <v>0.19</v>
      </c>
      <c r="I78" s="71">
        <f>INDEX(Output_POTEnCIA!$A$1:$BF$106,MATCH($E78,Output_POTEnCIA!$A:$A,0),MATCH(I$1,Output_POTEnCIA!$1:$1,0))</f>
        <v>0.19</v>
      </c>
      <c r="J78" s="71">
        <f>INDEX(Output_POTEnCIA!$A$1:$BF$106,MATCH($E78,Output_POTEnCIA!$A:$A,0),MATCH(J$1,Output_POTEnCIA!$1:$1,0))</f>
        <v>0.19</v>
      </c>
      <c r="K78" s="71">
        <f>INDEX(Output_POTEnCIA!$A$1:$BF$106,MATCH($E78,Output_POTEnCIA!$A:$A,0),MATCH(K$1,Output_POTEnCIA!$1:$1,0))</f>
        <v>0.19</v>
      </c>
      <c r="L78" s="71">
        <f>INDEX(Output_POTEnCIA!$A$1:$BF$106,MATCH($E78,Output_POTEnCIA!$A:$A,0),MATCH(L$1,Output_POTEnCIA!$1:$1,0))</f>
        <v>0.19</v>
      </c>
      <c r="M78" s="71">
        <f>INDEX(Output_POTEnCIA!$A$1:$BF$106,MATCH($E78,Output_POTEnCIA!$A:$A,0),MATCH(M$1,Output_POTEnCIA!$1:$1,0))</f>
        <v>0.19</v>
      </c>
      <c r="N78" s="71">
        <f>INDEX(Output_POTEnCIA!$A$1:$BF$106,MATCH($E78,Output_POTEnCIA!$A:$A,0),MATCH(N$1,Output_POTEnCIA!$1:$1,0))</f>
        <v>0.19</v>
      </c>
      <c r="O78" s="71">
        <f>INDEX(Output_POTEnCIA!$A$1:$BF$106,MATCH($E78,Output_POTEnCIA!$A:$A,0),MATCH(O$1,Output_POTEnCIA!$1:$1,0))</f>
        <v>0.19</v>
      </c>
      <c r="P78" s="71">
        <f>INDEX(Output_POTEnCIA!$A$1:$BF$106,MATCH($E78,Output_POTEnCIA!$A:$A,0),MATCH(P$1,Output_POTEnCIA!$1:$1,0))</f>
        <v>0.19</v>
      </c>
      <c r="Q78" s="71">
        <f>INDEX(Output_POTEnCIA!$A$1:$BF$106,MATCH($E78,Output_POTEnCIA!$A:$A,0),MATCH(Q$1,Output_POTEnCIA!$1:$1,0))</f>
        <v>0.19</v>
      </c>
      <c r="R78" s="71">
        <f>INDEX(Output_POTEnCIA!$A$1:$BF$106,MATCH($E78,Output_POTEnCIA!$A:$A,0),MATCH(R$1,Output_POTEnCIA!$1:$1,0))</f>
        <v>0.19</v>
      </c>
      <c r="S78" s="71">
        <f>INDEX(Output_POTEnCIA!$A$1:$BF$106,MATCH($E78,Output_POTEnCIA!$A:$A,0),MATCH(S$1,Output_POTEnCIA!$1:$1,0))</f>
        <v>0.19</v>
      </c>
      <c r="T78" s="71">
        <f>INDEX(Output_POTEnCIA!$A$1:$BF$106,MATCH($E78,Output_POTEnCIA!$A:$A,0),MATCH(T$1,Output_POTEnCIA!$1:$1,0))</f>
        <v>0.19</v>
      </c>
      <c r="U78" s="71">
        <f>INDEX(Output_POTEnCIA!$A$1:$BF$106,MATCH($E78,Output_POTEnCIA!$A:$A,0),MATCH(U$1,Output_POTEnCIA!$1:$1,0))</f>
        <v>0.19</v>
      </c>
      <c r="V78" s="71">
        <f>INDEX(Output_POTEnCIA!$A$1:$BF$106,MATCH($E78,Output_POTEnCIA!$A:$A,0),MATCH(V$1,Output_POTEnCIA!$1:$1,0))</f>
        <v>0.19</v>
      </c>
      <c r="W78" s="71">
        <f>INDEX(Output_POTEnCIA!$A$1:$BF$106,MATCH($E78,Output_POTEnCIA!$A:$A,0),MATCH(W$1,Output_POTEnCIA!$1:$1,0))</f>
        <v>0.19</v>
      </c>
      <c r="X78" s="71">
        <f>INDEX(Output_POTEnCIA!$A$1:$BF$106,MATCH($E78,Output_POTEnCIA!$A:$A,0),MATCH(X$1,Output_POTEnCIA!$1:$1,0))</f>
        <v>0.19</v>
      </c>
      <c r="Y78" s="71">
        <f>INDEX(Output_POTEnCIA!$A$1:$BF$106,MATCH($E78,Output_POTEnCIA!$A:$A,0),MATCH(Y$1,Output_POTEnCIA!$1:$1,0))</f>
        <v>0.19</v>
      </c>
      <c r="Z78" s="71">
        <f>INDEX(Output_POTEnCIA!$A$1:$BF$106,MATCH($E78,Output_POTEnCIA!$A:$A,0),MATCH(Z$1,Output_POTEnCIA!$1:$1,0))</f>
        <v>0.19</v>
      </c>
      <c r="AA78" s="71">
        <f>INDEX(Output_POTEnCIA!$A$1:$BF$106,MATCH($E78,Output_POTEnCIA!$A:$A,0),MATCH(AA$1,Output_POTEnCIA!$1:$1,0))</f>
        <v>0.19</v>
      </c>
      <c r="AB78" s="71">
        <f>INDEX(Output_POTEnCIA!$A$1:$BF$106,MATCH($E78,Output_POTEnCIA!$A:$A,0),MATCH(AB$1,Output_POTEnCIA!$1:$1,0))</f>
        <v>0.19</v>
      </c>
      <c r="AC78" s="71">
        <f>INDEX(Output_POTEnCIA!$A$1:$BF$106,MATCH($E78,Output_POTEnCIA!$A:$A,0),MATCH(AC$1,Output_POTEnCIA!$1:$1,0))</f>
        <v>0.19</v>
      </c>
      <c r="AD78" s="71">
        <f>INDEX(Output_POTEnCIA!$A$1:$BF$106,MATCH($E78,Output_POTEnCIA!$A:$A,0),MATCH(AD$1,Output_POTEnCIA!$1:$1,0))</f>
        <v>0.19</v>
      </c>
      <c r="AE78" s="71">
        <f>INDEX(Output_POTEnCIA!$A$1:$BF$106,MATCH($E78,Output_POTEnCIA!$A:$A,0),MATCH(AE$1,Output_POTEnCIA!$1:$1,0))</f>
        <v>0.19</v>
      </c>
      <c r="AF78" s="71">
        <f>INDEX(Output_POTEnCIA!$A$1:$BF$106,MATCH($E78,Output_POTEnCIA!$A:$A,0),MATCH(AF$1,Output_POTEnCIA!$1:$1,0))</f>
        <v>0.19</v>
      </c>
      <c r="AG78" s="71">
        <f>INDEX(Output_POTEnCIA!$A$1:$BF$106,MATCH($E78,Output_POTEnCIA!$A:$A,0),MATCH(AG$1,Output_POTEnCIA!$1:$1,0))</f>
        <v>0.19</v>
      </c>
      <c r="AH78" s="71">
        <f>INDEX(Output_POTEnCIA!$A$1:$BF$106,MATCH($E78,Output_POTEnCIA!$A:$A,0),MATCH(AH$1,Output_POTEnCIA!$1:$1,0))</f>
        <v>0.19</v>
      </c>
      <c r="AI78" s="71"/>
      <c r="AJ78" s="71"/>
      <c r="AK78" s="71"/>
      <c r="AL78" s="71"/>
      <c r="AM78" s="71"/>
      <c r="AN78" s="71"/>
    </row>
    <row r="79" spans="1:40" x14ac:dyDescent="0.2">
      <c r="A79" t="s">
        <v>276</v>
      </c>
      <c r="B79" t="s">
        <v>278</v>
      </c>
      <c r="C79" t="s">
        <v>15</v>
      </c>
      <c r="D79" t="s">
        <v>17</v>
      </c>
      <c r="E79" t="s">
        <v>213</v>
      </c>
      <c r="F79" s="71">
        <f>INDEX(Output_POTEnCIA!$A$1:$BF$106,MATCH($E79,Output_POTEnCIA!$A:$A,0),MATCH(F$1,Output_POTEnCIA!$1:$1,0))</f>
        <v>0.1</v>
      </c>
      <c r="G79" s="71">
        <f>INDEX(Output_POTEnCIA!$A$1:$BF$106,MATCH($E79,Output_POTEnCIA!$A:$A,0),MATCH(G$1,Output_POTEnCIA!$1:$1,0))</f>
        <v>0.1</v>
      </c>
      <c r="H79" s="71">
        <f>INDEX(Output_POTEnCIA!$A$1:$BF$106,MATCH($E79,Output_POTEnCIA!$A:$A,0),MATCH(H$1,Output_POTEnCIA!$1:$1,0))</f>
        <v>0.1</v>
      </c>
      <c r="I79" s="71">
        <f>INDEX(Output_POTEnCIA!$A$1:$BF$106,MATCH($E79,Output_POTEnCIA!$A:$A,0),MATCH(I$1,Output_POTEnCIA!$1:$1,0))</f>
        <v>0.1</v>
      </c>
      <c r="J79" s="71">
        <f>INDEX(Output_POTEnCIA!$A$1:$BF$106,MATCH($E79,Output_POTEnCIA!$A:$A,0),MATCH(J$1,Output_POTEnCIA!$1:$1,0))</f>
        <v>0.1</v>
      </c>
      <c r="K79" s="71">
        <f>INDEX(Output_POTEnCIA!$A$1:$BF$106,MATCH($E79,Output_POTEnCIA!$A:$A,0),MATCH(K$1,Output_POTEnCIA!$1:$1,0))</f>
        <v>0.1</v>
      </c>
      <c r="L79" s="71">
        <f>INDEX(Output_POTEnCIA!$A$1:$BF$106,MATCH($E79,Output_POTEnCIA!$A:$A,0),MATCH(L$1,Output_POTEnCIA!$1:$1,0))</f>
        <v>0.1</v>
      </c>
      <c r="M79" s="71">
        <f>INDEX(Output_POTEnCIA!$A$1:$BF$106,MATCH($E79,Output_POTEnCIA!$A:$A,0),MATCH(M$1,Output_POTEnCIA!$1:$1,0))</f>
        <v>0.1</v>
      </c>
      <c r="N79" s="71">
        <f>INDEX(Output_POTEnCIA!$A$1:$BF$106,MATCH($E79,Output_POTEnCIA!$A:$A,0),MATCH(N$1,Output_POTEnCIA!$1:$1,0))</f>
        <v>0.1</v>
      </c>
      <c r="O79" s="71">
        <f>INDEX(Output_POTEnCIA!$A$1:$BF$106,MATCH($E79,Output_POTEnCIA!$A:$A,0),MATCH(O$1,Output_POTEnCIA!$1:$1,0))</f>
        <v>0.1</v>
      </c>
      <c r="P79" s="71">
        <f>INDEX(Output_POTEnCIA!$A$1:$BF$106,MATCH($E79,Output_POTEnCIA!$A:$A,0),MATCH(P$1,Output_POTEnCIA!$1:$1,0))</f>
        <v>0.1</v>
      </c>
      <c r="Q79" s="71">
        <f>INDEX(Output_POTEnCIA!$A$1:$BF$106,MATCH($E79,Output_POTEnCIA!$A:$A,0),MATCH(Q$1,Output_POTEnCIA!$1:$1,0))</f>
        <v>0.1</v>
      </c>
      <c r="R79" s="71">
        <f>INDEX(Output_POTEnCIA!$A$1:$BF$106,MATCH($E79,Output_POTEnCIA!$A:$A,0),MATCH(R$1,Output_POTEnCIA!$1:$1,0))</f>
        <v>0.1</v>
      </c>
      <c r="S79" s="71">
        <f>INDEX(Output_POTEnCIA!$A$1:$BF$106,MATCH($E79,Output_POTEnCIA!$A:$A,0),MATCH(S$1,Output_POTEnCIA!$1:$1,0))</f>
        <v>0.1</v>
      </c>
      <c r="T79" s="71">
        <f>INDEX(Output_POTEnCIA!$A$1:$BF$106,MATCH($E79,Output_POTEnCIA!$A:$A,0),MATCH(T$1,Output_POTEnCIA!$1:$1,0))</f>
        <v>0.1</v>
      </c>
      <c r="U79" s="71">
        <f>INDEX(Output_POTEnCIA!$A$1:$BF$106,MATCH($E79,Output_POTEnCIA!$A:$A,0),MATCH(U$1,Output_POTEnCIA!$1:$1,0))</f>
        <v>0.1</v>
      </c>
      <c r="V79" s="71">
        <f>INDEX(Output_POTEnCIA!$A$1:$BF$106,MATCH($E79,Output_POTEnCIA!$A:$A,0),MATCH(V$1,Output_POTEnCIA!$1:$1,0))</f>
        <v>0.1</v>
      </c>
      <c r="W79" s="71">
        <f>INDEX(Output_POTEnCIA!$A$1:$BF$106,MATCH($E79,Output_POTEnCIA!$A:$A,0),MATCH(W$1,Output_POTEnCIA!$1:$1,0))</f>
        <v>0.1</v>
      </c>
      <c r="X79" s="71">
        <f>INDEX(Output_POTEnCIA!$A$1:$BF$106,MATCH($E79,Output_POTEnCIA!$A:$A,0),MATCH(X$1,Output_POTEnCIA!$1:$1,0))</f>
        <v>0.1</v>
      </c>
      <c r="Y79" s="71">
        <f>INDEX(Output_POTEnCIA!$A$1:$BF$106,MATCH($E79,Output_POTEnCIA!$A:$A,0),MATCH(Y$1,Output_POTEnCIA!$1:$1,0))</f>
        <v>0.1</v>
      </c>
      <c r="Z79" s="71">
        <f>INDEX(Output_POTEnCIA!$A$1:$BF$106,MATCH($E79,Output_POTEnCIA!$A:$A,0),MATCH(Z$1,Output_POTEnCIA!$1:$1,0))</f>
        <v>0.1</v>
      </c>
      <c r="AA79" s="71">
        <f>INDEX(Output_POTEnCIA!$A$1:$BF$106,MATCH($E79,Output_POTEnCIA!$A:$A,0),MATCH(AA$1,Output_POTEnCIA!$1:$1,0))</f>
        <v>0.1</v>
      </c>
      <c r="AB79" s="71">
        <f>INDEX(Output_POTEnCIA!$A$1:$BF$106,MATCH($E79,Output_POTEnCIA!$A:$A,0),MATCH(AB$1,Output_POTEnCIA!$1:$1,0))</f>
        <v>0.1</v>
      </c>
      <c r="AC79" s="71">
        <f>INDEX(Output_POTEnCIA!$A$1:$BF$106,MATCH($E79,Output_POTEnCIA!$A:$A,0),MATCH(AC$1,Output_POTEnCIA!$1:$1,0))</f>
        <v>0.1</v>
      </c>
      <c r="AD79" s="71">
        <f>INDEX(Output_POTEnCIA!$A$1:$BF$106,MATCH($E79,Output_POTEnCIA!$A:$A,0),MATCH(AD$1,Output_POTEnCIA!$1:$1,0))</f>
        <v>0.1</v>
      </c>
      <c r="AE79" s="71">
        <f>INDEX(Output_POTEnCIA!$A$1:$BF$106,MATCH($E79,Output_POTEnCIA!$A:$A,0),MATCH(AE$1,Output_POTEnCIA!$1:$1,0))</f>
        <v>0.1</v>
      </c>
      <c r="AF79" s="71">
        <f>INDEX(Output_POTEnCIA!$A$1:$BF$106,MATCH($E79,Output_POTEnCIA!$A:$A,0),MATCH(AF$1,Output_POTEnCIA!$1:$1,0))</f>
        <v>0.1</v>
      </c>
      <c r="AG79" s="71">
        <f>INDEX(Output_POTEnCIA!$A$1:$BF$106,MATCH($E79,Output_POTEnCIA!$A:$A,0),MATCH(AG$1,Output_POTEnCIA!$1:$1,0))</f>
        <v>0.1</v>
      </c>
      <c r="AH79" s="71">
        <f>INDEX(Output_POTEnCIA!$A$1:$BF$106,MATCH($E79,Output_POTEnCIA!$A:$A,0),MATCH(AH$1,Output_POTEnCIA!$1:$1,0))</f>
        <v>0.1</v>
      </c>
      <c r="AI79" s="71"/>
      <c r="AJ79" s="71"/>
      <c r="AK79" s="71"/>
      <c r="AL79" s="71"/>
      <c r="AM79" s="71"/>
      <c r="AN79" s="71"/>
    </row>
    <row r="80" spans="1:40" x14ac:dyDescent="0.2">
      <c r="F80" s="71">
        <f>SUM(F77:F79)</f>
        <v>0.99999999999999989</v>
      </c>
      <c r="G80" s="71">
        <f t="shared" ref="G80:X80" si="43">SUM(G77:G79)</f>
        <v>0.99999999999999989</v>
      </c>
      <c r="H80" s="71">
        <f t="shared" si="43"/>
        <v>0.99999999999999989</v>
      </c>
      <c r="I80" s="71">
        <f t="shared" si="43"/>
        <v>0.99999999999999989</v>
      </c>
      <c r="J80" s="71">
        <f t="shared" si="43"/>
        <v>0.99999999999999989</v>
      </c>
      <c r="K80" s="71">
        <f t="shared" si="43"/>
        <v>0.99999999999999989</v>
      </c>
      <c r="L80" s="71">
        <f t="shared" si="43"/>
        <v>0.99999999999999989</v>
      </c>
      <c r="M80" s="71">
        <f t="shared" si="43"/>
        <v>0.99999999999999989</v>
      </c>
      <c r="N80" s="71">
        <f t="shared" si="43"/>
        <v>0.99999999999999989</v>
      </c>
      <c r="O80" s="71">
        <f t="shared" si="43"/>
        <v>0.99999999999999989</v>
      </c>
      <c r="P80" s="71">
        <f t="shared" si="43"/>
        <v>0.99999999999999989</v>
      </c>
      <c r="Q80" s="71">
        <f t="shared" si="43"/>
        <v>0.99999999999999989</v>
      </c>
      <c r="R80" s="71">
        <f t="shared" si="43"/>
        <v>0.99999999999999989</v>
      </c>
      <c r="S80" s="71">
        <f t="shared" si="43"/>
        <v>0.99999999999999989</v>
      </c>
      <c r="T80" s="71">
        <f t="shared" si="43"/>
        <v>0.99999999999999989</v>
      </c>
      <c r="U80" s="71">
        <f t="shared" si="43"/>
        <v>0.99999999999999989</v>
      </c>
      <c r="V80" s="71">
        <f t="shared" si="43"/>
        <v>0.99999999999999989</v>
      </c>
      <c r="W80" s="71">
        <f t="shared" si="43"/>
        <v>0.99999999999999989</v>
      </c>
      <c r="X80" s="71">
        <f t="shared" si="43"/>
        <v>0.99999999999999989</v>
      </c>
      <c r="Y80" s="71">
        <f>SUM(Y77:Y79)</f>
        <v>0.99999999999999989</v>
      </c>
      <c r="Z80" s="71">
        <f t="shared" ref="Z80" si="44">SUM(Z77:Z79)</f>
        <v>0.99999999999999989</v>
      </c>
      <c r="AA80" s="71">
        <f t="shared" ref="AA80" si="45">SUM(AA77:AA79)</f>
        <v>0.99999999999999989</v>
      </c>
      <c r="AB80" s="71">
        <f t="shared" ref="AB80" si="46">SUM(AB77:AB79)</f>
        <v>0.99999999999999989</v>
      </c>
      <c r="AC80" s="71">
        <f t="shared" ref="AC80" si="47">SUM(AC77:AC79)</f>
        <v>0.99999999999999989</v>
      </c>
      <c r="AD80" s="71">
        <f t="shared" ref="AD80" si="48">SUM(AD77:AD79)</f>
        <v>0.99999999999999989</v>
      </c>
      <c r="AE80" s="71">
        <f t="shared" ref="AE80" si="49">SUM(AE77:AE79)</f>
        <v>0.99999999999999989</v>
      </c>
      <c r="AF80" s="71">
        <f t="shared" ref="AF80" si="50">SUM(AF77:AF79)</f>
        <v>0.99999999999999989</v>
      </c>
      <c r="AG80" s="71">
        <f t="shared" ref="AG80" si="51">SUM(AG77:AG79)</f>
        <v>0.99999999999999989</v>
      </c>
      <c r="AH80" s="71">
        <f t="shared" ref="AH80" si="52">SUM(AH77:AH79)</f>
        <v>0.99999999999999989</v>
      </c>
      <c r="AI80" s="109">
        <f>SUM(F80:AH80)</f>
        <v>28.999999999999996</v>
      </c>
      <c r="AJ80" s="71" t="b">
        <f>AI80=29</f>
        <v>1</v>
      </c>
      <c r="AK80" s="71"/>
      <c r="AL80" s="71"/>
      <c r="AM80" s="71"/>
      <c r="AN80" s="71"/>
    </row>
    <row r="81" spans="1:40" x14ac:dyDescent="0.2">
      <c r="A81" t="s">
        <v>276</v>
      </c>
      <c r="B81" t="s">
        <v>278</v>
      </c>
      <c r="C81" t="s">
        <v>15</v>
      </c>
      <c r="D81" t="s">
        <v>272</v>
      </c>
      <c r="E81" t="s">
        <v>214</v>
      </c>
      <c r="F81" s="71">
        <f>INDEX(Output_POTEnCIA!$A$1:$BF$106,MATCH($E81,Output_POTEnCIA!$A:$A,0),MATCH(F$1,Output_POTEnCIA!$1:$1,0))</f>
        <v>0.98</v>
      </c>
      <c r="G81" s="71">
        <f>INDEX(Output_POTEnCIA!$A$1:$BF$106,MATCH($E81,Output_POTEnCIA!$A:$A,0),MATCH(G$1,Output_POTEnCIA!$1:$1,0))</f>
        <v>0.98</v>
      </c>
      <c r="H81" s="71">
        <f>INDEX(Output_POTEnCIA!$A$1:$BF$106,MATCH($E81,Output_POTEnCIA!$A:$A,0),MATCH(H$1,Output_POTEnCIA!$1:$1,0))</f>
        <v>0.98</v>
      </c>
      <c r="I81" s="71">
        <f>INDEX(Output_POTEnCIA!$A$1:$BF$106,MATCH($E81,Output_POTEnCIA!$A:$A,0),MATCH(I$1,Output_POTEnCIA!$1:$1,0))</f>
        <v>0.98</v>
      </c>
      <c r="J81" s="71">
        <f>INDEX(Output_POTEnCIA!$A$1:$BF$106,MATCH($E81,Output_POTEnCIA!$A:$A,0),MATCH(J$1,Output_POTEnCIA!$1:$1,0))</f>
        <v>0.98</v>
      </c>
      <c r="K81" s="71">
        <f>INDEX(Output_POTEnCIA!$A$1:$BF$106,MATCH($E81,Output_POTEnCIA!$A:$A,0),MATCH(K$1,Output_POTEnCIA!$1:$1,0))</f>
        <v>0.98</v>
      </c>
      <c r="L81" s="71">
        <f>INDEX(Output_POTEnCIA!$A$1:$BF$106,MATCH($E81,Output_POTEnCIA!$A:$A,0),MATCH(L$1,Output_POTEnCIA!$1:$1,0))</f>
        <v>0.98</v>
      </c>
      <c r="M81" s="71">
        <f>INDEX(Output_POTEnCIA!$A$1:$BF$106,MATCH($E81,Output_POTEnCIA!$A:$A,0),MATCH(M$1,Output_POTEnCIA!$1:$1,0))</f>
        <v>0.98</v>
      </c>
      <c r="N81" s="71">
        <f>INDEX(Output_POTEnCIA!$A$1:$BF$106,MATCH($E81,Output_POTEnCIA!$A:$A,0),MATCH(N$1,Output_POTEnCIA!$1:$1,0))</f>
        <v>0.98</v>
      </c>
      <c r="O81" s="71">
        <f>INDEX(Output_POTEnCIA!$A$1:$BF$106,MATCH($E81,Output_POTEnCIA!$A:$A,0),MATCH(O$1,Output_POTEnCIA!$1:$1,0))</f>
        <v>0.98</v>
      </c>
      <c r="P81" s="71">
        <f>INDEX(Output_POTEnCIA!$A$1:$BF$106,MATCH($E81,Output_POTEnCIA!$A:$A,0),MATCH(P$1,Output_POTEnCIA!$1:$1,0))</f>
        <v>0.98</v>
      </c>
      <c r="Q81" s="71">
        <f>INDEX(Output_POTEnCIA!$A$1:$BF$106,MATCH($E81,Output_POTEnCIA!$A:$A,0),MATCH(Q$1,Output_POTEnCIA!$1:$1,0))</f>
        <v>0.98</v>
      </c>
      <c r="R81" s="71">
        <f>INDEX(Output_POTEnCIA!$A$1:$BF$106,MATCH($E81,Output_POTEnCIA!$A:$A,0),MATCH(R$1,Output_POTEnCIA!$1:$1,0))</f>
        <v>0.98</v>
      </c>
      <c r="S81" s="71">
        <f>INDEX(Output_POTEnCIA!$A$1:$BF$106,MATCH($E81,Output_POTEnCIA!$A:$A,0),MATCH(S$1,Output_POTEnCIA!$1:$1,0))</f>
        <v>0.98</v>
      </c>
      <c r="T81" s="71">
        <f>INDEX(Output_POTEnCIA!$A$1:$BF$106,MATCH($E81,Output_POTEnCIA!$A:$A,0),MATCH(T$1,Output_POTEnCIA!$1:$1,0))</f>
        <v>0.98</v>
      </c>
      <c r="U81" s="71">
        <f>INDEX(Output_POTEnCIA!$A$1:$BF$106,MATCH($E81,Output_POTEnCIA!$A:$A,0),MATCH(U$1,Output_POTEnCIA!$1:$1,0))</f>
        <v>0.98</v>
      </c>
      <c r="V81" s="71">
        <f>INDEX(Output_POTEnCIA!$A$1:$BF$106,MATCH($E81,Output_POTEnCIA!$A:$A,0),MATCH(V$1,Output_POTEnCIA!$1:$1,0))</f>
        <v>0.98</v>
      </c>
      <c r="W81" s="71">
        <f>INDEX(Output_POTEnCIA!$A$1:$BF$106,MATCH($E81,Output_POTEnCIA!$A:$A,0),MATCH(W$1,Output_POTEnCIA!$1:$1,0))</f>
        <v>0.98</v>
      </c>
      <c r="X81" s="71">
        <f>INDEX(Output_POTEnCIA!$A$1:$BF$106,MATCH($E81,Output_POTEnCIA!$A:$A,0),MATCH(X$1,Output_POTEnCIA!$1:$1,0))</f>
        <v>0.98</v>
      </c>
      <c r="Y81" s="71">
        <f>INDEX(Output_POTEnCIA!$A$1:$BF$106,MATCH($E81,Output_POTEnCIA!$A:$A,0),MATCH(Y$1,Output_POTEnCIA!$1:$1,0))</f>
        <v>0.98</v>
      </c>
      <c r="Z81" s="71">
        <f>INDEX(Output_POTEnCIA!$A$1:$BF$106,MATCH($E81,Output_POTEnCIA!$A:$A,0),MATCH(Z$1,Output_POTEnCIA!$1:$1,0))</f>
        <v>0.98</v>
      </c>
      <c r="AA81" s="71">
        <f>INDEX(Output_POTEnCIA!$A$1:$BF$106,MATCH($E81,Output_POTEnCIA!$A:$A,0),MATCH(AA$1,Output_POTEnCIA!$1:$1,0))</f>
        <v>0.98</v>
      </c>
      <c r="AB81" s="71">
        <f>INDEX(Output_POTEnCIA!$A$1:$BF$106,MATCH($E81,Output_POTEnCIA!$A:$A,0),MATCH(AB$1,Output_POTEnCIA!$1:$1,0))</f>
        <v>0.98</v>
      </c>
      <c r="AC81" s="71">
        <f>INDEX(Output_POTEnCIA!$A$1:$BF$106,MATCH($E81,Output_POTEnCIA!$A:$A,0),MATCH(AC$1,Output_POTEnCIA!$1:$1,0))</f>
        <v>0.98</v>
      </c>
      <c r="AD81" s="71">
        <f>INDEX(Output_POTEnCIA!$A$1:$BF$106,MATCH($E81,Output_POTEnCIA!$A:$A,0),MATCH(AD$1,Output_POTEnCIA!$1:$1,0))</f>
        <v>0.98</v>
      </c>
      <c r="AE81" s="71">
        <f>INDEX(Output_POTEnCIA!$A$1:$BF$106,MATCH($E81,Output_POTEnCIA!$A:$A,0),MATCH(AE$1,Output_POTEnCIA!$1:$1,0))</f>
        <v>0.98</v>
      </c>
      <c r="AF81" s="71">
        <f>INDEX(Output_POTEnCIA!$A$1:$BF$106,MATCH($E81,Output_POTEnCIA!$A:$A,0),MATCH(AF$1,Output_POTEnCIA!$1:$1,0))</f>
        <v>0.98</v>
      </c>
      <c r="AG81" s="71">
        <f>INDEX(Output_POTEnCIA!$A$1:$BF$106,MATCH($E81,Output_POTEnCIA!$A:$A,0),MATCH(AG$1,Output_POTEnCIA!$1:$1,0))</f>
        <v>0.98</v>
      </c>
      <c r="AH81" s="71">
        <f>INDEX(Output_POTEnCIA!$A$1:$BF$106,MATCH($E81,Output_POTEnCIA!$A:$A,0),MATCH(AH$1,Output_POTEnCIA!$1:$1,0))</f>
        <v>0.98</v>
      </c>
      <c r="AI81" s="71"/>
      <c r="AJ81" s="71"/>
      <c r="AK81" s="71"/>
      <c r="AL81" s="71"/>
      <c r="AM81" s="71"/>
      <c r="AN81" s="71"/>
    </row>
    <row r="82" spans="1:40" x14ac:dyDescent="0.2">
      <c r="A82" t="s">
        <v>276</v>
      </c>
      <c r="B82" t="s">
        <v>278</v>
      </c>
      <c r="C82" t="s">
        <v>15</v>
      </c>
      <c r="D82" t="s">
        <v>272</v>
      </c>
      <c r="E82" t="s">
        <v>215</v>
      </c>
      <c r="F82" s="71">
        <f>INDEX(Output_POTEnCIA!$A$1:$BF$106,MATCH($E82,Output_POTEnCIA!$A:$A,0),MATCH(F$1,Output_POTEnCIA!$1:$1,0))</f>
        <v>0</v>
      </c>
      <c r="G82" s="71">
        <f>INDEX(Output_POTEnCIA!$A$1:$BF$106,MATCH($E82,Output_POTEnCIA!$A:$A,0),MATCH(G$1,Output_POTEnCIA!$1:$1,0))</f>
        <v>0</v>
      </c>
      <c r="H82" s="71">
        <f>INDEX(Output_POTEnCIA!$A$1:$BF$106,MATCH($E82,Output_POTEnCIA!$A:$A,0),MATCH(H$1,Output_POTEnCIA!$1:$1,0))</f>
        <v>0</v>
      </c>
      <c r="I82" s="71">
        <f>INDEX(Output_POTEnCIA!$A$1:$BF$106,MATCH($E82,Output_POTEnCIA!$A:$A,0),MATCH(I$1,Output_POTEnCIA!$1:$1,0))</f>
        <v>0</v>
      </c>
      <c r="J82" s="71">
        <f>INDEX(Output_POTEnCIA!$A$1:$BF$106,MATCH($E82,Output_POTEnCIA!$A:$A,0),MATCH(J$1,Output_POTEnCIA!$1:$1,0))</f>
        <v>0</v>
      </c>
      <c r="K82" s="71">
        <f>INDEX(Output_POTEnCIA!$A$1:$BF$106,MATCH($E82,Output_POTEnCIA!$A:$A,0),MATCH(K$1,Output_POTEnCIA!$1:$1,0))</f>
        <v>0</v>
      </c>
      <c r="L82" s="71">
        <f>INDEX(Output_POTEnCIA!$A$1:$BF$106,MATCH($E82,Output_POTEnCIA!$A:$A,0),MATCH(L$1,Output_POTEnCIA!$1:$1,0))</f>
        <v>0</v>
      </c>
      <c r="M82" s="71">
        <f>INDEX(Output_POTEnCIA!$A$1:$BF$106,MATCH($E82,Output_POTEnCIA!$A:$A,0),MATCH(M$1,Output_POTEnCIA!$1:$1,0))</f>
        <v>0</v>
      </c>
      <c r="N82" s="71">
        <f>INDEX(Output_POTEnCIA!$A$1:$BF$106,MATCH($E82,Output_POTEnCIA!$A:$A,0),MATCH(N$1,Output_POTEnCIA!$1:$1,0))</f>
        <v>0</v>
      </c>
      <c r="O82" s="71">
        <f>INDEX(Output_POTEnCIA!$A$1:$BF$106,MATCH($E82,Output_POTEnCIA!$A:$A,0),MATCH(O$1,Output_POTEnCIA!$1:$1,0))</f>
        <v>0</v>
      </c>
      <c r="P82" s="71">
        <f>INDEX(Output_POTEnCIA!$A$1:$BF$106,MATCH($E82,Output_POTEnCIA!$A:$A,0),MATCH(P$1,Output_POTEnCIA!$1:$1,0))</f>
        <v>0</v>
      </c>
      <c r="Q82" s="71">
        <f>INDEX(Output_POTEnCIA!$A$1:$BF$106,MATCH($E82,Output_POTEnCIA!$A:$A,0),MATCH(Q$1,Output_POTEnCIA!$1:$1,0))</f>
        <v>0</v>
      </c>
      <c r="R82" s="71">
        <f>INDEX(Output_POTEnCIA!$A$1:$BF$106,MATCH($E82,Output_POTEnCIA!$A:$A,0),MATCH(R$1,Output_POTEnCIA!$1:$1,0))</f>
        <v>0</v>
      </c>
      <c r="S82" s="71">
        <f>INDEX(Output_POTEnCIA!$A$1:$BF$106,MATCH($E82,Output_POTEnCIA!$A:$A,0),MATCH(S$1,Output_POTEnCIA!$1:$1,0))</f>
        <v>0</v>
      </c>
      <c r="T82" s="71">
        <f>INDEX(Output_POTEnCIA!$A$1:$BF$106,MATCH($E82,Output_POTEnCIA!$A:$A,0),MATCH(T$1,Output_POTEnCIA!$1:$1,0))</f>
        <v>0</v>
      </c>
      <c r="U82" s="71">
        <f>INDEX(Output_POTEnCIA!$A$1:$BF$106,MATCH($E82,Output_POTEnCIA!$A:$A,0),MATCH(U$1,Output_POTEnCIA!$1:$1,0))</f>
        <v>0</v>
      </c>
      <c r="V82" s="71">
        <f>INDEX(Output_POTEnCIA!$A$1:$BF$106,MATCH($E82,Output_POTEnCIA!$A:$A,0),MATCH(V$1,Output_POTEnCIA!$1:$1,0))</f>
        <v>0</v>
      </c>
      <c r="W82" s="71">
        <f>INDEX(Output_POTEnCIA!$A$1:$BF$106,MATCH($E82,Output_POTEnCIA!$A:$A,0),MATCH(W$1,Output_POTEnCIA!$1:$1,0))</f>
        <v>0</v>
      </c>
      <c r="X82" s="71">
        <f>INDEX(Output_POTEnCIA!$A$1:$BF$106,MATCH($E82,Output_POTEnCIA!$A:$A,0),MATCH(X$1,Output_POTEnCIA!$1:$1,0))</f>
        <v>0</v>
      </c>
      <c r="Y82" s="71">
        <f>INDEX(Output_POTEnCIA!$A$1:$BF$106,MATCH($E82,Output_POTEnCIA!$A:$A,0),MATCH(Y$1,Output_POTEnCIA!$1:$1,0))</f>
        <v>0</v>
      </c>
      <c r="Z82" s="71">
        <f>INDEX(Output_POTEnCIA!$A$1:$BF$106,MATCH($E82,Output_POTEnCIA!$A:$A,0),MATCH(Z$1,Output_POTEnCIA!$1:$1,0))</f>
        <v>0</v>
      </c>
      <c r="AA82" s="71">
        <f>INDEX(Output_POTEnCIA!$A$1:$BF$106,MATCH($E82,Output_POTEnCIA!$A:$A,0),MATCH(AA$1,Output_POTEnCIA!$1:$1,0))</f>
        <v>0</v>
      </c>
      <c r="AB82" s="71">
        <f>INDEX(Output_POTEnCIA!$A$1:$BF$106,MATCH($E82,Output_POTEnCIA!$A:$A,0),MATCH(AB$1,Output_POTEnCIA!$1:$1,0))</f>
        <v>0</v>
      </c>
      <c r="AC82" s="71">
        <f>INDEX(Output_POTEnCIA!$A$1:$BF$106,MATCH($E82,Output_POTEnCIA!$A:$A,0),MATCH(AC$1,Output_POTEnCIA!$1:$1,0))</f>
        <v>0</v>
      </c>
      <c r="AD82" s="71">
        <f>INDEX(Output_POTEnCIA!$A$1:$BF$106,MATCH($E82,Output_POTEnCIA!$A:$A,0),MATCH(AD$1,Output_POTEnCIA!$1:$1,0))</f>
        <v>0</v>
      </c>
      <c r="AE82" s="71">
        <f>INDEX(Output_POTEnCIA!$A$1:$BF$106,MATCH($E82,Output_POTEnCIA!$A:$A,0),MATCH(AE$1,Output_POTEnCIA!$1:$1,0))</f>
        <v>0</v>
      </c>
      <c r="AF82" s="71">
        <f>INDEX(Output_POTEnCIA!$A$1:$BF$106,MATCH($E82,Output_POTEnCIA!$A:$A,0),MATCH(AF$1,Output_POTEnCIA!$1:$1,0))</f>
        <v>0</v>
      </c>
      <c r="AG82" s="71">
        <f>INDEX(Output_POTEnCIA!$A$1:$BF$106,MATCH($E82,Output_POTEnCIA!$A:$A,0),MATCH(AG$1,Output_POTEnCIA!$1:$1,0))</f>
        <v>0</v>
      </c>
      <c r="AH82" s="71">
        <f>INDEX(Output_POTEnCIA!$A$1:$BF$106,MATCH($E82,Output_POTEnCIA!$A:$A,0),MATCH(AH$1,Output_POTEnCIA!$1:$1,0))</f>
        <v>0</v>
      </c>
      <c r="AI82" s="71"/>
      <c r="AJ82" s="71"/>
      <c r="AK82" s="71"/>
      <c r="AL82" s="71"/>
      <c r="AM82" s="71"/>
      <c r="AN82" s="71"/>
    </row>
    <row r="83" spans="1:40" x14ac:dyDescent="0.2">
      <c r="A83" t="s">
        <v>276</v>
      </c>
      <c r="B83" t="s">
        <v>278</v>
      </c>
      <c r="C83" t="s">
        <v>15</v>
      </c>
      <c r="D83" t="s">
        <v>272</v>
      </c>
      <c r="E83" t="s">
        <v>216</v>
      </c>
      <c r="F83" s="71">
        <f>INDEX(Output_POTEnCIA!$A$1:$BF$106,MATCH($E83,Output_POTEnCIA!$A:$A,0),MATCH(F$1,Output_POTEnCIA!$1:$1,0))</f>
        <v>0.02</v>
      </c>
      <c r="G83" s="71">
        <f>INDEX(Output_POTEnCIA!$A$1:$BF$106,MATCH($E83,Output_POTEnCIA!$A:$A,0),MATCH(G$1,Output_POTEnCIA!$1:$1,0))</f>
        <v>0.02</v>
      </c>
      <c r="H83" s="71">
        <f>INDEX(Output_POTEnCIA!$A$1:$BF$106,MATCH($E83,Output_POTEnCIA!$A:$A,0),MATCH(H$1,Output_POTEnCIA!$1:$1,0))</f>
        <v>0.02</v>
      </c>
      <c r="I83" s="71">
        <f>INDEX(Output_POTEnCIA!$A$1:$BF$106,MATCH($E83,Output_POTEnCIA!$A:$A,0),MATCH(I$1,Output_POTEnCIA!$1:$1,0))</f>
        <v>0.02</v>
      </c>
      <c r="J83" s="71">
        <f>INDEX(Output_POTEnCIA!$A$1:$BF$106,MATCH($E83,Output_POTEnCIA!$A:$A,0),MATCH(J$1,Output_POTEnCIA!$1:$1,0))</f>
        <v>0.02</v>
      </c>
      <c r="K83" s="71">
        <f>INDEX(Output_POTEnCIA!$A$1:$BF$106,MATCH($E83,Output_POTEnCIA!$A:$A,0),MATCH(K$1,Output_POTEnCIA!$1:$1,0))</f>
        <v>0.02</v>
      </c>
      <c r="L83" s="71">
        <f>INDEX(Output_POTEnCIA!$A$1:$BF$106,MATCH($E83,Output_POTEnCIA!$A:$A,0),MATCH(L$1,Output_POTEnCIA!$1:$1,0))</f>
        <v>0.02</v>
      </c>
      <c r="M83" s="71">
        <f>INDEX(Output_POTEnCIA!$A$1:$BF$106,MATCH($E83,Output_POTEnCIA!$A:$A,0),MATCH(M$1,Output_POTEnCIA!$1:$1,0))</f>
        <v>0.02</v>
      </c>
      <c r="N83" s="71">
        <f>INDEX(Output_POTEnCIA!$A$1:$BF$106,MATCH($E83,Output_POTEnCIA!$A:$A,0),MATCH(N$1,Output_POTEnCIA!$1:$1,0))</f>
        <v>0.02</v>
      </c>
      <c r="O83" s="71">
        <f>INDEX(Output_POTEnCIA!$A$1:$BF$106,MATCH($E83,Output_POTEnCIA!$A:$A,0),MATCH(O$1,Output_POTEnCIA!$1:$1,0))</f>
        <v>0.02</v>
      </c>
      <c r="P83" s="71">
        <f>INDEX(Output_POTEnCIA!$A$1:$BF$106,MATCH($E83,Output_POTEnCIA!$A:$A,0),MATCH(P$1,Output_POTEnCIA!$1:$1,0))</f>
        <v>0.02</v>
      </c>
      <c r="Q83" s="71">
        <f>INDEX(Output_POTEnCIA!$A$1:$BF$106,MATCH($E83,Output_POTEnCIA!$A:$A,0),MATCH(Q$1,Output_POTEnCIA!$1:$1,0))</f>
        <v>0.02</v>
      </c>
      <c r="R83" s="71">
        <f>INDEX(Output_POTEnCIA!$A$1:$BF$106,MATCH($E83,Output_POTEnCIA!$A:$A,0),MATCH(R$1,Output_POTEnCIA!$1:$1,0))</f>
        <v>0.02</v>
      </c>
      <c r="S83" s="71">
        <f>INDEX(Output_POTEnCIA!$A$1:$BF$106,MATCH($E83,Output_POTEnCIA!$A:$A,0),MATCH(S$1,Output_POTEnCIA!$1:$1,0))</f>
        <v>0.02</v>
      </c>
      <c r="T83" s="71">
        <f>INDEX(Output_POTEnCIA!$A$1:$BF$106,MATCH($E83,Output_POTEnCIA!$A:$A,0),MATCH(T$1,Output_POTEnCIA!$1:$1,0))</f>
        <v>0.02</v>
      </c>
      <c r="U83" s="71">
        <f>INDEX(Output_POTEnCIA!$A$1:$BF$106,MATCH($E83,Output_POTEnCIA!$A:$A,0),MATCH(U$1,Output_POTEnCIA!$1:$1,0))</f>
        <v>0.02</v>
      </c>
      <c r="V83" s="71">
        <f>INDEX(Output_POTEnCIA!$A$1:$BF$106,MATCH($E83,Output_POTEnCIA!$A:$A,0),MATCH(V$1,Output_POTEnCIA!$1:$1,0))</f>
        <v>0.02</v>
      </c>
      <c r="W83" s="71">
        <f>INDEX(Output_POTEnCIA!$A$1:$BF$106,MATCH($E83,Output_POTEnCIA!$A:$A,0),MATCH(W$1,Output_POTEnCIA!$1:$1,0))</f>
        <v>0.02</v>
      </c>
      <c r="X83" s="71">
        <f>INDEX(Output_POTEnCIA!$A$1:$BF$106,MATCH($E83,Output_POTEnCIA!$A:$A,0),MATCH(X$1,Output_POTEnCIA!$1:$1,0))</f>
        <v>0.02</v>
      </c>
      <c r="Y83" s="71">
        <f>INDEX(Output_POTEnCIA!$A$1:$BF$106,MATCH($E83,Output_POTEnCIA!$A:$A,0),MATCH(Y$1,Output_POTEnCIA!$1:$1,0))</f>
        <v>0.02</v>
      </c>
      <c r="Z83" s="71">
        <f>INDEX(Output_POTEnCIA!$A$1:$BF$106,MATCH($E83,Output_POTEnCIA!$A:$A,0),MATCH(Z$1,Output_POTEnCIA!$1:$1,0))</f>
        <v>0.02</v>
      </c>
      <c r="AA83" s="71">
        <f>INDEX(Output_POTEnCIA!$A$1:$BF$106,MATCH($E83,Output_POTEnCIA!$A:$A,0),MATCH(AA$1,Output_POTEnCIA!$1:$1,0))</f>
        <v>0.02</v>
      </c>
      <c r="AB83" s="71">
        <f>INDEX(Output_POTEnCIA!$A$1:$BF$106,MATCH($E83,Output_POTEnCIA!$A:$A,0),MATCH(AB$1,Output_POTEnCIA!$1:$1,0))</f>
        <v>0.02</v>
      </c>
      <c r="AC83" s="71">
        <f>INDEX(Output_POTEnCIA!$A$1:$BF$106,MATCH($E83,Output_POTEnCIA!$A:$A,0),MATCH(AC$1,Output_POTEnCIA!$1:$1,0))</f>
        <v>0.02</v>
      </c>
      <c r="AD83" s="71">
        <f>INDEX(Output_POTEnCIA!$A$1:$BF$106,MATCH($E83,Output_POTEnCIA!$A:$A,0),MATCH(AD$1,Output_POTEnCIA!$1:$1,0))</f>
        <v>0.02</v>
      </c>
      <c r="AE83" s="71">
        <f>INDEX(Output_POTEnCIA!$A$1:$BF$106,MATCH($E83,Output_POTEnCIA!$A:$A,0),MATCH(AE$1,Output_POTEnCIA!$1:$1,0))</f>
        <v>0.02</v>
      </c>
      <c r="AF83" s="71">
        <f>INDEX(Output_POTEnCIA!$A$1:$BF$106,MATCH($E83,Output_POTEnCIA!$A:$A,0),MATCH(AF$1,Output_POTEnCIA!$1:$1,0))</f>
        <v>0.02</v>
      </c>
      <c r="AG83" s="71">
        <f>INDEX(Output_POTEnCIA!$A$1:$BF$106,MATCH($E83,Output_POTEnCIA!$A:$A,0),MATCH(AG$1,Output_POTEnCIA!$1:$1,0))</f>
        <v>0.02</v>
      </c>
      <c r="AH83" s="71">
        <f>INDEX(Output_POTEnCIA!$A$1:$BF$106,MATCH($E83,Output_POTEnCIA!$A:$A,0),MATCH(AH$1,Output_POTEnCIA!$1:$1,0))</f>
        <v>0.02</v>
      </c>
      <c r="AI83" s="71"/>
      <c r="AJ83" s="71"/>
      <c r="AK83" s="71"/>
      <c r="AL83" s="71"/>
      <c r="AM83" s="71"/>
      <c r="AN83" s="71"/>
    </row>
    <row r="84" spans="1:40" x14ac:dyDescent="0.2">
      <c r="F84" s="71">
        <f>SUM(F81:F83)</f>
        <v>1</v>
      </c>
      <c r="G84" s="71">
        <f t="shared" ref="G84:X84" si="53">SUM(G81:G83)</f>
        <v>1</v>
      </c>
      <c r="H84" s="71">
        <f t="shared" si="53"/>
        <v>1</v>
      </c>
      <c r="I84" s="71">
        <f t="shared" si="53"/>
        <v>1</v>
      </c>
      <c r="J84" s="71">
        <f t="shared" si="53"/>
        <v>1</v>
      </c>
      <c r="K84" s="71">
        <f t="shared" si="53"/>
        <v>1</v>
      </c>
      <c r="L84" s="71">
        <f t="shared" si="53"/>
        <v>1</v>
      </c>
      <c r="M84" s="71">
        <f t="shared" si="53"/>
        <v>1</v>
      </c>
      <c r="N84" s="71">
        <f t="shared" si="53"/>
        <v>1</v>
      </c>
      <c r="O84" s="71">
        <f t="shared" si="53"/>
        <v>1</v>
      </c>
      <c r="P84" s="71">
        <f t="shared" si="53"/>
        <v>1</v>
      </c>
      <c r="Q84" s="71">
        <f t="shared" si="53"/>
        <v>1</v>
      </c>
      <c r="R84" s="71">
        <f t="shared" si="53"/>
        <v>1</v>
      </c>
      <c r="S84" s="71">
        <f t="shared" si="53"/>
        <v>1</v>
      </c>
      <c r="T84" s="71">
        <f t="shared" si="53"/>
        <v>1</v>
      </c>
      <c r="U84" s="71">
        <f t="shared" si="53"/>
        <v>1</v>
      </c>
      <c r="V84" s="71">
        <f t="shared" si="53"/>
        <v>1</v>
      </c>
      <c r="W84" s="71">
        <f t="shared" si="53"/>
        <v>1</v>
      </c>
      <c r="X84" s="71">
        <f t="shared" si="53"/>
        <v>1</v>
      </c>
      <c r="Y84" s="71">
        <f>SUM(Y81:Y83)</f>
        <v>1</v>
      </c>
      <c r="Z84" s="71">
        <f t="shared" ref="Z84" si="54">SUM(Z81:Z83)</f>
        <v>1</v>
      </c>
      <c r="AA84" s="71">
        <f t="shared" ref="AA84" si="55">SUM(AA81:AA83)</f>
        <v>1</v>
      </c>
      <c r="AB84" s="71">
        <f t="shared" ref="AB84" si="56">SUM(AB81:AB83)</f>
        <v>1</v>
      </c>
      <c r="AC84" s="71">
        <f t="shared" ref="AC84" si="57">SUM(AC81:AC83)</f>
        <v>1</v>
      </c>
      <c r="AD84" s="71">
        <f t="shared" ref="AD84" si="58">SUM(AD81:AD83)</f>
        <v>1</v>
      </c>
      <c r="AE84" s="71">
        <f t="shared" ref="AE84" si="59">SUM(AE81:AE83)</f>
        <v>1</v>
      </c>
      <c r="AF84" s="71">
        <f t="shared" ref="AF84" si="60">SUM(AF81:AF83)</f>
        <v>1</v>
      </c>
      <c r="AG84" s="71">
        <f t="shared" ref="AG84" si="61">SUM(AG81:AG83)</f>
        <v>1</v>
      </c>
      <c r="AH84" s="71">
        <f t="shared" ref="AH84" si="62">SUM(AH81:AH83)</f>
        <v>1</v>
      </c>
      <c r="AI84" s="109">
        <f>SUM(F84:AH84)</f>
        <v>29</v>
      </c>
      <c r="AJ84" s="71" t="b">
        <f>AI84=29</f>
        <v>1</v>
      </c>
      <c r="AK84" s="71"/>
      <c r="AL84" s="71"/>
      <c r="AM84" s="71"/>
      <c r="AN84" s="71"/>
    </row>
    <row r="85" spans="1:40" x14ac:dyDescent="0.2">
      <c r="A85" t="s">
        <v>276</v>
      </c>
      <c r="B85" t="s">
        <v>278</v>
      </c>
      <c r="C85" t="s">
        <v>15</v>
      </c>
      <c r="D85" t="s">
        <v>273</v>
      </c>
      <c r="E85" t="s">
        <v>217</v>
      </c>
      <c r="F85" s="71">
        <f>INDEX(Output_POTEnCIA!$A$1:$BF$106,MATCH($E85,Output_POTEnCIA!$A:$A,0),MATCH(F$1,Output_POTEnCIA!$1:$1,0))</f>
        <v>0.16</v>
      </c>
      <c r="G85" s="71">
        <f>INDEX(Output_POTEnCIA!$A$1:$BF$106,MATCH($E85,Output_POTEnCIA!$A:$A,0),MATCH(G$1,Output_POTEnCIA!$1:$1,0))</f>
        <v>0.16</v>
      </c>
      <c r="H85" s="71">
        <f>INDEX(Output_POTEnCIA!$A$1:$BF$106,MATCH($E85,Output_POTEnCIA!$A:$A,0),MATCH(H$1,Output_POTEnCIA!$1:$1,0))</f>
        <v>0.16</v>
      </c>
      <c r="I85" s="71">
        <f>INDEX(Output_POTEnCIA!$A$1:$BF$106,MATCH($E85,Output_POTEnCIA!$A:$A,0),MATCH(I$1,Output_POTEnCIA!$1:$1,0))</f>
        <v>0.16</v>
      </c>
      <c r="J85" s="71">
        <f>INDEX(Output_POTEnCIA!$A$1:$BF$106,MATCH($E85,Output_POTEnCIA!$A:$A,0),MATCH(J$1,Output_POTEnCIA!$1:$1,0))</f>
        <v>0.16</v>
      </c>
      <c r="K85" s="71">
        <f>INDEX(Output_POTEnCIA!$A$1:$BF$106,MATCH($E85,Output_POTEnCIA!$A:$A,0),MATCH(K$1,Output_POTEnCIA!$1:$1,0))</f>
        <v>0.16</v>
      </c>
      <c r="L85" s="71">
        <f>INDEX(Output_POTEnCIA!$A$1:$BF$106,MATCH($E85,Output_POTEnCIA!$A:$A,0),MATCH(L$1,Output_POTEnCIA!$1:$1,0))</f>
        <v>0.16</v>
      </c>
      <c r="M85" s="71">
        <f>INDEX(Output_POTEnCIA!$A$1:$BF$106,MATCH($E85,Output_POTEnCIA!$A:$A,0),MATCH(M$1,Output_POTEnCIA!$1:$1,0))</f>
        <v>0.16</v>
      </c>
      <c r="N85" s="71">
        <f>INDEX(Output_POTEnCIA!$A$1:$BF$106,MATCH($E85,Output_POTEnCIA!$A:$A,0),MATCH(N$1,Output_POTEnCIA!$1:$1,0))</f>
        <v>0.16</v>
      </c>
      <c r="O85" s="71">
        <f>INDEX(Output_POTEnCIA!$A$1:$BF$106,MATCH($E85,Output_POTEnCIA!$A:$A,0),MATCH(O$1,Output_POTEnCIA!$1:$1,0))</f>
        <v>0.16</v>
      </c>
      <c r="P85" s="71">
        <f>INDEX(Output_POTEnCIA!$A$1:$BF$106,MATCH($E85,Output_POTEnCIA!$A:$A,0),MATCH(P$1,Output_POTEnCIA!$1:$1,0))</f>
        <v>0.16</v>
      </c>
      <c r="Q85" s="71">
        <f>INDEX(Output_POTEnCIA!$A$1:$BF$106,MATCH($E85,Output_POTEnCIA!$A:$A,0),MATCH(Q$1,Output_POTEnCIA!$1:$1,0))</f>
        <v>0.16</v>
      </c>
      <c r="R85" s="71">
        <f>INDEX(Output_POTEnCIA!$A$1:$BF$106,MATCH($E85,Output_POTEnCIA!$A:$A,0),MATCH(R$1,Output_POTEnCIA!$1:$1,0))</f>
        <v>0.16</v>
      </c>
      <c r="S85" s="71">
        <f>INDEX(Output_POTEnCIA!$A$1:$BF$106,MATCH($E85,Output_POTEnCIA!$A:$A,0),MATCH(S$1,Output_POTEnCIA!$1:$1,0))</f>
        <v>0.16</v>
      </c>
      <c r="T85" s="71">
        <f>INDEX(Output_POTEnCIA!$A$1:$BF$106,MATCH($E85,Output_POTEnCIA!$A:$A,0),MATCH(T$1,Output_POTEnCIA!$1:$1,0))</f>
        <v>0.16</v>
      </c>
      <c r="U85" s="71">
        <f>INDEX(Output_POTEnCIA!$A$1:$BF$106,MATCH($E85,Output_POTEnCIA!$A:$A,0),MATCH(U$1,Output_POTEnCIA!$1:$1,0))</f>
        <v>0.16</v>
      </c>
      <c r="V85" s="71">
        <f>INDEX(Output_POTEnCIA!$A$1:$BF$106,MATCH($E85,Output_POTEnCIA!$A:$A,0),MATCH(V$1,Output_POTEnCIA!$1:$1,0))</f>
        <v>0.16</v>
      </c>
      <c r="W85" s="71">
        <f>INDEX(Output_POTEnCIA!$A$1:$BF$106,MATCH($E85,Output_POTEnCIA!$A:$A,0),MATCH(W$1,Output_POTEnCIA!$1:$1,0))</f>
        <v>0.16</v>
      </c>
      <c r="X85" s="71">
        <f>INDEX(Output_POTEnCIA!$A$1:$BF$106,MATCH($E85,Output_POTEnCIA!$A:$A,0),MATCH(X$1,Output_POTEnCIA!$1:$1,0))</f>
        <v>0.16</v>
      </c>
      <c r="Y85" s="71">
        <f>INDEX(Output_POTEnCIA!$A$1:$BF$106,MATCH($E85,Output_POTEnCIA!$A:$A,0),MATCH(Y$1,Output_POTEnCIA!$1:$1,0))</f>
        <v>0.16</v>
      </c>
      <c r="Z85" s="71">
        <f>INDEX(Output_POTEnCIA!$A$1:$BF$106,MATCH($E85,Output_POTEnCIA!$A:$A,0),MATCH(Z$1,Output_POTEnCIA!$1:$1,0))</f>
        <v>0.16</v>
      </c>
      <c r="AA85" s="71">
        <f>INDEX(Output_POTEnCIA!$A$1:$BF$106,MATCH($E85,Output_POTEnCIA!$A:$A,0),MATCH(AA$1,Output_POTEnCIA!$1:$1,0))</f>
        <v>0.16</v>
      </c>
      <c r="AB85" s="71">
        <f>INDEX(Output_POTEnCIA!$A$1:$BF$106,MATCH($E85,Output_POTEnCIA!$A:$A,0),MATCH(AB$1,Output_POTEnCIA!$1:$1,0))</f>
        <v>0.16</v>
      </c>
      <c r="AC85" s="71">
        <f>INDEX(Output_POTEnCIA!$A$1:$BF$106,MATCH($E85,Output_POTEnCIA!$A:$A,0),MATCH(AC$1,Output_POTEnCIA!$1:$1,0))</f>
        <v>0.16</v>
      </c>
      <c r="AD85" s="71">
        <f>INDEX(Output_POTEnCIA!$A$1:$BF$106,MATCH($E85,Output_POTEnCIA!$A:$A,0),MATCH(AD$1,Output_POTEnCIA!$1:$1,0))</f>
        <v>0.16</v>
      </c>
      <c r="AE85" s="71">
        <f>INDEX(Output_POTEnCIA!$A$1:$BF$106,MATCH($E85,Output_POTEnCIA!$A:$A,0),MATCH(AE$1,Output_POTEnCIA!$1:$1,0))</f>
        <v>0.16</v>
      </c>
      <c r="AF85" s="71">
        <f>INDEX(Output_POTEnCIA!$A$1:$BF$106,MATCH($E85,Output_POTEnCIA!$A:$A,0),MATCH(AF$1,Output_POTEnCIA!$1:$1,0))</f>
        <v>0.16</v>
      </c>
      <c r="AG85" s="71">
        <f>INDEX(Output_POTEnCIA!$A$1:$BF$106,MATCH($E85,Output_POTEnCIA!$A:$A,0),MATCH(AG$1,Output_POTEnCIA!$1:$1,0))</f>
        <v>0.16</v>
      </c>
      <c r="AH85" s="71">
        <f>INDEX(Output_POTEnCIA!$A$1:$BF$106,MATCH($E85,Output_POTEnCIA!$A:$A,0),MATCH(AH$1,Output_POTEnCIA!$1:$1,0))</f>
        <v>0.16</v>
      </c>
      <c r="AI85" s="71"/>
      <c r="AJ85" s="71"/>
      <c r="AK85" s="71"/>
      <c r="AL85" s="71"/>
      <c r="AM85" s="71"/>
      <c r="AN85" s="71"/>
    </row>
    <row r="86" spans="1:40" x14ac:dyDescent="0.2">
      <c r="A86" t="s">
        <v>276</v>
      </c>
      <c r="B86" t="s">
        <v>278</v>
      </c>
      <c r="C86" t="s">
        <v>15</v>
      </c>
      <c r="D86" t="s">
        <v>273</v>
      </c>
      <c r="E86" t="s">
        <v>218</v>
      </c>
      <c r="F86" s="71">
        <f>INDEX(Output_POTEnCIA!$A$1:$BF$106,MATCH($E86,Output_POTEnCIA!$A:$A,0),MATCH(F$1,Output_POTEnCIA!$1:$1,0))</f>
        <v>0.83</v>
      </c>
      <c r="G86" s="71">
        <f>INDEX(Output_POTEnCIA!$A$1:$BF$106,MATCH($E86,Output_POTEnCIA!$A:$A,0),MATCH(G$1,Output_POTEnCIA!$1:$1,0))</f>
        <v>0.83</v>
      </c>
      <c r="H86" s="71">
        <f>INDEX(Output_POTEnCIA!$A$1:$BF$106,MATCH($E86,Output_POTEnCIA!$A:$A,0),MATCH(H$1,Output_POTEnCIA!$1:$1,0))</f>
        <v>0.83</v>
      </c>
      <c r="I86" s="71">
        <f>INDEX(Output_POTEnCIA!$A$1:$BF$106,MATCH($E86,Output_POTEnCIA!$A:$A,0),MATCH(I$1,Output_POTEnCIA!$1:$1,0))</f>
        <v>0.83</v>
      </c>
      <c r="J86" s="71">
        <f>INDEX(Output_POTEnCIA!$A$1:$BF$106,MATCH($E86,Output_POTEnCIA!$A:$A,0),MATCH(J$1,Output_POTEnCIA!$1:$1,0))</f>
        <v>0.83</v>
      </c>
      <c r="K86" s="71">
        <f>INDEX(Output_POTEnCIA!$A$1:$BF$106,MATCH($E86,Output_POTEnCIA!$A:$A,0),MATCH(K$1,Output_POTEnCIA!$1:$1,0))</f>
        <v>0.83</v>
      </c>
      <c r="L86" s="71">
        <f>INDEX(Output_POTEnCIA!$A$1:$BF$106,MATCH($E86,Output_POTEnCIA!$A:$A,0),MATCH(L$1,Output_POTEnCIA!$1:$1,0))</f>
        <v>0.83</v>
      </c>
      <c r="M86" s="71">
        <f>INDEX(Output_POTEnCIA!$A$1:$BF$106,MATCH($E86,Output_POTEnCIA!$A:$A,0),MATCH(M$1,Output_POTEnCIA!$1:$1,0))</f>
        <v>0.83</v>
      </c>
      <c r="N86" s="71">
        <f>INDEX(Output_POTEnCIA!$A$1:$BF$106,MATCH($E86,Output_POTEnCIA!$A:$A,0),MATCH(N$1,Output_POTEnCIA!$1:$1,0))</f>
        <v>0.83</v>
      </c>
      <c r="O86" s="71">
        <f>INDEX(Output_POTEnCIA!$A$1:$BF$106,MATCH($E86,Output_POTEnCIA!$A:$A,0),MATCH(O$1,Output_POTEnCIA!$1:$1,0))</f>
        <v>0.83</v>
      </c>
      <c r="P86" s="71">
        <f>INDEX(Output_POTEnCIA!$A$1:$BF$106,MATCH($E86,Output_POTEnCIA!$A:$A,0),MATCH(P$1,Output_POTEnCIA!$1:$1,0))</f>
        <v>0.83</v>
      </c>
      <c r="Q86" s="71">
        <f>INDEX(Output_POTEnCIA!$A$1:$BF$106,MATCH($E86,Output_POTEnCIA!$A:$A,0),MATCH(Q$1,Output_POTEnCIA!$1:$1,0))</f>
        <v>0.83</v>
      </c>
      <c r="R86" s="71">
        <f>INDEX(Output_POTEnCIA!$A$1:$BF$106,MATCH($E86,Output_POTEnCIA!$A:$A,0),MATCH(R$1,Output_POTEnCIA!$1:$1,0))</f>
        <v>0.83</v>
      </c>
      <c r="S86" s="71">
        <f>INDEX(Output_POTEnCIA!$A$1:$BF$106,MATCH($E86,Output_POTEnCIA!$A:$A,0),MATCH(S$1,Output_POTEnCIA!$1:$1,0))</f>
        <v>0.83</v>
      </c>
      <c r="T86" s="71">
        <f>INDEX(Output_POTEnCIA!$A$1:$BF$106,MATCH($E86,Output_POTEnCIA!$A:$A,0),MATCH(T$1,Output_POTEnCIA!$1:$1,0))</f>
        <v>0.83</v>
      </c>
      <c r="U86" s="71">
        <f>INDEX(Output_POTEnCIA!$A$1:$BF$106,MATCH($E86,Output_POTEnCIA!$A:$A,0),MATCH(U$1,Output_POTEnCIA!$1:$1,0))</f>
        <v>0.83</v>
      </c>
      <c r="V86" s="71">
        <f>INDEX(Output_POTEnCIA!$A$1:$BF$106,MATCH($E86,Output_POTEnCIA!$A:$A,0),MATCH(V$1,Output_POTEnCIA!$1:$1,0))</f>
        <v>0.83</v>
      </c>
      <c r="W86" s="71">
        <f>INDEX(Output_POTEnCIA!$A$1:$BF$106,MATCH($E86,Output_POTEnCIA!$A:$A,0),MATCH(W$1,Output_POTEnCIA!$1:$1,0))</f>
        <v>0.83</v>
      </c>
      <c r="X86" s="71">
        <f>INDEX(Output_POTEnCIA!$A$1:$BF$106,MATCH($E86,Output_POTEnCIA!$A:$A,0),MATCH(X$1,Output_POTEnCIA!$1:$1,0))</f>
        <v>0.83</v>
      </c>
      <c r="Y86" s="71">
        <f>INDEX(Output_POTEnCIA!$A$1:$BF$106,MATCH($E86,Output_POTEnCIA!$A:$A,0),MATCH(Y$1,Output_POTEnCIA!$1:$1,0))</f>
        <v>0.83</v>
      </c>
      <c r="Z86" s="71">
        <f>INDEX(Output_POTEnCIA!$A$1:$BF$106,MATCH($E86,Output_POTEnCIA!$A:$A,0),MATCH(Z$1,Output_POTEnCIA!$1:$1,0))</f>
        <v>0.83</v>
      </c>
      <c r="AA86" s="71">
        <f>INDEX(Output_POTEnCIA!$A$1:$BF$106,MATCH($E86,Output_POTEnCIA!$A:$A,0),MATCH(AA$1,Output_POTEnCIA!$1:$1,0))</f>
        <v>0.83</v>
      </c>
      <c r="AB86" s="71">
        <f>INDEX(Output_POTEnCIA!$A$1:$BF$106,MATCH($E86,Output_POTEnCIA!$A:$A,0),MATCH(AB$1,Output_POTEnCIA!$1:$1,0))</f>
        <v>0.83</v>
      </c>
      <c r="AC86" s="71">
        <f>INDEX(Output_POTEnCIA!$A$1:$BF$106,MATCH($E86,Output_POTEnCIA!$A:$A,0),MATCH(AC$1,Output_POTEnCIA!$1:$1,0))</f>
        <v>0.83</v>
      </c>
      <c r="AD86" s="71">
        <f>INDEX(Output_POTEnCIA!$A$1:$BF$106,MATCH($E86,Output_POTEnCIA!$A:$A,0),MATCH(AD$1,Output_POTEnCIA!$1:$1,0))</f>
        <v>0.83</v>
      </c>
      <c r="AE86" s="71">
        <f>INDEX(Output_POTEnCIA!$A$1:$BF$106,MATCH($E86,Output_POTEnCIA!$A:$A,0),MATCH(AE$1,Output_POTEnCIA!$1:$1,0))</f>
        <v>0.83</v>
      </c>
      <c r="AF86" s="71">
        <f>INDEX(Output_POTEnCIA!$A$1:$BF$106,MATCH($E86,Output_POTEnCIA!$A:$A,0),MATCH(AF$1,Output_POTEnCIA!$1:$1,0))</f>
        <v>0.83</v>
      </c>
      <c r="AG86" s="71">
        <f>INDEX(Output_POTEnCIA!$A$1:$BF$106,MATCH($E86,Output_POTEnCIA!$A:$A,0),MATCH(AG$1,Output_POTEnCIA!$1:$1,0))</f>
        <v>0.83</v>
      </c>
      <c r="AH86" s="71">
        <f>INDEX(Output_POTEnCIA!$A$1:$BF$106,MATCH($E86,Output_POTEnCIA!$A:$A,0),MATCH(AH$1,Output_POTEnCIA!$1:$1,0))</f>
        <v>0.83</v>
      </c>
      <c r="AI86" s="71"/>
      <c r="AJ86" s="71"/>
      <c r="AK86" s="71"/>
      <c r="AL86" s="71"/>
      <c r="AM86" s="71"/>
      <c r="AN86" s="71"/>
    </row>
    <row r="87" spans="1:40" x14ac:dyDescent="0.2">
      <c r="A87" t="s">
        <v>276</v>
      </c>
      <c r="B87" t="s">
        <v>278</v>
      </c>
      <c r="C87" t="s">
        <v>15</v>
      </c>
      <c r="D87" t="s">
        <v>273</v>
      </c>
      <c r="E87" t="s">
        <v>219</v>
      </c>
      <c r="F87" s="71">
        <f>INDEX(Output_POTEnCIA!$A$1:$BF$106,MATCH($E87,Output_POTEnCIA!$A:$A,0),MATCH(F$1,Output_POTEnCIA!$1:$1,0))</f>
        <v>0.01</v>
      </c>
      <c r="G87" s="71">
        <f>INDEX(Output_POTEnCIA!$A$1:$BF$106,MATCH($E87,Output_POTEnCIA!$A:$A,0),MATCH(G$1,Output_POTEnCIA!$1:$1,0))</f>
        <v>0.01</v>
      </c>
      <c r="H87" s="71">
        <f>INDEX(Output_POTEnCIA!$A$1:$BF$106,MATCH($E87,Output_POTEnCIA!$A:$A,0),MATCH(H$1,Output_POTEnCIA!$1:$1,0))</f>
        <v>0.01</v>
      </c>
      <c r="I87" s="71">
        <f>INDEX(Output_POTEnCIA!$A$1:$BF$106,MATCH($E87,Output_POTEnCIA!$A:$A,0),MATCH(I$1,Output_POTEnCIA!$1:$1,0))</f>
        <v>0.01</v>
      </c>
      <c r="J87" s="71">
        <f>INDEX(Output_POTEnCIA!$A$1:$BF$106,MATCH($E87,Output_POTEnCIA!$A:$A,0),MATCH(J$1,Output_POTEnCIA!$1:$1,0))</f>
        <v>0.01</v>
      </c>
      <c r="K87" s="71">
        <f>INDEX(Output_POTEnCIA!$A$1:$BF$106,MATCH($E87,Output_POTEnCIA!$A:$A,0),MATCH(K$1,Output_POTEnCIA!$1:$1,0))</f>
        <v>0.01</v>
      </c>
      <c r="L87" s="71">
        <f>INDEX(Output_POTEnCIA!$A$1:$BF$106,MATCH($E87,Output_POTEnCIA!$A:$A,0),MATCH(L$1,Output_POTEnCIA!$1:$1,0))</f>
        <v>0.01</v>
      </c>
      <c r="M87" s="71">
        <f>INDEX(Output_POTEnCIA!$A$1:$BF$106,MATCH($E87,Output_POTEnCIA!$A:$A,0),MATCH(M$1,Output_POTEnCIA!$1:$1,0))</f>
        <v>0.01</v>
      </c>
      <c r="N87" s="71">
        <f>INDEX(Output_POTEnCIA!$A$1:$BF$106,MATCH($E87,Output_POTEnCIA!$A:$A,0),MATCH(N$1,Output_POTEnCIA!$1:$1,0))</f>
        <v>0.01</v>
      </c>
      <c r="O87" s="71">
        <f>INDEX(Output_POTEnCIA!$A$1:$BF$106,MATCH($E87,Output_POTEnCIA!$A:$A,0),MATCH(O$1,Output_POTEnCIA!$1:$1,0))</f>
        <v>0.01</v>
      </c>
      <c r="P87" s="71">
        <f>INDEX(Output_POTEnCIA!$A$1:$BF$106,MATCH($E87,Output_POTEnCIA!$A:$A,0),MATCH(P$1,Output_POTEnCIA!$1:$1,0))</f>
        <v>0.01</v>
      </c>
      <c r="Q87" s="71">
        <f>INDEX(Output_POTEnCIA!$A$1:$BF$106,MATCH($E87,Output_POTEnCIA!$A:$A,0),MATCH(Q$1,Output_POTEnCIA!$1:$1,0))</f>
        <v>0.01</v>
      </c>
      <c r="R87" s="71">
        <f>INDEX(Output_POTEnCIA!$A$1:$BF$106,MATCH($E87,Output_POTEnCIA!$A:$A,0),MATCH(R$1,Output_POTEnCIA!$1:$1,0))</f>
        <v>0.01</v>
      </c>
      <c r="S87" s="71">
        <f>INDEX(Output_POTEnCIA!$A$1:$BF$106,MATCH($E87,Output_POTEnCIA!$A:$A,0),MATCH(S$1,Output_POTEnCIA!$1:$1,0))</f>
        <v>0.01</v>
      </c>
      <c r="T87" s="71">
        <f>INDEX(Output_POTEnCIA!$A$1:$BF$106,MATCH($E87,Output_POTEnCIA!$A:$A,0),MATCH(T$1,Output_POTEnCIA!$1:$1,0))</f>
        <v>0.01</v>
      </c>
      <c r="U87" s="71">
        <f>INDEX(Output_POTEnCIA!$A$1:$BF$106,MATCH($E87,Output_POTEnCIA!$A:$A,0),MATCH(U$1,Output_POTEnCIA!$1:$1,0))</f>
        <v>0.01</v>
      </c>
      <c r="V87" s="71">
        <f>INDEX(Output_POTEnCIA!$A$1:$BF$106,MATCH($E87,Output_POTEnCIA!$A:$A,0),MATCH(V$1,Output_POTEnCIA!$1:$1,0))</f>
        <v>0.01</v>
      </c>
      <c r="W87" s="71">
        <f>INDEX(Output_POTEnCIA!$A$1:$BF$106,MATCH($E87,Output_POTEnCIA!$A:$A,0),MATCH(W$1,Output_POTEnCIA!$1:$1,0))</f>
        <v>0.01</v>
      </c>
      <c r="X87" s="71">
        <f>INDEX(Output_POTEnCIA!$A$1:$BF$106,MATCH($E87,Output_POTEnCIA!$A:$A,0),MATCH(X$1,Output_POTEnCIA!$1:$1,0))</f>
        <v>0.01</v>
      </c>
      <c r="Y87" s="71">
        <f>INDEX(Output_POTEnCIA!$A$1:$BF$106,MATCH($E87,Output_POTEnCIA!$A:$A,0),MATCH(Y$1,Output_POTEnCIA!$1:$1,0))</f>
        <v>0.01</v>
      </c>
      <c r="Z87" s="71">
        <f>INDEX(Output_POTEnCIA!$A$1:$BF$106,MATCH($E87,Output_POTEnCIA!$A:$A,0),MATCH(Z$1,Output_POTEnCIA!$1:$1,0))</f>
        <v>0.01</v>
      </c>
      <c r="AA87" s="71">
        <f>INDEX(Output_POTEnCIA!$A$1:$BF$106,MATCH($E87,Output_POTEnCIA!$A:$A,0),MATCH(AA$1,Output_POTEnCIA!$1:$1,0))</f>
        <v>0.01</v>
      </c>
      <c r="AB87" s="71">
        <f>INDEX(Output_POTEnCIA!$A$1:$BF$106,MATCH($E87,Output_POTEnCIA!$A:$A,0),MATCH(AB$1,Output_POTEnCIA!$1:$1,0))</f>
        <v>0.01</v>
      </c>
      <c r="AC87" s="71">
        <f>INDEX(Output_POTEnCIA!$A$1:$BF$106,MATCH($E87,Output_POTEnCIA!$A:$A,0),MATCH(AC$1,Output_POTEnCIA!$1:$1,0))</f>
        <v>0.01</v>
      </c>
      <c r="AD87" s="71">
        <f>INDEX(Output_POTEnCIA!$A$1:$BF$106,MATCH($E87,Output_POTEnCIA!$A:$A,0),MATCH(AD$1,Output_POTEnCIA!$1:$1,0))</f>
        <v>0.01</v>
      </c>
      <c r="AE87" s="71">
        <f>INDEX(Output_POTEnCIA!$A$1:$BF$106,MATCH($E87,Output_POTEnCIA!$A:$A,0),MATCH(AE$1,Output_POTEnCIA!$1:$1,0))</f>
        <v>0.01</v>
      </c>
      <c r="AF87" s="71">
        <f>INDEX(Output_POTEnCIA!$A$1:$BF$106,MATCH($E87,Output_POTEnCIA!$A:$A,0),MATCH(AF$1,Output_POTEnCIA!$1:$1,0))</f>
        <v>0.01</v>
      </c>
      <c r="AG87" s="71">
        <f>INDEX(Output_POTEnCIA!$A$1:$BF$106,MATCH($E87,Output_POTEnCIA!$A:$A,0),MATCH(AG$1,Output_POTEnCIA!$1:$1,0))</f>
        <v>0.01</v>
      </c>
      <c r="AH87" s="71">
        <f>INDEX(Output_POTEnCIA!$A$1:$BF$106,MATCH($E87,Output_POTEnCIA!$A:$A,0),MATCH(AH$1,Output_POTEnCIA!$1:$1,0))</f>
        <v>0.01</v>
      </c>
      <c r="AI87" s="71"/>
      <c r="AJ87" s="71"/>
      <c r="AK87" s="71"/>
      <c r="AL87" s="71"/>
      <c r="AM87" s="71"/>
      <c r="AN87" s="71"/>
    </row>
    <row r="88" spans="1:40" x14ac:dyDescent="0.2">
      <c r="F88" s="71">
        <f>SUM(F85:F87)</f>
        <v>1</v>
      </c>
      <c r="G88" s="71">
        <f t="shared" ref="G88:X88" si="63">SUM(G85:G87)</f>
        <v>1</v>
      </c>
      <c r="H88" s="71">
        <f t="shared" si="63"/>
        <v>1</v>
      </c>
      <c r="I88" s="71">
        <f t="shared" si="63"/>
        <v>1</v>
      </c>
      <c r="J88" s="71">
        <f t="shared" si="63"/>
        <v>1</v>
      </c>
      <c r="K88" s="71">
        <f t="shared" si="63"/>
        <v>1</v>
      </c>
      <c r="L88" s="71">
        <f t="shared" si="63"/>
        <v>1</v>
      </c>
      <c r="M88" s="71">
        <f t="shared" si="63"/>
        <v>1</v>
      </c>
      <c r="N88" s="71">
        <f t="shared" si="63"/>
        <v>1</v>
      </c>
      <c r="O88" s="71">
        <f t="shared" si="63"/>
        <v>1</v>
      </c>
      <c r="P88" s="71">
        <f t="shared" si="63"/>
        <v>1</v>
      </c>
      <c r="Q88" s="71">
        <f t="shared" si="63"/>
        <v>1</v>
      </c>
      <c r="R88" s="71">
        <f t="shared" si="63"/>
        <v>1</v>
      </c>
      <c r="S88" s="71">
        <f t="shared" si="63"/>
        <v>1</v>
      </c>
      <c r="T88" s="71">
        <f t="shared" si="63"/>
        <v>1</v>
      </c>
      <c r="U88" s="71">
        <f t="shared" si="63"/>
        <v>1</v>
      </c>
      <c r="V88" s="71">
        <f t="shared" si="63"/>
        <v>1</v>
      </c>
      <c r="W88" s="71">
        <f t="shared" si="63"/>
        <v>1</v>
      </c>
      <c r="X88" s="71">
        <f t="shared" si="63"/>
        <v>1</v>
      </c>
      <c r="Y88" s="71">
        <f>SUM(Y85:Y87)</f>
        <v>1</v>
      </c>
      <c r="Z88" s="71">
        <f t="shared" ref="Z88" si="64">SUM(Z85:Z87)</f>
        <v>1</v>
      </c>
      <c r="AA88" s="71">
        <f t="shared" ref="AA88" si="65">SUM(AA85:AA87)</f>
        <v>1</v>
      </c>
      <c r="AB88" s="71">
        <f t="shared" ref="AB88" si="66">SUM(AB85:AB87)</f>
        <v>1</v>
      </c>
      <c r="AC88" s="71">
        <f t="shared" ref="AC88" si="67">SUM(AC85:AC87)</f>
        <v>1</v>
      </c>
      <c r="AD88" s="71">
        <f t="shared" ref="AD88" si="68">SUM(AD85:AD87)</f>
        <v>1</v>
      </c>
      <c r="AE88" s="71">
        <f t="shared" ref="AE88" si="69">SUM(AE85:AE87)</f>
        <v>1</v>
      </c>
      <c r="AF88" s="71">
        <f t="shared" ref="AF88" si="70">SUM(AF85:AF87)</f>
        <v>1</v>
      </c>
      <c r="AG88" s="71">
        <f t="shared" ref="AG88" si="71">SUM(AG85:AG87)</f>
        <v>1</v>
      </c>
      <c r="AH88" s="71">
        <f t="shared" ref="AH88" si="72">SUM(AH85:AH87)</f>
        <v>1</v>
      </c>
      <c r="AI88" s="109">
        <f>SUM(F88:AH88)</f>
        <v>29</v>
      </c>
      <c r="AJ88" s="71" t="b">
        <f>AI88=29</f>
        <v>1</v>
      </c>
      <c r="AK88" s="71"/>
      <c r="AL88" s="71"/>
      <c r="AM88" s="71"/>
      <c r="AN88" s="71"/>
    </row>
    <row r="89" spans="1:40" x14ac:dyDescent="0.2">
      <c r="A89" t="s">
        <v>276</v>
      </c>
      <c r="B89" t="s">
        <v>278</v>
      </c>
      <c r="C89" t="s">
        <v>15</v>
      </c>
      <c r="D89" t="s">
        <v>1</v>
      </c>
      <c r="E89" t="s">
        <v>220</v>
      </c>
      <c r="F89" s="71">
        <f>INDEX(Output_POTEnCIA!$A$1:$BF$106,MATCH($E89,Output_POTEnCIA!$A:$A,0),MATCH(F$1,Output_POTEnCIA!$1:$1,0))</f>
        <v>0.68010673146603984</v>
      </c>
      <c r="G89" s="71">
        <f>INDEX(Output_POTEnCIA!$A$1:$BF$106,MATCH($E89,Output_POTEnCIA!$A:$A,0),MATCH(G$1,Output_POTEnCIA!$1:$1,0))</f>
        <v>0.60512326047745624</v>
      </c>
      <c r="H89" s="71">
        <f>INDEX(Output_POTEnCIA!$A$1:$BF$106,MATCH($E89,Output_POTEnCIA!$A:$A,0),MATCH(H$1,Output_POTEnCIA!$1:$1,0))</f>
        <v>0.87872974682371108</v>
      </c>
      <c r="I89" s="71">
        <f>INDEX(Output_POTEnCIA!$A$1:$BF$106,MATCH($E89,Output_POTEnCIA!$A:$A,0),MATCH(I$1,Output_POTEnCIA!$1:$1,0))</f>
        <v>0.4275900294791562</v>
      </c>
      <c r="J89" s="71">
        <f>INDEX(Output_POTEnCIA!$A$1:$BF$106,MATCH($E89,Output_POTEnCIA!$A:$A,0),MATCH(J$1,Output_POTEnCIA!$1:$1,0))</f>
        <v>0.85125764104465251</v>
      </c>
      <c r="K89" s="71">
        <f>INDEX(Output_POTEnCIA!$A$1:$BF$106,MATCH($E89,Output_POTEnCIA!$A:$A,0),MATCH(K$1,Output_POTEnCIA!$1:$1,0))</f>
        <v>0.80978927178717353</v>
      </c>
      <c r="L89" s="71">
        <f>INDEX(Output_POTEnCIA!$A$1:$BF$106,MATCH($E89,Output_POTEnCIA!$A:$A,0),MATCH(L$1,Output_POTEnCIA!$1:$1,0))</f>
        <v>0.43234766620826082</v>
      </c>
      <c r="M89" s="71">
        <f>INDEX(Output_POTEnCIA!$A$1:$BF$106,MATCH($E89,Output_POTEnCIA!$A:$A,0),MATCH(M$1,Output_POTEnCIA!$1:$1,0))</f>
        <v>0.82698562796078334</v>
      </c>
      <c r="N89" s="71">
        <f>INDEX(Output_POTEnCIA!$A$1:$BF$106,MATCH($E89,Output_POTEnCIA!$A:$A,0),MATCH(N$1,Output_POTEnCIA!$1:$1,0))</f>
        <v>0.72200621950205812</v>
      </c>
      <c r="O89" s="71">
        <f>INDEX(Output_POTEnCIA!$A$1:$BF$106,MATCH($E89,Output_POTEnCIA!$A:$A,0),MATCH(O$1,Output_POTEnCIA!$1:$1,0))</f>
        <v>0.43924449891272843</v>
      </c>
      <c r="P89" s="71">
        <f>INDEX(Output_POTEnCIA!$A$1:$BF$106,MATCH($E89,Output_POTEnCIA!$A:$A,0),MATCH(P$1,Output_POTEnCIA!$1:$1,0))</f>
        <v>0.81543886779060626</v>
      </c>
      <c r="Q89" s="71">
        <f>INDEX(Output_POTEnCIA!$A$1:$BF$106,MATCH($E89,Output_POTEnCIA!$A:$A,0),MATCH(Q$1,Output_POTEnCIA!$1:$1,0))</f>
        <v>0.91926222312489569</v>
      </c>
      <c r="R89" s="71">
        <f>INDEX(Output_POTEnCIA!$A$1:$BF$106,MATCH($E89,Output_POTEnCIA!$A:$A,0),MATCH(R$1,Output_POTEnCIA!$1:$1,0))</f>
        <v>0.54045345746737639</v>
      </c>
      <c r="S89" s="71">
        <f>INDEX(Output_POTEnCIA!$A$1:$BF$106,MATCH($E89,Output_POTEnCIA!$A:$A,0),MATCH(S$1,Output_POTEnCIA!$1:$1,0))</f>
        <v>0.44547707521453506</v>
      </c>
      <c r="T89" s="71">
        <f>INDEX(Output_POTEnCIA!$A$1:$BF$106,MATCH($E89,Output_POTEnCIA!$A:$A,0),MATCH(T$1,Output_POTEnCIA!$1:$1,0))</f>
        <v>0.89971537725835138</v>
      </c>
      <c r="U89" s="71">
        <f>INDEX(Output_POTEnCIA!$A$1:$BF$106,MATCH($E89,Output_POTEnCIA!$A:$A,0),MATCH(U$1,Output_POTEnCIA!$1:$1,0))</f>
        <v>0.88933875346175484</v>
      </c>
      <c r="V89" s="71">
        <f>INDEX(Output_POTEnCIA!$A$1:$BF$106,MATCH($E89,Output_POTEnCIA!$A:$A,0),MATCH(V$1,Output_POTEnCIA!$1:$1,0))</f>
        <v>0.48487429031726159</v>
      </c>
      <c r="W89" s="71">
        <f>INDEX(Output_POTEnCIA!$A$1:$BF$106,MATCH($E89,Output_POTEnCIA!$A:$A,0),MATCH(W$1,Output_POTEnCIA!$1:$1,0))</f>
        <v>0.81328758436372328</v>
      </c>
      <c r="X89" s="71">
        <f>INDEX(Output_POTEnCIA!$A$1:$BF$106,MATCH($E89,Output_POTEnCIA!$A:$A,0),MATCH(X$1,Output_POTEnCIA!$1:$1,0))</f>
        <v>0.33302560072965443</v>
      </c>
      <c r="Y89" s="71">
        <f>INDEX(Output_POTEnCIA!$A$1:$BF$106,MATCH($E89,Output_POTEnCIA!$A:$A,0),MATCH(Y$1,Output_POTEnCIA!$1:$1,0))</f>
        <v>0.72016326847600542</v>
      </c>
      <c r="Z89" s="71">
        <f>INDEX(Output_POTEnCIA!$A$1:$BF$106,MATCH($E89,Output_POTEnCIA!$A:$A,0),MATCH(Z$1,Output_POTEnCIA!$1:$1,0))</f>
        <v>0.68255671463303236</v>
      </c>
      <c r="AA89" s="71">
        <f>INDEX(Output_POTEnCIA!$A$1:$BF$106,MATCH($E89,Output_POTEnCIA!$A:$A,0),MATCH(AA$1,Output_POTEnCIA!$1:$1,0))</f>
        <v>0.58232412622358076</v>
      </c>
      <c r="AB89" s="71">
        <f>INDEX(Output_POTEnCIA!$A$1:$BF$106,MATCH($E89,Output_POTEnCIA!$A:$A,0),MATCH(AB$1,Output_POTEnCIA!$1:$1,0))</f>
        <v>0.77307426213442787</v>
      </c>
      <c r="AC89" s="71">
        <f>INDEX(Output_POTEnCIA!$A$1:$BF$106,MATCH($E89,Output_POTEnCIA!$A:$A,0),MATCH(AC$1,Output_POTEnCIA!$1:$1,0))</f>
        <v>0.8555163434551657</v>
      </c>
      <c r="AD89" s="71">
        <f>INDEX(Output_POTEnCIA!$A$1:$BF$106,MATCH($E89,Output_POTEnCIA!$A:$A,0),MATCH(AD$1,Output_POTEnCIA!$1:$1,0))</f>
        <v>0.55277691016281294</v>
      </c>
      <c r="AE89" s="71">
        <f>INDEX(Output_POTEnCIA!$A$1:$BF$106,MATCH($E89,Output_POTEnCIA!$A:$A,0),MATCH(AE$1,Output_POTEnCIA!$1:$1,0))</f>
        <v>0.348106631994684</v>
      </c>
      <c r="AF89" s="71">
        <f>INDEX(Output_POTEnCIA!$A$1:$BF$106,MATCH($E89,Output_POTEnCIA!$A:$A,0),MATCH(AF$1,Output_POTEnCIA!$1:$1,0))</f>
        <v>0.87194577643870086</v>
      </c>
      <c r="AG89" s="71">
        <f>INDEX(Output_POTEnCIA!$A$1:$BF$106,MATCH($E89,Output_POTEnCIA!$A:$A,0),MATCH(AG$1,Output_POTEnCIA!$1:$1,0))</f>
        <v>0.81093499857896945</v>
      </c>
      <c r="AH89" s="71">
        <f>INDEX(Output_POTEnCIA!$A$1:$BF$106,MATCH($E89,Output_POTEnCIA!$A:$A,0),MATCH(AH$1,Output_POTEnCIA!$1:$1,0))</f>
        <v>0.74999569508561681</v>
      </c>
      <c r="AI89" s="71"/>
      <c r="AJ89" s="71"/>
      <c r="AK89" s="71"/>
      <c r="AL89" s="71"/>
      <c r="AM89" s="71"/>
      <c r="AN89" s="71"/>
    </row>
    <row r="90" spans="1:40" x14ac:dyDescent="0.2">
      <c r="A90" t="s">
        <v>276</v>
      </c>
      <c r="B90" t="s">
        <v>278</v>
      </c>
      <c r="C90" t="s">
        <v>15</v>
      </c>
      <c r="D90" t="s">
        <v>1</v>
      </c>
      <c r="E90" t="s">
        <v>221</v>
      </c>
      <c r="F90" s="71">
        <f>INDEX(Output_POTEnCIA!$A$1:$BF$106,MATCH($E90,Output_POTEnCIA!$A:$A,0),MATCH(F$1,Output_POTEnCIA!$1:$1,0))</f>
        <v>0.31989326853396011</v>
      </c>
      <c r="G90" s="71">
        <f>INDEX(Output_POTEnCIA!$A$1:$BF$106,MATCH($E90,Output_POTEnCIA!$A:$A,0),MATCH(G$1,Output_POTEnCIA!$1:$1,0))</f>
        <v>0.39487673952254371</v>
      </c>
      <c r="H90" s="71">
        <f>INDEX(Output_POTEnCIA!$A$1:$BF$106,MATCH($E90,Output_POTEnCIA!$A:$A,0),MATCH(H$1,Output_POTEnCIA!$1:$1,0))</f>
        <v>0.12127025317628891</v>
      </c>
      <c r="I90" s="71">
        <f>INDEX(Output_POTEnCIA!$A$1:$BF$106,MATCH($E90,Output_POTEnCIA!$A:$A,0),MATCH(I$1,Output_POTEnCIA!$1:$1,0))</f>
        <v>0.40881030868218277</v>
      </c>
      <c r="J90" s="71">
        <f>INDEX(Output_POTEnCIA!$A$1:$BF$106,MATCH($E90,Output_POTEnCIA!$A:$A,0),MATCH(J$1,Output_POTEnCIA!$1:$1,0))</f>
        <v>0.14874235895534757</v>
      </c>
      <c r="K90" s="71">
        <f>INDEX(Output_POTEnCIA!$A$1:$BF$106,MATCH($E90,Output_POTEnCIA!$A:$A,0),MATCH(K$1,Output_POTEnCIA!$1:$1,0))</f>
        <v>0.16545027123858802</v>
      </c>
      <c r="L90" s="71">
        <f>INDEX(Output_POTEnCIA!$A$1:$BF$106,MATCH($E90,Output_POTEnCIA!$A:$A,0),MATCH(L$1,Output_POTEnCIA!$1:$1,0))</f>
        <v>0.56765233379173918</v>
      </c>
      <c r="M90" s="71">
        <f>INDEX(Output_POTEnCIA!$A$1:$BF$106,MATCH($E90,Output_POTEnCIA!$A:$A,0),MATCH(M$1,Output_POTEnCIA!$1:$1,0))</f>
        <v>0.17301437203921663</v>
      </c>
      <c r="N90" s="71">
        <f>INDEX(Output_POTEnCIA!$A$1:$BF$106,MATCH($E90,Output_POTEnCIA!$A:$A,0),MATCH(N$1,Output_POTEnCIA!$1:$1,0))</f>
        <v>0.24809633005281617</v>
      </c>
      <c r="O90" s="71">
        <f>INDEX(Output_POTEnCIA!$A$1:$BF$106,MATCH($E90,Output_POTEnCIA!$A:$A,0),MATCH(O$1,Output_POTEnCIA!$1:$1,0))</f>
        <v>0.56075550108727157</v>
      </c>
      <c r="P90" s="71">
        <f>INDEX(Output_POTEnCIA!$A$1:$BF$106,MATCH($E90,Output_POTEnCIA!$A:$A,0),MATCH(P$1,Output_POTEnCIA!$1:$1,0))</f>
        <v>0.17407036303724954</v>
      </c>
      <c r="Q90" s="71">
        <f>INDEX(Output_POTEnCIA!$A$1:$BF$106,MATCH($E90,Output_POTEnCIA!$A:$A,0),MATCH(Q$1,Output_POTEnCIA!$1:$1,0))</f>
        <v>8.073777687510425E-2</v>
      </c>
      <c r="R90" s="71">
        <f>INDEX(Output_POTEnCIA!$A$1:$BF$106,MATCH($E90,Output_POTEnCIA!$A:$A,0),MATCH(R$1,Output_POTEnCIA!$1:$1,0))</f>
        <v>0.45643298563084894</v>
      </c>
      <c r="S90" s="71">
        <f>INDEX(Output_POTEnCIA!$A$1:$BF$106,MATCH($E90,Output_POTEnCIA!$A:$A,0),MATCH(S$1,Output_POTEnCIA!$1:$1,0))</f>
        <v>0.55452292478546483</v>
      </c>
      <c r="T90" s="71">
        <f>INDEX(Output_POTEnCIA!$A$1:$BF$106,MATCH($E90,Output_POTEnCIA!$A:$A,0),MATCH(T$1,Output_POTEnCIA!$1:$1,0))</f>
        <v>0.10028462274164859</v>
      </c>
      <c r="U90" s="71">
        <f>INDEX(Output_POTEnCIA!$A$1:$BF$106,MATCH($E90,Output_POTEnCIA!$A:$A,0),MATCH(U$1,Output_POTEnCIA!$1:$1,0))</f>
        <v>0.11066124653824524</v>
      </c>
      <c r="V90" s="71">
        <f>INDEX(Output_POTEnCIA!$A$1:$BF$106,MATCH($E90,Output_POTEnCIA!$A:$A,0),MATCH(V$1,Output_POTEnCIA!$1:$1,0))</f>
        <v>0.49608957774062867</v>
      </c>
      <c r="W90" s="71">
        <f>INDEX(Output_POTEnCIA!$A$1:$BF$106,MATCH($E90,Output_POTEnCIA!$A:$A,0),MATCH(W$1,Output_POTEnCIA!$1:$1,0))</f>
        <v>0.18671241563627666</v>
      </c>
      <c r="X90" s="71">
        <f>INDEX(Output_POTEnCIA!$A$1:$BF$106,MATCH($E90,Output_POTEnCIA!$A:$A,0),MATCH(X$1,Output_POTEnCIA!$1:$1,0))</f>
        <v>0.66697439927034563</v>
      </c>
      <c r="Y90" s="71">
        <f>INDEX(Output_POTEnCIA!$A$1:$BF$106,MATCH($E90,Output_POTEnCIA!$A:$A,0),MATCH(Y$1,Output_POTEnCIA!$1:$1,0))</f>
        <v>0.27983673152399458</v>
      </c>
      <c r="Z90" s="71">
        <f>INDEX(Output_POTEnCIA!$A$1:$BF$106,MATCH($E90,Output_POTEnCIA!$A:$A,0),MATCH(Z$1,Output_POTEnCIA!$1:$1,0))</f>
        <v>0.31744328536696764</v>
      </c>
      <c r="AA90" s="71">
        <f>INDEX(Output_POTEnCIA!$A$1:$BF$106,MATCH($E90,Output_POTEnCIA!$A:$A,0),MATCH(AA$1,Output_POTEnCIA!$1:$1,0))</f>
        <v>0.13602136533230091</v>
      </c>
      <c r="AB90" s="71">
        <f>INDEX(Output_POTEnCIA!$A$1:$BF$106,MATCH($E90,Output_POTEnCIA!$A:$A,0),MATCH(AB$1,Output_POTEnCIA!$1:$1,0))</f>
        <v>0.22692573786557213</v>
      </c>
      <c r="AC90" s="71">
        <f>INDEX(Output_POTEnCIA!$A$1:$BF$106,MATCH($E90,Output_POTEnCIA!$A:$A,0),MATCH(AC$1,Output_POTEnCIA!$1:$1,0))</f>
        <v>6.701090257325315E-2</v>
      </c>
      <c r="AD90" s="71">
        <f>INDEX(Output_POTEnCIA!$A$1:$BF$106,MATCH($E90,Output_POTEnCIA!$A:$A,0),MATCH(AD$1,Output_POTEnCIA!$1:$1,0))</f>
        <v>0.44722308983718706</v>
      </c>
      <c r="AE90" s="71">
        <f>INDEX(Output_POTEnCIA!$A$1:$BF$106,MATCH($E90,Output_POTEnCIA!$A:$A,0),MATCH(AE$1,Output_POTEnCIA!$1:$1,0))</f>
        <v>6.1671210633419515E-2</v>
      </c>
      <c r="AF90" s="71">
        <f>INDEX(Output_POTEnCIA!$A$1:$BF$106,MATCH($E90,Output_POTEnCIA!$A:$A,0),MATCH(AF$1,Output_POTEnCIA!$1:$1,0))</f>
        <v>0.12805422356129925</v>
      </c>
      <c r="AG90" s="71">
        <f>INDEX(Output_POTEnCIA!$A$1:$BF$106,MATCH($E90,Output_POTEnCIA!$A:$A,0),MATCH(AG$1,Output_POTEnCIA!$1:$1,0))</f>
        <v>0.18906500142103058</v>
      </c>
      <c r="AH90" s="71">
        <f>INDEX(Output_POTEnCIA!$A$1:$BF$106,MATCH($E90,Output_POTEnCIA!$A:$A,0),MATCH(AH$1,Output_POTEnCIA!$1:$1,0))</f>
        <v>0.2330949433239603</v>
      </c>
      <c r="AI90" s="71"/>
      <c r="AJ90" s="71"/>
      <c r="AK90" s="71"/>
      <c r="AL90" s="71"/>
      <c r="AM90" s="71"/>
      <c r="AN90" s="71"/>
    </row>
    <row r="91" spans="1:40" x14ac:dyDescent="0.2">
      <c r="A91" t="s">
        <v>276</v>
      </c>
      <c r="B91" t="s">
        <v>278</v>
      </c>
      <c r="C91" t="s">
        <v>15</v>
      </c>
      <c r="D91" t="s">
        <v>1</v>
      </c>
      <c r="E91" t="s">
        <v>222</v>
      </c>
      <c r="F91" s="71">
        <f>INDEX(Output_POTEnCIA!$A$1:$BF$106,MATCH($E91,Output_POTEnCIA!$A:$A,0),MATCH(F$1,Output_POTEnCIA!$1:$1,0))</f>
        <v>0</v>
      </c>
      <c r="G91" s="71">
        <f>INDEX(Output_POTEnCIA!$A$1:$BF$106,MATCH($E91,Output_POTEnCIA!$A:$A,0),MATCH(G$1,Output_POTEnCIA!$1:$1,0))</f>
        <v>0</v>
      </c>
      <c r="H91" s="71">
        <f>INDEX(Output_POTEnCIA!$A$1:$BF$106,MATCH($E91,Output_POTEnCIA!$A:$A,0),MATCH(H$1,Output_POTEnCIA!$1:$1,0))</f>
        <v>0</v>
      </c>
      <c r="I91" s="71">
        <f>INDEX(Output_POTEnCIA!$A$1:$BF$106,MATCH($E91,Output_POTEnCIA!$A:$A,0),MATCH(I$1,Output_POTEnCIA!$1:$1,0))</f>
        <v>0.16359966183866112</v>
      </c>
      <c r="J91" s="71">
        <f>INDEX(Output_POTEnCIA!$A$1:$BF$106,MATCH($E91,Output_POTEnCIA!$A:$A,0),MATCH(J$1,Output_POTEnCIA!$1:$1,0))</f>
        <v>0</v>
      </c>
      <c r="K91" s="71">
        <f>INDEX(Output_POTEnCIA!$A$1:$BF$106,MATCH($E91,Output_POTEnCIA!$A:$A,0),MATCH(K$1,Output_POTEnCIA!$1:$1,0))</f>
        <v>2.4760456974238423E-2</v>
      </c>
      <c r="L91" s="71">
        <f>INDEX(Output_POTEnCIA!$A$1:$BF$106,MATCH($E91,Output_POTEnCIA!$A:$A,0),MATCH(L$1,Output_POTEnCIA!$1:$1,0))</f>
        <v>0</v>
      </c>
      <c r="M91" s="71">
        <f>INDEX(Output_POTEnCIA!$A$1:$BF$106,MATCH($E91,Output_POTEnCIA!$A:$A,0),MATCH(M$1,Output_POTEnCIA!$1:$1,0))</f>
        <v>0</v>
      </c>
      <c r="N91" s="71">
        <f>INDEX(Output_POTEnCIA!$A$1:$BF$106,MATCH($E91,Output_POTEnCIA!$A:$A,0),MATCH(N$1,Output_POTEnCIA!$1:$1,0))</f>
        <v>2.9897450445125665E-2</v>
      </c>
      <c r="O91" s="71">
        <f>INDEX(Output_POTEnCIA!$A$1:$BF$106,MATCH($E91,Output_POTEnCIA!$A:$A,0),MATCH(O$1,Output_POTEnCIA!$1:$1,0))</f>
        <v>0</v>
      </c>
      <c r="P91" s="71">
        <f>INDEX(Output_POTEnCIA!$A$1:$BF$106,MATCH($E91,Output_POTEnCIA!$A:$A,0),MATCH(P$1,Output_POTEnCIA!$1:$1,0))</f>
        <v>1.0490769172144344E-2</v>
      </c>
      <c r="Q91" s="71">
        <f>INDEX(Output_POTEnCIA!$A$1:$BF$106,MATCH($E91,Output_POTEnCIA!$A:$A,0),MATCH(Q$1,Output_POTEnCIA!$1:$1,0))</f>
        <v>0</v>
      </c>
      <c r="R91" s="71">
        <f>INDEX(Output_POTEnCIA!$A$1:$BF$106,MATCH($E91,Output_POTEnCIA!$A:$A,0),MATCH(R$1,Output_POTEnCIA!$1:$1,0))</f>
        <v>3.1135569017746328E-3</v>
      </c>
      <c r="S91" s="71">
        <f>INDEX(Output_POTEnCIA!$A$1:$BF$106,MATCH($E91,Output_POTEnCIA!$A:$A,0),MATCH(S$1,Output_POTEnCIA!$1:$1,0))</f>
        <v>0</v>
      </c>
      <c r="T91" s="71">
        <f>INDEX(Output_POTEnCIA!$A$1:$BF$106,MATCH($E91,Output_POTEnCIA!$A:$A,0),MATCH(T$1,Output_POTEnCIA!$1:$1,0))</f>
        <v>0</v>
      </c>
      <c r="U91" s="71">
        <f>INDEX(Output_POTEnCIA!$A$1:$BF$106,MATCH($E91,Output_POTEnCIA!$A:$A,0),MATCH(U$1,Output_POTEnCIA!$1:$1,0))</f>
        <v>0</v>
      </c>
      <c r="V91" s="71">
        <f>INDEX(Output_POTEnCIA!$A$1:$BF$106,MATCH($E91,Output_POTEnCIA!$A:$A,0),MATCH(V$1,Output_POTEnCIA!$1:$1,0))</f>
        <v>1.9036131942109825E-2</v>
      </c>
      <c r="W91" s="71">
        <f>INDEX(Output_POTEnCIA!$A$1:$BF$106,MATCH($E91,Output_POTEnCIA!$A:$A,0),MATCH(W$1,Output_POTEnCIA!$1:$1,0))</f>
        <v>0</v>
      </c>
      <c r="X91" s="71">
        <f>INDEX(Output_POTEnCIA!$A$1:$BF$106,MATCH($E91,Output_POTEnCIA!$A:$A,0),MATCH(X$1,Output_POTEnCIA!$1:$1,0))</f>
        <v>0</v>
      </c>
      <c r="Y91" s="71">
        <f>INDEX(Output_POTEnCIA!$A$1:$BF$106,MATCH($E91,Output_POTEnCIA!$A:$A,0),MATCH(Y$1,Output_POTEnCIA!$1:$1,0))</f>
        <v>0</v>
      </c>
      <c r="Z91" s="71">
        <f>INDEX(Output_POTEnCIA!$A$1:$BF$106,MATCH($E91,Output_POTEnCIA!$A:$A,0),MATCH(Z$1,Output_POTEnCIA!$1:$1,0))</f>
        <v>0</v>
      </c>
      <c r="AA91" s="71">
        <f>INDEX(Output_POTEnCIA!$A$1:$BF$106,MATCH($E91,Output_POTEnCIA!$A:$A,0),MATCH(AA$1,Output_POTEnCIA!$1:$1,0))</f>
        <v>0.28165450844411827</v>
      </c>
      <c r="AB91" s="71">
        <f>INDEX(Output_POTEnCIA!$A$1:$BF$106,MATCH($E91,Output_POTEnCIA!$A:$A,0),MATCH(AB$1,Output_POTEnCIA!$1:$1,0))</f>
        <v>0</v>
      </c>
      <c r="AC91" s="71">
        <f>INDEX(Output_POTEnCIA!$A$1:$BF$106,MATCH($E91,Output_POTEnCIA!$A:$A,0),MATCH(AC$1,Output_POTEnCIA!$1:$1,0))</f>
        <v>7.7472753971581085E-2</v>
      </c>
      <c r="AD91" s="71">
        <f>INDEX(Output_POTEnCIA!$A$1:$BF$106,MATCH($E91,Output_POTEnCIA!$A:$A,0),MATCH(AD$1,Output_POTEnCIA!$1:$1,0))</f>
        <v>0</v>
      </c>
      <c r="AE91" s="71">
        <f>INDEX(Output_POTEnCIA!$A$1:$BF$106,MATCH($E91,Output_POTEnCIA!$A:$A,0),MATCH(AE$1,Output_POTEnCIA!$1:$1,0))</f>
        <v>0.59022215737189654</v>
      </c>
      <c r="AF91" s="71">
        <f>INDEX(Output_POTEnCIA!$A$1:$BF$106,MATCH($E91,Output_POTEnCIA!$A:$A,0),MATCH(AF$1,Output_POTEnCIA!$1:$1,0))</f>
        <v>0</v>
      </c>
      <c r="AG91" s="71">
        <f>INDEX(Output_POTEnCIA!$A$1:$BF$106,MATCH($E91,Output_POTEnCIA!$A:$A,0),MATCH(AG$1,Output_POTEnCIA!$1:$1,0))</f>
        <v>0</v>
      </c>
      <c r="AH91" s="71">
        <f>INDEX(Output_POTEnCIA!$A$1:$BF$106,MATCH($E91,Output_POTEnCIA!$A:$A,0),MATCH(AH$1,Output_POTEnCIA!$1:$1,0))</f>
        <v>1.6909361590422844E-2</v>
      </c>
      <c r="AI91" s="71"/>
      <c r="AJ91" s="71"/>
      <c r="AK91" s="71"/>
      <c r="AL91" s="71"/>
      <c r="AM91" s="71"/>
      <c r="AN91" s="71"/>
    </row>
    <row r="92" spans="1:40" x14ac:dyDescent="0.2">
      <c r="A92" t="s">
        <v>276</v>
      </c>
      <c r="B92" t="s">
        <v>278</v>
      </c>
      <c r="C92" t="s">
        <v>15</v>
      </c>
      <c r="D92" t="s">
        <v>1</v>
      </c>
      <c r="E92" t="s">
        <v>223</v>
      </c>
      <c r="F92" s="71">
        <f>INDEX(Output_POTEnCIA!$A$1:$BF$106,MATCH($E92,Output_POTEnCIA!$A:$A,0),MATCH(F$1,Output_POTEnCIA!$1:$1,0))</f>
        <v>0</v>
      </c>
      <c r="G92" s="71">
        <f>INDEX(Output_POTEnCIA!$A$1:$BF$106,MATCH($E92,Output_POTEnCIA!$A:$A,0),MATCH(G$1,Output_POTEnCIA!$1:$1,0))</f>
        <v>0</v>
      </c>
      <c r="H92" s="71">
        <f>INDEX(Output_POTEnCIA!$A$1:$BF$106,MATCH($E92,Output_POTEnCIA!$A:$A,0),MATCH(H$1,Output_POTEnCIA!$1:$1,0))</f>
        <v>0</v>
      </c>
      <c r="I92" s="71">
        <f>INDEX(Output_POTEnCIA!$A$1:$BF$106,MATCH($E92,Output_POTEnCIA!$A:$A,0),MATCH(I$1,Output_POTEnCIA!$1:$1,0))</f>
        <v>0</v>
      </c>
      <c r="J92" s="71">
        <f>INDEX(Output_POTEnCIA!$A$1:$BF$106,MATCH($E92,Output_POTEnCIA!$A:$A,0),MATCH(J$1,Output_POTEnCIA!$1:$1,0))</f>
        <v>0</v>
      </c>
      <c r="K92" s="71">
        <f>INDEX(Output_POTEnCIA!$A$1:$BF$106,MATCH($E92,Output_POTEnCIA!$A:$A,0),MATCH(K$1,Output_POTEnCIA!$1:$1,0))</f>
        <v>0</v>
      </c>
      <c r="L92" s="71">
        <f>INDEX(Output_POTEnCIA!$A$1:$BF$106,MATCH($E92,Output_POTEnCIA!$A:$A,0),MATCH(L$1,Output_POTEnCIA!$1:$1,0))</f>
        <v>0</v>
      </c>
      <c r="M92" s="71">
        <f>INDEX(Output_POTEnCIA!$A$1:$BF$106,MATCH($E92,Output_POTEnCIA!$A:$A,0),MATCH(M$1,Output_POTEnCIA!$1:$1,0))</f>
        <v>0</v>
      </c>
      <c r="N92" s="71">
        <f>INDEX(Output_POTEnCIA!$A$1:$BF$106,MATCH($E92,Output_POTEnCIA!$A:$A,0),MATCH(N$1,Output_POTEnCIA!$1:$1,0))</f>
        <v>0</v>
      </c>
      <c r="O92" s="71">
        <f>INDEX(Output_POTEnCIA!$A$1:$BF$106,MATCH($E92,Output_POTEnCIA!$A:$A,0),MATCH(O$1,Output_POTEnCIA!$1:$1,0))</f>
        <v>0</v>
      </c>
      <c r="P92" s="71">
        <f>INDEX(Output_POTEnCIA!$A$1:$BF$106,MATCH($E92,Output_POTEnCIA!$A:$A,0),MATCH(P$1,Output_POTEnCIA!$1:$1,0))</f>
        <v>0</v>
      </c>
      <c r="Q92" s="71">
        <f>INDEX(Output_POTEnCIA!$A$1:$BF$106,MATCH($E92,Output_POTEnCIA!$A:$A,0),MATCH(Q$1,Output_POTEnCIA!$1:$1,0))</f>
        <v>0</v>
      </c>
      <c r="R92" s="71">
        <f>INDEX(Output_POTEnCIA!$A$1:$BF$106,MATCH($E92,Output_POTEnCIA!$A:$A,0),MATCH(R$1,Output_POTEnCIA!$1:$1,0))</f>
        <v>0</v>
      </c>
      <c r="S92" s="71">
        <f>INDEX(Output_POTEnCIA!$A$1:$BF$106,MATCH($E92,Output_POTEnCIA!$A:$A,0),MATCH(S$1,Output_POTEnCIA!$1:$1,0))</f>
        <v>0</v>
      </c>
      <c r="T92" s="71">
        <f>INDEX(Output_POTEnCIA!$A$1:$BF$106,MATCH($E92,Output_POTEnCIA!$A:$A,0),MATCH(T$1,Output_POTEnCIA!$1:$1,0))</f>
        <v>0</v>
      </c>
      <c r="U92" s="71">
        <f>INDEX(Output_POTEnCIA!$A$1:$BF$106,MATCH($E92,Output_POTEnCIA!$A:$A,0),MATCH(U$1,Output_POTEnCIA!$1:$1,0))</f>
        <v>0</v>
      </c>
      <c r="V92" s="71">
        <f>INDEX(Output_POTEnCIA!$A$1:$BF$106,MATCH($E92,Output_POTEnCIA!$A:$A,0),MATCH(V$1,Output_POTEnCIA!$1:$1,0))</f>
        <v>0</v>
      </c>
      <c r="W92" s="71">
        <f>INDEX(Output_POTEnCIA!$A$1:$BF$106,MATCH($E92,Output_POTEnCIA!$A:$A,0),MATCH(W$1,Output_POTEnCIA!$1:$1,0))</f>
        <v>0</v>
      </c>
      <c r="X92" s="71">
        <f>INDEX(Output_POTEnCIA!$A$1:$BF$106,MATCH($E92,Output_POTEnCIA!$A:$A,0),MATCH(X$1,Output_POTEnCIA!$1:$1,0))</f>
        <v>0</v>
      </c>
      <c r="Y92" s="71">
        <f>INDEX(Output_POTEnCIA!$A$1:$BF$106,MATCH($E92,Output_POTEnCIA!$A:$A,0),MATCH(Y$1,Output_POTEnCIA!$1:$1,0))</f>
        <v>0</v>
      </c>
      <c r="Z92" s="71">
        <f>INDEX(Output_POTEnCIA!$A$1:$BF$106,MATCH($E92,Output_POTEnCIA!$A:$A,0),MATCH(Z$1,Output_POTEnCIA!$1:$1,0))</f>
        <v>0</v>
      </c>
      <c r="AA92" s="71">
        <f>INDEX(Output_POTEnCIA!$A$1:$BF$106,MATCH($E92,Output_POTEnCIA!$A:$A,0),MATCH(AA$1,Output_POTEnCIA!$1:$1,0))</f>
        <v>0</v>
      </c>
      <c r="AB92" s="71">
        <f>INDEX(Output_POTEnCIA!$A$1:$BF$106,MATCH($E92,Output_POTEnCIA!$A:$A,0),MATCH(AB$1,Output_POTEnCIA!$1:$1,0))</f>
        <v>0</v>
      </c>
      <c r="AC92" s="71">
        <f>INDEX(Output_POTEnCIA!$A$1:$BF$106,MATCH($E92,Output_POTEnCIA!$A:$A,0),MATCH(AC$1,Output_POTEnCIA!$1:$1,0))</f>
        <v>0</v>
      </c>
      <c r="AD92" s="71">
        <f>INDEX(Output_POTEnCIA!$A$1:$BF$106,MATCH($E92,Output_POTEnCIA!$A:$A,0),MATCH(AD$1,Output_POTEnCIA!$1:$1,0))</f>
        <v>0</v>
      </c>
      <c r="AE92" s="71">
        <f>INDEX(Output_POTEnCIA!$A$1:$BF$106,MATCH($E92,Output_POTEnCIA!$A:$A,0),MATCH(AE$1,Output_POTEnCIA!$1:$1,0))</f>
        <v>0</v>
      </c>
      <c r="AF92" s="71">
        <f>INDEX(Output_POTEnCIA!$A$1:$BF$106,MATCH($E92,Output_POTEnCIA!$A:$A,0),MATCH(AF$1,Output_POTEnCIA!$1:$1,0))</f>
        <v>0</v>
      </c>
      <c r="AG92" s="71">
        <f>INDEX(Output_POTEnCIA!$A$1:$BF$106,MATCH($E92,Output_POTEnCIA!$A:$A,0),MATCH(AG$1,Output_POTEnCIA!$1:$1,0))</f>
        <v>0</v>
      </c>
      <c r="AH92" s="71">
        <f>INDEX(Output_POTEnCIA!$A$1:$BF$106,MATCH($E92,Output_POTEnCIA!$A:$A,0),MATCH(AH$1,Output_POTEnCIA!$1:$1,0))</f>
        <v>0</v>
      </c>
      <c r="AI92" s="71"/>
      <c r="AJ92" s="71"/>
      <c r="AK92" s="71"/>
      <c r="AL92" s="71"/>
      <c r="AM92" s="71"/>
      <c r="AN92" s="71"/>
    </row>
    <row r="93" spans="1:40" x14ac:dyDescent="0.2">
      <c r="F93" s="71">
        <f>SUM(F89:F92)</f>
        <v>1</v>
      </c>
      <c r="G93" s="71">
        <f t="shared" ref="G93:AH93" si="73">SUM(G89:G92)</f>
        <v>1</v>
      </c>
      <c r="H93" s="71">
        <f t="shared" si="73"/>
        <v>1</v>
      </c>
      <c r="I93" s="71">
        <f t="shared" si="73"/>
        <v>1</v>
      </c>
      <c r="J93" s="71">
        <f t="shared" si="73"/>
        <v>1</v>
      </c>
      <c r="K93" s="71">
        <f t="shared" si="73"/>
        <v>1</v>
      </c>
      <c r="L93" s="71">
        <f t="shared" si="73"/>
        <v>1</v>
      </c>
      <c r="M93" s="71">
        <f t="shared" si="73"/>
        <v>1</v>
      </c>
      <c r="N93" s="71">
        <f t="shared" si="73"/>
        <v>1</v>
      </c>
      <c r="O93" s="71">
        <f t="shared" si="73"/>
        <v>1</v>
      </c>
      <c r="P93" s="71">
        <f t="shared" si="73"/>
        <v>1.0000000000000002</v>
      </c>
      <c r="Q93" s="71">
        <f t="shared" si="73"/>
        <v>1</v>
      </c>
      <c r="R93" s="71">
        <f t="shared" si="73"/>
        <v>1</v>
      </c>
      <c r="S93" s="71">
        <f t="shared" si="73"/>
        <v>0.99999999999999989</v>
      </c>
      <c r="T93" s="71">
        <f t="shared" si="73"/>
        <v>1</v>
      </c>
      <c r="U93" s="71">
        <f t="shared" si="73"/>
        <v>1</v>
      </c>
      <c r="V93" s="71">
        <f t="shared" si="73"/>
        <v>1</v>
      </c>
      <c r="W93" s="71">
        <f t="shared" si="73"/>
        <v>1</v>
      </c>
      <c r="X93" s="71">
        <f t="shared" si="73"/>
        <v>1</v>
      </c>
      <c r="Y93" s="71">
        <f t="shared" si="73"/>
        <v>1</v>
      </c>
      <c r="Z93" s="71">
        <f t="shared" si="73"/>
        <v>1</v>
      </c>
      <c r="AA93" s="71">
        <f t="shared" si="73"/>
        <v>1</v>
      </c>
      <c r="AB93" s="71">
        <f t="shared" si="73"/>
        <v>1</v>
      </c>
      <c r="AC93" s="71">
        <f t="shared" si="73"/>
        <v>0.99999999999999989</v>
      </c>
      <c r="AD93" s="71">
        <f t="shared" si="73"/>
        <v>1</v>
      </c>
      <c r="AE93" s="71">
        <f t="shared" si="73"/>
        <v>1</v>
      </c>
      <c r="AF93" s="71">
        <f t="shared" si="73"/>
        <v>1</v>
      </c>
      <c r="AG93" s="71">
        <f t="shared" si="73"/>
        <v>1</v>
      </c>
      <c r="AH93" s="71">
        <f t="shared" si="73"/>
        <v>1</v>
      </c>
      <c r="AI93" s="109">
        <f>SUM(F93:AH93)</f>
        <v>29</v>
      </c>
      <c r="AJ93" s="71" t="b">
        <f>AI93=29</f>
        <v>1</v>
      </c>
      <c r="AK93" s="71"/>
      <c r="AL93" s="71"/>
      <c r="AM93" s="71"/>
      <c r="AN93" s="71"/>
    </row>
    <row r="94" spans="1:40" x14ac:dyDescent="0.2">
      <c r="A94" t="s">
        <v>276</v>
      </c>
      <c r="B94" t="s">
        <v>278</v>
      </c>
      <c r="C94" t="s">
        <v>270</v>
      </c>
      <c r="D94" t="s">
        <v>1</v>
      </c>
      <c r="E94" t="s">
        <v>224</v>
      </c>
      <c r="F94" s="71">
        <f>INDEX(Output_POTEnCIA!$A$1:$BF$106,MATCH($E94,Output_POTEnCIA!$A:$A,0),MATCH(F$1,Output_POTEnCIA!$1:$1,0))</f>
        <v>0.96</v>
      </c>
      <c r="G94" s="71">
        <f>INDEX(Output_POTEnCIA!$A$1:$BF$106,MATCH($E94,Output_POTEnCIA!$A:$A,0),MATCH(G$1,Output_POTEnCIA!$1:$1,0))</f>
        <v>0.96</v>
      </c>
      <c r="H94" s="71">
        <f>INDEX(Output_POTEnCIA!$A$1:$BF$106,MATCH($E94,Output_POTEnCIA!$A:$A,0),MATCH(H$1,Output_POTEnCIA!$1:$1,0))</f>
        <v>0.96</v>
      </c>
      <c r="I94" s="71">
        <f>INDEX(Output_POTEnCIA!$A$1:$BF$106,MATCH($E94,Output_POTEnCIA!$A:$A,0),MATCH(I$1,Output_POTEnCIA!$1:$1,0))</f>
        <v>0.96</v>
      </c>
      <c r="J94" s="71">
        <f>INDEX(Output_POTEnCIA!$A$1:$BF$106,MATCH($E94,Output_POTEnCIA!$A:$A,0),MATCH(J$1,Output_POTEnCIA!$1:$1,0))</f>
        <v>0.96</v>
      </c>
      <c r="K94" s="71">
        <f>INDEX(Output_POTEnCIA!$A$1:$BF$106,MATCH($E94,Output_POTEnCIA!$A:$A,0),MATCH(K$1,Output_POTEnCIA!$1:$1,0))</f>
        <v>0.96</v>
      </c>
      <c r="L94" s="71">
        <f>INDEX(Output_POTEnCIA!$A$1:$BF$106,MATCH($E94,Output_POTEnCIA!$A:$A,0),MATCH(L$1,Output_POTEnCIA!$1:$1,0))</f>
        <v>0.96</v>
      </c>
      <c r="M94" s="71">
        <f>INDEX(Output_POTEnCIA!$A$1:$BF$106,MATCH($E94,Output_POTEnCIA!$A:$A,0),MATCH(M$1,Output_POTEnCIA!$1:$1,0))</f>
        <v>0.96</v>
      </c>
      <c r="N94" s="71">
        <f>INDEX(Output_POTEnCIA!$A$1:$BF$106,MATCH($E94,Output_POTEnCIA!$A:$A,0),MATCH(N$1,Output_POTEnCIA!$1:$1,0))</f>
        <v>0.96</v>
      </c>
      <c r="O94" s="71">
        <f>INDEX(Output_POTEnCIA!$A$1:$BF$106,MATCH($E94,Output_POTEnCIA!$A:$A,0),MATCH(O$1,Output_POTEnCIA!$1:$1,0))</f>
        <v>0.96</v>
      </c>
      <c r="P94" s="71">
        <f>INDEX(Output_POTEnCIA!$A$1:$BF$106,MATCH($E94,Output_POTEnCIA!$A:$A,0),MATCH(P$1,Output_POTEnCIA!$1:$1,0))</f>
        <v>0.96</v>
      </c>
      <c r="Q94" s="71">
        <f>INDEX(Output_POTEnCIA!$A$1:$BF$106,MATCH($E94,Output_POTEnCIA!$A:$A,0),MATCH(Q$1,Output_POTEnCIA!$1:$1,0))</f>
        <v>0.96</v>
      </c>
      <c r="R94" s="71">
        <f>INDEX(Output_POTEnCIA!$A$1:$BF$106,MATCH($E94,Output_POTEnCIA!$A:$A,0),MATCH(R$1,Output_POTEnCIA!$1:$1,0))</f>
        <v>0.96</v>
      </c>
      <c r="S94" s="71">
        <f>INDEX(Output_POTEnCIA!$A$1:$BF$106,MATCH($E94,Output_POTEnCIA!$A:$A,0),MATCH(S$1,Output_POTEnCIA!$1:$1,0))</f>
        <v>0.96</v>
      </c>
      <c r="T94" s="71">
        <f>INDEX(Output_POTEnCIA!$A$1:$BF$106,MATCH($E94,Output_POTEnCIA!$A:$A,0),MATCH(T$1,Output_POTEnCIA!$1:$1,0))</f>
        <v>0.96</v>
      </c>
      <c r="U94" s="71">
        <f>INDEX(Output_POTEnCIA!$A$1:$BF$106,MATCH($E94,Output_POTEnCIA!$A:$A,0),MATCH(U$1,Output_POTEnCIA!$1:$1,0))</f>
        <v>0.96</v>
      </c>
      <c r="V94" s="71">
        <f>INDEX(Output_POTEnCIA!$A$1:$BF$106,MATCH($E94,Output_POTEnCIA!$A:$A,0),MATCH(V$1,Output_POTEnCIA!$1:$1,0))</f>
        <v>0.96</v>
      </c>
      <c r="W94" s="71">
        <f>INDEX(Output_POTEnCIA!$A$1:$BF$106,MATCH($E94,Output_POTEnCIA!$A:$A,0),MATCH(W$1,Output_POTEnCIA!$1:$1,0))</f>
        <v>0.96</v>
      </c>
      <c r="X94" s="71">
        <f>INDEX(Output_POTEnCIA!$A$1:$BF$106,MATCH($E94,Output_POTEnCIA!$A:$A,0),MATCH(X$1,Output_POTEnCIA!$1:$1,0))</f>
        <v>0.96</v>
      </c>
      <c r="Y94" s="71">
        <f>INDEX(Output_POTEnCIA!$A$1:$BF$106,MATCH($E94,Output_POTEnCIA!$A:$A,0),MATCH(Y$1,Output_POTEnCIA!$1:$1,0))</f>
        <v>0.96</v>
      </c>
      <c r="Z94" s="71">
        <f>INDEX(Output_POTEnCIA!$A$1:$BF$106,MATCH($E94,Output_POTEnCIA!$A:$A,0),MATCH(Z$1,Output_POTEnCIA!$1:$1,0))</f>
        <v>0.96</v>
      </c>
      <c r="AA94" s="71">
        <f>INDEX(Output_POTEnCIA!$A$1:$BF$106,MATCH($E94,Output_POTEnCIA!$A:$A,0),MATCH(AA$1,Output_POTEnCIA!$1:$1,0))</f>
        <v>0.96</v>
      </c>
      <c r="AB94" s="71">
        <f>INDEX(Output_POTEnCIA!$A$1:$BF$106,MATCH($E94,Output_POTEnCIA!$A:$A,0),MATCH(AB$1,Output_POTEnCIA!$1:$1,0))</f>
        <v>0.96</v>
      </c>
      <c r="AC94" s="71">
        <f>INDEX(Output_POTEnCIA!$A$1:$BF$106,MATCH($E94,Output_POTEnCIA!$A:$A,0),MATCH(AC$1,Output_POTEnCIA!$1:$1,0))</f>
        <v>0.96</v>
      </c>
      <c r="AD94" s="71">
        <f>INDEX(Output_POTEnCIA!$A$1:$BF$106,MATCH($E94,Output_POTEnCIA!$A:$A,0),MATCH(AD$1,Output_POTEnCIA!$1:$1,0))</f>
        <v>0.96</v>
      </c>
      <c r="AE94" s="71">
        <f>INDEX(Output_POTEnCIA!$A$1:$BF$106,MATCH($E94,Output_POTEnCIA!$A:$A,0),MATCH(AE$1,Output_POTEnCIA!$1:$1,0))</f>
        <v>0.96</v>
      </c>
      <c r="AF94" s="71">
        <f>INDEX(Output_POTEnCIA!$A$1:$BF$106,MATCH($E94,Output_POTEnCIA!$A:$A,0),MATCH(AF$1,Output_POTEnCIA!$1:$1,0))</f>
        <v>0.96</v>
      </c>
      <c r="AG94" s="71">
        <f>INDEX(Output_POTEnCIA!$A$1:$BF$106,MATCH($E94,Output_POTEnCIA!$A:$A,0),MATCH(AG$1,Output_POTEnCIA!$1:$1,0))</f>
        <v>0.96</v>
      </c>
      <c r="AH94" s="71">
        <f>INDEX(Output_POTEnCIA!$A$1:$BF$106,MATCH($E94,Output_POTEnCIA!$A:$A,0),MATCH(AH$1,Output_POTEnCIA!$1:$1,0))</f>
        <v>0.96</v>
      </c>
      <c r="AI94" s="71"/>
      <c r="AJ94" s="71"/>
      <c r="AK94" s="71"/>
      <c r="AL94" s="71"/>
      <c r="AM94" s="71"/>
      <c r="AN94" s="71"/>
    </row>
    <row r="95" spans="1:40" x14ac:dyDescent="0.2">
      <c r="A95" t="s">
        <v>276</v>
      </c>
      <c r="B95" t="s">
        <v>278</v>
      </c>
      <c r="C95" t="s">
        <v>270</v>
      </c>
      <c r="D95" t="s">
        <v>1</v>
      </c>
      <c r="E95" t="s">
        <v>225</v>
      </c>
      <c r="F95" s="71">
        <f>INDEX(Output_POTEnCIA!$A$1:$BF$106,MATCH($E95,Output_POTEnCIA!$A:$A,0),MATCH(F$1,Output_POTEnCIA!$1:$1,0))</f>
        <v>0</v>
      </c>
      <c r="G95" s="71">
        <f>INDEX(Output_POTEnCIA!$A$1:$BF$106,MATCH($E95,Output_POTEnCIA!$A:$A,0),MATCH(G$1,Output_POTEnCIA!$1:$1,0))</f>
        <v>0</v>
      </c>
      <c r="H95" s="71">
        <f>INDEX(Output_POTEnCIA!$A$1:$BF$106,MATCH($E95,Output_POTEnCIA!$A:$A,0),MATCH(H$1,Output_POTEnCIA!$1:$1,0))</f>
        <v>0</v>
      </c>
      <c r="I95" s="71">
        <f>INDEX(Output_POTEnCIA!$A$1:$BF$106,MATCH($E95,Output_POTEnCIA!$A:$A,0),MATCH(I$1,Output_POTEnCIA!$1:$1,0))</f>
        <v>0</v>
      </c>
      <c r="J95" s="71">
        <f>INDEX(Output_POTEnCIA!$A$1:$BF$106,MATCH($E95,Output_POTEnCIA!$A:$A,0),MATCH(J$1,Output_POTEnCIA!$1:$1,0))</f>
        <v>0</v>
      </c>
      <c r="K95" s="71">
        <f>INDEX(Output_POTEnCIA!$A$1:$BF$106,MATCH($E95,Output_POTEnCIA!$A:$A,0),MATCH(K$1,Output_POTEnCIA!$1:$1,0))</f>
        <v>0</v>
      </c>
      <c r="L95" s="71">
        <f>INDEX(Output_POTEnCIA!$A$1:$BF$106,MATCH($E95,Output_POTEnCIA!$A:$A,0),MATCH(L$1,Output_POTEnCIA!$1:$1,0))</f>
        <v>0</v>
      </c>
      <c r="M95" s="71">
        <f>INDEX(Output_POTEnCIA!$A$1:$BF$106,MATCH($E95,Output_POTEnCIA!$A:$A,0),MATCH(M$1,Output_POTEnCIA!$1:$1,0))</f>
        <v>0</v>
      </c>
      <c r="N95" s="71">
        <f>INDEX(Output_POTEnCIA!$A$1:$BF$106,MATCH($E95,Output_POTEnCIA!$A:$A,0),MATCH(N$1,Output_POTEnCIA!$1:$1,0))</f>
        <v>0</v>
      </c>
      <c r="O95" s="71">
        <f>INDEX(Output_POTEnCIA!$A$1:$BF$106,MATCH($E95,Output_POTEnCIA!$A:$A,0),MATCH(O$1,Output_POTEnCIA!$1:$1,0))</f>
        <v>0</v>
      </c>
      <c r="P95" s="71">
        <f>INDEX(Output_POTEnCIA!$A$1:$BF$106,MATCH($E95,Output_POTEnCIA!$A:$A,0),MATCH(P$1,Output_POTEnCIA!$1:$1,0))</f>
        <v>0</v>
      </c>
      <c r="Q95" s="71">
        <f>INDEX(Output_POTEnCIA!$A$1:$BF$106,MATCH($E95,Output_POTEnCIA!$A:$A,0),MATCH(Q$1,Output_POTEnCIA!$1:$1,0))</f>
        <v>0</v>
      </c>
      <c r="R95" s="71">
        <f>INDEX(Output_POTEnCIA!$A$1:$BF$106,MATCH($E95,Output_POTEnCIA!$A:$A,0),MATCH(R$1,Output_POTEnCIA!$1:$1,0))</f>
        <v>0</v>
      </c>
      <c r="S95" s="71">
        <f>INDEX(Output_POTEnCIA!$A$1:$BF$106,MATCH($E95,Output_POTEnCIA!$A:$A,0),MATCH(S$1,Output_POTEnCIA!$1:$1,0))</f>
        <v>0</v>
      </c>
      <c r="T95" s="71">
        <f>INDEX(Output_POTEnCIA!$A$1:$BF$106,MATCH($E95,Output_POTEnCIA!$A:$A,0),MATCH(T$1,Output_POTEnCIA!$1:$1,0))</f>
        <v>0</v>
      </c>
      <c r="U95" s="71">
        <f>INDEX(Output_POTEnCIA!$A$1:$BF$106,MATCH($E95,Output_POTEnCIA!$A:$A,0),MATCH(U$1,Output_POTEnCIA!$1:$1,0))</f>
        <v>0</v>
      </c>
      <c r="V95" s="71">
        <f>INDEX(Output_POTEnCIA!$A$1:$BF$106,MATCH($E95,Output_POTEnCIA!$A:$A,0),MATCH(V$1,Output_POTEnCIA!$1:$1,0))</f>
        <v>0</v>
      </c>
      <c r="W95" s="71">
        <f>INDEX(Output_POTEnCIA!$A$1:$BF$106,MATCH($E95,Output_POTEnCIA!$A:$A,0),MATCH(W$1,Output_POTEnCIA!$1:$1,0))</f>
        <v>0</v>
      </c>
      <c r="X95" s="71">
        <f>INDEX(Output_POTEnCIA!$A$1:$BF$106,MATCH($E95,Output_POTEnCIA!$A:$A,0),MATCH(X$1,Output_POTEnCIA!$1:$1,0))</f>
        <v>0</v>
      </c>
      <c r="Y95" s="71">
        <f>INDEX(Output_POTEnCIA!$A$1:$BF$106,MATCH($E95,Output_POTEnCIA!$A:$A,0),MATCH(Y$1,Output_POTEnCIA!$1:$1,0))</f>
        <v>0</v>
      </c>
      <c r="Z95" s="71">
        <f>INDEX(Output_POTEnCIA!$A$1:$BF$106,MATCH($E95,Output_POTEnCIA!$A:$A,0),MATCH(Z$1,Output_POTEnCIA!$1:$1,0))</f>
        <v>0</v>
      </c>
      <c r="AA95" s="71">
        <f>INDEX(Output_POTEnCIA!$A$1:$BF$106,MATCH($E95,Output_POTEnCIA!$A:$A,0),MATCH(AA$1,Output_POTEnCIA!$1:$1,0))</f>
        <v>0</v>
      </c>
      <c r="AB95" s="71">
        <f>INDEX(Output_POTEnCIA!$A$1:$BF$106,MATCH($E95,Output_POTEnCIA!$A:$A,0),MATCH(AB$1,Output_POTEnCIA!$1:$1,0))</f>
        <v>0</v>
      </c>
      <c r="AC95" s="71">
        <f>INDEX(Output_POTEnCIA!$A$1:$BF$106,MATCH($E95,Output_POTEnCIA!$A:$A,0),MATCH(AC$1,Output_POTEnCIA!$1:$1,0))</f>
        <v>0</v>
      </c>
      <c r="AD95" s="71">
        <f>INDEX(Output_POTEnCIA!$A$1:$BF$106,MATCH($E95,Output_POTEnCIA!$A:$A,0),MATCH(AD$1,Output_POTEnCIA!$1:$1,0))</f>
        <v>0</v>
      </c>
      <c r="AE95" s="71">
        <f>INDEX(Output_POTEnCIA!$A$1:$BF$106,MATCH($E95,Output_POTEnCIA!$A:$A,0),MATCH(AE$1,Output_POTEnCIA!$1:$1,0))</f>
        <v>0</v>
      </c>
      <c r="AF95" s="71">
        <f>INDEX(Output_POTEnCIA!$A$1:$BF$106,MATCH($E95,Output_POTEnCIA!$A:$A,0),MATCH(AF$1,Output_POTEnCIA!$1:$1,0))</f>
        <v>0</v>
      </c>
      <c r="AG95" s="71">
        <f>INDEX(Output_POTEnCIA!$A$1:$BF$106,MATCH($E95,Output_POTEnCIA!$A:$A,0),MATCH(AG$1,Output_POTEnCIA!$1:$1,0))</f>
        <v>0</v>
      </c>
      <c r="AH95" s="71">
        <f>INDEX(Output_POTEnCIA!$A$1:$BF$106,MATCH($E95,Output_POTEnCIA!$A:$A,0),MATCH(AH$1,Output_POTEnCIA!$1:$1,0))</f>
        <v>0</v>
      </c>
      <c r="AI95" s="71"/>
      <c r="AJ95" s="71"/>
      <c r="AK95" s="71"/>
      <c r="AL95" s="71"/>
      <c r="AM95" s="71"/>
      <c r="AN95" s="71"/>
    </row>
    <row r="96" spans="1:40" x14ac:dyDescent="0.2">
      <c r="A96" t="s">
        <v>276</v>
      </c>
      <c r="B96" t="s">
        <v>278</v>
      </c>
      <c r="C96" t="s">
        <v>270</v>
      </c>
      <c r="D96" t="s">
        <v>1</v>
      </c>
      <c r="E96" t="s">
        <v>226</v>
      </c>
      <c r="F96" s="71">
        <f>INDEX(Output_POTEnCIA!$A$1:$BF$106,MATCH($E96,Output_POTEnCIA!$A:$A,0),MATCH(F$1,Output_POTEnCIA!$1:$1,0))</f>
        <v>0.04</v>
      </c>
      <c r="G96" s="71">
        <f>INDEX(Output_POTEnCIA!$A$1:$BF$106,MATCH($E96,Output_POTEnCIA!$A:$A,0),MATCH(G$1,Output_POTEnCIA!$1:$1,0))</f>
        <v>0.04</v>
      </c>
      <c r="H96" s="71">
        <f>INDEX(Output_POTEnCIA!$A$1:$BF$106,MATCH($E96,Output_POTEnCIA!$A:$A,0),MATCH(H$1,Output_POTEnCIA!$1:$1,0))</f>
        <v>0.04</v>
      </c>
      <c r="I96" s="71">
        <f>INDEX(Output_POTEnCIA!$A$1:$BF$106,MATCH($E96,Output_POTEnCIA!$A:$A,0),MATCH(I$1,Output_POTEnCIA!$1:$1,0))</f>
        <v>0.04</v>
      </c>
      <c r="J96" s="71">
        <f>INDEX(Output_POTEnCIA!$A$1:$BF$106,MATCH($E96,Output_POTEnCIA!$A:$A,0),MATCH(J$1,Output_POTEnCIA!$1:$1,0))</f>
        <v>0.04</v>
      </c>
      <c r="K96" s="71">
        <f>INDEX(Output_POTEnCIA!$A$1:$BF$106,MATCH($E96,Output_POTEnCIA!$A:$A,0),MATCH(K$1,Output_POTEnCIA!$1:$1,0))</f>
        <v>0.04</v>
      </c>
      <c r="L96" s="71">
        <f>INDEX(Output_POTEnCIA!$A$1:$BF$106,MATCH($E96,Output_POTEnCIA!$A:$A,0),MATCH(L$1,Output_POTEnCIA!$1:$1,0))</f>
        <v>0.04</v>
      </c>
      <c r="M96" s="71">
        <f>INDEX(Output_POTEnCIA!$A$1:$BF$106,MATCH($E96,Output_POTEnCIA!$A:$A,0),MATCH(M$1,Output_POTEnCIA!$1:$1,0))</f>
        <v>0.04</v>
      </c>
      <c r="N96" s="71">
        <f>INDEX(Output_POTEnCIA!$A$1:$BF$106,MATCH($E96,Output_POTEnCIA!$A:$A,0),MATCH(N$1,Output_POTEnCIA!$1:$1,0))</f>
        <v>0.04</v>
      </c>
      <c r="O96" s="71">
        <f>INDEX(Output_POTEnCIA!$A$1:$BF$106,MATCH($E96,Output_POTEnCIA!$A:$A,0),MATCH(O$1,Output_POTEnCIA!$1:$1,0))</f>
        <v>0.04</v>
      </c>
      <c r="P96" s="71">
        <f>INDEX(Output_POTEnCIA!$A$1:$BF$106,MATCH($E96,Output_POTEnCIA!$A:$A,0),MATCH(P$1,Output_POTEnCIA!$1:$1,0))</f>
        <v>0.04</v>
      </c>
      <c r="Q96" s="71">
        <f>INDEX(Output_POTEnCIA!$A$1:$BF$106,MATCH($E96,Output_POTEnCIA!$A:$A,0),MATCH(Q$1,Output_POTEnCIA!$1:$1,0))</f>
        <v>0.04</v>
      </c>
      <c r="R96" s="71">
        <f>INDEX(Output_POTEnCIA!$A$1:$BF$106,MATCH($E96,Output_POTEnCIA!$A:$A,0),MATCH(R$1,Output_POTEnCIA!$1:$1,0))</f>
        <v>0.04</v>
      </c>
      <c r="S96" s="71">
        <f>INDEX(Output_POTEnCIA!$A$1:$BF$106,MATCH($E96,Output_POTEnCIA!$A:$A,0),MATCH(S$1,Output_POTEnCIA!$1:$1,0))</f>
        <v>0.04</v>
      </c>
      <c r="T96" s="71">
        <f>INDEX(Output_POTEnCIA!$A$1:$BF$106,MATCH($E96,Output_POTEnCIA!$A:$A,0),MATCH(T$1,Output_POTEnCIA!$1:$1,0))</f>
        <v>0.04</v>
      </c>
      <c r="U96" s="71">
        <f>INDEX(Output_POTEnCIA!$A$1:$BF$106,MATCH($E96,Output_POTEnCIA!$A:$A,0),MATCH(U$1,Output_POTEnCIA!$1:$1,0))</f>
        <v>0.04</v>
      </c>
      <c r="V96" s="71">
        <f>INDEX(Output_POTEnCIA!$A$1:$BF$106,MATCH($E96,Output_POTEnCIA!$A:$A,0),MATCH(V$1,Output_POTEnCIA!$1:$1,0))</f>
        <v>0.04</v>
      </c>
      <c r="W96" s="71">
        <f>INDEX(Output_POTEnCIA!$A$1:$BF$106,MATCH($E96,Output_POTEnCIA!$A:$A,0),MATCH(W$1,Output_POTEnCIA!$1:$1,0))</f>
        <v>0.04</v>
      </c>
      <c r="X96" s="71">
        <f>INDEX(Output_POTEnCIA!$A$1:$BF$106,MATCH($E96,Output_POTEnCIA!$A:$A,0),MATCH(X$1,Output_POTEnCIA!$1:$1,0))</f>
        <v>0.04</v>
      </c>
      <c r="Y96" s="71">
        <f>INDEX(Output_POTEnCIA!$A$1:$BF$106,MATCH($E96,Output_POTEnCIA!$A:$A,0),MATCH(Y$1,Output_POTEnCIA!$1:$1,0))</f>
        <v>0.04</v>
      </c>
      <c r="Z96" s="71">
        <f>INDEX(Output_POTEnCIA!$A$1:$BF$106,MATCH($E96,Output_POTEnCIA!$A:$A,0),MATCH(Z$1,Output_POTEnCIA!$1:$1,0))</f>
        <v>0.04</v>
      </c>
      <c r="AA96" s="71">
        <f>INDEX(Output_POTEnCIA!$A$1:$BF$106,MATCH($E96,Output_POTEnCIA!$A:$A,0),MATCH(AA$1,Output_POTEnCIA!$1:$1,0))</f>
        <v>0.04</v>
      </c>
      <c r="AB96" s="71">
        <f>INDEX(Output_POTEnCIA!$A$1:$BF$106,MATCH($E96,Output_POTEnCIA!$A:$A,0),MATCH(AB$1,Output_POTEnCIA!$1:$1,0))</f>
        <v>0.04</v>
      </c>
      <c r="AC96" s="71">
        <f>INDEX(Output_POTEnCIA!$A$1:$BF$106,MATCH($E96,Output_POTEnCIA!$A:$A,0),MATCH(AC$1,Output_POTEnCIA!$1:$1,0))</f>
        <v>0.04</v>
      </c>
      <c r="AD96" s="71">
        <f>INDEX(Output_POTEnCIA!$A$1:$BF$106,MATCH($E96,Output_POTEnCIA!$A:$A,0),MATCH(AD$1,Output_POTEnCIA!$1:$1,0))</f>
        <v>0.04</v>
      </c>
      <c r="AE96" s="71">
        <f>INDEX(Output_POTEnCIA!$A$1:$BF$106,MATCH($E96,Output_POTEnCIA!$A:$A,0),MATCH(AE$1,Output_POTEnCIA!$1:$1,0))</f>
        <v>0.04</v>
      </c>
      <c r="AF96" s="71">
        <f>INDEX(Output_POTEnCIA!$A$1:$BF$106,MATCH($E96,Output_POTEnCIA!$A:$A,0),MATCH(AF$1,Output_POTEnCIA!$1:$1,0))</f>
        <v>0.04</v>
      </c>
      <c r="AG96" s="71">
        <f>INDEX(Output_POTEnCIA!$A$1:$BF$106,MATCH($E96,Output_POTEnCIA!$A:$A,0),MATCH(AG$1,Output_POTEnCIA!$1:$1,0))</f>
        <v>0.04</v>
      </c>
      <c r="AH96" s="71">
        <f>INDEX(Output_POTEnCIA!$A$1:$BF$106,MATCH($E96,Output_POTEnCIA!$A:$A,0),MATCH(AH$1,Output_POTEnCIA!$1:$1,0))</f>
        <v>0.04</v>
      </c>
      <c r="AI96" s="71"/>
      <c r="AJ96" s="71"/>
      <c r="AK96" s="71"/>
      <c r="AL96" s="71"/>
      <c r="AM96" s="71"/>
      <c r="AN96" s="71"/>
    </row>
    <row r="97" spans="1:36" x14ac:dyDescent="0.2">
      <c r="F97" s="71">
        <f>SUM(F94:F96)</f>
        <v>1</v>
      </c>
      <c r="G97" s="71">
        <f t="shared" ref="G97:AH97" si="74">SUM(G94:G96)</f>
        <v>1</v>
      </c>
      <c r="H97" s="71">
        <f t="shared" si="74"/>
        <v>1</v>
      </c>
      <c r="I97" s="71">
        <f t="shared" si="74"/>
        <v>1</v>
      </c>
      <c r="J97" s="71">
        <f t="shared" si="74"/>
        <v>1</v>
      </c>
      <c r="K97" s="71">
        <f t="shared" si="74"/>
        <v>1</v>
      </c>
      <c r="L97" s="71">
        <f t="shared" si="74"/>
        <v>1</v>
      </c>
      <c r="M97" s="71">
        <f t="shared" si="74"/>
        <v>1</v>
      </c>
      <c r="N97" s="71">
        <f t="shared" si="74"/>
        <v>1</v>
      </c>
      <c r="O97" s="71">
        <f t="shared" si="74"/>
        <v>1</v>
      </c>
      <c r="P97" s="71">
        <f t="shared" si="74"/>
        <v>1</v>
      </c>
      <c r="Q97" s="71">
        <f t="shared" si="74"/>
        <v>1</v>
      </c>
      <c r="R97" s="71">
        <f t="shared" si="74"/>
        <v>1</v>
      </c>
      <c r="S97" s="71">
        <f t="shared" si="74"/>
        <v>1</v>
      </c>
      <c r="T97" s="71">
        <f t="shared" si="74"/>
        <v>1</v>
      </c>
      <c r="U97" s="71">
        <f t="shared" si="74"/>
        <v>1</v>
      </c>
      <c r="V97" s="71">
        <f t="shared" si="74"/>
        <v>1</v>
      </c>
      <c r="W97" s="71">
        <f t="shared" si="74"/>
        <v>1</v>
      </c>
      <c r="X97" s="71">
        <f t="shared" si="74"/>
        <v>1</v>
      </c>
      <c r="Y97" s="71">
        <f t="shared" si="74"/>
        <v>1</v>
      </c>
      <c r="Z97" s="71">
        <f t="shared" si="74"/>
        <v>1</v>
      </c>
      <c r="AA97" s="71">
        <f t="shared" si="74"/>
        <v>1</v>
      </c>
      <c r="AB97" s="71">
        <f t="shared" si="74"/>
        <v>1</v>
      </c>
      <c r="AC97" s="71">
        <f t="shared" si="74"/>
        <v>1</v>
      </c>
      <c r="AD97" s="71">
        <f t="shared" si="74"/>
        <v>1</v>
      </c>
      <c r="AE97" s="71">
        <f t="shared" si="74"/>
        <v>1</v>
      </c>
      <c r="AF97" s="71">
        <f t="shared" si="74"/>
        <v>1</v>
      </c>
      <c r="AG97" s="71">
        <f t="shared" si="74"/>
        <v>1</v>
      </c>
      <c r="AH97" s="71">
        <f t="shared" si="74"/>
        <v>1</v>
      </c>
      <c r="AI97" s="109">
        <f>SUM(F97:AH97)</f>
        <v>29</v>
      </c>
      <c r="AJ97" s="71" t="b">
        <f>AI97=29</f>
        <v>1</v>
      </c>
    </row>
    <row r="98" spans="1:36" x14ac:dyDescent="0.2">
      <c r="A98" t="s">
        <v>266</v>
      </c>
      <c r="B98" t="s">
        <v>257</v>
      </c>
      <c r="C98" t="s">
        <v>270</v>
      </c>
      <c r="D98" t="s">
        <v>268</v>
      </c>
      <c r="E98" t="s">
        <v>154</v>
      </c>
      <c r="F98" s="71">
        <f>INDEX(Output_POTEnCIA!$A$1:$BF$106,MATCH($E98,Output_POTEnCIA!$A:$A,0),MATCH(F$1,Output_POTEnCIA!$1:$1,0))</f>
        <v>0.4110225000719202</v>
      </c>
      <c r="G98" s="71">
        <f>INDEX(Output_POTEnCIA!$A$1:$BF$106,MATCH($E98,Output_POTEnCIA!$A:$A,0),MATCH(G$1,Output_POTEnCIA!$1:$1,0))</f>
        <v>0.23379800178427068</v>
      </c>
      <c r="H98" s="71">
        <f>INDEX(Output_POTEnCIA!$A$1:$BF$106,MATCH($E98,Output_POTEnCIA!$A:$A,0),MATCH(H$1,Output_POTEnCIA!$1:$1,0))</f>
        <v>0.31979472202907366</v>
      </c>
      <c r="I98" s="71">
        <f>INDEX(Output_POTEnCIA!$A$1:$BF$106,MATCH($E98,Output_POTEnCIA!$A:$A,0),MATCH(I$1,Output_POTEnCIA!$1:$1,0))</f>
        <v>0.98044945326271216</v>
      </c>
      <c r="J98" s="71">
        <f>INDEX(Output_POTEnCIA!$A$1:$BF$106,MATCH($E98,Output_POTEnCIA!$A:$A,0),MATCH(J$1,Output_POTEnCIA!$1:$1,0))</f>
        <v>0.28406892536883044</v>
      </c>
      <c r="K98" s="71">
        <f>INDEX(Output_POTEnCIA!$A$1:$BF$106,MATCH($E98,Output_POTEnCIA!$A:$A,0),MATCH(K$1,Output_POTEnCIA!$1:$1,0))</f>
        <v>0.32267089204735083</v>
      </c>
      <c r="L98" s="71">
        <f>INDEX(Output_POTEnCIA!$A$1:$BF$106,MATCH($E98,Output_POTEnCIA!$A:$A,0),MATCH(L$1,Output_POTEnCIA!$1:$1,0))</f>
        <v>0.2159353150116593</v>
      </c>
      <c r="M98" s="71">
        <f>INDEX(Output_POTEnCIA!$A$1:$BF$106,MATCH($E98,Output_POTEnCIA!$A:$A,0),MATCH(M$1,Output_POTEnCIA!$1:$1,0))</f>
        <v>0.21999606506567579</v>
      </c>
      <c r="N98" s="71">
        <f>INDEX(Output_POTEnCIA!$A$1:$BF$106,MATCH($E98,Output_POTEnCIA!$A:$A,0),MATCH(N$1,Output_POTEnCIA!$1:$1,0))</f>
        <v>0.43313981559397308</v>
      </c>
      <c r="O98" s="71">
        <f>INDEX(Output_POTEnCIA!$A$1:$BF$106,MATCH($E98,Output_POTEnCIA!$A:$A,0),MATCH(O$1,Output_POTEnCIA!$1:$1,0))</f>
        <v>0.12830131583280777</v>
      </c>
      <c r="P98" s="71">
        <f>INDEX(Output_POTEnCIA!$A$1:$BF$106,MATCH($E98,Output_POTEnCIA!$A:$A,0),MATCH(P$1,Output_POTEnCIA!$1:$1,0))</f>
        <v>0.25608588894498618</v>
      </c>
      <c r="Q98" s="71">
        <f>INDEX(Output_POTEnCIA!$A$1:$BF$106,MATCH($E98,Output_POTEnCIA!$A:$A,0),MATCH(Q$1,Output_POTEnCIA!$1:$1,0))</f>
        <v>0.31364897236905087</v>
      </c>
      <c r="R98" s="71">
        <f>INDEX(Output_POTEnCIA!$A$1:$BF$106,MATCH($E98,Output_POTEnCIA!$A:$A,0),MATCH(R$1,Output_POTEnCIA!$1:$1,0))</f>
        <v>0.47869424898500751</v>
      </c>
      <c r="S98" s="71">
        <f>INDEX(Output_POTEnCIA!$A$1:$BF$106,MATCH($E98,Output_POTEnCIA!$A:$A,0),MATCH(S$1,Output_POTEnCIA!$1:$1,0))</f>
        <v>0.29987790720531154</v>
      </c>
      <c r="T98" s="71">
        <f>INDEX(Output_POTEnCIA!$A$1:$BF$106,MATCH($E98,Output_POTEnCIA!$A:$A,0),MATCH(T$1,Output_POTEnCIA!$1:$1,0))</f>
        <v>0.33846668611454195</v>
      </c>
      <c r="U98" s="71">
        <f>INDEX(Output_POTEnCIA!$A$1:$BF$106,MATCH($E98,Output_POTEnCIA!$A:$A,0),MATCH(U$1,Output_POTEnCIA!$1:$1,0))</f>
        <v>0.411658630108165</v>
      </c>
      <c r="V98" s="71">
        <f>INDEX(Output_POTEnCIA!$A$1:$BF$106,MATCH($E98,Output_POTEnCIA!$A:$A,0),MATCH(V$1,Output_POTEnCIA!$1:$1,0))</f>
        <v>0.35859508121367717</v>
      </c>
      <c r="W98" s="71">
        <f>INDEX(Output_POTEnCIA!$A$1:$BF$106,MATCH($E98,Output_POTEnCIA!$A:$A,0),MATCH(W$1,Output_POTEnCIA!$1:$1,0))</f>
        <v>0.16911851025729954</v>
      </c>
      <c r="X98" s="71">
        <f>INDEX(Output_POTEnCIA!$A$1:$BF$106,MATCH($E98,Output_POTEnCIA!$A:$A,0),MATCH(X$1,Output_POTEnCIA!$1:$1,0))</f>
        <v>0.24281168062114314</v>
      </c>
      <c r="Y98" s="71">
        <f>INDEX(Output_POTEnCIA!$A$1:$BF$106,MATCH($E98,Output_POTEnCIA!$A:$A,0),MATCH(Y$1,Output_POTEnCIA!$1:$1,0))</f>
        <v>0.26776970834887814</v>
      </c>
      <c r="Z98" s="71">
        <f>INDEX(Output_POTEnCIA!$A$1:$BF$106,MATCH($E98,Output_POTEnCIA!$A:$A,0),MATCH(Z$1,Output_POTEnCIA!$1:$1,0))</f>
        <v>0.28727219765320339</v>
      </c>
      <c r="AA98" s="71">
        <f>INDEX(Output_POTEnCIA!$A$1:$BF$106,MATCH($E98,Output_POTEnCIA!$A:$A,0),MATCH(AA$1,Output_POTEnCIA!$1:$1,0))</f>
        <v>0.2550553306830029</v>
      </c>
      <c r="AB98" s="71">
        <f>INDEX(Output_POTEnCIA!$A$1:$BF$106,MATCH($E98,Output_POTEnCIA!$A:$A,0),MATCH(AB$1,Output_POTEnCIA!$1:$1,0))</f>
        <v>0.40701768418008577</v>
      </c>
      <c r="AC98" s="71">
        <f>INDEX(Output_POTEnCIA!$A$1:$BF$106,MATCH($E98,Output_POTEnCIA!$A:$A,0),MATCH(AC$1,Output_POTEnCIA!$1:$1,0))</f>
        <v>0.38231085407782822</v>
      </c>
      <c r="AD98" s="71">
        <f>INDEX(Output_POTEnCIA!$A$1:$BF$106,MATCH($E98,Output_POTEnCIA!$A:$A,0),MATCH(AD$1,Output_POTEnCIA!$1:$1,0))</f>
        <v>0.20306867775087339</v>
      </c>
      <c r="AE98" s="71">
        <f>INDEX(Output_POTEnCIA!$A$1:$BF$106,MATCH($E98,Output_POTEnCIA!$A:$A,0),MATCH(AE$1,Output_POTEnCIA!$1:$1,0))</f>
        <v>0.41827140769513599</v>
      </c>
      <c r="AF98" s="71">
        <f>INDEX(Output_POTEnCIA!$A$1:$BF$106,MATCH($E98,Output_POTEnCIA!$A:$A,0),MATCH(AF$1,Output_POTEnCIA!$1:$1,0))</f>
        <v>0.19906649204414897</v>
      </c>
      <c r="AG98" s="71">
        <f>INDEX(Output_POTEnCIA!$A$1:$BF$106,MATCH($E98,Output_POTEnCIA!$A:$A,0),MATCH(AG$1,Output_POTEnCIA!$1:$1,0))</f>
        <v>0.67730666994434408</v>
      </c>
      <c r="AH98" s="71">
        <f>INDEX(Output_POTEnCIA!$A$1:$BF$106,MATCH($E98,Output_POTEnCIA!$A:$A,0),MATCH(AH$1,Output_POTEnCIA!$1:$1,0))</f>
        <v>0.14996110371264484</v>
      </c>
    </row>
    <row r="99" spans="1:36" x14ac:dyDescent="0.2">
      <c r="A99" t="s">
        <v>266</v>
      </c>
      <c r="B99" t="s">
        <v>257</v>
      </c>
      <c r="C99" t="s">
        <v>270</v>
      </c>
      <c r="D99" t="s">
        <v>1</v>
      </c>
      <c r="E99" t="s">
        <v>162</v>
      </c>
      <c r="F99" s="71">
        <f>INDEX(Output_POTEnCIA!$A$1:$BF$106,MATCH($E99,Output_POTEnCIA!$A:$A,0),MATCH(F$1,Output_POTEnCIA!$1:$1,0))</f>
        <v>0.58827848240915426</v>
      </c>
      <c r="G99" s="71">
        <f>INDEX(Output_POTEnCIA!$A$1:$BF$106,MATCH($E99,Output_POTEnCIA!$A:$A,0),MATCH(G$1,Output_POTEnCIA!$1:$1,0))</f>
        <v>0.76568039099146668</v>
      </c>
      <c r="H99" s="71">
        <f>INDEX(Output_POTEnCIA!$A$1:$BF$106,MATCH($E99,Output_POTEnCIA!$A:$A,0),MATCH(H$1,Output_POTEnCIA!$1:$1,0))</f>
        <v>0.68002098384513898</v>
      </c>
      <c r="I99" s="71">
        <f>INDEX(Output_POTEnCIA!$A$1:$BF$106,MATCH($E99,Output_POTEnCIA!$A:$A,0),MATCH(I$1,Output_POTEnCIA!$1:$1,0))</f>
        <v>1.9550546737287802E-2</v>
      </c>
      <c r="J99" s="71">
        <f>INDEX(Output_POTEnCIA!$A$1:$BF$106,MATCH($E99,Output_POTEnCIA!$A:$A,0),MATCH(J$1,Output_POTEnCIA!$1:$1,0))</f>
        <v>0.71560867935103167</v>
      </c>
      <c r="K99" s="71">
        <f>INDEX(Output_POTEnCIA!$A$1:$BF$106,MATCH($E99,Output_POTEnCIA!$A:$A,0),MATCH(K$1,Output_POTEnCIA!$1:$1,0))</f>
        <v>0.67703657613747681</v>
      </c>
      <c r="L99" s="71">
        <f>INDEX(Output_POTEnCIA!$A$1:$BF$106,MATCH($E99,Output_POTEnCIA!$A:$A,0),MATCH(L$1,Output_POTEnCIA!$1:$1,0))</f>
        <v>0.78324144086586844</v>
      </c>
      <c r="M99" s="71">
        <f>INDEX(Output_POTEnCIA!$A$1:$BF$106,MATCH($E99,Output_POTEnCIA!$A:$A,0),MATCH(M$1,Output_POTEnCIA!$1:$1,0))</f>
        <v>0.77998179065650886</v>
      </c>
      <c r="N99" s="71">
        <f>INDEX(Output_POTEnCIA!$A$1:$BF$106,MATCH($E99,Output_POTEnCIA!$A:$A,0),MATCH(N$1,Output_POTEnCIA!$1:$1,0))</f>
        <v>0.5645050608856963</v>
      </c>
      <c r="O99" s="71">
        <f>INDEX(Output_POTEnCIA!$A$1:$BF$106,MATCH($E99,Output_POTEnCIA!$A:$A,0),MATCH(O$1,Output_POTEnCIA!$1:$1,0))</f>
        <v>0.87116734048699718</v>
      </c>
      <c r="P99" s="71">
        <f>INDEX(Output_POTEnCIA!$A$1:$BF$106,MATCH($E99,Output_POTEnCIA!$A:$A,0),MATCH(P$1,Output_POTEnCIA!$1:$1,0))</f>
        <v>0.73378200005644045</v>
      </c>
      <c r="Q99" s="71">
        <f>INDEX(Output_POTEnCIA!$A$1:$BF$106,MATCH($E99,Output_POTEnCIA!$A:$A,0),MATCH(Q$1,Output_POTEnCIA!$1:$1,0))</f>
        <v>0.68561236129191505</v>
      </c>
      <c r="R99" s="71">
        <f>INDEX(Output_POTEnCIA!$A$1:$BF$106,MATCH($E99,Output_POTEnCIA!$A:$A,0),MATCH(R$1,Output_POTEnCIA!$1:$1,0))</f>
        <v>0.50494729658833493</v>
      </c>
      <c r="S99" s="71">
        <f>INDEX(Output_POTEnCIA!$A$1:$BF$106,MATCH($E99,Output_POTEnCIA!$A:$A,0),MATCH(S$1,Output_POTEnCIA!$1:$1,0))</f>
        <v>0.69914024962623234</v>
      </c>
      <c r="T99" s="71">
        <f>INDEX(Output_POTEnCIA!$A$1:$BF$106,MATCH($E99,Output_POTEnCIA!$A:$A,0),MATCH(T$1,Output_POTEnCIA!$1:$1,0))</f>
        <v>0.66126563597464816</v>
      </c>
      <c r="U99" s="71">
        <f>INDEX(Output_POTEnCIA!$A$1:$BF$106,MATCH($E99,Output_POTEnCIA!$A:$A,0),MATCH(U$1,Output_POTEnCIA!$1:$1,0))</f>
        <v>0.58793647774705915</v>
      </c>
      <c r="V99" s="71">
        <f>INDEX(Output_POTEnCIA!$A$1:$BF$106,MATCH($E99,Output_POTEnCIA!$A:$A,0),MATCH(V$1,Output_POTEnCIA!$1:$1,0))</f>
        <v>0.63631138938535448</v>
      </c>
      <c r="W99" s="71">
        <f>INDEX(Output_POTEnCIA!$A$1:$BF$106,MATCH($E99,Output_POTEnCIA!$A:$A,0),MATCH(W$1,Output_POTEnCIA!$1:$1,0))</f>
        <v>0.83084397754469563</v>
      </c>
      <c r="X99" s="71">
        <f>INDEX(Output_POTEnCIA!$A$1:$BF$106,MATCH($E99,Output_POTEnCIA!$A:$A,0),MATCH(X$1,Output_POTEnCIA!$1:$1,0))</f>
        <v>0.75495409005431835</v>
      </c>
      <c r="Y99" s="71">
        <f>INDEX(Output_POTEnCIA!$A$1:$BF$106,MATCH($E99,Output_POTEnCIA!$A:$A,0),MATCH(Y$1,Output_POTEnCIA!$1:$1,0))</f>
        <v>0.73219962760012303</v>
      </c>
      <c r="Z99" s="71">
        <f>INDEX(Output_POTEnCIA!$A$1:$BF$106,MATCH($E99,Output_POTEnCIA!$A:$A,0),MATCH(Z$1,Output_POTEnCIA!$1:$1,0))</f>
        <v>0.71157541564555182</v>
      </c>
      <c r="AA99" s="71">
        <f>INDEX(Output_POTEnCIA!$A$1:$BF$106,MATCH($E99,Output_POTEnCIA!$A:$A,0),MATCH(AA$1,Output_POTEnCIA!$1:$1,0))</f>
        <v>0.74460699593248292</v>
      </c>
      <c r="AB99" s="71">
        <f>INDEX(Output_POTEnCIA!$A$1:$BF$106,MATCH($E99,Output_POTEnCIA!$A:$A,0),MATCH(AB$1,Output_POTEnCIA!$1:$1,0))</f>
        <v>0.58647050522267896</v>
      </c>
      <c r="AC99" s="71">
        <f>INDEX(Output_POTEnCIA!$A$1:$BF$106,MATCH($E99,Output_POTEnCIA!$A:$A,0),MATCH(AC$1,Output_POTEnCIA!$1:$1,0))</f>
        <v>0.6176648040405206</v>
      </c>
      <c r="AD99" s="71">
        <f>INDEX(Output_POTEnCIA!$A$1:$BF$106,MATCH($E99,Output_POTEnCIA!$A:$A,0),MATCH(AD$1,Output_POTEnCIA!$1:$1,0))</f>
        <v>0.79623882372726607</v>
      </c>
      <c r="AE99" s="71">
        <f>INDEX(Output_POTEnCIA!$A$1:$BF$106,MATCH($E99,Output_POTEnCIA!$A:$A,0),MATCH(AE$1,Output_POTEnCIA!$1:$1,0))</f>
        <v>0.58151220167046724</v>
      </c>
      <c r="AF99" s="71">
        <f>INDEX(Output_POTEnCIA!$A$1:$BF$106,MATCH($E99,Output_POTEnCIA!$A:$A,0),MATCH(AF$1,Output_POTEnCIA!$1:$1,0))</f>
        <v>0.80061314743283862</v>
      </c>
      <c r="AG99" s="71">
        <f>INDEX(Output_POTEnCIA!$A$1:$BF$106,MATCH($E99,Output_POTEnCIA!$A:$A,0),MATCH(AG$1,Output_POTEnCIA!$1:$1,0))</f>
        <v>0.32269333005565587</v>
      </c>
      <c r="AH99" s="71">
        <f>INDEX(Output_POTEnCIA!$A$1:$BF$106,MATCH($E99,Output_POTEnCIA!$A:$A,0),MATCH(AH$1,Output_POTEnCIA!$1:$1,0))</f>
        <v>0.84673174197741385</v>
      </c>
    </row>
    <row r="100" spans="1:36" x14ac:dyDescent="0.2">
      <c r="A100" t="s">
        <v>266</v>
      </c>
      <c r="B100" t="s">
        <v>257</v>
      </c>
      <c r="C100" t="s">
        <v>270</v>
      </c>
      <c r="D100" t="s">
        <v>272</v>
      </c>
      <c r="E100" t="s">
        <v>157</v>
      </c>
      <c r="F100" s="71">
        <f>INDEX(Output_POTEnCIA!$A$1:$BF$106,MATCH($E100,Output_POTEnCIA!$A:$A,0),MATCH(F$1,Output_POTEnCIA!$1:$1,0))</f>
        <v>6.9901751892558167E-4</v>
      </c>
      <c r="G100" s="71">
        <f>INDEX(Output_POTEnCIA!$A$1:$BF$106,MATCH($E100,Output_POTEnCIA!$A:$A,0),MATCH(G$1,Output_POTEnCIA!$1:$1,0))</f>
        <v>5.2160722426271527E-4</v>
      </c>
      <c r="H100" s="71">
        <f>INDEX(Output_POTEnCIA!$A$1:$BF$106,MATCH($E100,Output_POTEnCIA!$A:$A,0),MATCH(H$1,Output_POTEnCIA!$1:$1,0))</f>
        <v>1.8429412578731063E-4</v>
      </c>
      <c r="I100" s="71">
        <f>INDEX(Output_POTEnCIA!$A$1:$BF$106,MATCH($E100,Output_POTEnCIA!$A:$A,0),MATCH(I$1,Output_POTEnCIA!$1:$1,0))</f>
        <v>0</v>
      </c>
      <c r="J100" s="71">
        <f>INDEX(Output_POTEnCIA!$A$1:$BF$106,MATCH($E100,Output_POTEnCIA!$A:$A,0),MATCH(J$1,Output_POTEnCIA!$1:$1,0))</f>
        <v>3.2239528013783568E-4</v>
      </c>
      <c r="K100" s="71">
        <f>INDEX(Output_POTEnCIA!$A$1:$BF$106,MATCH($E100,Output_POTEnCIA!$A:$A,0),MATCH(K$1,Output_POTEnCIA!$1:$1,0))</f>
        <v>2.9253181517240327E-4</v>
      </c>
      <c r="L100" s="71">
        <f>INDEX(Output_POTEnCIA!$A$1:$BF$106,MATCH($E100,Output_POTEnCIA!$A:$A,0),MATCH(L$1,Output_POTEnCIA!$1:$1,0))</f>
        <v>8.2324412247225466E-4</v>
      </c>
      <c r="M100" s="71">
        <f>INDEX(Output_POTEnCIA!$A$1:$BF$106,MATCH($E100,Output_POTEnCIA!$A:$A,0),MATCH(M$1,Output_POTEnCIA!$1:$1,0))</f>
        <v>2.2144277815370931E-5</v>
      </c>
      <c r="N100" s="71">
        <f>INDEX(Output_POTEnCIA!$A$1:$BF$106,MATCH($E100,Output_POTEnCIA!$A:$A,0),MATCH(N$1,Output_POTEnCIA!$1:$1,0))</f>
        <v>2.3551235203305618E-3</v>
      </c>
      <c r="O100" s="71">
        <f>INDEX(Output_POTEnCIA!$A$1:$BF$106,MATCH($E100,Output_POTEnCIA!$A:$A,0),MATCH(O$1,Output_POTEnCIA!$1:$1,0))</f>
        <v>5.3134368019511007E-4</v>
      </c>
      <c r="P100" s="71">
        <f>INDEX(Output_POTEnCIA!$A$1:$BF$106,MATCH($E100,Output_POTEnCIA!$A:$A,0),MATCH(P$1,Output_POTEnCIA!$1:$1,0))</f>
        <v>1.0132110998573427E-2</v>
      </c>
      <c r="Q100" s="71">
        <f>INDEX(Output_POTEnCIA!$A$1:$BF$106,MATCH($E100,Output_POTEnCIA!$A:$A,0),MATCH(Q$1,Output_POTEnCIA!$1:$1,0))</f>
        <v>7.386663390341094E-4</v>
      </c>
      <c r="R100" s="71">
        <f>INDEX(Output_POTEnCIA!$A$1:$BF$106,MATCH($E100,Output_POTEnCIA!$A:$A,0),MATCH(R$1,Output_POTEnCIA!$1:$1,0))</f>
        <v>1.6358454426657568E-2</v>
      </c>
      <c r="S100" s="71">
        <f>INDEX(Output_POTEnCIA!$A$1:$BF$106,MATCH($E100,Output_POTEnCIA!$A:$A,0),MATCH(S$1,Output_POTEnCIA!$1:$1,0))</f>
        <v>9.8184316845629192E-4</v>
      </c>
      <c r="T100" s="71">
        <f>INDEX(Output_POTEnCIA!$A$1:$BF$106,MATCH($E100,Output_POTEnCIA!$A:$A,0),MATCH(T$1,Output_POTEnCIA!$1:$1,0))</f>
        <v>2.6767791080995433E-4</v>
      </c>
      <c r="U100" s="71">
        <f>INDEX(Output_POTEnCIA!$A$1:$BF$106,MATCH($E100,Output_POTEnCIA!$A:$A,0),MATCH(U$1,Output_POTEnCIA!$1:$1,0))</f>
        <v>4.0489214477593697E-4</v>
      </c>
      <c r="V100" s="71">
        <f>INDEX(Output_POTEnCIA!$A$1:$BF$106,MATCH($E100,Output_POTEnCIA!$A:$A,0),MATCH(V$1,Output_POTEnCIA!$1:$1,0))</f>
        <v>5.0935294009682814E-3</v>
      </c>
      <c r="W100" s="71">
        <f>INDEX(Output_POTEnCIA!$A$1:$BF$106,MATCH($E100,Output_POTEnCIA!$A:$A,0),MATCH(W$1,Output_POTEnCIA!$1:$1,0))</f>
        <v>3.7512198004766557E-5</v>
      </c>
      <c r="X100" s="71">
        <f>INDEX(Output_POTEnCIA!$A$1:$BF$106,MATCH($E100,Output_POTEnCIA!$A:$A,0),MATCH(X$1,Output_POTEnCIA!$1:$1,0))</f>
        <v>2.2342293245384438E-3</v>
      </c>
      <c r="Y100" s="71">
        <f>INDEX(Output_POTEnCIA!$A$1:$BF$106,MATCH($E100,Output_POTEnCIA!$A:$A,0),MATCH(Y$1,Output_POTEnCIA!$1:$1,0))</f>
        <v>3.0664050998884555E-5</v>
      </c>
      <c r="Z100" s="71">
        <f>INDEX(Output_POTEnCIA!$A$1:$BF$106,MATCH($E100,Output_POTEnCIA!$A:$A,0),MATCH(Z$1,Output_POTEnCIA!$1:$1,0))</f>
        <v>1.1523867012447901E-3</v>
      </c>
      <c r="AA100" s="71">
        <f>INDEX(Output_POTEnCIA!$A$1:$BF$106,MATCH($E100,Output_POTEnCIA!$A:$A,0),MATCH(AA$1,Output_POTEnCIA!$1:$1,0))</f>
        <v>3.3767338451429224E-4</v>
      </c>
      <c r="AB100" s="71">
        <f>INDEX(Output_POTEnCIA!$A$1:$BF$106,MATCH($E100,Output_POTEnCIA!$A:$A,0),MATCH(AB$1,Output_POTEnCIA!$1:$1,0))</f>
        <v>6.5118105972352749E-3</v>
      </c>
      <c r="AC100" s="71">
        <f>INDEX(Output_POTEnCIA!$A$1:$BF$106,MATCH($E100,Output_POTEnCIA!$A:$A,0),MATCH(AC$1,Output_POTEnCIA!$1:$1,0))</f>
        <v>2.4341881651103892E-5</v>
      </c>
      <c r="AD100" s="71">
        <f>INDEX(Output_POTEnCIA!$A$1:$BF$106,MATCH($E100,Output_POTEnCIA!$A:$A,0),MATCH(AD$1,Output_POTEnCIA!$1:$1,0))</f>
        <v>6.9249852186052197E-4</v>
      </c>
      <c r="AE100" s="71">
        <f>INDEX(Output_POTEnCIA!$A$1:$BF$106,MATCH($E100,Output_POTEnCIA!$A:$A,0),MATCH(AE$1,Output_POTEnCIA!$1:$1,0))</f>
        <v>2.163906343967209E-4</v>
      </c>
      <c r="AF100" s="71">
        <f>INDEX(Output_POTEnCIA!$A$1:$BF$106,MATCH($E100,Output_POTEnCIA!$A:$A,0),MATCH(AF$1,Output_POTEnCIA!$1:$1,0))</f>
        <v>3.2036052301241116E-4</v>
      </c>
      <c r="AG100" s="71">
        <f>INDEX(Output_POTEnCIA!$A$1:$BF$106,MATCH($E100,Output_POTEnCIA!$A:$A,0),MATCH(AG$1,Output_POTEnCIA!$1:$1,0))</f>
        <v>0</v>
      </c>
      <c r="AH100" s="71">
        <f>INDEX(Output_POTEnCIA!$A$1:$BF$106,MATCH($E100,Output_POTEnCIA!$A:$A,0),MATCH(AH$1,Output_POTEnCIA!$1:$1,0))</f>
        <v>3.3071543099411457E-3</v>
      </c>
    </row>
    <row r="101" spans="1:36" x14ac:dyDescent="0.2">
      <c r="F101" s="71">
        <f>SUM(F98:F100)</f>
        <v>1</v>
      </c>
      <c r="G101" s="71">
        <f t="shared" ref="G101:AH101" si="75">SUM(G98:G100)</f>
        <v>1</v>
      </c>
      <c r="H101" s="71">
        <f t="shared" si="75"/>
        <v>1</v>
      </c>
      <c r="I101" s="71">
        <f t="shared" si="75"/>
        <v>1</v>
      </c>
      <c r="J101" s="71">
        <f t="shared" si="75"/>
        <v>1</v>
      </c>
      <c r="K101" s="71">
        <f t="shared" si="75"/>
        <v>1</v>
      </c>
      <c r="L101" s="71">
        <f t="shared" si="75"/>
        <v>1</v>
      </c>
      <c r="M101" s="71">
        <f t="shared" si="75"/>
        <v>1</v>
      </c>
      <c r="N101" s="71">
        <f t="shared" si="75"/>
        <v>0.99999999999999989</v>
      </c>
      <c r="O101" s="71">
        <f t="shared" si="75"/>
        <v>1</v>
      </c>
      <c r="P101" s="71">
        <f t="shared" si="75"/>
        <v>1</v>
      </c>
      <c r="Q101" s="71">
        <f t="shared" si="75"/>
        <v>1</v>
      </c>
      <c r="R101" s="71">
        <f t="shared" si="75"/>
        <v>1</v>
      </c>
      <c r="S101" s="71">
        <f t="shared" si="75"/>
        <v>1.0000000000000002</v>
      </c>
      <c r="T101" s="71">
        <f t="shared" si="75"/>
        <v>1</v>
      </c>
      <c r="U101" s="71">
        <f t="shared" si="75"/>
        <v>1</v>
      </c>
      <c r="V101" s="71">
        <f t="shared" si="75"/>
        <v>0.99999999999999989</v>
      </c>
      <c r="W101" s="71">
        <f t="shared" si="75"/>
        <v>0.99999999999999989</v>
      </c>
      <c r="X101" s="71">
        <f t="shared" si="75"/>
        <v>0.99999999999999989</v>
      </c>
      <c r="Y101" s="71">
        <f t="shared" si="75"/>
        <v>1</v>
      </c>
      <c r="Z101" s="71">
        <f t="shared" si="75"/>
        <v>1</v>
      </c>
      <c r="AA101" s="71">
        <f t="shared" si="75"/>
        <v>1.0000000000000002</v>
      </c>
      <c r="AB101" s="71">
        <f t="shared" si="75"/>
        <v>1</v>
      </c>
      <c r="AC101" s="71">
        <f t="shared" si="75"/>
        <v>0.99999999999999989</v>
      </c>
      <c r="AD101" s="71">
        <f t="shared" si="75"/>
        <v>0.99999999999999989</v>
      </c>
      <c r="AE101" s="71">
        <f t="shared" si="75"/>
        <v>0.99999999999999989</v>
      </c>
      <c r="AF101" s="71">
        <f t="shared" si="75"/>
        <v>1</v>
      </c>
      <c r="AG101" s="71">
        <f t="shared" si="75"/>
        <v>1</v>
      </c>
      <c r="AH101" s="71">
        <f t="shared" si="75"/>
        <v>0.99999999999999978</v>
      </c>
      <c r="AI101" s="109">
        <f>SUM(F101:AH101)</f>
        <v>29</v>
      </c>
      <c r="AJ101" s="71" t="b">
        <f>AI101=29</f>
        <v>1</v>
      </c>
    </row>
    <row r="102" spans="1:36" x14ac:dyDescent="0.2">
      <c r="A102" t="s">
        <v>266</v>
      </c>
      <c r="B102" t="s">
        <v>257</v>
      </c>
      <c r="C102" t="s">
        <v>271</v>
      </c>
      <c r="D102" t="s">
        <v>268</v>
      </c>
      <c r="E102" t="s">
        <v>155</v>
      </c>
      <c r="F102" s="71">
        <f>INDEX(Output_POTEnCIA!$A$1:$BF$106,MATCH($E102,Output_POTEnCIA!$A:$A,0),MATCH(F$1,Output_POTEnCIA!$1:$1,0))</f>
        <v>0.18291415784199419</v>
      </c>
      <c r="G102" s="71">
        <f>INDEX(Output_POTEnCIA!$A$1:$BF$106,MATCH($E102,Output_POTEnCIA!$A:$A,0),MATCH(G$1,Output_POTEnCIA!$1:$1,0))</f>
        <v>4.0970605912065777E-2</v>
      </c>
      <c r="H102" s="71">
        <f>INDEX(Output_POTEnCIA!$A$1:$BF$106,MATCH($E102,Output_POTEnCIA!$A:$A,0),MATCH(H$1,Output_POTEnCIA!$1:$1,0))</f>
        <v>0.14163520167201021</v>
      </c>
      <c r="I102" s="71">
        <f>INDEX(Output_POTEnCIA!$A$1:$BF$106,MATCH($E102,Output_POTEnCIA!$A:$A,0),MATCH(I$1,Output_POTEnCIA!$1:$1,0))</f>
        <v>0.85709905772470651</v>
      </c>
      <c r="J102" s="71">
        <f>INDEX(Output_POTEnCIA!$A$1:$BF$106,MATCH($E102,Output_POTEnCIA!$A:$A,0),MATCH(J$1,Output_POTEnCIA!$1:$1,0))</f>
        <v>2.7469828764579173E-3</v>
      </c>
      <c r="K102" s="71">
        <f>INDEX(Output_POTEnCIA!$A$1:$BF$106,MATCH($E102,Output_POTEnCIA!$A:$A,0),MATCH(K$1,Output_POTEnCIA!$1:$1,0))</f>
        <v>1.1586473325565865E-3</v>
      </c>
      <c r="L102" s="71">
        <f>INDEX(Output_POTEnCIA!$A$1:$BF$106,MATCH($E102,Output_POTEnCIA!$A:$A,0),MATCH(L$1,Output_POTEnCIA!$1:$1,0))</f>
        <v>8.4857271291804259E-2</v>
      </c>
      <c r="M102" s="71">
        <f>INDEX(Output_POTEnCIA!$A$1:$BF$106,MATCH($E102,Output_POTEnCIA!$A:$A,0),MATCH(M$1,Output_POTEnCIA!$1:$1,0))</f>
        <v>1.8456018868154762E-3</v>
      </c>
      <c r="N102" s="71">
        <f>INDEX(Output_POTEnCIA!$A$1:$BF$106,MATCH($E102,Output_POTEnCIA!$A:$A,0),MATCH(N$1,Output_POTEnCIA!$1:$1,0))</f>
        <v>5.8587914557764256E-3</v>
      </c>
      <c r="O102" s="71">
        <f>INDEX(Output_POTEnCIA!$A$1:$BF$106,MATCH($E102,Output_POTEnCIA!$A:$A,0),MATCH(O$1,Output_POTEnCIA!$1:$1,0))</f>
        <v>0.10849719898155991</v>
      </c>
      <c r="P102" s="71">
        <f>INDEX(Output_POTEnCIA!$A$1:$BF$106,MATCH($E102,Output_POTEnCIA!$A:$A,0),MATCH(P$1,Output_POTEnCIA!$1:$1,0))</f>
        <v>5.0021831956621667E-2</v>
      </c>
      <c r="Q102" s="71">
        <f>INDEX(Output_POTEnCIA!$A$1:$BF$106,MATCH($E102,Output_POTEnCIA!$A:$A,0),MATCH(Q$1,Output_POTEnCIA!$1:$1,0))</f>
        <v>1.6809472284392276E-2</v>
      </c>
      <c r="R102" s="71">
        <f>INDEX(Output_POTEnCIA!$A$1:$BF$106,MATCH($E102,Output_POTEnCIA!$A:$A,0),MATCH(R$1,Output_POTEnCIA!$1:$1,0))</f>
        <v>3.361088595262626E-3</v>
      </c>
      <c r="S102" s="71">
        <f>INDEX(Output_POTEnCIA!$A$1:$BF$106,MATCH($E102,Output_POTEnCIA!$A:$A,0),MATCH(S$1,Output_POTEnCIA!$1:$1,0))</f>
        <v>0.13932917335794331</v>
      </c>
      <c r="T102" s="71">
        <f>INDEX(Output_POTEnCIA!$A$1:$BF$106,MATCH($E102,Output_POTEnCIA!$A:$A,0),MATCH(T$1,Output_POTEnCIA!$1:$1,0))</f>
        <v>0.15297896502401739</v>
      </c>
      <c r="U102" s="71">
        <f>INDEX(Output_POTEnCIA!$A$1:$BF$106,MATCH($E102,Output_POTEnCIA!$A:$A,0),MATCH(U$1,Output_POTEnCIA!$1:$1,0))</f>
        <v>2.9217211491842274E-3</v>
      </c>
      <c r="V102" s="71">
        <f>INDEX(Output_POTEnCIA!$A$1:$BF$106,MATCH($E102,Output_POTEnCIA!$A:$A,0),MATCH(V$1,Output_POTEnCIA!$1:$1,0))</f>
        <v>6.3701941608797184E-3</v>
      </c>
      <c r="W102" s="71">
        <f>INDEX(Output_POTEnCIA!$A$1:$BF$106,MATCH($E102,Output_POTEnCIA!$A:$A,0),MATCH(W$1,Output_POTEnCIA!$1:$1,0))</f>
        <v>0.10713964260258482</v>
      </c>
      <c r="X102" s="71">
        <f>INDEX(Output_POTEnCIA!$A$1:$BF$106,MATCH($E102,Output_POTEnCIA!$A:$A,0),MATCH(X$1,Output_POTEnCIA!$1:$1,0))</f>
        <v>5.3984988274824189E-2</v>
      </c>
      <c r="Y102" s="71">
        <f>INDEX(Output_POTEnCIA!$A$1:$BF$106,MATCH($E102,Output_POTEnCIA!$A:$A,0),MATCH(Y$1,Output_POTEnCIA!$1:$1,0))</f>
        <v>0.10785992994780148</v>
      </c>
      <c r="Z102" s="71">
        <f>INDEX(Output_POTEnCIA!$A$1:$BF$106,MATCH($E102,Output_POTEnCIA!$A:$A,0),MATCH(Z$1,Output_POTEnCIA!$1:$1,0))</f>
        <v>2.1327938783461749E-3</v>
      </c>
      <c r="AA102" s="71">
        <f>INDEX(Output_POTEnCIA!$A$1:$BF$106,MATCH($E102,Output_POTEnCIA!$A:$A,0),MATCH(AA$1,Output_POTEnCIA!$1:$1,0))</f>
        <v>8.3588915714193829E-2</v>
      </c>
      <c r="AB102" s="71">
        <f>INDEX(Output_POTEnCIA!$A$1:$BF$106,MATCH($E102,Output_POTEnCIA!$A:$A,0),MATCH(AB$1,Output_POTEnCIA!$1:$1,0))</f>
        <v>0.65798907981374188</v>
      </c>
      <c r="AC102" s="71">
        <f>INDEX(Output_POTEnCIA!$A$1:$BF$106,MATCH($E102,Output_POTEnCIA!$A:$A,0),MATCH(AC$1,Output_POTEnCIA!$1:$1,0))</f>
        <v>6.3530199631207054E-2</v>
      </c>
      <c r="AD102" s="71">
        <f>INDEX(Output_POTEnCIA!$A$1:$BF$106,MATCH($E102,Output_POTEnCIA!$A:$A,0),MATCH(AD$1,Output_POTEnCIA!$1:$1,0))</f>
        <v>4.0603329907938522E-3</v>
      </c>
      <c r="AE102" s="71">
        <f>INDEX(Output_POTEnCIA!$A$1:$BF$106,MATCH($E102,Output_POTEnCIA!$A:$A,0),MATCH(AE$1,Output_POTEnCIA!$1:$1,0))</f>
        <v>1</v>
      </c>
      <c r="AF102" s="71">
        <f>INDEX(Output_POTEnCIA!$A$1:$BF$106,MATCH($E102,Output_POTEnCIA!$A:$A,0),MATCH(AF$1,Output_POTEnCIA!$1:$1,0))</f>
        <v>3.5118034482990558E-3</v>
      </c>
      <c r="AG102" s="71">
        <f>INDEX(Output_POTEnCIA!$A$1:$BF$106,MATCH($E102,Output_POTEnCIA!$A:$A,0),MATCH(AG$1,Output_POTEnCIA!$1:$1,0))</f>
        <v>0</v>
      </c>
      <c r="AH102" s="71">
        <f>INDEX(Output_POTEnCIA!$A$1:$BF$106,MATCH($E102,Output_POTEnCIA!$A:$A,0),MATCH(AH$1,Output_POTEnCIA!$1:$1,0))</f>
        <v>2.8274434892141421E-2</v>
      </c>
    </row>
    <row r="103" spans="1:36" x14ac:dyDescent="0.2">
      <c r="A103" t="s">
        <v>266</v>
      </c>
      <c r="B103" t="s">
        <v>257</v>
      </c>
      <c r="C103" t="s">
        <v>271</v>
      </c>
      <c r="D103" t="s">
        <v>1</v>
      </c>
      <c r="E103" t="s">
        <v>163</v>
      </c>
      <c r="F103" s="71">
        <f>INDEX(Output_POTEnCIA!$A$1:$BF$106,MATCH($E103,Output_POTEnCIA!$A:$A,0),MATCH(F$1,Output_POTEnCIA!$1:$1,0))</f>
        <v>0.81708584215800584</v>
      </c>
      <c r="G103" s="71">
        <f>INDEX(Output_POTEnCIA!$A$1:$BF$106,MATCH($E103,Output_POTEnCIA!$A:$A,0),MATCH(G$1,Output_POTEnCIA!$1:$1,0))</f>
        <v>0.95902939408793419</v>
      </c>
      <c r="H103" s="71">
        <f>INDEX(Output_POTEnCIA!$A$1:$BF$106,MATCH($E103,Output_POTEnCIA!$A:$A,0),MATCH(H$1,Output_POTEnCIA!$1:$1,0))</f>
        <v>0.85836479832798973</v>
      </c>
      <c r="I103" s="71">
        <f>INDEX(Output_POTEnCIA!$A$1:$BF$106,MATCH($E103,Output_POTEnCIA!$A:$A,0),MATCH(I$1,Output_POTEnCIA!$1:$1,0))</f>
        <v>0.14290094227529354</v>
      </c>
      <c r="J103" s="71">
        <f>INDEX(Output_POTEnCIA!$A$1:$BF$106,MATCH($E103,Output_POTEnCIA!$A:$A,0),MATCH(J$1,Output_POTEnCIA!$1:$1,0))</f>
        <v>0.99725301712354208</v>
      </c>
      <c r="K103" s="71">
        <f>INDEX(Output_POTEnCIA!$A$1:$BF$106,MATCH($E103,Output_POTEnCIA!$A:$A,0),MATCH(K$1,Output_POTEnCIA!$1:$1,0))</f>
        <v>0.99884135266744345</v>
      </c>
      <c r="L103" s="71">
        <f>INDEX(Output_POTEnCIA!$A$1:$BF$106,MATCH($E103,Output_POTEnCIA!$A:$A,0),MATCH(L$1,Output_POTEnCIA!$1:$1,0))</f>
        <v>0.91514272870819569</v>
      </c>
      <c r="M103" s="71">
        <f>INDEX(Output_POTEnCIA!$A$1:$BF$106,MATCH($E103,Output_POTEnCIA!$A:$A,0),MATCH(M$1,Output_POTEnCIA!$1:$1,0))</f>
        <v>0.9981543981131844</v>
      </c>
      <c r="N103" s="71">
        <f>INDEX(Output_POTEnCIA!$A$1:$BF$106,MATCH($E103,Output_POTEnCIA!$A:$A,0),MATCH(N$1,Output_POTEnCIA!$1:$1,0))</f>
        <v>0.99414120854422361</v>
      </c>
      <c r="O103" s="71">
        <f>INDEX(Output_POTEnCIA!$A$1:$BF$106,MATCH($E103,Output_POTEnCIA!$A:$A,0),MATCH(O$1,Output_POTEnCIA!$1:$1,0))</f>
        <v>0.89150280101844015</v>
      </c>
      <c r="P103" s="71">
        <f>INDEX(Output_POTEnCIA!$A$1:$BF$106,MATCH($E103,Output_POTEnCIA!$A:$A,0),MATCH(P$1,Output_POTEnCIA!$1:$1,0))</f>
        <v>0.94997816804337831</v>
      </c>
      <c r="Q103" s="71">
        <f>INDEX(Output_POTEnCIA!$A$1:$BF$106,MATCH($E103,Output_POTEnCIA!$A:$A,0),MATCH(Q$1,Output_POTEnCIA!$1:$1,0))</f>
        <v>0.98319052771560778</v>
      </c>
      <c r="R103" s="71">
        <f>INDEX(Output_POTEnCIA!$A$1:$BF$106,MATCH($E103,Output_POTEnCIA!$A:$A,0),MATCH(R$1,Output_POTEnCIA!$1:$1,0))</f>
        <v>0.99663891140473737</v>
      </c>
      <c r="S103" s="71">
        <f>INDEX(Output_POTEnCIA!$A$1:$BF$106,MATCH($E103,Output_POTEnCIA!$A:$A,0),MATCH(S$1,Output_POTEnCIA!$1:$1,0))</f>
        <v>0.86067082664205674</v>
      </c>
      <c r="T103" s="71">
        <f>INDEX(Output_POTEnCIA!$A$1:$BF$106,MATCH($E103,Output_POTEnCIA!$A:$A,0),MATCH(T$1,Output_POTEnCIA!$1:$1,0))</f>
        <v>0.84702103497598247</v>
      </c>
      <c r="U103" s="71">
        <f>INDEX(Output_POTEnCIA!$A$1:$BF$106,MATCH($E103,Output_POTEnCIA!$A:$A,0),MATCH(U$1,Output_POTEnCIA!$1:$1,0))</f>
        <v>0.99707827885081579</v>
      </c>
      <c r="V103" s="71">
        <f>INDEX(Output_POTEnCIA!$A$1:$BF$106,MATCH($E103,Output_POTEnCIA!$A:$A,0),MATCH(V$1,Output_POTEnCIA!$1:$1,0))</f>
        <v>0.99362980583912031</v>
      </c>
      <c r="W103" s="71">
        <f>INDEX(Output_POTEnCIA!$A$1:$BF$106,MATCH($E103,Output_POTEnCIA!$A:$A,0),MATCH(W$1,Output_POTEnCIA!$1:$1,0))</f>
        <v>0.89286035739741532</v>
      </c>
      <c r="X103" s="71">
        <f>INDEX(Output_POTEnCIA!$A$1:$BF$106,MATCH($E103,Output_POTEnCIA!$A:$A,0),MATCH(X$1,Output_POTEnCIA!$1:$1,0))</f>
        <v>0.94601501172517577</v>
      </c>
      <c r="Y103" s="71">
        <f>INDEX(Output_POTEnCIA!$A$1:$BF$106,MATCH($E103,Output_POTEnCIA!$A:$A,0),MATCH(Y$1,Output_POTEnCIA!$1:$1,0))</f>
        <v>0.89214007005219853</v>
      </c>
      <c r="Z103" s="71">
        <f>INDEX(Output_POTEnCIA!$A$1:$BF$106,MATCH($E103,Output_POTEnCIA!$A:$A,0),MATCH(Z$1,Output_POTEnCIA!$1:$1,0))</f>
        <v>0.9978672061216538</v>
      </c>
      <c r="AA103" s="71">
        <f>INDEX(Output_POTEnCIA!$A$1:$BF$106,MATCH($E103,Output_POTEnCIA!$A:$A,0),MATCH(AA$1,Output_POTEnCIA!$1:$1,0))</f>
        <v>0.9164110842858062</v>
      </c>
      <c r="AB103" s="71">
        <f>INDEX(Output_POTEnCIA!$A$1:$BF$106,MATCH($E103,Output_POTEnCIA!$A:$A,0),MATCH(AB$1,Output_POTEnCIA!$1:$1,0))</f>
        <v>0.34201092018625823</v>
      </c>
      <c r="AC103" s="71">
        <f>INDEX(Output_POTEnCIA!$A$1:$BF$106,MATCH($E103,Output_POTEnCIA!$A:$A,0),MATCH(AC$1,Output_POTEnCIA!$1:$1,0))</f>
        <v>0.9364698003687929</v>
      </c>
      <c r="AD103" s="71">
        <f>INDEX(Output_POTEnCIA!$A$1:$BF$106,MATCH($E103,Output_POTEnCIA!$A:$A,0),MATCH(AD$1,Output_POTEnCIA!$1:$1,0))</f>
        <v>0.99593966700920622</v>
      </c>
      <c r="AE103" s="71">
        <f>INDEX(Output_POTEnCIA!$A$1:$BF$106,MATCH($E103,Output_POTEnCIA!$A:$A,0),MATCH(AE$1,Output_POTEnCIA!$1:$1,0))</f>
        <v>0</v>
      </c>
      <c r="AF103" s="71">
        <f>INDEX(Output_POTEnCIA!$A$1:$BF$106,MATCH($E103,Output_POTEnCIA!$A:$A,0),MATCH(AF$1,Output_POTEnCIA!$1:$1,0))</f>
        <v>0.99648819655170084</v>
      </c>
      <c r="AG103" s="71">
        <f>INDEX(Output_POTEnCIA!$A$1:$BF$106,MATCH($E103,Output_POTEnCIA!$A:$A,0),MATCH(AG$1,Output_POTEnCIA!$1:$1,0))</f>
        <v>1</v>
      </c>
      <c r="AH103" s="71">
        <f>INDEX(Output_POTEnCIA!$A$1:$BF$106,MATCH($E103,Output_POTEnCIA!$A:$A,0),MATCH(AH$1,Output_POTEnCIA!$1:$1,0))</f>
        <v>0.97172556510785868</v>
      </c>
    </row>
    <row r="104" spans="1:36" x14ac:dyDescent="0.2">
      <c r="F104" s="71">
        <f>SUM(F102:F103)</f>
        <v>1</v>
      </c>
      <c r="G104" s="71">
        <f t="shared" ref="G104:AH104" si="76">SUM(G102:G103)</f>
        <v>1</v>
      </c>
      <c r="H104" s="71">
        <f t="shared" si="76"/>
        <v>1</v>
      </c>
      <c r="I104" s="71">
        <f t="shared" si="76"/>
        <v>1</v>
      </c>
      <c r="J104" s="71">
        <f t="shared" si="76"/>
        <v>1</v>
      </c>
      <c r="K104" s="71">
        <f t="shared" si="76"/>
        <v>1</v>
      </c>
      <c r="L104" s="71">
        <f t="shared" si="76"/>
        <v>1</v>
      </c>
      <c r="M104" s="71">
        <f t="shared" si="76"/>
        <v>0.99999999999999989</v>
      </c>
      <c r="N104" s="71">
        <f t="shared" si="76"/>
        <v>1</v>
      </c>
      <c r="O104" s="71">
        <f t="shared" si="76"/>
        <v>1</v>
      </c>
      <c r="P104" s="71">
        <f t="shared" si="76"/>
        <v>1</v>
      </c>
      <c r="Q104" s="71">
        <f t="shared" si="76"/>
        <v>1</v>
      </c>
      <c r="R104" s="71">
        <f t="shared" si="76"/>
        <v>1</v>
      </c>
      <c r="S104" s="71">
        <f t="shared" si="76"/>
        <v>1</v>
      </c>
      <c r="T104" s="71">
        <f t="shared" si="76"/>
        <v>0.99999999999999989</v>
      </c>
      <c r="U104" s="71">
        <f t="shared" si="76"/>
        <v>1</v>
      </c>
      <c r="V104" s="71">
        <f t="shared" si="76"/>
        <v>1</v>
      </c>
      <c r="W104" s="71">
        <f t="shared" si="76"/>
        <v>1.0000000000000002</v>
      </c>
      <c r="X104" s="71">
        <f t="shared" si="76"/>
        <v>1</v>
      </c>
      <c r="Y104" s="71">
        <f t="shared" si="76"/>
        <v>1</v>
      </c>
      <c r="Z104" s="71">
        <f t="shared" si="76"/>
        <v>1</v>
      </c>
      <c r="AA104" s="71">
        <f t="shared" si="76"/>
        <v>1</v>
      </c>
      <c r="AB104" s="71">
        <f t="shared" si="76"/>
        <v>1</v>
      </c>
      <c r="AC104" s="71">
        <f t="shared" si="76"/>
        <v>1</v>
      </c>
      <c r="AD104" s="71">
        <f t="shared" si="76"/>
        <v>1</v>
      </c>
      <c r="AE104" s="71">
        <f t="shared" si="76"/>
        <v>1</v>
      </c>
      <c r="AF104" s="71">
        <f t="shared" si="76"/>
        <v>0.99999999999999989</v>
      </c>
      <c r="AG104" s="71">
        <f t="shared" si="76"/>
        <v>1</v>
      </c>
      <c r="AH104" s="71">
        <f t="shared" si="76"/>
        <v>1</v>
      </c>
      <c r="AI104" s="109">
        <f>SUM(F104:AH104)</f>
        <v>29</v>
      </c>
      <c r="AJ104" s="71" t="b">
        <f>AI104=29</f>
        <v>1</v>
      </c>
    </row>
    <row r="105" spans="1:36" x14ac:dyDescent="0.2">
      <c r="A105" t="s">
        <v>266</v>
      </c>
      <c r="B105" t="s">
        <v>257</v>
      </c>
      <c r="C105" t="s">
        <v>267</v>
      </c>
      <c r="D105" t="s">
        <v>268</v>
      </c>
      <c r="E105" t="s">
        <v>151</v>
      </c>
      <c r="F105" s="71">
        <f>INDEX(Output_POTEnCIA!$A$1:$BF$106,MATCH($E105,Output_POTEnCIA!$A:$A,0),MATCH(F$1,Output_POTEnCIA!$1:$1,0))</f>
        <v>0</v>
      </c>
      <c r="G105" s="71">
        <f>INDEX(Output_POTEnCIA!$A$1:$BF$106,MATCH($E105,Output_POTEnCIA!$A:$A,0),MATCH(G$1,Output_POTEnCIA!$1:$1,0))</f>
        <v>1</v>
      </c>
      <c r="H105" s="71">
        <f>INDEX(Output_POTEnCIA!$A$1:$BF$106,MATCH($E105,Output_POTEnCIA!$A:$A,0),MATCH(H$1,Output_POTEnCIA!$1:$1,0))</f>
        <v>0</v>
      </c>
      <c r="I105" s="71">
        <f>INDEX(Output_POTEnCIA!$A$1:$BF$106,MATCH($E105,Output_POTEnCIA!$A:$A,0),MATCH(I$1,Output_POTEnCIA!$1:$1,0))</f>
        <v>1</v>
      </c>
      <c r="J105" s="71">
        <f>INDEX(Output_POTEnCIA!$A$1:$BF$106,MATCH($E105,Output_POTEnCIA!$A:$A,0),MATCH(J$1,Output_POTEnCIA!$1:$1,0))</f>
        <v>0</v>
      </c>
      <c r="K105" s="71">
        <f>INDEX(Output_POTEnCIA!$A$1:$BF$106,MATCH($E105,Output_POTEnCIA!$A:$A,0),MATCH(K$1,Output_POTEnCIA!$1:$1,0))</f>
        <v>0</v>
      </c>
      <c r="L105" s="71">
        <f>INDEX(Output_POTEnCIA!$A$1:$BF$106,MATCH($E105,Output_POTEnCIA!$A:$A,0),MATCH(L$1,Output_POTEnCIA!$1:$1,0))</f>
        <v>1</v>
      </c>
      <c r="M105" s="71">
        <f>INDEX(Output_POTEnCIA!$A$1:$BF$106,MATCH($E105,Output_POTEnCIA!$A:$A,0),MATCH(M$1,Output_POTEnCIA!$1:$1,0))</f>
        <v>0</v>
      </c>
      <c r="N105" s="71">
        <f>INDEX(Output_POTEnCIA!$A$1:$BF$106,MATCH($E105,Output_POTEnCIA!$A:$A,0),MATCH(N$1,Output_POTEnCIA!$1:$1,0))</f>
        <v>1</v>
      </c>
      <c r="O105" s="71">
        <f>INDEX(Output_POTEnCIA!$A$1:$BF$106,MATCH($E105,Output_POTEnCIA!$A:$A,0),MATCH(O$1,Output_POTEnCIA!$1:$1,0))</f>
        <v>0</v>
      </c>
      <c r="P105" s="71">
        <f>INDEX(Output_POTEnCIA!$A$1:$BF$106,MATCH($E105,Output_POTEnCIA!$A:$A,0),MATCH(P$1,Output_POTEnCIA!$1:$1,0))</f>
        <v>0</v>
      </c>
      <c r="Q105" s="71">
        <f>INDEX(Output_POTEnCIA!$A$1:$BF$106,MATCH($E105,Output_POTEnCIA!$A:$A,0),MATCH(Q$1,Output_POTEnCIA!$1:$1,0))</f>
        <v>0</v>
      </c>
      <c r="R105" s="71">
        <f>INDEX(Output_POTEnCIA!$A$1:$BF$106,MATCH($E105,Output_POTEnCIA!$A:$A,0),MATCH(R$1,Output_POTEnCIA!$1:$1,0))</f>
        <v>1</v>
      </c>
      <c r="S105" s="71">
        <f>INDEX(Output_POTEnCIA!$A$1:$BF$106,MATCH($E105,Output_POTEnCIA!$A:$A,0),MATCH(S$1,Output_POTEnCIA!$1:$1,0))</f>
        <v>1</v>
      </c>
      <c r="T105" s="71">
        <f>INDEX(Output_POTEnCIA!$A$1:$BF$106,MATCH($E105,Output_POTEnCIA!$A:$A,0),MATCH(T$1,Output_POTEnCIA!$1:$1,0))</f>
        <v>0</v>
      </c>
      <c r="U105" s="71">
        <f>INDEX(Output_POTEnCIA!$A$1:$BF$106,MATCH($E105,Output_POTEnCIA!$A:$A,0),MATCH(U$1,Output_POTEnCIA!$1:$1,0))</f>
        <v>1</v>
      </c>
      <c r="V105" s="71">
        <f>INDEX(Output_POTEnCIA!$A$1:$BF$106,MATCH($E105,Output_POTEnCIA!$A:$A,0),MATCH(V$1,Output_POTEnCIA!$1:$1,0))</f>
        <v>1</v>
      </c>
      <c r="W105" s="71">
        <f>INDEX(Output_POTEnCIA!$A$1:$BF$106,MATCH($E105,Output_POTEnCIA!$A:$A,0),MATCH(W$1,Output_POTEnCIA!$1:$1,0))</f>
        <v>0</v>
      </c>
      <c r="X105" s="71">
        <f>INDEX(Output_POTEnCIA!$A$1:$BF$106,MATCH($E105,Output_POTEnCIA!$A:$A,0),MATCH(X$1,Output_POTEnCIA!$1:$1,0))</f>
        <v>1</v>
      </c>
      <c r="Y105" s="71">
        <f>INDEX(Output_POTEnCIA!$A$1:$BF$106,MATCH($E105,Output_POTEnCIA!$A:$A,0),MATCH(Y$1,Output_POTEnCIA!$1:$1,0))</f>
        <v>0</v>
      </c>
      <c r="Z105" s="71">
        <f>INDEX(Output_POTEnCIA!$A$1:$BF$106,MATCH($E105,Output_POTEnCIA!$A:$A,0),MATCH(Z$1,Output_POTEnCIA!$1:$1,0))</f>
        <v>0</v>
      </c>
      <c r="AA105" s="71">
        <f>INDEX(Output_POTEnCIA!$A$1:$BF$106,MATCH($E105,Output_POTEnCIA!$A:$A,0),MATCH(AA$1,Output_POTEnCIA!$1:$1,0))</f>
        <v>4.2823120247764829E-2</v>
      </c>
      <c r="AB105" s="71">
        <f>INDEX(Output_POTEnCIA!$A$1:$BF$106,MATCH($E105,Output_POTEnCIA!$A:$A,0),MATCH(AB$1,Output_POTEnCIA!$1:$1,0))</f>
        <v>1</v>
      </c>
      <c r="AC105" s="71">
        <f>INDEX(Output_POTEnCIA!$A$1:$BF$106,MATCH($E105,Output_POTEnCIA!$A:$A,0),MATCH(AC$1,Output_POTEnCIA!$1:$1,0))</f>
        <v>0</v>
      </c>
      <c r="AD105" s="71">
        <f>INDEX(Output_POTEnCIA!$A$1:$BF$106,MATCH($E105,Output_POTEnCIA!$A:$A,0),MATCH(AD$1,Output_POTEnCIA!$1:$1,0))</f>
        <v>1</v>
      </c>
      <c r="AE105" s="71">
        <f>INDEX(Output_POTEnCIA!$A$1:$BF$106,MATCH($E105,Output_POTEnCIA!$A:$A,0),MATCH(AE$1,Output_POTEnCIA!$1:$1,0))</f>
        <v>1</v>
      </c>
      <c r="AF105" s="71">
        <f>INDEX(Output_POTEnCIA!$A$1:$BF$106,MATCH($E105,Output_POTEnCIA!$A:$A,0),MATCH(AF$1,Output_POTEnCIA!$1:$1,0))</f>
        <v>8.8150728501570283E-2</v>
      </c>
      <c r="AG105" s="71">
        <f>INDEX(Output_POTEnCIA!$A$1:$BF$106,MATCH($E105,Output_POTEnCIA!$A:$A,0),MATCH(AG$1,Output_POTEnCIA!$1:$1,0))</f>
        <v>1</v>
      </c>
      <c r="AH105" s="71">
        <f>INDEX(Output_POTEnCIA!$A$1:$BF$106,MATCH($E105,Output_POTEnCIA!$A:$A,0),MATCH(AH$1,Output_POTEnCIA!$1:$1,0))</f>
        <v>3.5743277723325424E-2</v>
      </c>
    </row>
    <row r="106" spans="1:36" x14ac:dyDescent="0.2">
      <c r="A106" t="s">
        <v>266</v>
      </c>
      <c r="B106" t="s">
        <v>257</v>
      </c>
      <c r="C106" t="s">
        <v>267</v>
      </c>
      <c r="D106" t="s">
        <v>1</v>
      </c>
      <c r="E106" t="s">
        <v>159</v>
      </c>
      <c r="F106" s="71">
        <f>INDEX(Output_POTEnCIA!$A$1:$BF$106,MATCH($E106,Output_POTEnCIA!$A:$A,0),MATCH(F$1,Output_POTEnCIA!$1:$1,0))</f>
        <v>1</v>
      </c>
      <c r="G106" s="71">
        <f>INDEX(Output_POTEnCIA!$A$1:$BF$106,MATCH($E106,Output_POTEnCIA!$A:$A,0),MATCH(G$1,Output_POTEnCIA!$1:$1,0))</f>
        <v>0</v>
      </c>
      <c r="H106" s="71">
        <f>INDEX(Output_POTEnCIA!$A$1:$BF$106,MATCH($E106,Output_POTEnCIA!$A:$A,0),MATCH(H$1,Output_POTEnCIA!$1:$1,0))</f>
        <v>1</v>
      </c>
      <c r="I106" s="71">
        <f>INDEX(Output_POTEnCIA!$A$1:$BF$106,MATCH($E106,Output_POTEnCIA!$A:$A,0),MATCH(I$1,Output_POTEnCIA!$1:$1,0))</f>
        <v>0</v>
      </c>
      <c r="J106" s="71">
        <f>INDEX(Output_POTEnCIA!$A$1:$BF$106,MATCH($E106,Output_POTEnCIA!$A:$A,0),MATCH(J$1,Output_POTEnCIA!$1:$1,0))</f>
        <v>1</v>
      </c>
      <c r="K106" s="71">
        <f>INDEX(Output_POTEnCIA!$A$1:$BF$106,MATCH($E106,Output_POTEnCIA!$A:$A,0),MATCH(K$1,Output_POTEnCIA!$1:$1,0))</f>
        <v>1</v>
      </c>
      <c r="L106" s="71">
        <f>INDEX(Output_POTEnCIA!$A$1:$BF$106,MATCH($E106,Output_POTEnCIA!$A:$A,0),MATCH(L$1,Output_POTEnCIA!$1:$1,0))</f>
        <v>0</v>
      </c>
      <c r="M106" s="71">
        <f>INDEX(Output_POTEnCIA!$A$1:$BF$106,MATCH($E106,Output_POTEnCIA!$A:$A,0),MATCH(M$1,Output_POTEnCIA!$1:$1,0))</f>
        <v>1</v>
      </c>
      <c r="N106" s="71">
        <f>INDEX(Output_POTEnCIA!$A$1:$BF$106,MATCH($E106,Output_POTEnCIA!$A:$A,0),MATCH(N$1,Output_POTEnCIA!$1:$1,0))</f>
        <v>0</v>
      </c>
      <c r="O106" s="71">
        <f>INDEX(Output_POTEnCIA!$A$1:$BF$106,MATCH($E106,Output_POTEnCIA!$A:$A,0),MATCH(O$1,Output_POTEnCIA!$1:$1,0))</f>
        <v>1</v>
      </c>
      <c r="P106" s="71">
        <f>INDEX(Output_POTEnCIA!$A$1:$BF$106,MATCH($E106,Output_POTEnCIA!$A:$A,0),MATCH(P$1,Output_POTEnCIA!$1:$1,0))</f>
        <v>1</v>
      </c>
      <c r="Q106" s="71">
        <f>INDEX(Output_POTEnCIA!$A$1:$BF$106,MATCH($E106,Output_POTEnCIA!$A:$A,0),MATCH(Q$1,Output_POTEnCIA!$1:$1,0))</f>
        <v>1</v>
      </c>
      <c r="R106" s="71">
        <f>INDEX(Output_POTEnCIA!$A$1:$BF$106,MATCH($E106,Output_POTEnCIA!$A:$A,0),MATCH(R$1,Output_POTEnCIA!$1:$1,0))</f>
        <v>0</v>
      </c>
      <c r="S106" s="71">
        <f>INDEX(Output_POTEnCIA!$A$1:$BF$106,MATCH($E106,Output_POTEnCIA!$A:$A,0),MATCH(S$1,Output_POTEnCIA!$1:$1,0))</f>
        <v>0</v>
      </c>
      <c r="T106" s="71">
        <f>INDEX(Output_POTEnCIA!$A$1:$BF$106,MATCH($E106,Output_POTEnCIA!$A:$A,0),MATCH(T$1,Output_POTEnCIA!$1:$1,0))</f>
        <v>1</v>
      </c>
      <c r="U106" s="71">
        <f>INDEX(Output_POTEnCIA!$A$1:$BF$106,MATCH($E106,Output_POTEnCIA!$A:$A,0),MATCH(U$1,Output_POTEnCIA!$1:$1,0))</f>
        <v>0</v>
      </c>
      <c r="V106" s="71">
        <f>INDEX(Output_POTEnCIA!$A$1:$BF$106,MATCH($E106,Output_POTEnCIA!$A:$A,0),MATCH(V$1,Output_POTEnCIA!$1:$1,0))</f>
        <v>0</v>
      </c>
      <c r="W106" s="71">
        <f>INDEX(Output_POTEnCIA!$A$1:$BF$106,MATCH($E106,Output_POTEnCIA!$A:$A,0),MATCH(W$1,Output_POTEnCIA!$1:$1,0))</f>
        <v>1</v>
      </c>
      <c r="X106" s="71">
        <f>INDEX(Output_POTEnCIA!$A$1:$BF$106,MATCH($E106,Output_POTEnCIA!$A:$A,0),MATCH(X$1,Output_POTEnCIA!$1:$1,0))</f>
        <v>0</v>
      </c>
      <c r="Y106" s="71">
        <f>INDEX(Output_POTEnCIA!$A$1:$BF$106,MATCH($E106,Output_POTEnCIA!$A:$A,0),MATCH(Y$1,Output_POTEnCIA!$1:$1,0))</f>
        <v>1</v>
      </c>
      <c r="Z106" s="71">
        <f>INDEX(Output_POTEnCIA!$A$1:$BF$106,MATCH($E106,Output_POTEnCIA!$A:$A,0),MATCH(Z$1,Output_POTEnCIA!$1:$1,0))</f>
        <v>1</v>
      </c>
      <c r="AA106" s="71">
        <f>INDEX(Output_POTEnCIA!$A$1:$BF$106,MATCH($E106,Output_POTEnCIA!$A:$A,0),MATCH(AA$1,Output_POTEnCIA!$1:$1,0))</f>
        <v>0.9571768797522352</v>
      </c>
      <c r="AB106" s="71">
        <f>INDEX(Output_POTEnCIA!$A$1:$BF$106,MATCH($E106,Output_POTEnCIA!$A:$A,0),MATCH(AB$1,Output_POTEnCIA!$1:$1,0))</f>
        <v>0</v>
      </c>
      <c r="AC106" s="71">
        <f>INDEX(Output_POTEnCIA!$A$1:$BF$106,MATCH($E106,Output_POTEnCIA!$A:$A,0),MATCH(AC$1,Output_POTEnCIA!$1:$1,0))</f>
        <v>1</v>
      </c>
      <c r="AD106" s="71">
        <f>INDEX(Output_POTEnCIA!$A$1:$BF$106,MATCH($E106,Output_POTEnCIA!$A:$A,0),MATCH(AD$1,Output_POTEnCIA!$1:$1,0))</f>
        <v>0</v>
      </c>
      <c r="AE106" s="71">
        <f>INDEX(Output_POTEnCIA!$A$1:$BF$106,MATCH($E106,Output_POTEnCIA!$A:$A,0),MATCH(AE$1,Output_POTEnCIA!$1:$1,0))</f>
        <v>0</v>
      </c>
      <c r="AF106" s="71">
        <f>INDEX(Output_POTEnCIA!$A$1:$BF$106,MATCH($E106,Output_POTEnCIA!$A:$A,0),MATCH(AF$1,Output_POTEnCIA!$1:$1,0))</f>
        <v>0.91184927149842987</v>
      </c>
      <c r="AG106" s="71">
        <f>INDEX(Output_POTEnCIA!$A$1:$BF$106,MATCH($E106,Output_POTEnCIA!$A:$A,0),MATCH(AG$1,Output_POTEnCIA!$1:$1,0))</f>
        <v>0</v>
      </c>
      <c r="AH106" s="71">
        <f>INDEX(Output_POTEnCIA!$A$1:$BF$106,MATCH($E106,Output_POTEnCIA!$A:$A,0),MATCH(AH$1,Output_POTEnCIA!$1:$1,0))</f>
        <v>0.96425672227667458</v>
      </c>
    </row>
    <row r="107" spans="1:36" x14ac:dyDescent="0.2">
      <c r="F107" s="71">
        <f>SUM(F105:F106)</f>
        <v>1</v>
      </c>
      <c r="G107" s="71">
        <f t="shared" ref="G107:AH107" si="77">SUM(G105:G106)</f>
        <v>1</v>
      </c>
      <c r="H107" s="71">
        <f t="shared" si="77"/>
        <v>1</v>
      </c>
      <c r="I107" s="71">
        <f t="shared" si="77"/>
        <v>1</v>
      </c>
      <c r="J107" s="71">
        <f t="shared" si="77"/>
        <v>1</v>
      </c>
      <c r="K107" s="71">
        <f t="shared" si="77"/>
        <v>1</v>
      </c>
      <c r="L107" s="71">
        <f t="shared" si="77"/>
        <v>1</v>
      </c>
      <c r="M107" s="71">
        <f t="shared" si="77"/>
        <v>1</v>
      </c>
      <c r="N107" s="71">
        <f t="shared" si="77"/>
        <v>1</v>
      </c>
      <c r="O107" s="71">
        <f t="shared" si="77"/>
        <v>1</v>
      </c>
      <c r="P107" s="71">
        <f t="shared" si="77"/>
        <v>1</v>
      </c>
      <c r="Q107" s="71">
        <f t="shared" si="77"/>
        <v>1</v>
      </c>
      <c r="R107" s="71">
        <f t="shared" si="77"/>
        <v>1</v>
      </c>
      <c r="S107" s="71">
        <f t="shared" si="77"/>
        <v>1</v>
      </c>
      <c r="T107" s="71">
        <f t="shared" si="77"/>
        <v>1</v>
      </c>
      <c r="U107" s="71">
        <f t="shared" si="77"/>
        <v>1</v>
      </c>
      <c r="V107" s="71">
        <f t="shared" si="77"/>
        <v>1</v>
      </c>
      <c r="W107" s="71">
        <f t="shared" si="77"/>
        <v>1</v>
      </c>
      <c r="X107" s="71">
        <f t="shared" si="77"/>
        <v>1</v>
      </c>
      <c r="Y107" s="71">
        <f t="shared" si="77"/>
        <v>1</v>
      </c>
      <c r="Z107" s="71">
        <f t="shared" si="77"/>
        <v>1</v>
      </c>
      <c r="AA107" s="71">
        <f t="shared" si="77"/>
        <v>1</v>
      </c>
      <c r="AB107" s="71">
        <f t="shared" si="77"/>
        <v>1</v>
      </c>
      <c r="AC107" s="71">
        <f t="shared" si="77"/>
        <v>1</v>
      </c>
      <c r="AD107" s="71">
        <f t="shared" si="77"/>
        <v>1</v>
      </c>
      <c r="AE107" s="71">
        <f t="shared" si="77"/>
        <v>1</v>
      </c>
      <c r="AF107" s="71">
        <f t="shared" si="77"/>
        <v>1.0000000000000002</v>
      </c>
      <c r="AG107" s="71">
        <f t="shared" si="77"/>
        <v>1</v>
      </c>
      <c r="AH107" s="71">
        <f t="shared" si="77"/>
        <v>1</v>
      </c>
      <c r="AI107" s="109">
        <f>SUM(F107:AH107)</f>
        <v>29</v>
      </c>
      <c r="AJ107" s="71" t="b">
        <f>AI107=29</f>
        <v>1</v>
      </c>
    </row>
    <row r="108" spans="1:36" x14ac:dyDescent="0.2">
      <c r="A108" t="s">
        <v>266</v>
      </c>
      <c r="B108" t="s">
        <v>257</v>
      </c>
      <c r="C108" t="s">
        <v>269</v>
      </c>
      <c r="D108" t="s">
        <v>268</v>
      </c>
      <c r="E108" t="s">
        <v>152</v>
      </c>
      <c r="F108" s="71">
        <f>INDEX(Output_POTEnCIA!$A$1:$BF$106,MATCH($E108,Output_POTEnCIA!$A:$A,0),MATCH(F$1,Output_POTEnCIA!$1:$1,0))</f>
        <v>0.12370545341950037</v>
      </c>
      <c r="G108" s="71">
        <f>INDEX(Output_POTEnCIA!$A$1:$BF$106,MATCH($E108,Output_POTEnCIA!$A:$A,0),MATCH(G$1,Output_POTEnCIA!$1:$1,0))</f>
        <v>0.16207998297343684</v>
      </c>
      <c r="H108" s="71">
        <f>INDEX(Output_POTEnCIA!$A$1:$BF$106,MATCH($E108,Output_POTEnCIA!$A:$A,0),MATCH(H$1,Output_POTEnCIA!$1:$1,0))</f>
        <v>9.0404604681084327E-2</v>
      </c>
      <c r="I108" s="71">
        <f>INDEX(Output_POTEnCIA!$A$1:$BF$106,MATCH($E108,Output_POTEnCIA!$A:$A,0),MATCH(I$1,Output_POTEnCIA!$1:$1,0))</f>
        <v>0.18404588470250424</v>
      </c>
      <c r="J108" s="71">
        <f>INDEX(Output_POTEnCIA!$A$1:$BF$106,MATCH($E108,Output_POTEnCIA!$A:$A,0),MATCH(J$1,Output_POTEnCIA!$1:$1,0))</f>
        <v>6.065326244747064E-3</v>
      </c>
      <c r="K108" s="71">
        <f>INDEX(Output_POTEnCIA!$A$1:$BF$106,MATCH($E108,Output_POTEnCIA!$A:$A,0),MATCH(K$1,Output_POTEnCIA!$1:$1,0))</f>
        <v>0.16615773451280053</v>
      </c>
      <c r="L108" s="71">
        <f>INDEX(Output_POTEnCIA!$A$1:$BF$106,MATCH($E108,Output_POTEnCIA!$A:$A,0),MATCH(L$1,Output_POTEnCIA!$1:$1,0))</f>
        <v>9.4453047793471925E-2</v>
      </c>
      <c r="M108" s="71">
        <f>INDEX(Output_POTEnCIA!$A$1:$BF$106,MATCH($E108,Output_POTEnCIA!$A:$A,0),MATCH(M$1,Output_POTEnCIA!$1:$1,0))</f>
        <v>8.7525228209898762E-2</v>
      </c>
      <c r="N108" s="71">
        <f>INDEX(Output_POTEnCIA!$A$1:$BF$106,MATCH($E108,Output_POTEnCIA!$A:$A,0),MATCH(N$1,Output_POTEnCIA!$1:$1,0))</f>
        <v>0.22609500742150246</v>
      </c>
      <c r="O108" s="71">
        <f>INDEX(Output_POTEnCIA!$A$1:$BF$106,MATCH($E108,Output_POTEnCIA!$A:$A,0),MATCH(O$1,Output_POTEnCIA!$1:$1,0))</f>
        <v>6.5349380071265187E-2</v>
      </c>
      <c r="P108" s="71">
        <f>INDEX(Output_POTEnCIA!$A$1:$BF$106,MATCH($E108,Output_POTEnCIA!$A:$A,0),MATCH(P$1,Output_POTEnCIA!$1:$1,0))</f>
        <v>0.14059421598307148</v>
      </c>
      <c r="Q108" s="71">
        <f>INDEX(Output_POTEnCIA!$A$1:$BF$106,MATCH($E108,Output_POTEnCIA!$A:$A,0),MATCH(Q$1,Output_POTEnCIA!$1:$1,0))</f>
        <v>9.4798454974836757E-2</v>
      </c>
      <c r="R108" s="71">
        <f>INDEX(Output_POTEnCIA!$A$1:$BF$106,MATCH($E108,Output_POTEnCIA!$A:$A,0),MATCH(R$1,Output_POTEnCIA!$1:$1,0))</f>
        <v>0.3076487671596721</v>
      </c>
      <c r="S108" s="71">
        <f>INDEX(Output_POTEnCIA!$A$1:$BF$106,MATCH($E108,Output_POTEnCIA!$A:$A,0),MATCH(S$1,Output_POTEnCIA!$1:$1,0))</f>
        <v>0.30351430998494416</v>
      </c>
      <c r="T108" s="71">
        <f>INDEX(Output_POTEnCIA!$A$1:$BF$106,MATCH($E108,Output_POTEnCIA!$A:$A,0),MATCH(T$1,Output_POTEnCIA!$1:$1,0))</f>
        <v>3.5925624378796432E-3</v>
      </c>
      <c r="U108" s="71">
        <f>INDEX(Output_POTEnCIA!$A$1:$BF$106,MATCH($E108,Output_POTEnCIA!$A:$A,0),MATCH(U$1,Output_POTEnCIA!$1:$1,0))</f>
        <v>0.18893693992491431</v>
      </c>
      <c r="V108" s="71">
        <f>INDEX(Output_POTEnCIA!$A$1:$BF$106,MATCH($E108,Output_POTEnCIA!$A:$A,0),MATCH(V$1,Output_POTEnCIA!$1:$1,0))</f>
        <v>0.15309925156408433</v>
      </c>
      <c r="W108" s="71">
        <f>INDEX(Output_POTEnCIA!$A$1:$BF$106,MATCH($E108,Output_POTEnCIA!$A:$A,0),MATCH(W$1,Output_POTEnCIA!$1:$1,0))</f>
        <v>0.16280921652562427</v>
      </c>
      <c r="X108" s="71">
        <f>INDEX(Output_POTEnCIA!$A$1:$BF$106,MATCH($E108,Output_POTEnCIA!$A:$A,0),MATCH(X$1,Output_POTEnCIA!$1:$1,0))</f>
        <v>8.6427721398770474E-2</v>
      </c>
      <c r="Y108" s="71">
        <f>INDEX(Output_POTEnCIA!$A$1:$BF$106,MATCH($E108,Output_POTEnCIA!$A:$A,0),MATCH(Y$1,Output_POTEnCIA!$1:$1,0))</f>
        <v>9.5506843724594587E-2</v>
      </c>
      <c r="Z108" s="71">
        <f>INDEX(Output_POTEnCIA!$A$1:$BF$106,MATCH($E108,Output_POTEnCIA!$A:$A,0),MATCH(Z$1,Output_POTEnCIA!$1:$1,0))</f>
        <v>0.14078326553039006</v>
      </c>
      <c r="AA108" s="71">
        <f>INDEX(Output_POTEnCIA!$A$1:$BF$106,MATCH($E108,Output_POTEnCIA!$A:$A,0),MATCH(AA$1,Output_POTEnCIA!$1:$1,0))</f>
        <v>0.20498798035166785</v>
      </c>
      <c r="AB108" s="71">
        <f>INDEX(Output_POTEnCIA!$A$1:$BF$106,MATCH($E108,Output_POTEnCIA!$A:$A,0),MATCH(AB$1,Output_POTEnCIA!$1:$1,0))</f>
        <v>0.18537196404537448</v>
      </c>
      <c r="AC108" s="71">
        <f>INDEX(Output_POTEnCIA!$A$1:$BF$106,MATCH($E108,Output_POTEnCIA!$A:$A,0),MATCH(AC$1,Output_POTEnCIA!$1:$1,0))</f>
        <v>0.17669563616631537</v>
      </c>
      <c r="AD108" s="71">
        <f>INDEX(Output_POTEnCIA!$A$1:$BF$106,MATCH($E108,Output_POTEnCIA!$A:$A,0),MATCH(AD$1,Output_POTEnCIA!$1:$1,0))</f>
        <v>0.14695557566295289</v>
      </c>
      <c r="AE108" s="71">
        <f>INDEX(Output_POTEnCIA!$A$1:$BF$106,MATCH($E108,Output_POTEnCIA!$A:$A,0),MATCH(AE$1,Output_POTEnCIA!$1:$1,0))</f>
        <v>0.21072044764601222</v>
      </c>
      <c r="AF108" s="71">
        <f>INDEX(Output_POTEnCIA!$A$1:$BF$106,MATCH($E108,Output_POTEnCIA!$A:$A,0),MATCH(AF$1,Output_POTEnCIA!$1:$1,0))</f>
        <v>5.7610326710761731E-3</v>
      </c>
      <c r="AG108" s="71">
        <f>INDEX(Output_POTEnCIA!$A$1:$BF$106,MATCH($E108,Output_POTEnCIA!$A:$A,0),MATCH(AG$1,Output_POTEnCIA!$1:$1,0))</f>
        <v>8.8155404091094219E-3</v>
      </c>
      <c r="AH108" s="71">
        <f>INDEX(Output_POTEnCIA!$A$1:$BF$106,MATCH($E108,Output_POTEnCIA!$A:$A,0),MATCH(AH$1,Output_POTEnCIA!$1:$1,0))</f>
        <v>0.15755977423872347</v>
      </c>
    </row>
    <row r="109" spans="1:36" x14ac:dyDescent="0.2">
      <c r="A109" t="s">
        <v>266</v>
      </c>
      <c r="B109" t="s">
        <v>257</v>
      </c>
      <c r="C109" t="s">
        <v>269</v>
      </c>
      <c r="D109" t="s">
        <v>1</v>
      </c>
      <c r="E109" t="s">
        <v>160</v>
      </c>
      <c r="F109" s="71">
        <f>INDEX(Output_POTEnCIA!$A$1:$BF$106,MATCH($E109,Output_POTEnCIA!$A:$A,0),MATCH(F$1,Output_POTEnCIA!$1:$1,0))</f>
        <v>0.87629454658049954</v>
      </c>
      <c r="G109" s="71">
        <f>INDEX(Output_POTEnCIA!$A$1:$BF$106,MATCH($E109,Output_POTEnCIA!$A:$A,0),MATCH(G$1,Output_POTEnCIA!$1:$1,0))</f>
        <v>0.83792001702656316</v>
      </c>
      <c r="H109" s="71">
        <f>INDEX(Output_POTEnCIA!$A$1:$BF$106,MATCH($E109,Output_POTEnCIA!$A:$A,0),MATCH(H$1,Output_POTEnCIA!$1:$1,0))</f>
        <v>0.90959539531891564</v>
      </c>
      <c r="I109" s="71">
        <f>INDEX(Output_POTEnCIA!$A$1:$BF$106,MATCH($E109,Output_POTEnCIA!$A:$A,0),MATCH(I$1,Output_POTEnCIA!$1:$1,0))</f>
        <v>0.81595411529749584</v>
      </c>
      <c r="J109" s="71">
        <f>INDEX(Output_POTEnCIA!$A$1:$BF$106,MATCH($E109,Output_POTEnCIA!$A:$A,0),MATCH(J$1,Output_POTEnCIA!$1:$1,0))</f>
        <v>0.99393467375525291</v>
      </c>
      <c r="K109" s="71">
        <f>INDEX(Output_POTEnCIA!$A$1:$BF$106,MATCH($E109,Output_POTEnCIA!$A:$A,0),MATCH(K$1,Output_POTEnCIA!$1:$1,0))</f>
        <v>0.83384226548719953</v>
      </c>
      <c r="L109" s="71">
        <f>INDEX(Output_POTEnCIA!$A$1:$BF$106,MATCH($E109,Output_POTEnCIA!$A:$A,0),MATCH(L$1,Output_POTEnCIA!$1:$1,0))</f>
        <v>0.90554695220652814</v>
      </c>
      <c r="M109" s="71">
        <f>INDEX(Output_POTEnCIA!$A$1:$BF$106,MATCH($E109,Output_POTEnCIA!$A:$A,0),MATCH(M$1,Output_POTEnCIA!$1:$1,0))</f>
        <v>0.91247477179010117</v>
      </c>
      <c r="N109" s="71">
        <f>INDEX(Output_POTEnCIA!$A$1:$BF$106,MATCH($E109,Output_POTEnCIA!$A:$A,0),MATCH(N$1,Output_POTEnCIA!$1:$1,0))</f>
        <v>0.77390499257849754</v>
      </c>
      <c r="O109" s="71">
        <f>INDEX(Output_POTEnCIA!$A$1:$BF$106,MATCH($E109,Output_POTEnCIA!$A:$A,0),MATCH(O$1,Output_POTEnCIA!$1:$1,0))</f>
        <v>0.93465061992873477</v>
      </c>
      <c r="P109" s="71">
        <f>INDEX(Output_POTEnCIA!$A$1:$BF$106,MATCH($E109,Output_POTEnCIA!$A:$A,0),MATCH(P$1,Output_POTEnCIA!$1:$1,0))</f>
        <v>0.85940578401692858</v>
      </c>
      <c r="Q109" s="71">
        <f>INDEX(Output_POTEnCIA!$A$1:$BF$106,MATCH($E109,Output_POTEnCIA!$A:$A,0),MATCH(Q$1,Output_POTEnCIA!$1:$1,0))</f>
        <v>0.90520154502516337</v>
      </c>
      <c r="R109" s="71">
        <f>INDEX(Output_POTEnCIA!$A$1:$BF$106,MATCH($E109,Output_POTEnCIA!$A:$A,0),MATCH(R$1,Output_POTEnCIA!$1:$1,0))</f>
        <v>0.69235123284032785</v>
      </c>
      <c r="S109" s="71">
        <f>INDEX(Output_POTEnCIA!$A$1:$BF$106,MATCH($E109,Output_POTEnCIA!$A:$A,0),MATCH(S$1,Output_POTEnCIA!$1:$1,0))</f>
        <v>0.69648569001505578</v>
      </c>
      <c r="T109" s="71">
        <f>INDEX(Output_POTEnCIA!$A$1:$BF$106,MATCH($E109,Output_POTEnCIA!$A:$A,0),MATCH(T$1,Output_POTEnCIA!$1:$1,0))</f>
        <v>0.99640743756212036</v>
      </c>
      <c r="U109" s="71">
        <f>INDEX(Output_POTEnCIA!$A$1:$BF$106,MATCH($E109,Output_POTEnCIA!$A:$A,0),MATCH(U$1,Output_POTEnCIA!$1:$1,0))</f>
        <v>0.81106306007508566</v>
      </c>
      <c r="V109" s="71">
        <f>INDEX(Output_POTEnCIA!$A$1:$BF$106,MATCH($E109,Output_POTEnCIA!$A:$A,0),MATCH(V$1,Output_POTEnCIA!$1:$1,0))</f>
        <v>0.84690074843591567</v>
      </c>
      <c r="W109" s="71">
        <f>INDEX(Output_POTEnCIA!$A$1:$BF$106,MATCH($E109,Output_POTEnCIA!$A:$A,0),MATCH(W$1,Output_POTEnCIA!$1:$1,0))</f>
        <v>0.8371907834743757</v>
      </c>
      <c r="X109" s="71">
        <f>INDEX(Output_POTEnCIA!$A$1:$BF$106,MATCH($E109,Output_POTEnCIA!$A:$A,0),MATCH(X$1,Output_POTEnCIA!$1:$1,0))</f>
        <v>0.91357227860122947</v>
      </c>
      <c r="Y109" s="71">
        <f>INDEX(Output_POTEnCIA!$A$1:$BF$106,MATCH($E109,Output_POTEnCIA!$A:$A,0),MATCH(Y$1,Output_POTEnCIA!$1:$1,0))</f>
        <v>0.90449315627540539</v>
      </c>
      <c r="Z109" s="71">
        <f>INDEX(Output_POTEnCIA!$A$1:$BF$106,MATCH($E109,Output_POTEnCIA!$A:$A,0),MATCH(Z$1,Output_POTEnCIA!$1:$1,0))</f>
        <v>0.85921673446961</v>
      </c>
      <c r="AA109" s="71">
        <f>INDEX(Output_POTEnCIA!$A$1:$BF$106,MATCH($E109,Output_POTEnCIA!$A:$A,0),MATCH(AA$1,Output_POTEnCIA!$1:$1,0))</f>
        <v>0.79501201964833224</v>
      </c>
      <c r="AB109" s="71">
        <f>INDEX(Output_POTEnCIA!$A$1:$BF$106,MATCH($E109,Output_POTEnCIA!$A:$A,0),MATCH(AB$1,Output_POTEnCIA!$1:$1,0))</f>
        <v>0.81462803595462552</v>
      </c>
      <c r="AC109" s="71">
        <f>INDEX(Output_POTEnCIA!$A$1:$BF$106,MATCH($E109,Output_POTEnCIA!$A:$A,0),MATCH(AC$1,Output_POTEnCIA!$1:$1,0))</f>
        <v>0.82330436383368466</v>
      </c>
      <c r="AD109" s="71">
        <f>INDEX(Output_POTEnCIA!$A$1:$BF$106,MATCH($E109,Output_POTEnCIA!$A:$A,0),MATCH(AD$1,Output_POTEnCIA!$1:$1,0))</f>
        <v>0.85304442433704719</v>
      </c>
      <c r="AE109" s="71">
        <f>INDEX(Output_POTEnCIA!$A$1:$BF$106,MATCH($E109,Output_POTEnCIA!$A:$A,0),MATCH(AE$1,Output_POTEnCIA!$1:$1,0))</f>
        <v>0.78927955235398772</v>
      </c>
      <c r="AF109" s="71">
        <f>INDEX(Output_POTEnCIA!$A$1:$BF$106,MATCH($E109,Output_POTEnCIA!$A:$A,0),MATCH(AF$1,Output_POTEnCIA!$1:$1,0))</f>
        <v>0.99423896732892381</v>
      </c>
      <c r="AG109" s="71">
        <f>INDEX(Output_POTEnCIA!$A$1:$BF$106,MATCH($E109,Output_POTEnCIA!$A:$A,0),MATCH(AG$1,Output_POTEnCIA!$1:$1,0))</f>
        <v>0.99118445959089052</v>
      </c>
      <c r="AH109" s="71">
        <f>INDEX(Output_POTEnCIA!$A$1:$BF$106,MATCH($E109,Output_POTEnCIA!$A:$A,0),MATCH(AH$1,Output_POTEnCIA!$1:$1,0))</f>
        <v>0.84244022576127664</v>
      </c>
    </row>
    <row r="110" spans="1:36" x14ac:dyDescent="0.2">
      <c r="F110" s="71">
        <f>SUM(F108:F109)</f>
        <v>0.99999999999999989</v>
      </c>
      <c r="G110" s="71">
        <f t="shared" ref="G110:AH110" si="78">SUM(G108:G109)</f>
        <v>1</v>
      </c>
      <c r="H110" s="71">
        <f t="shared" si="78"/>
        <v>1</v>
      </c>
      <c r="I110" s="71">
        <f t="shared" si="78"/>
        <v>1</v>
      </c>
      <c r="J110" s="71">
        <f t="shared" si="78"/>
        <v>1</v>
      </c>
      <c r="K110" s="71">
        <f t="shared" si="78"/>
        <v>1</v>
      </c>
      <c r="L110" s="71">
        <f t="shared" si="78"/>
        <v>1</v>
      </c>
      <c r="M110" s="71">
        <f t="shared" si="78"/>
        <v>0.99999999999999989</v>
      </c>
      <c r="N110" s="71">
        <f t="shared" si="78"/>
        <v>1</v>
      </c>
      <c r="O110" s="71">
        <f t="shared" si="78"/>
        <v>1</v>
      </c>
      <c r="P110" s="71">
        <f t="shared" si="78"/>
        <v>1</v>
      </c>
      <c r="Q110" s="71">
        <f t="shared" si="78"/>
        <v>1.0000000000000002</v>
      </c>
      <c r="R110" s="71">
        <f t="shared" si="78"/>
        <v>1</v>
      </c>
      <c r="S110" s="71">
        <f t="shared" si="78"/>
        <v>1</v>
      </c>
      <c r="T110" s="71">
        <f t="shared" si="78"/>
        <v>1</v>
      </c>
      <c r="U110" s="71">
        <f t="shared" si="78"/>
        <v>1</v>
      </c>
      <c r="V110" s="71">
        <f t="shared" si="78"/>
        <v>1</v>
      </c>
      <c r="W110" s="71">
        <f t="shared" si="78"/>
        <v>1</v>
      </c>
      <c r="X110" s="71">
        <f t="shared" si="78"/>
        <v>1</v>
      </c>
      <c r="Y110" s="71">
        <f t="shared" si="78"/>
        <v>1</v>
      </c>
      <c r="Z110" s="71">
        <f t="shared" si="78"/>
        <v>1</v>
      </c>
      <c r="AA110" s="71">
        <f t="shared" si="78"/>
        <v>1</v>
      </c>
      <c r="AB110" s="71">
        <f t="shared" si="78"/>
        <v>1</v>
      </c>
      <c r="AC110" s="71">
        <f t="shared" si="78"/>
        <v>1</v>
      </c>
      <c r="AD110" s="71">
        <f t="shared" si="78"/>
        <v>1</v>
      </c>
      <c r="AE110" s="71">
        <f t="shared" si="78"/>
        <v>1</v>
      </c>
      <c r="AF110" s="71">
        <f t="shared" si="78"/>
        <v>1</v>
      </c>
      <c r="AG110" s="71">
        <f t="shared" si="78"/>
        <v>0.99999999999999989</v>
      </c>
      <c r="AH110" s="71">
        <f t="shared" si="78"/>
        <v>1</v>
      </c>
      <c r="AI110" s="109">
        <f>SUM(F110:AH110)</f>
        <v>29</v>
      </c>
      <c r="AJ110" s="71" t="b">
        <f>AI110=29</f>
        <v>1</v>
      </c>
    </row>
    <row r="111" spans="1:36" x14ac:dyDescent="0.2">
      <c r="A111" t="s">
        <v>266</v>
      </c>
      <c r="B111" t="s">
        <v>257</v>
      </c>
      <c r="C111" t="s">
        <v>15</v>
      </c>
      <c r="D111" t="s">
        <v>272</v>
      </c>
      <c r="E111" t="s">
        <v>156</v>
      </c>
      <c r="F111" s="71">
        <f>INDEX(Output_POTEnCIA!$A$1:$BF$106,MATCH($E111,Output_POTEnCIA!$A:$A,0),MATCH(F$1,Output_POTEnCIA!$1:$1,0))</f>
        <v>4.7409017505486636E-2</v>
      </c>
      <c r="G111" s="71">
        <f>INDEX(Output_POTEnCIA!$A$1:$BF$106,MATCH($E111,Output_POTEnCIA!$A:$A,0),MATCH(G$1,Output_POTEnCIA!$1:$1,0))</f>
        <v>5.2949118241706915E-2</v>
      </c>
      <c r="H111" s="71">
        <f>INDEX(Output_POTEnCIA!$A$1:$BF$106,MATCH($E111,Output_POTEnCIA!$A:$A,0),MATCH(H$1,Output_POTEnCIA!$1:$1,0))</f>
        <v>5.9423545944791344E-2</v>
      </c>
      <c r="I111" s="71">
        <f>INDEX(Output_POTEnCIA!$A$1:$BF$106,MATCH($E111,Output_POTEnCIA!$A:$A,0),MATCH(I$1,Output_POTEnCIA!$1:$1,0))</f>
        <v>0.21167207647142744</v>
      </c>
      <c r="J111" s="71">
        <f>INDEX(Output_POTEnCIA!$A$1:$BF$106,MATCH($E111,Output_POTEnCIA!$A:$A,0),MATCH(J$1,Output_POTEnCIA!$1:$1,0))</f>
        <v>2.6135231428357879E-2</v>
      </c>
      <c r="K111" s="71">
        <f>INDEX(Output_POTEnCIA!$A$1:$BF$106,MATCH($E111,Output_POTEnCIA!$A:$A,0),MATCH(K$1,Output_POTEnCIA!$1:$1,0))</f>
        <v>4.7093308523393752E-2</v>
      </c>
      <c r="L111" s="71">
        <f>INDEX(Output_POTEnCIA!$A$1:$BF$106,MATCH($E111,Output_POTEnCIA!$A:$A,0),MATCH(L$1,Output_POTEnCIA!$1:$1,0))</f>
        <v>5.4619768727752649E-2</v>
      </c>
      <c r="M111" s="71">
        <f>INDEX(Output_POTEnCIA!$A$1:$BF$106,MATCH($E111,Output_POTEnCIA!$A:$A,0),MATCH(M$1,Output_POTEnCIA!$1:$1,0))</f>
        <v>5.6212860731463914E-3</v>
      </c>
      <c r="N111" s="71">
        <f>INDEX(Output_POTEnCIA!$A$1:$BF$106,MATCH($E111,Output_POTEnCIA!$A:$A,0),MATCH(N$1,Output_POTEnCIA!$1:$1,0))</f>
        <v>0.17508076050356144</v>
      </c>
      <c r="O111" s="71">
        <f>INDEX(Output_POTEnCIA!$A$1:$BF$106,MATCH($E111,Output_POTEnCIA!$A:$A,0),MATCH(O$1,Output_POTEnCIA!$1:$1,0))</f>
        <v>2.5354775262664112E-2</v>
      </c>
      <c r="P111" s="71">
        <f>INDEX(Output_POTEnCIA!$A$1:$BF$106,MATCH($E111,Output_POTEnCIA!$A:$A,0),MATCH(P$1,Output_POTEnCIA!$1:$1,0))</f>
        <v>0.12578516854889946</v>
      </c>
      <c r="Q111" s="71">
        <f>INDEX(Output_POTEnCIA!$A$1:$BF$106,MATCH($E111,Output_POTEnCIA!$A:$A,0),MATCH(Q$1,Output_POTEnCIA!$1:$1,0))</f>
        <v>6.3496172165560721E-2</v>
      </c>
      <c r="R111" s="71">
        <f>INDEX(Output_POTEnCIA!$A$1:$BF$106,MATCH($E111,Output_POTEnCIA!$A:$A,0),MATCH(R$1,Output_POTEnCIA!$1:$1,0))</f>
        <v>0.1272410273533128</v>
      </c>
      <c r="S111" s="71">
        <f>INDEX(Output_POTEnCIA!$A$1:$BF$106,MATCH($E111,Output_POTEnCIA!$A:$A,0),MATCH(S$1,Output_POTEnCIA!$1:$1,0))</f>
        <v>0.12413450568514739</v>
      </c>
      <c r="T111" s="71">
        <f>INDEX(Output_POTEnCIA!$A$1:$BF$106,MATCH($E111,Output_POTEnCIA!$A:$A,0),MATCH(T$1,Output_POTEnCIA!$1:$1,0))</f>
        <v>5.6204216060495617E-2</v>
      </c>
      <c r="U111" s="71">
        <f>INDEX(Output_POTEnCIA!$A$1:$BF$106,MATCH($E111,Output_POTEnCIA!$A:$A,0),MATCH(U$1,Output_POTEnCIA!$1:$1,0))</f>
        <v>5.1057196177073765E-2</v>
      </c>
      <c r="V111" s="71">
        <f>INDEX(Output_POTEnCIA!$A$1:$BF$106,MATCH($E111,Output_POTEnCIA!$A:$A,0),MATCH(V$1,Output_POTEnCIA!$1:$1,0))</f>
        <v>0.12674345824906541</v>
      </c>
      <c r="W111" s="71">
        <f>INDEX(Output_POTEnCIA!$A$1:$BF$106,MATCH($E111,Output_POTEnCIA!$A:$A,0),MATCH(W$1,Output_POTEnCIA!$1:$1,0))</f>
        <v>1.3632725260183493E-2</v>
      </c>
      <c r="X111" s="71">
        <f>INDEX(Output_POTEnCIA!$A$1:$BF$106,MATCH($E111,Output_POTEnCIA!$A:$A,0),MATCH(X$1,Output_POTEnCIA!$1:$1,0))</f>
        <v>0.1140708099737056</v>
      </c>
      <c r="Y111" s="71">
        <f>INDEX(Output_POTEnCIA!$A$1:$BF$106,MATCH($E111,Output_POTEnCIA!$A:$A,0),MATCH(Y$1,Output_POTEnCIA!$1:$1,0))</f>
        <v>1.4092836006043297E-2</v>
      </c>
      <c r="Z111" s="71">
        <f>INDEX(Output_POTEnCIA!$A$1:$BF$106,MATCH($E111,Output_POTEnCIA!$A:$A,0),MATCH(Z$1,Output_POTEnCIA!$1:$1,0))</f>
        <v>8.4486246913203666E-2</v>
      </c>
      <c r="AA111" s="71">
        <f>INDEX(Output_POTEnCIA!$A$1:$BF$106,MATCH($E111,Output_POTEnCIA!$A:$A,0),MATCH(AA$1,Output_POTEnCIA!$1:$1,0))</f>
        <v>2.6047077263109192E-2</v>
      </c>
      <c r="AB111" s="71">
        <f>INDEX(Output_POTEnCIA!$A$1:$BF$106,MATCH($E111,Output_POTEnCIA!$A:$A,0),MATCH(AB$1,Output_POTEnCIA!$1:$1,0))</f>
        <v>0.12666097852673899</v>
      </c>
      <c r="AC111" s="71">
        <f>INDEX(Output_POTEnCIA!$A$1:$BF$106,MATCH($E111,Output_POTEnCIA!$A:$A,0),MATCH(AC$1,Output_POTEnCIA!$1:$1,0))</f>
        <v>2.6523195630515393E-2</v>
      </c>
      <c r="AD111" s="71">
        <f>INDEX(Output_POTEnCIA!$A$1:$BF$106,MATCH($E111,Output_POTEnCIA!$A:$A,0),MATCH(AD$1,Output_POTEnCIA!$1:$1,0))</f>
        <v>4.2530443552283304E-2</v>
      </c>
      <c r="AE111" s="71">
        <f>INDEX(Output_POTEnCIA!$A$1:$BF$106,MATCH($E111,Output_POTEnCIA!$A:$A,0),MATCH(AE$1,Output_POTEnCIA!$1:$1,0))</f>
        <v>6.9854202817092689E-2</v>
      </c>
      <c r="AF111" s="71">
        <f>INDEX(Output_POTEnCIA!$A$1:$BF$106,MATCH($E111,Output_POTEnCIA!$A:$A,0),MATCH(AF$1,Output_POTEnCIA!$1:$1,0))</f>
        <v>4.8013445244992015E-2</v>
      </c>
      <c r="AG111" s="71">
        <f>INDEX(Output_POTEnCIA!$A$1:$BF$106,MATCH($E111,Output_POTEnCIA!$A:$A,0),MATCH(AG$1,Output_POTEnCIA!$1:$1,0))</f>
        <v>0.21228996211106246</v>
      </c>
      <c r="AH111" s="71">
        <f>INDEX(Output_POTEnCIA!$A$1:$BF$106,MATCH($E111,Output_POTEnCIA!$A:$A,0),MATCH(AH$1,Output_POTEnCIA!$1:$1,0))</f>
        <v>8.7226441284952494E-2</v>
      </c>
    </row>
    <row r="112" spans="1:36" x14ac:dyDescent="0.2">
      <c r="A112" t="s">
        <v>266</v>
      </c>
      <c r="B112" t="s">
        <v>257</v>
      </c>
      <c r="C112" t="s">
        <v>15</v>
      </c>
      <c r="D112" t="s">
        <v>268</v>
      </c>
      <c r="E112" t="s">
        <v>153</v>
      </c>
      <c r="F112" s="71">
        <f>INDEX(Output_POTEnCIA!$A$1:$BF$106,MATCH($E112,Output_POTEnCIA!$A:$A,0),MATCH(F$1,Output_POTEnCIA!$1:$1,0))</f>
        <v>0.54252001336508027</v>
      </c>
      <c r="G112" s="71">
        <f>INDEX(Output_POTEnCIA!$A$1:$BF$106,MATCH($E112,Output_POTEnCIA!$A:$A,0),MATCH(G$1,Output_POTEnCIA!$1:$1,0))</f>
        <v>0.35521727579738643</v>
      </c>
      <c r="H112" s="71">
        <f>INDEX(Output_POTEnCIA!$A$1:$BF$106,MATCH($E112,Output_POTEnCIA!$A:$A,0),MATCH(H$1,Output_POTEnCIA!$1:$1,0))</f>
        <v>0.39864469859313123</v>
      </c>
      <c r="I112" s="71">
        <f>INDEX(Output_POTEnCIA!$A$1:$BF$106,MATCH($E112,Output_POTEnCIA!$A:$A,0),MATCH(I$1,Output_POTEnCIA!$1:$1,0))</f>
        <v>0.31778868023483892</v>
      </c>
      <c r="J112" s="71">
        <f>INDEX(Output_POTEnCIA!$A$1:$BF$106,MATCH($E112,Output_POTEnCIA!$A:$A,0),MATCH(J$1,Output_POTEnCIA!$1:$1,0))</f>
        <v>0.36412630609056934</v>
      </c>
      <c r="K112" s="71">
        <f>INDEX(Output_POTEnCIA!$A$1:$BF$106,MATCH($E112,Output_POTEnCIA!$A:$A,0),MATCH(K$1,Output_POTEnCIA!$1:$1,0))</f>
        <v>0.50129716457787077</v>
      </c>
      <c r="L112" s="71">
        <f>INDEX(Output_POTEnCIA!$A$1:$BF$106,MATCH($E112,Output_POTEnCIA!$A:$A,0),MATCH(L$1,Output_POTEnCIA!$1:$1,0))</f>
        <v>0.52976032499356451</v>
      </c>
      <c r="M112" s="71">
        <f>INDEX(Output_POTEnCIA!$A$1:$BF$106,MATCH($E112,Output_POTEnCIA!$A:$A,0),MATCH(M$1,Output_POTEnCIA!$1:$1,0))</f>
        <v>0.33620582243366648</v>
      </c>
      <c r="N112" s="71">
        <f>INDEX(Output_POTEnCIA!$A$1:$BF$106,MATCH($E112,Output_POTEnCIA!$A:$A,0),MATCH(N$1,Output_POTEnCIA!$1:$1,0))</f>
        <v>0.41987858994172367</v>
      </c>
      <c r="O112" s="71">
        <f>INDEX(Output_POTEnCIA!$A$1:$BF$106,MATCH($E112,Output_POTEnCIA!$A:$A,0),MATCH(O$1,Output_POTEnCIA!$1:$1,0))</f>
        <v>0.29807686298999192</v>
      </c>
      <c r="P112" s="71">
        <f>INDEX(Output_POTEnCIA!$A$1:$BF$106,MATCH($E112,Output_POTEnCIA!$A:$A,0),MATCH(P$1,Output_POTEnCIA!$1:$1,0))</f>
        <v>0.36802700063809779</v>
      </c>
      <c r="Q112" s="71">
        <f>INDEX(Output_POTEnCIA!$A$1:$BF$106,MATCH($E112,Output_POTEnCIA!$A:$A,0),MATCH(Q$1,Output_POTEnCIA!$1:$1,0))</f>
        <v>0.45850073554837945</v>
      </c>
      <c r="R112" s="71">
        <f>INDEX(Output_POTEnCIA!$A$1:$BF$106,MATCH($E112,Output_POTEnCIA!$A:$A,0),MATCH(R$1,Output_POTEnCIA!$1:$1,0))</f>
        <v>0.37272762947169086</v>
      </c>
      <c r="S112" s="71">
        <f>INDEX(Output_POTEnCIA!$A$1:$BF$106,MATCH($E112,Output_POTEnCIA!$A:$A,0),MATCH(S$1,Output_POTEnCIA!$1:$1,0))</f>
        <v>0.39488887966634278</v>
      </c>
      <c r="T112" s="71">
        <f>INDEX(Output_POTEnCIA!$A$1:$BF$106,MATCH($E112,Output_POTEnCIA!$A:$A,0),MATCH(T$1,Output_POTEnCIA!$1:$1,0))</f>
        <v>0.51537564399676716</v>
      </c>
      <c r="U112" s="71">
        <f>INDEX(Output_POTEnCIA!$A$1:$BF$106,MATCH($E112,Output_POTEnCIA!$A:$A,0),MATCH(U$1,Output_POTEnCIA!$1:$1,0))</f>
        <v>0.48423378646467885</v>
      </c>
      <c r="V112" s="71">
        <f>INDEX(Output_POTEnCIA!$A$1:$BF$106,MATCH($E112,Output_POTEnCIA!$A:$A,0),MATCH(V$1,Output_POTEnCIA!$1:$1,0))</f>
        <v>0.38375153586006883</v>
      </c>
      <c r="W112" s="71">
        <f>INDEX(Output_POTEnCIA!$A$1:$BF$106,MATCH($E112,Output_POTEnCIA!$A:$A,0),MATCH(W$1,Output_POTEnCIA!$1:$1,0))</f>
        <v>0.47100030965918704</v>
      </c>
      <c r="X112" s="71">
        <f>INDEX(Output_POTEnCIA!$A$1:$BF$106,MATCH($E112,Output_POTEnCIA!$A:$A,0),MATCH(X$1,Output_POTEnCIA!$1:$1,0))</f>
        <v>0.39407605873362839</v>
      </c>
      <c r="Y112" s="71">
        <f>INDEX(Output_POTEnCIA!$A$1:$BF$106,MATCH($E112,Output_POTEnCIA!$A:$A,0),MATCH(Y$1,Output_POTEnCIA!$1:$1,0))</f>
        <v>0.42593907974259471</v>
      </c>
      <c r="Z112" s="71">
        <f>INDEX(Output_POTEnCIA!$A$1:$BF$106,MATCH($E112,Output_POTEnCIA!$A:$A,0),MATCH(Z$1,Output_POTEnCIA!$1:$1,0))</f>
        <v>0.50730143741316736</v>
      </c>
      <c r="AA112" s="71">
        <f>INDEX(Output_POTEnCIA!$A$1:$BF$106,MATCH($E112,Output_POTEnCIA!$A:$A,0),MATCH(AA$1,Output_POTEnCIA!$1:$1,0))</f>
        <v>0.40575644222159435</v>
      </c>
      <c r="AB112" s="71">
        <f>INDEX(Output_POTEnCIA!$A$1:$BF$106,MATCH($E112,Output_POTEnCIA!$A:$A,0),MATCH(AB$1,Output_POTEnCIA!$1:$1,0))</f>
        <v>0.38404021779080333</v>
      </c>
      <c r="AC112" s="71">
        <f>INDEX(Output_POTEnCIA!$A$1:$BF$106,MATCH($E112,Output_POTEnCIA!$A:$A,0),MATCH(AC$1,Output_POTEnCIA!$1:$1,0))</f>
        <v>0.48718749976350323</v>
      </c>
      <c r="AD112" s="71">
        <f>INDEX(Output_POTEnCIA!$A$1:$BF$106,MATCH($E112,Output_POTEnCIA!$A:$A,0),MATCH(AD$1,Output_POTEnCIA!$1:$1,0))</f>
        <v>0.36522949590904819</v>
      </c>
      <c r="AE112" s="71">
        <f>INDEX(Output_POTEnCIA!$A$1:$BF$106,MATCH($E112,Output_POTEnCIA!$A:$A,0),MATCH(AE$1,Output_POTEnCIA!$1:$1,0))</f>
        <v>0.44143396854379136</v>
      </c>
      <c r="AF112" s="71">
        <f>INDEX(Output_POTEnCIA!$A$1:$BF$106,MATCH($E112,Output_POTEnCIA!$A:$A,0),MATCH(AF$1,Output_POTEnCIA!$1:$1,0))</f>
        <v>0.45096754762498598</v>
      </c>
      <c r="AG112" s="71">
        <f>INDEX(Output_POTEnCIA!$A$1:$BF$106,MATCH($E112,Output_POTEnCIA!$A:$A,0),MATCH(AG$1,Output_POTEnCIA!$1:$1,0))</f>
        <v>0.25603760529134056</v>
      </c>
      <c r="AH112" s="71">
        <f>INDEX(Output_POTEnCIA!$A$1:$BF$106,MATCH($E112,Output_POTEnCIA!$A:$A,0),MATCH(AH$1,Output_POTEnCIA!$1:$1,0))</f>
        <v>0.42326355142613131</v>
      </c>
    </row>
    <row r="113" spans="1:36" x14ac:dyDescent="0.2">
      <c r="A113" t="s">
        <v>266</v>
      </c>
      <c r="B113" t="s">
        <v>257</v>
      </c>
      <c r="C113" t="s">
        <v>15</v>
      </c>
      <c r="D113" t="s">
        <v>273</v>
      </c>
      <c r="E113" t="s">
        <v>158</v>
      </c>
      <c r="F113" s="71">
        <f>INDEX(Output_POTEnCIA!$A$1:$BF$106,MATCH($E113,Output_POTEnCIA!$A:$A,0),MATCH(F$1,Output_POTEnCIA!$1:$1,0))</f>
        <v>0.35079958268416433</v>
      </c>
      <c r="G113" s="71">
        <f>INDEX(Output_POTEnCIA!$A$1:$BF$106,MATCH($E113,Output_POTEnCIA!$A:$A,0),MATCH(G$1,Output_POTEnCIA!$1:$1,0))</f>
        <v>0.20030648899237891</v>
      </c>
      <c r="H113" s="71">
        <f>INDEX(Output_POTEnCIA!$A$1:$BF$106,MATCH($E113,Output_POTEnCIA!$A:$A,0),MATCH(H$1,Output_POTEnCIA!$1:$1,0))</f>
        <v>0.27220085001625011</v>
      </c>
      <c r="I113" s="71">
        <f>INDEX(Output_POTEnCIA!$A$1:$BF$106,MATCH($E113,Output_POTEnCIA!$A:$A,0),MATCH(I$1,Output_POTEnCIA!$1:$1,0))</f>
        <v>0.23140228762143733</v>
      </c>
      <c r="J113" s="71">
        <f>INDEX(Output_POTEnCIA!$A$1:$BF$106,MATCH($E113,Output_POTEnCIA!$A:$A,0),MATCH(J$1,Output_POTEnCIA!$1:$1,0))</f>
        <v>0.23482110861751346</v>
      </c>
      <c r="K113" s="71">
        <f>INDEX(Output_POTEnCIA!$A$1:$BF$106,MATCH($E113,Output_POTEnCIA!$A:$A,0),MATCH(K$1,Output_POTEnCIA!$1:$1,0))</f>
        <v>0.32816716194186779</v>
      </c>
      <c r="L113" s="71">
        <f>INDEX(Output_POTEnCIA!$A$1:$BF$106,MATCH($E113,Output_POTEnCIA!$A:$A,0),MATCH(L$1,Output_POTEnCIA!$1:$1,0))</f>
        <v>0.34248485589920519</v>
      </c>
      <c r="M113" s="71">
        <f>INDEX(Output_POTEnCIA!$A$1:$BF$106,MATCH($E113,Output_POTEnCIA!$A:$A,0),MATCH(M$1,Output_POTEnCIA!$1:$1,0))</f>
        <v>0.21297516872859082</v>
      </c>
      <c r="N113" s="71">
        <f>INDEX(Output_POTEnCIA!$A$1:$BF$106,MATCH($E113,Output_POTEnCIA!$A:$A,0),MATCH(N$1,Output_POTEnCIA!$1:$1,0))</f>
        <v>0.26207004000324663</v>
      </c>
      <c r="O113" s="71">
        <f>INDEX(Output_POTEnCIA!$A$1:$BF$106,MATCH($E113,Output_POTEnCIA!$A:$A,0),MATCH(O$1,Output_POTEnCIA!$1:$1,0))</f>
        <v>0.19940903257170658</v>
      </c>
      <c r="P113" s="71">
        <f>INDEX(Output_POTEnCIA!$A$1:$BF$106,MATCH($E113,Output_POTEnCIA!$A:$A,0),MATCH(P$1,Output_POTEnCIA!$1:$1,0))</f>
        <v>0.20933634853240712</v>
      </c>
      <c r="Q113" s="71">
        <f>INDEX(Output_POTEnCIA!$A$1:$BF$106,MATCH($E113,Output_POTEnCIA!$A:$A,0),MATCH(Q$1,Output_POTEnCIA!$1:$1,0))</f>
        <v>0.2658104148970255</v>
      </c>
      <c r="R113" s="71">
        <f>INDEX(Output_POTEnCIA!$A$1:$BF$106,MATCH($E113,Output_POTEnCIA!$A:$A,0),MATCH(R$1,Output_POTEnCIA!$1:$1,0))</f>
        <v>0.23696916910239416</v>
      </c>
      <c r="S113" s="71">
        <f>INDEX(Output_POTEnCIA!$A$1:$BF$106,MATCH($E113,Output_POTEnCIA!$A:$A,0),MATCH(S$1,Output_POTEnCIA!$1:$1,0))</f>
        <v>0.26636438627378334</v>
      </c>
      <c r="T113" s="71">
        <f>INDEX(Output_POTEnCIA!$A$1:$BF$106,MATCH($E113,Output_POTEnCIA!$A:$A,0),MATCH(T$1,Output_POTEnCIA!$1:$1,0))</f>
        <v>0.32079488874114931</v>
      </c>
      <c r="U113" s="71">
        <f>INDEX(Output_POTEnCIA!$A$1:$BF$106,MATCH($E113,Output_POTEnCIA!$A:$A,0),MATCH(U$1,Output_POTEnCIA!$1:$1,0))</f>
        <v>0.30307839066647513</v>
      </c>
      <c r="V113" s="71">
        <f>INDEX(Output_POTEnCIA!$A$1:$BF$106,MATCH($E113,Output_POTEnCIA!$A:$A,0),MATCH(V$1,Output_POTEnCIA!$1:$1,0))</f>
        <v>0.24816459007426353</v>
      </c>
      <c r="W113" s="71">
        <f>INDEX(Output_POTEnCIA!$A$1:$BF$106,MATCH($E113,Output_POTEnCIA!$A:$A,0),MATCH(W$1,Output_POTEnCIA!$1:$1,0))</f>
        <v>0.36635821219285342</v>
      </c>
      <c r="X113" s="71">
        <f>INDEX(Output_POTEnCIA!$A$1:$BF$106,MATCH($E113,Output_POTEnCIA!$A:$A,0),MATCH(X$1,Output_POTEnCIA!$1:$1,0))</f>
        <v>0.23086161281191819</v>
      </c>
      <c r="Y113" s="71">
        <f>INDEX(Output_POTEnCIA!$A$1:$BF$106,MATCH($E113,Output_POTEnCIA!$A:$A,0),MATCH(Y$1,Output_POTEnCIA!$1:$1,0))</f>
        <v>0.30194413585835783</v>
      </c>
      <c r="Z113" s="71">
        <f>INDEX(Output_POTEnCIA!$A$1:$BF$106,MATCH($E113,Output_POTEnCIA!$A:$A,0),MATCH(Z$1,Output_POTEnCIA!$1:$1,0))</f>
        <v>0.29045701315721695</v>
      </c>
      <c r="AA113" s="71">
        <f>INDEX(Output_POTEnCIA!$A$1:$BF$106,MATCH($E113,Output_POTEnCIA!$A:$A,0),MATCH(AA$1,Output_POTEnCIA!$1:$1,0))</f>
        <v>0.25777195657731122</v>
      </c>
      <c r="AB113" s="71">
        <f>INDEX(Output_POTEnCIA!$A$1:$BF$106,MATCH($E113,Output_POTEnCIA!$A:$A,0),MATCH(AB$1,Output_POTEnCIA!$1:$1,0))</f>
        <v>0.23009265893914396</v>
      </c>
      <c r="AC113" s="71">
        <f>INDEX(Output_POTEnCIA!$A$1:$BF$106,MATCH($E113,Output_POTEnCIA!$A:$A,0),MATCH(AC$1,Output_POTEnCIA!$1:$1,0))</f>
        <v>0.44471046697568961</v>
      </c>
      <c r="AD113" s="71">
        <f>INDEX(Output_POTEnCIA!$A$1:$BF$106,MATCH($E113,Output_POTEnCIA!$A:$A,0),MATCH(AD$1,Output_POTEnCIA!$1:$1,0))</f>
        <v>0.2569465305956809</v>
      </c>
      <c r="AE113" s="71">
        <f>INDEX(Output_POTEnCIA!$A$1:$BF$106,MATCH($E113,Output_POTEnCIA!$A:$A,0),MATCH(AE$1,Output_POTEnCIA!$1:$1,0))</f>
        <v>0.26739791045890127</v>
      </c>
      <c r="AF113" s="71">
        <f>INDEX(Output_POTEnCIA!$A$1:$BF$106,MATCH($E113,Output_POTEnCIA!$A:$A,0),MATCH(AF$1,Output_POTEnCIA!$1:$1,0))</f>
        <v>0.31127692231273002</v>
      </c>
      <c r="AG113" s="71">
        <f>INDEX(Output_POTEnCIA!$A$1:$BF$106,MATCH($E113,Output_POTEnCIA!$A:$A,0),MATCH(AG$1,Output_POTEnCIA!$1:$1,0))</f>
        <v>0.13520077757954194</v>
      </c>
      <c r="AH113" s="71">
        <f>INDEX(Output_POTEnCIA!$A$1:$BF$106,MATCH($E113,Output_POTEnCIA!$A:$A,0),MATCH(AH$1,Output_POTEnCIA!$1:$1,0))</f>
        <v>0.26473256403503109</v>
      </c>
    </row>
    <row r="114" spans="1:36" x14ac:dyDescent="0.2">
      <c r="A114" t="s">
        <v>266</v>
      </c>
      <c r="B114" t="s">
        <v>257</v>
      </c>
      <c r="C114" t="s">
        <v>15</v>
      </c>
      <c r="D114" t="s">
        <v>1</v>
      </c>
      <c r="E114" t="s">
        <v>161</v>
      </c>
      <c r="F114" s="71">
        <f>INDEX(Output_POTEnCIA!$A$1:$BF$106,MATCH($E114,Output_POTEnCIA!$A:$A,0),MATCH(F$1,Output_POTEnCIA!$1:$1,0))</f>
        <v>5.9271386445268824E-2</v>
      </c>
      <c r="G114" s="71">
        <f>INDEX(Output_POTEnCIA!$A$1:$BF$106,MATCH($E114,Output_POTEnCIA!$A:$A,0),MATCH(G$1,Output_POTEnCIA!$1:$1,0))</f>
        <v>0.39152711696852771</v>
      </c>
      <c r="H114" s="71">
        <f>INDEX(Output_POTEnCIA!$A$1:$BF$106,MATCH($E114,Output_POTEnCIA!$A:$A,0),MATCH(H$1,Output_POTEnCIA!$1:$1,0))</f>
        <v>0.26973090544582734</v>
      </c>
      <c r="I114" s="71">
        <f>INDEX(Output_POTEnCIA!$A$1:$BF$106,MATCH($E114,Output_POTEnCIA!$A:$A,0),MATCH(I$1,Output_POTEnCIA!$1:$1,0))</f>
        <v>0.23913695567229634</v>
      </c>
      <c r="J114" s="71">
        <f>INDEX(Output_POTEnCIA!$A$1:$BF$106,MATCH($E114,Output_POTEnCIA!$A:$A,0),MATCH(J$1,Output_POTEnCIA!$1:$1,0))</f>
        <v>0.37491735386355923</v>
      </c>
      <c r="K114" s="71">
        <f>INDEX(Output_POTEnCIA!$A$1:$BF$106,MATCH($E114,Output_POTEnCIA!$A:$A,0),MATCH(K$1,Output_POTEnCIA!$1:$1,0))</f>
        <v>0.12344236495686767</v>
      </c>
      <c r="L114" s="71">
        <f>INDEX(Output_POTEnCIA!$A$1:$BF$106,MATCH($E114,Output_POTEnCIA!$A:$A,0),MATCH(L$1,Output_POTEnCIA!$1:$1,0))</f>
        <v>7.3135050379477498E-2</v>
      </c>
      <c r="M114" s="71">
        <f>INDEX(Output_POTEnCIA!$A$1:$BF$106,MATCH($E114,Output_POTEnCIA!$A:$A,0),MATCH(M$1,Output_POTEnCIA!$1:$1,0))</f>
        <v>0.4451977227645964</v>
      </c>
      <c r="N114" s="71">
        <f>INDEX(Output_POTEnCIA!$A$1:$BF$106,MATCH($E114,Output_POTEnCIA!$A:$A,0),MATCH(N$1,Output_POTEnCIA!$1:$1,0))</f>
        <v>0.14297060955146842</v>
      </c>
      <c r="O114" s="71">
        <f>INDEX(Output_POTEnCIA!$A$1:$BF$106,MATCH($E114,Output_POTEnCIA!$A:$A,0),MATCH(O$1,Output_POTEnCIA!$1:$1,0))</f>
        <v>0.47715932917563741</v>
      </c>
      <c r="P114" s="71">
        <f>INDEX(Output_POTEnCIA!$A$1:$BF$106,MATCH($E114,Output_POTEnCIA!$A:$A,0),MATCH(P$1,Output_POTEnCIA!$1:$1,0))</f>
        <v>0.29685148228059549</v>
      </c>
      <c r="Q114" s="71">
        <f>INDEX(Output_POTEnCIA!$A$1:$BF$106,MATCH($E114,Output_POTEnCIA!$A:$A,0),MATCH(Q$1,Output_POTEnCIA!$1:$1,0))</f>
        <v>0.2121926773890343</v>
      </c>
      <c r="R114" s="71">
        <f>INDEX(Output_POTEnCIA!$A$1:$BF$106,MATCH($E114,Output_POTEnCIA!$A:$A,0),MATCH(R$1,Output_POTEnCIA!$1:$1,0))</f>
        <v>0.26306217407260213</v>
      </c>
      <c r="S114" s="71">
        <f>INDEX(Output_POTEnCIA!$A$1:$BF$106,MATCH($E114,Output_POTEnCIA!$A:$A,0),MATCH(S$1,Output_POTEnCIA!$1:$1,0))</f>
        <v>0.21461222837472632</v>
      </c>
      <c r="T114" s="71">
        <f>INDEX(Output_POTEnCIA!$A$1:$BF$106,MATCH($E114,Output_POTEnCIA!$A:$A,0),MATCH(T$1,Output_POTEnCIA!$1:$1,0))</f>
        <v>0.10762525120158797</v>
      </c>
      <c r="U114" s="71">
        <f>INDEX(Output_POTEnCIA!$A$1:$BF$106,MATCH($E114,Output_POTEnCIA!$A:$A,0),MATCH(U$1,Output_POTEnCIA!$1:$1,0))</f>
        <v>0.16163062669177228</v>
      </c>
      <c r="V114" s="71">
        <f>INDEX(Output_POTEnCIA!$A$1:$BF$106,MATCH($E114,Output_POTEnCIA!$A:$A,0),MATCH(V$1,Output_POTEnCIA!$1:$1,0))</f>
        <v>0.24134041581660215</v>
      </c>
      <c r="W114" s="71">
        <f>INDEX(Output_POTEnCIA!$A$1:$BF$106,MATCH($E114,Output_POTEnCIA!$A:$A,0),MATCH(W$1,Output_POTEnCIA!$1:$1,0))</f>
        <v>0.1490087528877761</v>
      </c>
      <c r="X114" s="71">
        <f>INDEX(Output_POTEnCIA!$A$1:$BF$106,MATCH($E114,Output_POTEnCIA!$A:$A,0),MATCH(X$1,Output_POTEnCIA!$1:$1,0))</f>
        <v>0.26099151848074786</v>
      </c>
      <c r="Y114" s="71">
        <f>INDEX(Output_POTEnCIA!$A$1:$BF$106,MATCH($E114,Output_POTEnCIA!$A:$A,0),MATCH(Y$1,Output_POTEnCIA!$1:$1,0))</f>
        <v>0.25802394839300413</v>
      </c>
      <c r="Z114" s="71">
        <f>INDEX(Output_POTEnCIA!$A$1:$BF$106,MATCH($E114,Output_POTEnCIA!$A:$A,0),MATCH(Z$1,Output_POTEnCIA!$1:$1,0))</f>
        <v>0.11775530251641202</v>
      </c>
      <c r="AA114" s="71">
        <f>INDEX(Output_POTEnCIA!$A$1:$BF$106,MATCH($E114,Output_POTEnCIA!$A:$A,0),MATCH(AA$1,Output_POTEnCIA!$1:$1,0))</f>
        <v>0.3104245239379852</v>
      </c>
      <c r="AB114" s="71">
        <f>INDEX(Output_POTEnCIA!$A$1:$BF$106,MATCH($E114,Output_POTEnCIA!$A:$A,0),MATCH(AB$1,Output_POTEnCIA!$1:$1,0))</f>
        <v>0.2592061447433136</v>
      </c>
      <c r="AC114" s="71">
        <f>INDEX(Output_POTEnCIA!$A$1:$BF$106,MATCH($E114,Output_POTEnCIA!$A:$A,0),MATCH(AC$1,Output_POTEnCIA!$1:$1,0))</f>
        <v>4.1578837630291618E-2</v>
      </c>
      <c r="AD114" s="71">
        <f>INDEX(Output_POTEnCIA!$A$1:$BF$106,MATCH($E114,Output_POTEnCIA!$A:$A,0),MATCH(AD$1,Output_POTEnCIA!$1:$1,0))</f>
        <v>0.33529352994298767</v>
      </c>
      <c r="AE114" s="71">
        <f>INDEX(Output_POTEnCIA!$A$1:$BF$106,MATCH($E114,Output_POTEnCIA!$A:$A,0),MATCH(AE$1,Output_POTEnCIA!$1:$1,0))</f>
        <v>0.22131391818021467</v>
      </c>
      <c r="AF114" s="71">
        <f>INDEX(Output_POTEnCIA!$A$1:$BF$106,MATCH($E114,Output_POTEnCIA!$A:$A,0),MATCH(AF$1,Output_POTEnCIA!$1:$1,0))</f>
        <v>0.18974208481729207</v>
      </c>
      <c r="AG114" s="71">
        <f>INDEX(Output_POTEnCIA!$A$1:$BF$106,MATCH($E114,Output_POTEnCIA!$A:$A,0),MATCH(AG$1,Output_POTEnCIA!$1:$1,0))</f>
        <v>0.39647165501805504</v>
      </c>
      <c r="AH114" s="71">
        <f>INDEX(Output_POTEnCIA!$A$1:$BF$106,MATCH($E114,Output_POTEnCIA!$A:$A,0),MATCH(AH$1,Output_POTEnCIA!$1:$1,0))</f>
        <v>0.22477744325388516</v>
      </c>
    </row>
    <row r="115" spans="1:36" x14ac:dyDescent="0.2">
      <c r="F115" s="71">
        <f>SUM(F111:F114)</f>
        <v>1</v>
      </c>
      <c r="G115" s="71">
        <f t="shared" ref="G115:AH115" si="79">SUM(G111:G114)</f>
        <v>1</v>
      </c>
      <c r="H115" s="71">
        <f t="shared" si="79"/>
        <v>1</v>
      </c>
      <c r="I115" s="71">
        <f t="shared" si="79"/>
        <v>1</v>
      </c>
      <c r="J115" s="71">
        <f t="shared" si="79"/>
        <v>1</v>
      </c>
      <c r="K115" s="71">
        <f t="shared" si="79"/>
        <v>1</v>
      </c>
      <c r="L115" s="71">
        <f t="shared" si="79"/>
        <v>0.99999999999999989</v>
      </c>
      <c r="M115" s="71">
        <f t="shared" si="79"/>
        <v>1</v>
      </c>
      <c r="N115" s="71">
        <f t="shared" si="79"/>
        <v>1.0000000000000002</v>
      </c>
      <c r="O115" s="71">
        <f t="shared" si="79"/>
        <v>1</v>
      </c>
      <c r="P115" s="71">
        <f t="shared" si="79"/>
        <v>0.99999999999999978</v>
      </c>
      <c r="Q115" s="71">
        <f t="shared" si="79"/>
        <v>1</v>
      </c>
      <c r="R115" s="71">
        <f t="shared" si="79"/>
        <v>1</v>
      </c>
      <c r="S115" s="71">
        <f t="shared" si="79"/>
        <v>0.99999999999999978</v>
      </c>
      <c r="T115" s="71">
        <f t="shared" si="79"/>
        <v>1.0000000000000002</v>
      </c>
      <c r="U115" s="71">
        <f t="shared" si="79"/>
        <v>1</v>
      </c>
      <c r="V115" s="71">
        <f t="shared" si="79"/>
        <v>0.99999999999999989</v>
      </c>
      <c r="W115" s="71">
        <f t="shared" si="79"/>
        <v>1</v>
      </c>
      <c r="X115" s="71">
        <f t="shared" si="79"/>
        <v>1</v>
      </c>
      <c r="Y115" s="71">
        <f t="shared" si="79"/>
        <v>0.99999999999999989</v>
      </c>
      <c r="Z115" s="71">
        <f t="shared" si="79"/>
        <v>0.99999999999999989</v>
      </c>
      <c r="AA115" s="71">
        <f t="shared" si="79"/>
        <v>1</v>
      </c>
      <c r="AB115" s="71">
        <f t="shared" si="79"/>
        <v>0.99999999999999989</v>
      </c>
      <c r="AC115" s="71">
        <f t="shared" si="79"/>
        <v>0.99999999999999978</v>
      </c>
      <c r="AD115" s="71">
        <f t="shared" si="79"/>
        <v>1</v>
      </c>
      <c r="AE115" s="71">
        <f t="shared" si="79"/>
        <v>1</v>
      </c>
      <c r="AF115" s="71">
        <f t="shared" si="79"/>
        <v>1.0000000000000002</v>
      </c>
      <c r="AG115" s="71">
        <f t="shared" si="79"/>
        <v>1</v>
      </c>
      <c r="AH115" s="71">
        <f t="shared" si="79"/>
        <v>1</v>
      </c>
      <c r="AI115" s="109">
        <f>SUM(F115:AH115)</f>
        <v>29</v>
      </c>
      <c r="AJ115" s="71" t="b">
        <f>AI115=29</f>
        <v>1</v>
      </c>
    </row>
    <row r="116" spans="1:36" x14ac:dyDescent="0.2">
      <c r="A116" t="s">
        <v>266</v>
      </c>
      <c r="B116" t="s">
        <v>278</v>
      </c>
      <c r="C116" t="s">
        <v>15</v>
      </c>
      <c r="D116" t="s">
        <v>272</v>
      </c>
      <c r="E116" t="s">
        <v>191</v>
      </c>
      <c r="F116" s="71">
        <f>INDEX(Output_POTEnCIA!$A$1:$BF$106,MATCH($E116,Output_POTEnCIA!$A:$A,0),MATCH(F$1,Output_POTEnCIA!$1:$1,0))</f>
        <v>0.99</v>
      </c>
      <c r="G116" s="71">
        <f>INDEX(Output_POTEnCIA!$A$1:$BF$106,MATCH($E116,Output_POTEnCIA!$A:$A,0),MATCH(G$1,Output_POTEnCIA!$1:$1,0))</f>
        <v>0.99</v>
      </c>
      <c r="H116" s="71">
        <f>INDEX(Output_POTEnCIA!$A$1:$BF$106,MATCH($E116,Output_POTEnCIA!$A:$A,0),MATCH(H$1,Output_POTEnCIA!$1:$1,0))</f>
        <v>0.99</v>
      </c>
      <c r="I116" s="71">
        <f>INDEX(Output_POTEnCIA!$A$1:$BF$106,MATCH($E116,Output_POTEnCIA!$A:$A,0),MATCH(I$1,Output_POTEnCIA!$1:$1,0))</f>
        <v>0.99</v>
      </c>
      <c r="J116" s="71">
        <f>INDEX(Output_POTEnCIA!$A$1:$BF$106,MATCH($E116,Output_POTEnCIA!$A:$A,0),MATCH(J$1,Output_POTEnCIA!$1:$1,0))</f>
        <v>0.99</v>
      </c>
      <c r="K116" s="71">
        <f>INDEX(Output_POTEnCIA!$A$1:$BF$106,MATCH($E116,Output_POTEnCIA!$A:$A,0),MATCH(K$1,Output_POTEnCIA!$1:$1,0))</f>
        <v>0.99</v>
      </c>
      <c r="L116" s="71">
        <f>INDEX(Output_POTEnCIA!$A$1:$BF$106,MATCH($E116,Output_POTEnCIA!$A:$A,0),MATCH(L$1,Output_POTEnCIA!$1:$1,0))</f>
        <v>0.99</v>
      </c>
      <c r="M116" s="71">
        <f>INDEX(Output_POTEnCIA!$A$1:$BF$106,MATCH($E116,Output_POTEnCIA!$A:$A,0),MATCH(M$1,Output_POTEnCIA!$1:$1,0))</f>
        <v>0.99</v>
      </c>
      <c r="N116" s="71">
        <f>INDEX(Output_POTEnCIA!$A$1:$BF$106,MATCH($E116,Output_POTEnCIA!$A:$A,0),MATCH(N$1,Output_POTEnCIA!$1:$1,0))</f>
        <v>0.99</v>
      </c>
      <c r="O116" s="71">
        <f>INDEX(Output_POTEnCIA!$A$1:$BF$106,MATCH($E116,Output_POTEnCIA!$A:$A,0),MATCH(O$1,Output_POTEnCIA!$1:$1,0))</f>
        <v>0.99</v>
      </c>
      <c r="P116" s="71">
        <f>INDEX(Output_POTEnCIA!$A$1:$BF$106,MATCH($E116,Output_POTEnCIA!$A:$A,0),MATCH(P$1,Output_POTEnCIA!$1:$1,0))</f>
        <v>0.99</v>
      </c>
      <c r="Q116" s="71">
        <f>INDEX(Output_POTEnCIA!$A$1:$BF$106,MATCH($E116,Output_POTEnCIA!$A:$A,0),MATCH(Q$1,Output_POTEnCIA!$1:$1,0))</f>
        <v>0.99</v>
      </c>
      <c r="R116" s="71">
        <f>INDEX(Output_POTEnCIA!$A$1:$BF$106,MATCH($E116,Output_POTEnCIA!$A:$A,0),MATCH(R$1,Output_POTEnCIA!$1:$1,0))</f>
        <v>0.99</v>
      </c>
      <c r="S116" s="71">
        <f>INDEX(Output_POTEnCIA!$A$1:$BF$106,MATCH($E116,Output_POTEnCIA!$A:$A,0),MATCH(S$1,Output_POTEnCIA!$1:$1,0))</f>
        <v>0.99</v>
      </c>
      <c r="T116" s="71">
        <f>INDEX(Output_POTEnCIA!$A$1:$BF$106,MATCH($E116,Output_POTEnCIA!$A:$A,0),MATCH(T$1,Output_POTEnCIA!$1:$1,0))</f>
        <v>0.99</v>
      </c>
      <c r="U116" s="71">
        <f>INDEX(Output_POTEnCIA!$A$1:$BF$106,MATCH($E116,Output_POTEnCIA!$A:$A,0),MATCH(U$1,Output_POTEnCIA!$1:$1,0))</f>
        <v>0.99</v>
      </c>
      <c r="V116" s="71">
        <f>INDEX(Output_POTEnCIA!$A$1:$BF$106,MATCH($E116,Output_POTEnCIA!$A:$A,0),MATCH(V$1,Output_POTEnCIA!$1:$1,0))</f>
        <v>0.99</v>
      </c>
      <c r="W116" s="71">
        <f>INDEX(Output_POTEnCIA!$A$1:$BF$106,MATCH($E116,Output_POTEnCIA!$A:$A,0),MATCH(W$1,Output_POTEnCIA!$1:$1,0))</f>
        <v>0.99</v>
      </c>
      <c r="X116" s="71">
        <f>INDEX(Output_POTEnCIA!$A$1:$BF$106,MATCH($E116,Output_POTEnCIA!$A:$A,0),MATCH(X$1,Output_POTEnCIA!$1:$1,0))</f>
        <v>0.99</v>
      </c>
      <c r="Y116" s="71">
        <f>INDEX(Output_POTEnCIA!$A$1:$BF$106,MATCH($E116,Output_POTEnCIA!$A:$A,0),MATCH(Y$1,Output_POTEnCIA!$1:$1,0))</f>
        <v>0.99</v>
      </c>
      <c r="Z116" s="71">
        <f>INDEX(Output_POTEnCIA!$A$1:$BF$106,MATCH($E116,Output_POTEnCIA!$A:$A,0),MATCH(Z$1,Output_POTEnCIA!$1:$1,0))</f>
        <v>0.99</v>
      </c>
      <c r="AA116" s="71">
        <f>INDEX(Output_POTEnCIA!$A$1:$BF$106,MATCH($E116,Output_POTEnCIA!$A:$A,0),MATCH(AA$1,Output_POTEnCIA!$1:$1,0))</f>
        <v>0.99</v>
      </c>
      <c r="AB116" s="71">
        <f>INDEX(Output_POTEnCIA!$A$1:$BF$106,MATCH($E116,Output_POTEnCIA!$A:$A,0),MATCH(AB$1,Output_POTEnCIA!$1:$1,0))</f>
        <v>0.99</v>
      </c>
      <c r="AC116" s="71">
        <f>INDEX(Output_POTEnCIA!$A$1:$BF$106,MATCH($E116,Output_POTEnCIA!$A:$A,0),MATCH(AC$1,Output_POTEnCIA!$1:$1,0))</f>
        <v>0.99</v>
      </c>
      <c r="AD116" s="71">
        <f>INDEX(Output_POTEnCIA!$A$1:$BF$106,MATCH($E116,Output_POTEnCIA!$A:$A,0),MATCH(AD$1,Output_POTEnCIA!$1:$1,0))</f>
        <v>0.99</v>
      </c>
      <c r="AE116" s="71">
        <f>INDEX(Output_POTEnCIA!$A$1:$BF$106,MATCH($E116,Output_POTEnCIA!$A:$A,0),MATCH(AE$1,Output_POTEnCIA!$1:$1,0))</f>
        <v>0.99</v>
      </c>
      <c r="AF116" s="71">
        <f>INDEX(Output_POTEnCIA!$A$1:$BF$106,MATCH($E116,Output_POTEnCIA!$A:$A,0),MATCH(AF$1,Output_POTEnCIA!$1:$1,0))</f>
        <v>0.99</v>
      </c>
      <c r="AG116" s="71">
        <f>INDEX(Output_POTEnCIA!$A$1:$BF$106,MATCH($E116,Output_POTEnCIA!$A:$A,0),MATCH(AG$1,Output_POTEnCIA!$1:$1,0))</f>
        <v>0.99</v>
      </c>
      <c r="AH116" s="71">
        <f>INDEX(Output_POTEnCIA!$A$1:$BF$106,MATCH($E116,Output_POTEnCIA!$A:$A,0),MATCH(AH$1,Output_POTEnCIA!$1:$1,0))</f>
        <v>0.99</v>
      </c>
    </row>
    <row r="117" spans="1:36" x14ac:dyDescent="0.2">
      <c r="A117" t="s">
        <v>266</v>
      </c>
      <c r="B117" t="s">
        <v>278</v>
      </c>
      <c r="C117" t="s">
        <v>15</v>
      </c>
      <c r="D117" t="s">
        <v>272</v>
      </c>
      <c r="E117" t="s">
        <v>192</v>
      </c>
      <c r="F117" s="71">
        <f>INDEX(Output_POTEnCIA!$A$1:$BF$106,MATCH($E117,Output_POTEnCIA!$A:$A,0),MATCH(F$1,Output_POTEnCIA!$1:$1,0))</f>
        <v>0.01</v>
      </c>
      <c r="G117" s="71">
        <f>INDEX(Output_POTEnCIA!$A$1:$BF$106,MATCH($E117,Output_POTEnCIA!$A:$A,0),MATCH(G$1,Output_POTEnCIA!$1:$1,0))</f>
        <v>0.01</v>
      </c>
      <c r="H117" s="71">
        <f>INDEX(Output_POTEnCIA!$A$1:$BF$106,MATCH($E117,Output_POTEnCIA!$A:$A,0),MATCH(H$1,Output_POTEnCIA!$1:$1,0))</f>
        <v>0.01</v>
      </c>
      <c r="I117" s="71">
        <f>INDEX(Output_POTEnCIA!$A$1:$BF$106,MATCH($E117,Output_POTEnCIA!$A:$A,0),MATCH(I$1,Output_POTEnCIA!$1:$1,0))</f>
        <v>0.01</v>
      </c>
      <c r="J117" s="71">
        <f>INDEX(Output_POTEnCIA!$A$1:$BF$106,MATCH($E117,Output_POTEnCIA!$A:$A,0),MATCH(J$1,Output_POTEnCIA!$1:$1,0))</f>
        <v>0.01</v>
      </c>
      <c r="K117" s="71">
        <f>INDEX(Output_POTEnCIA!$A$1:$BF$106,MATCH($E117,Output_POTEnCIA!$A:$A,0),MATCH(K$1,Output_POTEnCIA!$1:$1,0))</f>
        <v>0.01</v>
      </c>
      <c r="L117" s="71">
        <f>INDEX(Output_POTEnCIA!$A$1:$BF$106,MATCH($E117,Output_POTEnCIA!$A:$A,0),MATCH(L$1,Output_POTEnCIA!$1:$1,0))</f>
        <v>0.01</v>
      </c>
      <c r="M117" s="71">
        <f>INDEX(Output_POTEnCIA!$A$1:$BF$106,MATCH($E117,Output_POTEnCIA!$A:$A,0),MATCH(M$1,Output_POTEnCIA!$1:$1,0))</f>
        <v>0.01</v>
      </c>
      <c r="N117" s="71">
        <f>INDEX(Output_POTEnCIA!$A$1:$BF$106,MATCH($E117,Output_POTEnCIA!$A:$A,0),MATCH(N$1,Output_POTEnCIA!$1:$1,0))</f>
        <v>0.01</v>
      </c>
      <c r="O117" s="71">
        <f>INDEX(Output_POTEnCIA!$A$1:$BF$106,MATCH($E117,Output_POTEnCIA!$A:$A,0),MATCH(O$1,Output_POTEnCIA!$1:$1,0))</f>
        <v>0.01</v>
      </c>
      <c r="P117" s="71">
        <f>INDEX(Output_POTEnCIA!$A$1:$BF$106,MATCH($E117,Output_POTEnCIA!$A:$A,0),MATCH(P$1,Output_POTEnCIA!$1:$1,0))</f>
        <v>0.01</v>
      </c>
      <c r="Q117" s="71">
        <f>INDEX(Output_POTEnCIA!$A$1:$BF$106,MATCH($E117,Output_POTEnCIA!$A:$A,0),MATCH(Q$1,Output_POTEnCIA!$1:$1,0))</f>
        <v>0.01</v>
      </c>
      <c r="R117" s="71">
        <f>INDEX(Output_POTEnCIA!$A$1:$BF$106,MATCH($E117,Output_POTEnCIA!$A:$A,0),MATCH(R$1,Output_POTEnCIA!$1:$1,0))</f>
        <v>0.01</v>
      </c>
      <c r="S117" s="71">
        <f>INDEX(Output_POTEnCIA!$A$1:$BF$106,MATCH($E117,Output_POTEnCIA!$A:$A,0),MATCH(S$1,Output_POTEnCIA!$1:$1,0))</f>
        <v>0.01</v>
      </c>
      <c r="T117" s="71">
        <f>INDEX(Output_POTEnCIA!$A$1:$BF$106,MATCH($E117,Output_POTEnCIA!$A:$A,0),MATCH(T$1,Output_POTEnCIA!$1:$1,0))</f>
        <v>0.01</v>
      </c>
      <c r="U117" s="71">
        <f>INDEX(Output_POTEnCIA!$A$1:$BF$106,MATCH($E117,Output_POTEnCIA!$A:$A,0),MATCH(U$1,Output_POTEnCIA!$1:$1,0))</f>
        <v>0.01</v>
      </c>
      <c r="V117" s="71">
        <f>INDEX(Output_POTEnCIA!$A$1:$BF$106,MATCH($E117,Output_POTEnCIA!$A:$A,0),MATCH(V$1,Output_POTEnCIA!$1:$1,0))</f>
        <v>0.01</v>
      </c>
      <c r="W117" s="71">
        <f>INDEX(Output_POTEnCIA!$A$1:$BF$106,MATCH($E117,Output_POTEnCIA!$A:$A,0),MATCH(W$1,Output_POTEnCIA!$1:$1,0))</f>
        <v>0.01</v>
      </c>
      <c r="X117" s="71">
        <f>INDEX(Output_POTEnCIA!$A$1:$BF$106,MATCH($E117,Output_POTEnCIA!$A:$A,0),MATCH(X$1,Output_POTEnCIA!$1:$1,0))</f>
        <v>0.01</v>
      </c>
      <c r="Y117" s="71">
        <f>INDEX(Output_POTEnCIA!$A$1:$BF$106,MATCH($E117,Output_POTEnCIA!$A:$A,0),MATCH(Y$1,Output_POTEnCIA!$1:$1,0))</f>
        <v>0.01</v>
      </c>
      <c r="Z117" s="71">
        <f>INDEX(Output_POTEnCIA!$A$1:$BF$106,MATCH($E117,Output_POTEnCIA!$A:$A,0),MATCH(Z$1,Output_POTEnCIA!$1:$1,0))</f>
        <v>0.01</v>
      </c>
      <c r="AA117" s="71">
        <f>INDEX(Output_POTEnCIA!$A$1:$BF$106,MATCH($E117,Output_POTEnCIA!$A:$A,0),MATCH(AA$1,Output_POTEnCIA!$1:$1,0))</f>
        <v>0.01</v>
      </c>
      <c r="AB117" s="71">
        <f>INDEX(Output_POTEnCIA!$A$1:$BF$106,MATCH($E117,Output_POTEnCIA!$A:$A,0),MATCH(AB$1,Output_POTEnCIA!$1:$1,0))</f>
        <v>0.01</v>
      </c>
      <c r="AC117" s="71">
        <f>INDEX(Output_POTEnCIA!$A$1:$BF$106,MATCH($E117,Output_POTEnCIA!$A:$A,0),MATCH(AC$1,Output_POTEnCIA!$1:$1,0))</f>
        <v>0.01</v>
      </c>
      <c r="AD117" s="71">
        <f>INDEX(Output_POTEnCIA!$A$1:$BF$106,MATCH($E117,Output_POTEnCIA!$A:$A,0),MATCH(AD$1,Output_POTEnCIA!$1:$1,0))</f>
        <v>0.01</v>
      </c>
      <c r="AE117" s="71">
        <f>INDEX(Output_POTEnCIA!$A$1:$BF$106,MATCH($E117,Output_POTEnCIA!$A:$A,0),MATCH(AE$1,Output_POTEnCIA!$1:$1,0))</f>
        <v>0.01</v>
      </c>
      <c r="AF117" s="71">
        <f>INDEX(Output_POTEnCIA!$A$1:$BF$106,MATCH($E117,Output_POTEnCIA!$A:$A,0),MATCH(AF$1,Output_POTEnCIA!$1:$1,0))</f>
        <v>0.01</v>
      </c>
      <c r="AG117" s="71">
        <f>INDEX(Output_POTEnCIA!$A$1:$BF$106,MATCH($E117,Output_POTEnCIA!$A:$A,0),MATCH(AG$1,Output_POTEnCIA!$1:$1,0))</f>
        <v>0.01</v>
      </c>
      <c r="AH117" s="71">
        <f>INDEX(Output_POTEnCIA!$A$1:$BF$106,MATCH($E117,Output_POTEnCIA!$A:$A,0),MATCH(AH$1,Output_POTEnCIA!$1:$1,0))</f>
        <v>0.01</v>
      </c>
    </row>
    <row r="118" spans="1:36" x14ac:dyDescent="0.2">
      <c r="A118" t="s">
        <v>266</v>
      </c>
      <c r="B118" t="s">
        <v>278</v>
      </c>
      <c r="C118" t="s">
        <v>15</v>
      </c>
      <c r="D118" t="s">
        <v>272</v>
      </c>
      <c r="E118" s="44" t="s">
        <v>193</v>
      </c>
      <c r="F118" s="71">
        <f>INDEX(Output_POTEnCIA!$A$1:$BF$106,MATCH($E118,Output_POTEnCIA!$A:$A,0),MATCH(F$1,Output_POTEnCIA!$1:$1,0))</f>
        <v>0</v>
      </c>
      <c r="G118" s="71">
        <f>INDEX(Output_POTEnCIA!$A$1:$BF$106,MATCH($E118,Output_POTEnCIA!$A:$A,0),MATCH(G$1,Output_POTEnCIA!$1:$1,0))</f>
        <v>0</v>
      </c>
      <c r="H118" s="71">
        <f>INDEX(Output_POTEnCIA!$A$1:$BF$106,MATCH($E118,Output_POTEnCIA!$A:$A,0),MATCH(H$1,Output_POTEnCIA!$1:$1,0))</f>
        <v>0</v>
      </c>
      <c r="I118" s="71">
        <f>INDEX(Output_POTEnCIA!$A$1:$BF$106,MATCH($E118,Output_POTEnCIA!$A:$A,0),MATCH(I$1,Output_POTEnCIA!$1:$1,0))</f>
        <v>0</v>
      </c>
      <c r="J118" s="71">
        <f>INDEX(Output_POTEnCIA!$A$1:$BF$106,MATCH($E118,Output_POTEnCIA!$A:$A,0),MATCH(J$1,Output_POTEnCIA!$1:$1,0))</f>
        <v>0</v>
      </c>
      <c r="K118" s="71">
        <f>INDEX(Output_POTEnCIA!$A$1:$BF$106,MATCH($E118,Output_POTEnCIA!$A:$A,0),MATCH(K$1,Output_POTEnCIA!$1:$1,0))</f>
        <v>0</v>
      </c>
      <c r="L118" s="71">
        <f>INDEX(Output_POTEnCIA!$A$1:$BF$106,MATCH($E118,Output_POTEnCIA!$A:$A,0),MATCH(L$1,Output_POTEnCIA!$1:$1,0))</f>
        <v>0</v>
      </c>
      <c r="M118" s="71">
        <f>INDEX(Output_POTEnCIA!$A$1:$BF$106,MATCH($E118,Output_POTEnCIA!$A:$A,0),MATCH(M$1,Output_POTEnCIA!$1:$1,0))</f>
        <v>0</v>
      </c>
      <c r="N118" s="71">
        <f>INDEX(Output_POTEnCIA!$A$1:$BF$106,MATCH($E118,Output_POTEnCIA!$A:$A,0),MATCH(N$1,Output_POTEnCIA!$1:$1,0))</f>
        <v>0</v>
      </c>
      <c r="O118" s="71">
        <f>INDEX(Output_POTEnCIA!$A$1:$BF$106,MATCH($E118,Output_POTEnCIA!$A:$A,0),MATCH(O$1,Output_POTEnCIA!$1:$1,0))</f>
        <v>0</v>
      </c>
      <c r="P118" s="71">
        <f>INDEX(Output_POTEnCIA!$A$1:$BF$106,MATCH($E118,Output_POTEnCIA!$A:$A,0),MATCH(P$1,Output_POTEnCIA!$1:$1,0))</f>
        <v>0</v>
      </c>
      <c r="Q118" s="71">
        <f>INDEX(Output_POTEnCIA!$A$1:$BF$106,MATCH($E118,Output_POTEnCIA!$A:$A,0),MATCH(Q$1,Output_POTEnCIA!$1:$1,0))</f>
        <v>0</v>
      </c>
      <c r="R118" s="71">
        <f>INDEX(Output_POTEnCIA!$A$1:$BF$106,MATCH($E118,Output_POTEnCIA!$A:$A,0),MATCH(R$1,Output_POTEnCIA!$1:$1,0))</f>
        <v>0</v>
      </c>
      <c r="S118" s="71">
        <f>INDEX(Output_POTEnCIA!$A$1:$BF$106,MATCH($E118,Output_POTEnCIA!$A:$A,0),MATCH(S$1,Output_POTEnCIA!$1:$1,0))</f>
        <v>0</v>
      </c>
      <c r="T118" s="71">
        <f>INDEX(Output_POTEnCIA!$A$1:$BF$106,MATCH($E118,Output_POTEnCIA!$A:$A,0),MATCH(T$1,Output_POTEnCIA!$1:$1,0))</f>
        <v>0</v>
      </c>
      <c r="U118" s="71">
        <f>INDEX(Output_POTEnCIA!$A$1:$BF$106,MATCH($E118,Output_POTEnCIA!$A:$A,0),MATCH(U$1,Output_POTEnCIA!$1:$1,0))</f>
        <v>0</v>
      </c>
      <c r="V118" s="71">
        <f>INDEX(Output_POTEnCIA!$A$1:$BF$106,MATCH($E118,Output_POTEnCIA!$A:$A,0),MATCH(V$1,Output_POTEnCIA!$1:$1,0))</f>
        <v>0</v>
      </c>
      <c r="W118" s="71">
        <f>INDEX(Output_POTEnCIA!$A$1:$BF$106,MATCH($E118,Output_POTEnCIA!$A:$A,0),MATCH(W$1,Output_POTEnCIA!$1:$1,0))</f>
        <v>0</v>
      </c>
      <c r="X118" s="71">
        <f>INDEX(Output_POTEnCIA!$A$1:$BF$106,MATCH($E118,Output_POTEnCIA!$A:$A,0),MATCH(X$1,Output_POTEnCIA!$1:$1,0))</f>
        <v>0</v>
      </c>
      <c r="Y118" s="71">
        <f>INDEX(Output_POTEnCIA!$A$1:$BF$106,MATCH($E118,Output_POTEnCIA!$A:$A,0),MATCH(Y$1,Output_POTEnCIA!$1:$1,0))</f>
        <v>0</v>
      </c>
      <c r="Z118" s="71">
        <f>INDEX(Output_POTEnCIA!$A$1:$BF$106,MATCH($E118,Output_POTEnCIA!$A:$A,0),MATCH(Z$1,Output_POTEnCIA!$1:$1,0))</f>
        <v>0</v>
      </c>
      <c r="AA118" s="71">
        <f>INDEX(Output_POTEnCIA!$A$1:$BF$106,MATCH($E118,Output_POTEnCIA!$A:$A,0),MATCH(AA$1,Output_POTEnCIA!$1:$1,0))</f>
        <v>0</v>
      </c>
      <c r="AB118" s="71">
        <f>INDEX(Output_POTEnCIA!$A$1:$BF$106,MATCH($E118,Output_POTEnCIA!$A:$A,0),MATCH(AB$1,Output_POTEnCIA!$1:$1,0))</f>
        <v>0</v>
      </c>
      <c r="AC118" s="71">
        <f>INDEX(Output_POTEnCIA!$A$1:$BF$106,MATCH($E118,Output_POTEnCIA!$A:$A,0),MATCH(AC$1,Output_POTEnCIA!$1:$1,0))</f>
        <v>0</v>
      </c>
      <c r="AD118" s="71">
        <f>INDEX(Output_POTEnCIA!$A$1:$BF$106,MATCH($E118,Output_POTEnCIA!$A:$A,0),MATCH(AD$1,Output_POTEnCIA!$1:$1,0))</f>
        <v>0</v>
      </c>
      <c r="AE118" s="71">
        <f>INDEX(Output_POTEnCIA!$A$1:$BF$106,MATCH($E118,Output_POTEnCIA!$A:$A,0),MATCH(AE$1,Output_POTEnCIA!$1:$1,0))</f>
        <v>0</v>
      </c>
      <c r="AF118" s="71">
        <f>INDEX(Output_POTEnCIA!$A$1:$BF$106,MATCH($E118,Output_POTEnCIA!$A:$A,0),MATCH(AF$1,Output_POTEnCIA!$1:$1,0))</f>
        <v>0</v>
      </c>
      <c r="AG118" s="71">
        <f>INDEX(Output_POTEnCIA!$A$1:$BF$106,MATCH($E118,Output_POTEnCIA!$A:$A,0),MATCH(AG$1,Output_POTEnCIA!$1:$1,0))</f>
        <v>0</v>
      </c>
      <c r="AH118" s="71">
        <f>INDEX(Output_POTEnCIA!$A$1:$BF$106,MATCH($E118,Output_POTEnCIA!$A:$A,0),MATCH(AH$1,Output_POTEnCIA!$1:$1,0))</f>
        <v>0</v>
      </c>
    </row>
    <row r="119" spans="1:36" x14ac:dyDescent="0.2">
      <c r="F119" s="71">
        <f>SUM(F116:F118)</f>
        <v>1</v>
      </c>
      <c r="G119" s="71">
        <f t="shared" ref="G119:AH119" si="80">SUM(G116:G118)</f>
        <v>1</v>
      </c>
      <c r="H119" s="71">
        <f t="shared" si="80"/>
        <v>1</v>
      </c>
      <c r="I119" s="71">
        <f t="shared" si="80"/>
        <v>1</v>
      </c>
      <c r="J119" s="71">
        <f t="shared" si="80"/>
        <v>1</v>
      </c>
      <c r="K119" s="71">
        <f t="shared" si="80"/>
        <v>1</v>
      </c>
      <c r="L119" s="71">
        <f t="shared" si="80"/>
        <v>1</v>
      </c>
      <c r="M119" s="71">
        <f t="shared" si="80"/>
        <v>1</v>
      </c>
      <c r="N119" s="71">
        <f t="shared" si="80"/>
        <v>1</v>
      </c>
      <c r="O119" s="71">
        <f t="shared" si="80"/>
        <v>1</v>
      </c>
      <c r="P119" s="71">
        <f t="shared" si="80"/>
        <v>1</v>
      </c>
      <c r="Q119" s="71">
        <f t="shared" si="80"/>
        <v>1</v>
      </c>
      <c r="R119" s="71">
        <f t="shared" si="80"/>
        <v>1</v>
      </c>
      <c r="S119" s="71">
        <f t="shared" si="80"/>
        <v>1</v>
      </c>
      <c r="T119" s="71">
        <f t="shared" si="80"/>
        <v>1</v>
      </c>
      <c r="U119" s="71">
        <f t="shared" si="80"/>
        <v>1</v>
      </c>
      <c r="V119" s="71">
        <f t="shared" si="80"/>
        <v>1</v>
      </c>
      <c r="W119" s="71">
        <f t="shared" si="80"/>
        <v>1</v>
      </c>
      <c r="X119" s="71">
        <f t="shared" si="80"/>
        <v>1</v>
      </c>
      <c r="Y119" s="71">
        <f t="shared" si="80"/>
        <v>1</v>
      </c>
      <c r="Z119" s="71">
        <f t="shared" si="80"/>
        <v>1</v>
      </c>
      <c r="AA119" s="71">
        <f t="shared" si="80"/>
        <v>1</v>
      </c>
      <c r="AB119" s="71">
        <f t="shared" si="80"/>
        <v>1</v>
      </c>
      <c r="AC119" s="71">
        <f t="shared" si="80"/>
        <v>1</v>
      </c>
      <c r="AD119" s="71">
        <f t="shared" si="80"/>
        <v>1</v>
      </c>
      <c r="AE119" s="71">
        <f t="shared" si="80"/>
        <v>1</v>
      </c>
      <c r="AF119" s="71">
        <f t="shared" si="80"/>
        <v>1</v>
      </c>
      <c r="AG119" s="71">
        <f t="shared" si="80"/>
        <v>1</v>
      </c>
      <c r="AH119" s="71">
        <f t="shared" si="80"/>
        <v>1</v>
      </c>
      <c r="AI119" s="109">
        <f>SUM(F119:AH119)</f>
        <v>29</v>
      </c>
      <c r="AJ119" s="71" t="b">
        <f>AI119=29</f>
        <v>1</v>
      </c>
    </row>
    <row r="120" spans="1:36" x14ac:dyDescent="0.2">
      <c r="A120" t="s">
        <v>266</v>
      </c>
      <c r="B120" t="s">
        <v>278</v>
      </c>
      <c r="C120" t="s">
        <v>15</v>
      </c>
      <c r="D120" t="s">
        <v>273</v>
      </c>
      <c r="E120" t="s">
        <v>194</v>
      </c>
      <c r="F120" s="71">
        <f>INDEX(Output_POTEnCIA!$A$1:$BF$106,MATCH($E120,Output_POTEnCIA!$A:$A,0),MATCH(F$1,Output_POTEnCIA!$1:$1,0))</f>
        <v>0.05</v>
      </c>
      <c r="G120" s="71">
        <f>INDEX(Output_POTEnCIA!$A$1:$BF$106,MATCH($E120,Output_POTEnCIA!$A:$A,0),MATCH(G$1,Output_POTEnCIA!$1:$1,0))</f>
        <v>0.05</v>
      </c>
      <c r="H120" s="71">
        <f>INDEX(Output_POTEnCIA!$A$1:$BF$106,MATCH($E120,Output_POTEnCIA!$A:$A,0),MATCH(H$1,Output_POTEnCIA!$1:$1,0))</f>
        <v>0.05</v>
      </c>
      <c r="I120" s="71">
        <f>INDEX(Output_POTEnCIA!$A$1:$BF$106,MATCH($E120,Output_POTEnCIA!$A:$A,0),MATCH(I$1,Output_POTEnCIA!$1:$1,0))</f>
        <v>0.05</v>
      </c>
      <c r="J120" s="71">
        <f>INDEX(Output_POTEnCIA!$A$1:$BF$106,MATCH($E120,Output_POTEnCIA!$A:$A,0),MATCH(J$1,Output_POTEnCIA!$1:$1,0))</f>
        <v>0.05</v>
      </c>
      <c r="K120" s="71">
        <f>INDEX(Output_POTEnCIA!$A$1:$BF$106,MATCH($E120,Output_POTEnCIA!$A:$A,0),MATCH(K$1,Output_POTEnCIA!$1:$1,0))</f>
        <v>0.05</v>
      </c>
      <c r="L120" s="71">
        <f>INDEX(Output_POTEnCIA!$A$1:$BF$106,MATCH($E120,Output_POTEnCIA!$A:$A,0),MATCH(L$1,Output_POTEnCIA!$1:$1,0))</f>
        <v>0.05</v>
      </c>
      <c r="M120" s="71">
        <f>INDEX(Output_POTEnCIA!$A$1:$BF$106,MATCH($E120,Output_POTEnCIA!$A:$A,0),MATCH(M$1,Output_POTEnCIA!$1:$1,0))</f>
        <v>0.05</v>
      </c>
      <c r="N120" s="71">
        <f>INDEX(Output_POTEnCIA!$A$1:$BF$106,MATCH($E120,Output_POTEnCIA!$A:$A,0),MATCH(N$1,Output_POTEnCIA!$1:$1,0))</f>
        <v>0.05</v>
      </c>
      <c r="O120" s="71">
        <f>INDEX(Output_POTEnCIA!$A$1:$BF$106,MATCH($E120,Output_POTEnCIA!$A:$A,0),MATCH(O$1,Output_POTEnCIA!$1:$1,0))</f>
        <v>0.05</v>
      </c>
      <c r="P120" s="71">
        <f>INDEX(Output_POTEnCIA!$A$1:$BF$106,MATCH($E120,Output_POTEnCIA!$A:$A,0),MATCH(P$1,Output_POTEnCIA!$1:$1,0))</f>
        <v>0.05</v>
      </c>
      <c r="Q120" s="71">
        <f>INDEX(Output_POTEnCIA!$A$1:$BF$106,MATCH($E120,Output_POTEnCIA!$A:$A,0),MATCH(Q$1,Output_POTEnCIA!$1:$1,0))</f>
        <v>0.05</v>
      </c>
      <c r="R120" s="71">
        <f>INDEX(Output_POTEnCIA!$A$1:$BF$106,MATCH($E120,Output_POTEnCIA!$A:$A,0),MATCH(R$1,Output_POTEnCIA!$1:$1,0))</f>
        <v>0.05</v>
      </c>
      <c r="S120" s="71">
        <f>INDEX(Output_POTEnCIA!$A$1:$BF$106,MATCH($E120,Output_POTEnCIA!$A:$A,0),MATCH(S$1,Output_POTEnCIA!$1:$1,0))</f>
        <v>0.05</v>
      </c>
      <c r="T120" s="71">
        <f>INDEX(Output_POTEnCIA!$A$1:$BF$106,MATCH($E120,Output_POTEnCIA!$A:$A,0),MATCH(T$1,Output_POTEnCIA!$1:$1,0))</f>
        <v>0.05</v>
      </c>
      <c r="U120" s="71">
        <f>INDEX(Output_POTEnCIA!$A$1:$BF$106,MATCH($E120,Output_POTEnCIA!$A:$A,0),MATCH(U$1,Output_POTEnCIA!$1:$1,0))</f>
        <v>0.05</v>
      </c>
      <c r="V120" s="71">
        <f>INDEX(Output_POTEnCIA!$A$1:$BF$106,MATCH($E120,Output_POTEnCIA!$A:$A,0),MATCH(V$1,Output_POTEnCIA!$1:$1,0))</f>
        <v>0.05</v>
      </c>
      <c r="W120" s="71">
        <f>INDEX(Output_POTEnCIA!$A$1:$BF$106,MATCH($E120,Output_POTEnCIA!$A:$A,0),MATCH(W$1,Output_POTEnCIA!$1:$1,0))</f>
        <v>0.05</v>
      </c>
      <c r="X120" s="71">
        <f>INDEX(Output_POTEnCIA!$A$1:$BF$106,MATCH($E120,Output_POTEnCIA!$A:$A,0),MATCH(X$1,Output_POTEnCIA!$1:$1,0))</f>
        <v>0.05</v>
      </c>
      <c r="Y120" s="71">
        <f>INDEX(Output_POTEnCIA!$A$1:$BF$106,MATCH($E120,Output_POTEnCIA!$A:$A,0),MATCH(Y$1,Output_POTEnCIA!$1:$1,0))</f>
        <v>0.05</v>
      </c>
      <c r="Z120" s="71">
        <f>INDEX(Output_POTEnCIA!$A$1:$BF$106,MATCH($E120,Output_POTEnCIA!$A:$A,0),MATCH(Z$1,Output_POTEnCIA!$1:$1,0))</f>
        <v>0.05</v>
      </c>
      <c r="AA120" s="71">
        <f>INDEX(Output_POTEnCIA!$A$1:$BF$106,MATCH($E120,Output_POTEnCIA!$A:$A,0),MATCH(AA$1,Output_POTEnCIA!$1:$1,0))</f>
        <v>0.05</v>
      </c>
      <c r="AB120" s="71">
        <f>INDEX(Output_POTEnCIA!$A$1:$BF$106,MATCH($E120,Output_POTEnCIA!$A:$A,0),MATCH(AB$1,Output_POTEnCIA!$1:$1,0))</f>
        <v>0.05</v>
      </c>
      <c r="AC120" s="71">
        <f>INDEX(Output_POTEnCIA!$A$1:$BF$106,MATCH($E120,Output_POTEnCIA!$A:$A,0),MATCH(AC$1,Output_POTEnCIA!$1:$1,0))</f>
        <v>0.05</v>
      </c>
      <c r="AD120" s="71">
        <f>INDEX(Output_POTEnCIA!$A$1:$BF$106,MATCH($E120,Output_POTEnCIA!$A:$A,0),MATCH(AD$1,Output_POTEnCIA!$1:$1,0))</f>
        <v>0.05</v>
      </c>
      <c r="AE120" s="71">
        <f>INDEX(Output_POTEnCIA!$A$1:$BF$106,MATCH($E120,Output_POTEnCIA!$A:$A,0),MATCH(AE$1,Output_POTEnCIA!$1:$1,0))</f>
        <v>0.05</v>
      </c>
      <c r="AF120" s="71">
        <f>INDEX(Output_POTEnCIA!$A$1:$BF$106,MATCH($E120,Output_POTEnCIA!$A:$A,0),MATCH(AF$1,Output_POTEnCIA!$1:$1,0))</f>
        <v>0.05</v>
      </c>
      <c r="AG120" s="71">
        <f>INDEX(Output_POTEnCIA!$A$1:$BF$106,MATCH($E120,Output_POTEnCIA!$A:$A,0),MATCH(AG$1,Output_POTEnCIA!$1:$1,0))</f>
        <v>0.05</v>
      </c>
      <c r="AH120" s="71">
        <f>INDEX(Output_POTEnCIA!$A$1:$BF$106,MATCH($E120,Output_POTEnCIA!$A:$A,0),MATCH(AH$1,Output_POTEnCIA!$1:$1,0))</f>
        <v>0.05</v>
      </c>
    </row>
    <row r="121" spans="1:36" x14ac:dyDescent="0.2">
      <c r="A121" t="s">
        <v>266</v>
      </c>
      <c r="B121" t="s">
        <v>278</v>
      </c>
      <c r="C121" t="s">
        <v>15</v>
      </c>
      <c r="D121" t="s">
        <v>273</v>
      </c>
      <c r="E121" t="s">
        <v>195</v>
      </c>
      <c r="F121" s="71">
        <f>INDEX(Output_POTEnCIA!$A$1:$BF$106,MATCH($E121,Output_POTEnCIA!$A:$A,0),MATCH(F$1,Output_POTEnCIA!$1:$1,0))</f>
        <v>0.01</v>
      </c>
      <c r="G121" s="71">
        <f>INDEX(Output_POTEnCIA!$A$1:$BF$106,MATCH($E121,Output_POTEnCIA!$A:$A,0),MATCH(G$1,Output_POTEnCIA!$1:$1,0))</f>
        <v>0.01</v>
      </c>
      <c r="H121" s="71">
        <f>INDEX(Output_POTEnCIA!$A$1:$BF$106,MATCH($E121,Output_POTEnCIA!$A:$A,0),MATCH(H$1,Output_POTEnCIA!$1:$1,0))</f>
        <v>0.01</v>
      </c>
      <c r="I121" s="71">
        <f>INDEX(Output_POTEnCIA!$A$1:$BF$106,MATCH($E121,Output_POTEnCIA!$A:$A,0),MATCH(I$1,Output_POTEnCIA!$1:$1,0))</f>
        <v>0.01</v>
      </c>
      <c r="J121" s="71">
        <f>INDEX(Output_POTEnCIA!$A$1:$BF$106,MATCH($E121,Output_POTEnCIA!$A:$A,0),MATCH(J$1,Output_POTEnCIA!$1:$1,0))</f>
        <v>0.01</v>
      </c>
      <c r="K121" s="71">
        <f>INDEX(Output_POTEnCIA!$A$1:$BF$106,MATCH($E121,Output_POTEnCIA!$A:$A,0),MATCH(K$1,Output_POTEnCIA!$1:$1,0))</f>
        <v>0.01</v>
      </c>
      <c r="L121" s="71">
        <f>INDEX(Output_POTEnCIA!$A$1:$BF$106,MATCH($E121,Output_POTEnCIA!$A:$A,0),MATCH(L$1,Output_POTEnCIA!$1:$1,0))</f>
        <v>0.01</v>
      </c>
      <c r="M121" s="71">
        <f>INDEX(Output_POTEnCIA!$A$1:$BF$106,MATCH($E121,Output_POTEnCIA!$A:$A,0),MATCH(M$1,Output_POTEnCIA!$1:$1,0))</f>
        <v>0.01</v>
      </c>
      <c r="N121" s="71">
        <f>INDEX(Output_POTEnCIA!$A$1:$BF$106,MATCH($E121,Output_POTEnCIA!$A:$A,0),MATCH(N$1,Output_POTEnCIA!$1:$1,0))</f>
        <v>0.01</v>
      </c>
      <c r="O121" s="71">
        <f>INDEX(Output_POTEnCIA!$A$1:$BF$106,MATCH($E121,Output_POTEnCIA!$A:$A,0),MATCH(O$1,Output_POTEnCIA!$1:$1,0))</f>
        <v>0.01</v>
      </c>
      <c r="P121" s="71">
        <f>INDEX(Output_POTEnCIA!$A$1:$BF$106,MATCH($E121,Output_POTEnCIA!$A:$A,0),MATCH(P$1,Output_POTEnCIA!$1:$1,0))</f>
        <v>0.01</v>
      </c>
      <c r="Q121" s="71">
        <f>INDEX(Output_POTEnCIA!$A$1:$BF$106,MATCH($E121,Output_POTEnCIA!$A:$A,0),MATCH(Q$1,Output_POTEnCIA!$1:$1,0))</f>
        <v>0.01</v>
      </c>
      <c r="R121" s="71">
        <f>INDEX(Output_POTEnCIA!$A$1:$BF$106,MATCH($E121,Output_POTEnCIA!$A:$A,0),MATCH(R$1,Output_POTEnCIA!$1:$1,0))</f>
        <v>0.01</v>
      </c>
      <c r="S121" s="71">
        <f>INDEX(Output_POTEnCIA!$A$1:$BF$106,MATCH($E121,Output_POTEnCIA!$A:$A,0),MATCH(S$1,Output_POTEnCIA!$1:$1,0))</f>
        <v>0.01</v>
      </c>
      <c r="T121" s="71">
        <f>INDEX(Output_POTEnCIA!$A$1:$BF$106,MATCH($E121,Output_POTEnCIA!$A:$A,0),MATCH(T$1,Output_POTEnCIA!$1:$1,0))</f>
        <v>0.01</v>
      </c>
      <c r="U121" s="71">
        <f>INDEX(Output_POTEnCIA!$A$1:$BF$106,MATCH($E121,Output_POTEnCIA!$A:$A,0),MATCH(U$1,Output_POTEnCIA!$1:$1,0))</f>
        <v>0.01</v>
      </c>
      <c r="V121" s="71">
        <f>INDEX(Output_POTEnCIA!$A$1:$BF$106,MATCH($E121,Output_POTEnCIA!$A:$A,0),MATCH(V$1,Output_POTEnCIA!$1:$1,0))</f>
        <v>0.01</v>
      </c>
      <c r="W121" s="71">
        <f>INDEX(Output_POTEnCIA!$A$1:$BF$106,MATCH($E121,Output_POTEnCIA!$A:$A,0),MATCH(W$1,Output_POTEnCIA!$1:$1,0))</f>
        <v>0.01</v>
      </c>
      <c r="X121" s="71">
        <f>INDEX(Output_POTEnCIA!$A$1:$BF$106,MATCH($E121,Output_POTEnCIA!$A:$A,0),MATCH(X$1,Output_POTEnCIA!$1:$1,0))</f>
        <v>0.01</v>
      </c>
      <c r="Y121" s="71">
        <f>INDEX(Output_POTEnCIA!$A$1:$BF$106,MATCH($E121,Output_POTEnCIA!$A:$A,0),MATCH(Y$1,Output_POTEnCIA!$1:$1,0))</f>
        <v>0.01</v>
      </c>
      <c r="Z121" s="71">
        <f>INDEX(Output_POTEnCIA!$A$1:$BF$106,MATCH($E121,Output_POTEnCIA!$A:$A,0),MATCH(Z$1,Output_POTEnCIA!$1:$1,0))</f>
        <v>0.01</v>
      </c>
      <c r="AA121" s="71">
        <f>INDEX(Output_POTEnCIA!$A$1:$BF$106,MATCH($E121,Output_POTEnCIA!$A:$A,0),MATCH(AA$1,Output_POTEnCIA!$1:$1,0))</f>
        <v>0.01</v>
      </c>
      <c r="AB121" s="71">
        <f>INDEX(Output_POTEnCIA!$A$1:$BF$106,MATCH($E121,Output_POTEnCIA!$A:$A,0),MATCH(AB$1,Output_POTEnCIA!$1:$1,0))</f>
        <v>0.01</v>
      </c>
      <c r="AC121" s="71">
        <f>INDEX(Output_POTEnCIA!$A$1:$BF$106,MATCH($E121,Output_POTEnCIA!$A:$A,0),MATCH(AC$1,Output_POTEnCIA!$1:$1,0))</f>
        <v>0.01</v>
      </c>
      <c r="AD121" s="71">
        <f>INDEX(Output_POTEnCIA!$A$1:$BF$106,MATCH($E121,Output_POTEnCIA!$A:$A,0),MATCH(AD$1,Output_POTEnCIA!$1:$1,0))</f>
        <v>0.01</v>
      </c>
      <c r="AE121" s="71">
        <f>INDEX(Output_POTEnCIA!$A$1:$BF$106,MATCH($E121,Output_POTEnCIA!$A:$A,0),MATCH(AE$1,Output_POTEnCIA!$1:$1,0))</f>
        <v>0.01</v>
      </c>
      <c r="AF121" s="71">
        <f>INDEX(Output_POTEnCIA!$A$1:$BF$106,MATCH($E121,Output_POTEnCIA!$A:$A,0),MATCH(AF$1,Output_POTEnCIA!$1:$1,0))</f>
        <v>0.01</v>
      </c>
      <c r="AG121" s="71">
        <f>INDEX(Output_POTEnCIA!$A$1:$BF$106,MATCH($E121,Output_POTEnCIA!$A:$A,0),MATCH(AG$1,Output_POTEnCIA!$1:$1,0))</f>
        <v>0.01</v>
      </c>
      <c r="AH121" s="71">
        <f>INDEX(Output_POTEnCIA!$A$1:$BF$106,MATCH($E121,Output_POTEnCIA!$A:$A,0),MATCH(AH$1,Output_POTEnCIA!$1:$1,0))</f>
        <v>0.01</v>
      </c>
    </row>
    <row r="122" spans="1:36" x14ac:dyDescent="0.2">
      <c r="A122" t="s">
        <v>266</v>
      </c>
      <c r="B122" t="s">
        <v>278</v>
      </c>
      <c r="C122" t="s">
        <v>15</v>
      </c>
      <c r="D122" t="s">
        <v>273</v>
      </c>
      <c r="E122" t="s">
        <v>196</v>
      </c>
      <c r="F122" s="71">
        <f>INDEX(Output_POTEnCIA!$A$1:$BF$106,MATCH($E122,Output_POTEnCIA!$A:$A,0),MATCH(F$1,Output_POTEnCIA!$1:$1,0))</f>
        <v>0.94</v>
      </c>
      <c r="G122" s="71">
        <f>INDEX(Output_POTEnCIA!$A$1:$BF$106,MATCH($E122,Output_POTEnCIA!$A:$A,0),MATCH(G$1,Output_POTEnCIA!$1:$1,0))</f>
        <v>0.94</v>
      </c>
      <c r="H122" s="71">
        <f>INDEX(Output_POTEnCIA!$A$1:$BF$106,MATCH($E122,Output_POTEnCIA!$A:$A,0),MATCH(H$1,Output_POTEnCIA!$1:$1,0))</f>
        <v>0.94</v>
      </c>
      <c r="I122" s="71">
        <f>INDEX(Output_POTEnCIA!$A$1:$BF$106,MATCH($E122,Output_POTEnCIA!$A:$A,0),MATCH(I$1,Output_POTEnCIA!$1:$1,0))</f>
        <v>0.94</v>
      </c>
      <c r="J122" s="71">
        <f>INDEX(Output_POTEnCIA!$A$1:$BF$106,MATCH($E122,Output_POTEnCIA!$A:$A,0),MATCH(J$1,Output_POTEnCIA!$1:$1,0))</f>
        <v>0.94</v>
      </c>
      <c r="K122" s="71">
        <f>INDEX(Output_POTEnCIA!$A$1:$BF$106,MATCH($E122,Output_POTEnCIA!$A:$A,0),MATCH(K$1,Output_POTEnCIA!$1:$1,0))</f>
        <v>0.94</v>
      </c>
      <c r="L122" s="71">
        <f>INDEX(Output_POTEnCIA!$A$1:$BF$106,MATCH($E122,Output_POTEnCIA!$A:$A,0),MATCH(L$1,Output_POTEnCIA!$1:$1,0))</f>
        <v>0.94</v>
      </c>
      <c r="M122" s="71">
        <f>INDEX(Output_POTEnCIA!$A$1:$BF$106,MATCH($E122,Output_POTEnCIA!$A:$A,0),MATCH(M$1,Output_POTEnCIA!$1:$1,0))</f>
        <v>0.94</v>
      </c>
      <c r="N122" s="71">
        <f>INDEX(Output_POTEnCIA!$A$1:$BF$106,MATCH($E122,Output_POTEnCIA!$A:$A,0),MATCH(N$1,Output_POTEnCIA!$1:$1,0))</f>
        <v>0.94</v>
      </c>
      <c r="O122" s="71">
        <f>INDEX(Output_POTEnCIA!$A$1:$BF$106,MATCH($E122,Output_POTEnCIA!$A:$A,0),MATCH(O$1,Output_POTEnCIA!$1:$1,0))</f>
        <v>0.94</v>
      </c>
      <c r="P122" s="71">
        <f>INDEX(Output_POTEnCIA!$A$1:$BF$106,MATCH($E122,Output_POTEnCIA!$A:$A,0),MATCH(P$1,Output_POTEnCIA!$1:$1,0))</f>
        <v>0.94</v>
      </c>
      <c r="Q122" s="71">
        <f>INDEX(Output_POTEnCIA!$A$1:$BF$106,MATCH($E122,Output_POTEnCIA!$A:$A,0),MATCH(Q$1,Output_POTEnCIA!$1:$1,0))</f>
        <v>0.94</v>
      </c>
      <c r="R122" s="71">
        <f>INDEX(Output_POTEnCIA!$A$1:$BF$106,MATCH($E122,Output_POTEnCIA!$A:$A,0),MATCH(R$1,Output_POTEnCIA!$1:$1,0))</f>
        <v>0.94</v>
      </c>
      <c r="S122" s="71">
        <f>INDEX(Output_POTEnCIA!$A$1:$BF$106,MATCH($E122,Output_POTEnCIA!$A:$A,0),MATCH(S$1,Output_POTEnCIA!$1:$1,0))</f>
        <v>0.94</v>
      </c>
      <c r="T122" s="71">
        <f>INDEX(Output_POTEnCIA!$A$1:$BF$106,MATCH($E122,Output_POTEnCIA!$A:$A,0),MATCH(T$1,Output_POTEnCIA!$1:$1,0))</f>
        <v>0.94</v>
      </c>
      <c r="U122" s="71">
        <f>INDEX(Output_POTEnCIA!$A$1:$BF$106,MATCH($E122,Output_POTEnCIA!$A:$A,0),MATCH(U$1,Output_POTEnCIA!$1:$1,0))</f>
        <v>0.94</v>
      </c>
      <c r="V122" s="71">
        <f>INDEX(Output_POTEnCIA!$A$1:$BF$106,MATCH($E122,Output_POTEnCIA!$A:$A,0),MATCH(V$1,Output_POTEnCIA!$1:$1,0))</f>
        <v>0.94</v>
      </c>
      <c r="W122" s="71">
        <f>INDEX(Output_POTEnCIA!$A$1:$BF$106,MATCH($E122,Output_POTEnCIA!$A:$A,0),MATCH(W$1,Output_POTEnCIA!$1:$1,0))</f>
        <v>0.94</v>
      </c>
      <c r="X122" s="71">
        <f>INDEX(Output_POTEnCIA!$A$1:$BF$106,MATCH($E122,Output_POTEnCIA!$A:$A,0),MATCH(X$1,Output_POTEnCIA!$1:$1,0))</f>
        <v>0.94</v>
      </c>
      <c r="Y122" s="71">
        <f>INDEX(Output_POTEnCIA!$A$1:$BF$106,MATCH($E122,Output_POTEnCIA!$A:$A,0),MATCH(Y$1,Output_POTEnCIA!$1:$1,0))</f>
        <v>0.94</v>
      </c>
      <c r="Z122" s="71">
        <f>INDEX(Output_POTEnCIA!$A$1:$BF$106,MATCH($E122,Output_POTEnCIA!$A:$A,0),MATCH(Z$1,Output_POTEnCIA!$1:$1,0))</f>
        <v>0.94</v>
      </c>
      <c r="AA122" s="71">
        <f>INDEX(Output_POTEnCIA!$A$1:$BF$106,MATCH($E122,Output_POTEnCIA!$A:$A,0),MATCH(AA$1,Output_POTEnCIA!$1:$1,0))</f>
        <v>0.94</v>
      </c>
      <c r="AB122" s="71">
        <f>INDEX(Output_POTEnCIA!$A$1:$BF$106,MATCH($E122,Output_POTEnCIA!$A:$A,0),MATCH(AB$1,Output_POTEnCIA!$1:$1,0))</f>
        <v>0.94</v>
      </c>
      <c r="AC122" s="71">
        <f>INDEX(Output_POTEnCIA!$A$1:$BF$106,MATCH($E122,Output_POTEnCIA!$A:$A,0),MATCH(AC$1,Output_POTEnCIA!$1:$1,0))</f>
        <v>0.94</v>
      </c>
      <c r="AD122" s="71">
        <f>INDEX(Output_POTEnCIA!$A$1:$BF$106,MATCH($E122,Output_POTEnCIA!$A:$A,0),MATCH(AD$1,Output_POTEnCIA!$1:$1,0))</f>
        <v>0.94</v>
      </c>
      <c r="AE122" s="71">
        <f>INDEX(Output_POTEnCIA!$A$1:$BF$106,MATCH($E122,Output_POTEnCIA!$A:$A,0),MATCH(AE$1,Output_POTEnCIA!$1:$1,0))</f>
        <v>0.94</v>
      </c>
      <c r="AF122" s="71">
        <f>INDEX(Output_POTEnCIA!$A$1:$BF$106,MATCH($E122,Output_POTEnCIA!$A:$A,0),MATCH(AF$1,Output_POTEnCIA!$1:$1,0))</f>
        <v>0.94</v>
      </c>
      <c r="AG122" s="71">
        <f>INDEX(Output_POTEnCIA!$A$1:$BF$106,MATCH($E122,Output_POTEnCIA!$A:$A,0),MATCH(AG$1,Output_POTEnCIA!$1:$1,0))</f>
        <v>0.94</v>
      </c>
      <c r="AH122" s="71">
        <f>INDEX(Output_POTEnCIA!$A$1:$BF$106,MATCH($E122,Output_POTEnCIA!$A:$A,0),MATCH(AH$1,Output_POTEnCIA!$1:$1,0))</f>
        <v>0.94</v>
      </c>
    </row>
    <row r="123" spans="1:36" x14ac:dyDescent="0.2">
      <c r="F123" s="71">
        <f>SUM(F120:F122)</f>
        <v>1</v>
      </c>
      <c r="G123" s="71">
        <f t="shared" ref="G123:AH123" si="81">SUM(G120:G122)</f>
        <v>1</v>
      </c>
      <c r="H123" s="71">
        <f t="shared" si="81"/>
        <v>1</v>
      </c>
      <c r="I123" s="71">
        <f t="shared" si="81"/>
        <v>1</v>
      </c>
      <c r="J123" s="71">
        <f t="shared" si="81"/>
        <v>1</v>
      </c>
      <c r="K123" s="71">
        <f t="shared" si="81"/>
        <v>1</v>
      </c>
      <c r="L123" s="71">
        <f t="shared" si="81"/>
        <v>1</v>
      </c>
      <c r="M123" s="71">
        <f t="shared" si="81"/>
        <v>1</v>
      </c>
      <c r="N123" s="71">
        <f t="shared" si="81"/>
        <v>1</v>
      </c>
      <c r="O123" s="71">
        <f t="shared" si="81"/>
        <v>1</v>
      </c>
      <c r="P123" s="71">
        <f t="shared" si="81"/>
        <v>1</v>
      </c>
      <c r="Q123" s="71">
        <f t="shared" si="81"/>
        <v>1</v>
      </c>
      <c r="R123" s="71">
        <f t="shared" si="81"/>
        <v>1</v>
      </c>
      <c r="S123" s="71">
        <f t="shared" si="81"/>
        <v>1</v>
      </c>
      <c r="T123" s="71">
        <f t="shared" si="81"/>
        <v>1</v>
      </c>
      <c r="U123" s="71">
        <f t="shared" si="81"/>
        <v>1</v>
      </c>
      <c r="V123" s="71">
        <f t="shared" si="81"/>
        <v>1</v>
      </c>
      <c r="W123" s="71">
        <f t="shared" si="81"/>
        <v>1</v>
      </c>
      <c r="X123" s="71">
        <f t="shared" si="81"/>
        <v>1</v>
      </c>
      <c r="Y123" s="71">
        <f t="shared" si="81"/>
        <v>1</v>
      </c>
      <c r="Z123" s="71">
        <f t="shared" si="81"/>
        <v>1</v>
      </c>
      <c r="AA123" s="71">
        <f t="shared" si="81"/>
        <v>1</v>
      </c>
      <c r="AB123" s="71">
        <f t="shared" si="81"/>
        <v>1</v>
      </c>
      <c r="AC123" s="71">
        <f t="shared" si="81"/>
        <v>1</v>
      </c>
      <c r="AD123" s="71">
        <f t="shared" si="81"/>
        <v>1</v>
      </c>
      <c r="AE123" s="71">
        <f t="shared" si="81"/>
        <v>1</v>
      </c>
      <c r="AF123" s="71">
        <f t="shared" si="81"/>
        <v>1</v>
      </c>
      <c r="AG123" s="71">
        <f t="shared" si="81"/>
        <v>1</v>
      </c>
      <c r="AH123" s="71">
        <f t="shared" si="81"/>
        <v>1</v>
      </c>
      <c r="AI123" s="109">
        <f>SUM(F123:AH123)</f>
        <v>29</v>
      </c>
      <c r="AJ123" s="71" t="b">
        <f>AI123=29</f>
        <v>1</v>
      </c>
    </row>
    <row r="124" spans="1:36" x14ac:dyDescent="0.2">
      <c r="A124" t="s">
        <v>266</v>
      </c>
      <c r="B124" t="s">
        <v>278</v>
      </c>
      <c r="C124" t="s">
        <v>15</v>
      </c>
      <c r="D124" t="s">
        <v>1</v>
      </c>
      <c r="E124" t="s">
        <v>197</v>
      </c>
      <c r="F124" s="71">
        <f>INDEX(Output_POTEnCIA!$A$1:$BF$106,MATCH($E124,Output_POTEnCIA!$A:$A,0),MATCH(F$1,Output_POTEnCIA!$1:$1,0))</f>
        <v>0.26778056964286223</v>
      </c>
      <c r="G124" s="71">
        <f>INDEX(Output_POTEnCIA!$A$1:$BF$106,MATCH($E124,Output_POTEnCIA!$A:$A,0),MATCH(G$1,Output_POTEnCIA!$1:$1,0))</f>
        <v>0.20977321280874955</v>
      </c>
      <c r="H124" s="71">
        <f>INDEX(Output_POTEnCIA!$A$1:$BF$106,MATCH($E124,Output_POTEnCIA!$A:$A,0),MATCH(H$1,Output_POTEnCIA!$1:$1,0))</f>
        <v>5.1757973085605008E-2</v>
      </c>
      <c r="I124" s="71">
        <f>INDEX(Output_POTEnCIA!$A$1:$BF$106,MATCH($E124,Output_POTEnCIA!$A:$A,0),MATCH(I$1,Output_POTEnCIA!$1:$1,0))</f>
        <v>0.16204098021263971</v>
      </c>
      <c r="J124" s="71">
        <f>INDEX(Output_POTEnCIA!$A$1:$BF$106,MATCH($E124,Output_POTEnCIA!$A:$A,0),MATCH(J$1,Output_POTEnCIA!$1:$1,0))</f>
        <v>0.16013087312638616</v>
      </c>
      <c r="K124" s="71">
        <f>INDEX(Output_POTEnCIA!$A$1:$BF$106,MATCH($E124,Output_POTEnCIA!$A:$A,0),MATCH(K$1,Output_POTEnCIA!$1:$1,0))</f>
        <v>0.14250240013153528</v>
      </c>
      <c r="L124" s="71">
        <f>INDEX(Output_POTEnCIA!$A$1:$BF$106,MATCH($E124,Output_POTEnCIA!$A:$A,0),MATCH(L$1,Output_POTEnCIA!$1:$1,0))</f>
        <v>0.47415222490885628</v>
      </c>
      <c r="M124" s="71">
        <f>INDEX(Output_POTEnCIA!$A$1:$BF$106,MATCH($E124,Output_POTEnCIA!$A:$A,0),MATCH(M$1,Output_POTEnCIA!$1:$1,0))</f>
        <v>3.6787145123734814E-2</v>
      </c>
      <c r="N124" s="71">
        <f>INDEX(Output_POTEnCIA!$A$1:$BF$106,MATCH($E124,Output_POTEnCIA!$A:$A,0),MATCH(N$1,Output_POTEnCIA!$1:$1,0))</f>
        <v>0.20224194863937661</v>
      </c>
      <c r="O124" s="71">
        <f>INDEX(Output_POTEnCIA!$A$1:$BF$106,MATCH($E124,Output_POTEnCIA!$A:$A,0),MATCH(O$1,Output_POTEnCIA!$1:$1,0))</f>
        <v>0.18885022365120771</v>
      </c>
      <c r="P124" s="71">
        <f>INDEX(Output_POTEnCIA!$A$1:$BF$106,MATCH($E124,Output_POTEnCIA!$A:$A,0),MATCH(P$1,Output_POTEnCIA!$1:$1,0))</f>
        <v>0.11911385220249367</v>
      </c>
      <c r="Q124" s="71">
        <f>INDEX(Output_POTEnCIA!$A$1:$BF$106,MATCH($E124,Output_POTEnCIA!$A:$A,0),MATCH(Q$1,Output_POTEnCIA!$1:$1,0))</f>
        <v>0.21135096109527696</v>
      </c>
      <c r="R124" s="71">
        <f>INDEX(Output_POTEnCIA!$A$1:$BF$106,MATCH($E124,Output_POTEnCIA!$A:$A,0),MATCH(R$1,Output_POTEnCIA!$1:$1,0))</f>
        <v>0.24044872931461669</v>
      </c>
      <c r="S124" s="71">
        <f>INDEX(Output_POTEnCIA!$A$1:$BF$106,MATCH($E124,Output_POTEnCIA!$A:$A,0),MATCH(S$1,Output_POTEnCIA!$1:$1,0))</f>
        <v>0.10222814520588262</v>
      </c>
      <c r="T124" s="71">
        <f>INDEX(Output_POTEnCIA!$A$1:$BF$106,MATCH($E124,Output_POTEnCIA!$A:$A,0),MATCH(T$1,Output_POTEnCIA!$1:$1,0))</f>
        <v>5.941514752546647E-2</v>
      </c>
      <c r="U124" s="71">
        <f>INDEX(Output_POTEnCIA!$A$1:$BF$106,MATCH($E124,Output_POTEnCIA!$A:$A,0),MATCH(U$1,Output_POTEnCIA!$1:$1,0))</f>
        <v>0.11650271588501292</v>
      </c>
      <c r="V124" s="71">
        <f>INDEX(Output_POTEnCIA!$A$1:$BF$106,MATCH($E124,Output_POTEnCIA!$A:$A,0),MATCH(V$1,Output_POTEnCIA!$1:$1,0))</f>
        <v>0.1708772233593934</v>
      </c>
      <c r="W124" s="71">
        <f>INDEX(Output_POTEnCIA!$A$1:$BF$106,MATCH($E124,Output_POTEnCIA!$A:$A,0),MATCH(W$1,Output_POTEnCIA!$1:$1,0))</f>
        <v>0.16235862084262637</v>
      </c>
      <c r="X124" s="71">
        <f>INDEX(Output_POTEnCIA!$A$1:$BF$106,MATCH($E124,Output_POTEnCIA!$A:$A,0),MATCH(X$1,Output_POTEnCIA!$1:$1,0))</f>
        <v>0.17733728166280882</v>
      </c>
      <c r="Y124" s="71">
        <f>INDEX(Output_POTEnCIA!$A$1:$BF$106,MATCH($E124,Output_POTEnCIA!$A:$A,0),MATCH(Y$1,Output_POTEnCIA!$1:$1,0))</f>
        <v>5.5933977428064344E-2</v>
      </c>
      <c r="Z124" s="71">
        <f>INDEX(Output_POTEnCIA!$A$1:$BF$106,MATCH($E124,Output_POTEnCIA!$A:$A,0),MATCH(Z$1,Output_POTEnCIA!$1:$1,0))</f>
        <v>0.13141611177137702</v>
      </c>
      <c r="AA124" s="71">
        <f>INDEX(Output_POTEnCIA!$A$1:$BF$106,MATCH($E124,Output_POTEnCIA!$A:$A,0),MATCH(AA$1,Output_POTEnCIA!$1:$1,0))</f>
        <v>0.11166343269864755</v>
      </c>
      <c r="AB124" s="71">
        <f>INDEX(Output_POTEnCIA!$A$1:$BF$106,MATCH($E124,Output_POTEnCIA!$A:$A,0),MATCH(AB$1,Output_POTEnCIA!$1:$1,0))</f>
        <v>7.4020178581299056E-2</v>
      </c>
      <c r="AC124" s="71">
        <f>INDEX(Output_POTEnCIA!$A$1:$BF$106,MATCH($E124,Output_POTEnCIA!$A:$A,0),MATCH(AC$1,Output_POTEnCIA!$1:$1,0))</f>
        <v>0.38747993905713873</v>
      </c>
      <c r="AD124" s="71">
        <f>INDEX(Output_POTEnCIA!$A$1:$BF$106,MATCH($E124,Output_POTEnCIA!$A:$A,0),MATCH(AD$1,Output_POTEnCIA!$1:$1,0))</f>
        <v>0.19852842574561924</v>
      </c>
      <c r="AE124" s="71">
        <f>INDEX(Output_POTEnCIA!$A$1:$BF$106,MATCH($E124,Output_POTEnCIA!$A:$A,0),MATCH(AE$1,Output_POTEnCIA!$1:$1,0))</f>
        <v>0.16468426022861879</v>
      </c>
      <c r="AF124" s="71">
        <f>INDEX(Output_POTEnCIA!$A$1:$BF$106,MATCH($E124,Output_POTEnCIA!$A:$A,0),MATCH(AF$1,Output_POTEnCIA!$1:$1,0))</f>
        <v>0.13964561170766679</v>
      </c>
      <c r="AG124" s="71">
        <f>INDEX(Output_POTEnCIA!$A$1:$BF$106,MATCH($E124,Output_POTEnCIA!$A:$A,0),MATCH(AG$1,Output_POTEnCIA!$1:$1,0))</f>
        <v>5.2289615770233895E-2</v>
      </c>
      <c r="AH124" s="71">
        <f>INDEX(Output_POTEnCIA!$A$1:$BF$106,MATCH($E124,Output_POTEnCIA!$A:$A,0),MATCH(AH$1,Output_POTEnCIA!$1:$1,0))</f>
        <v>0.1576305052423696</v>
      </c>
    </row>
    <row r="125" spans="1:36" x14ac:dyDescent="0.2">
      <c r="A125" t="s">
        <v>266</v>
      </c>
      <c r="B125" t="s">
        <v>278</v>
      </c>
      <c r="C125" t="s">
        <v>15</v>
      </c>
      <c r="D125" t="s">
        <v>1</v>
      </c>
      <c r="E125" t="s">
        <v>198</v>
      </c>
      <c r="F125" s="71">
        <f>INDEX(Output_POTEnCIA!$A$1:$BF$106,MATCH($E125,Output_POTEnCIA!$A:$A,0),MATCH(F$1,Output_POTEnCIA!$1:$1,0))</f>
        <v>0.46443886071427554</v>
      </c>
      <c r="G125" s="71">
        <f>INDEX(Output_POTEnCIA!$A$1:$BF$106,MATCH($E125,Output_POTEnCIA!$A:$A,0),MATCH(G$1,Output_POTEnCIA!$1:$1,0))</f>
        <v>0.58045357438250089</v>
      </c>
      <c r="H125" s="71">
        <f>INDEX(Output_POTEnCIA!$A$1:$BF$106,MATCH($E125,Output_POTEnCIA!$A:$A,0),MATCH(H$1,Output_POTEnCIA!$1:$1,0))</f>
        <v>0.89648405382879004</v>
      </c>
      <c r="I125" s="71">
        <f>INDEX(Output_POTEnCIA!$A$1:$BF$106,MATCH($E125,Output_POTEnCIA!$A:$A,0),MATCH(I$1,Output_POTEnCIA!$1:$1,0))</f>
        <v>0.67591803957472063</v>
      </c>
      <c r="J125" s="71">
        <f>INDEX(Output_POTEnCIA!$A$1:$BF$106,MATCH($E125,Output_POTEnCIA!$A:$A,0),MATCH(J$1,Output_POTEnCIA!$1:$1,0))</f>
        <v>0.67973825374722763</v>
      </c>
      <c r="K125" s="71">
        <f>INDEX(Output_POTEnCIA!$A$1:$BF$106,MATCH($E125,Output_POTEnCIA!$A:$A,0),MATCH(K$1,Output_POTEnCIA!$1:$1,0))</f>
        <v>0.71499519973692949</v>
      </c>
      <c r="L125" s="71">
        <f>INDEX(Output_POTEnCIA!$A$1:$BF$106,MATCH($E125,Output_POTEnCIA!$A:$A,0),MATCH(L$1,Output_POTEnCIA!$1:$1,0))</f>
        <v>5.1695550182287386E-2</v>
      </c>
      <c r="M125" s="71">
        <f>INDEX(Output_POTEnCIA!$A$1:$BF$106,MATCH($E125,Output_POTEnCIA!$A:$A,0),MATCH(M$1,Output_POTEnCIA!$1:$1,0))</f>
        <v>0.92642570975253036</v>
      </c>
      <c r="N125" s="71">
        <f>INDEX(Output_POTEnCIA!$A$1:$BF$106,MATCH($E125,Output_POTEnCIA!$A:$A,0),MATCH(N$1,Output_POTEnCIA!$1:$1,0))</f>
        <v>0.59551610272124678</v>
      </c>
      <c r="O125" s="71">
        <f>INDEX(Output_POTEnCIA!$A$1:$BF$106,MATCH($E125,Output_POTEnCIA!$A:$A,0),MATCH(O$1,Output_POTEnCIA!$1:$1,0))</f>
        <v>0.62229955269758452</v>
      </c>
      <c r="P125" s="71">
        <f>INDEX(Output_POTEnCIA!$A$1:$BF$106,MATCH($E125,Output_POTEnCIA!$A:$A,0),MATCH(P$1,Output_POTEnCIA!$1:$1,0))</f>
        <v>0.76177229559501258</v>
      </c>
      <c r="Q125" s="71">
        <f>INDEX(Output_POTEnCIA!$A$1:$BF$106,MATCH($E125,Output_POTEnCIA!$A:$A,0),MATCH(Q$1,Output_POTEnCIA!$1:$1,0))</f>
        <v>0.57729807780944598</v>
      </c>
      <c r="R125" s="71">
        <f>INDEX(Output_POTEnCIA!$A$1:$BF$106,MATCH($E125,Output_POTEnCIA!$A:$A,0),MATCH(R$1,Output_POTEnCIA!$1:$1,0))</f>
        <v>0.51910254137076661</v>
      </c>
      <c r="S125" s="71">
        <f>INDEX(Output_POTEnCIA!$A$1:$BF$106,MATCH($E125,Output_POTEnCIA!$A:$A,0),MATCH(S$1,Output_POTEnCIA!$1:$1,0))</f>
        <v>0.79554370958823484</v>
      </c>
      <c r="T125" s="71">
        <f>INDEX(Output_POTEnCIA!$A$1:$BF$106,MATCH($E125,Output_POTEnCIA!$A:$A,0),MATCH(T$1,Output_POTEnCIA!$1:$1,0))</f>
        <v>0.88116970494906699</v>
      </c>
      <c r="U125" s="71">
        <f>INDEX(Output_POTEnCIA!$A$1:$BF$106,MATCH($E125,Output_POTEnCIA!$A:$A,0),MATCH(U$1,Output_POTEnCIA!$1:$1,0))</f>
        <v>0.76699456822997403</v>
      </c>
      <c r="V125" s="71">
        <f>INDEX(Output_POTEnCIA!$A$1:$BF$106,MATCH($E125,Output_POTEnCIA!$A:$A,0),MATCH(V$1,Output_POTEnCIA!$1:$1,0))</f>
        <v>0.65824555328121304</v>
      </c>
      <c r="W125" s="71">
        <f>INDEX(Output_POTEnCIA!$A$1:$BF$106,MATCH($E125,Output_POTEnCIA!$A:$A,0),MATCH(W$1,Output_POTEnCIA!$1:$1,0))</f>
        <v>0.67528275831474727</v>
      </c>
      <c r="X125" s="71">
        <f>INDEX(Output_POTEnCIA!$A$1:$BF$106,MATCH($E125,Output_POTEnCIA!$A:$A,0),MATCH(X$1,Output_POTEnCIA!$1:$1,0))</f>
        <v>0.64532543667438247</v>
      </c>
      <c r="Y125" s="71">
        <f>INDEX(Output_POTEnCIA!$A$1:$BF$106,MATCH($E125,Output_POTEnCIA!$A:$A,0),MATCH(Y$1,Output_POTEnCIA!$1:$1,0))</f>
        <v>0.88813204514387134</v>
      </c>
      <c r="Z125" s="71">
        <f>INDEX(Output_POTEnCIA!$A$1:$BF$106,MATCH($E125,Output_POTEnCIA!$A:$A,0),MATCH(Z$1,Output_POTEnCIA!$1:$1,0))</f>
        <v>0.73716777645724585</v>
      </c>
      <c r="AA125" s="71">
        <f>INDEX(Output_POTEnCIA!$A$1:$BF$106,MATCH($E125,Output_POTEnCIA!$A:$A,0),MATCH(AA$1,Output_POTEnCIA!$1:$1,0))</f>
        <v>0.77667313460270493</v>
      </c>
      <c r="AB125" s="71">
        <f>INDEX(Output_POTEnCIA!$A$1:$BF$106,MATCH($E125,Output_POTEnCIA!$A:$A,0),MATCH(AB$1,Output_POTEnCIA!$1:$1,0))</f>
        <v>0.85195964283740189</v>
      </c>
      <c r="AC125" s="71">
        <f>INDEX(Output_POTEnCIA!$A$1:$BF$106,MATCH($E125,Output_POTEnCIA!$A:$A,0),MATCH(AC$1,Output_POTEnCIA!$1:$1,0))</f>
        <v>0.22504012188572259</v>
      </c>
      <c r="AD125" s="71">
        <f>INDEX(Output_POTEnCIA!$A$1:$BF$106,MATCH($E125,Output_POTEnCIA!$A:$A,0),MATCH(AD$1,Output_POTEnCIA!$1:$1,0))</f>
        <v>0.60294314850876152</v>
      </c>
      <c r="AE125" s="71">
        <f>INDEX(Output_POTEnCIA!$A$1:$BF$106,MATCH($E125,Output_POTEnCIA!$A:$A,0),MATCH(AE$1,Output_POTEnCIA!$1:$1,0))</f>
        <v>0.67063147954276237</v>
      </c>
      <c r="AF125" s="71">
        <f>INDEX(Output_POTEnCIA!$A$1:$BF$106,MATCH($E125,Output_POTEnCIA!$A:$A,0),MATCH(AF$1,Output_POTEnCIA!$1:$1,0))</f>
        <v>0.72070877658466648</v>
      </c>
      <c r="AG125" s="71">
        <f>INDEX(Output_POTEnCIA!$A$1:$BF$106,MATCH($E125,Output_POTEnCIA!$A:$A,0),MATCH(AG$1,Output_POTEnCIA!$1:$1,0))</f>
        <v>0.89542076845953233</v>
      </c>
      <c r="AH125" s="71">
        <f>INDEX(Output_POTEnCIA!$A$1:$BF$106,MATCH($E125,Output_POTEnCIA!$A:$A,0),MATCH(AH$1,Output_POTEnCIA!$1:$1,0))</f>
        <v>0.6847389895152608</v>
      </c>
    </row>
    <row r="126" spans="1:36" x14ac:dyDescent="0.2">
      <c r="A126" t="s">
        <v>266</v>
      </c>
      <c r="B126" t="s">
        <v>278</v>
      </c>
      <c r="C126" t="s">
        <v>15</v>
      </c>
      <c r="D126" t="s">
        <v>1</v>
      </c>
      <c r="E126" s="44" t="s">
        <v>199</v>
      </c>
      <c r="F126" s="71">
        <f>INDEX(Output_POTEnCIA!$A$1:$BF$106,MATCH($E126,Output_POTEnCIA!$A:$A,0),MATCH(F$1,Output_POTEnCIA!$1:$1,0))</f>
        <v>0.26778056964286223</v>
      </c>
      <c r="G126" s="71">
        <f>INDEX(Output_POTEnCIA!$A$1:$BF$106,MATCH($E126,Output_POTEnCIA!$A:$A,0),MATCH(G$1,Output_POTEnCIA!$1:$1,0))</f>
        <v>0.20977321280874955</v>
      </c>
      <c r="H126" s="71">
        <f>INDEX(Output_POTEnCIA!$A$1:$BF$106,MATCH($E126,Output_POTEnCIA!$A:$A,0),MATCH(H$1,Output_POTEnCIA!$1:$1,0))</f>
        <v>5.1757973085605008E-2</v>
      </c>
      <c r="I126" s="71">
        <f>INDEX(Output_POTEnCIA!$A$1:$BF$106,MATCH($E126,Output_POTEnCIA!$A:$A,0),MATCH(I$1,Output_POTEnCIA!$1:$1,0))</f>
        <v>0.16204098021263971</v>
      </c>
      <c r="J126" s="71">
        <f>INDEX(Output_POTEnCIA!$A$1:$BF$106,MATCH($E126,Output_POTEnCIA!$A:$A,0),MATCH(J$1,Output_POTEnCIA!$1:$1,0))</f>
        <v>0.16013087312638616</v>
      </c>
      <c r="K126" s="71">
        <f>INDEX(Output_POTEnCIA!$A$1:$BF$106,MATCH($E126,Output_POTEnCIA!$A:$A,0),MATCH(K$1,Output_POTEnCIA!$1:$1,0))</f>
        <v>0.14250240013153528</v>
      </c>
      <c r="L126" s="71">
        <f>INDEX(Output_POTEnCIA!$A$1:$BF$106,MATCH($E126,Output_POTEnCIA!$A:$A,0),MATCH(L$1,Output_POTEnCIA!$1:$1,0))</f>
        <v>0.47415222490885628</v>
      </c>
      <c r="M126" s="71">
        <f>INDEX(Output_POTEnCIA!$A$1:$BF$106,MATCH($E126,Output_POTEnCIA!$A:$A,0),MATCH(M$1,Output_POTEnCIA!$1:$1,0))</f>
        <v>3.6787145123734814E-2</v>
      </c>
      <c r="N126" s="71">
        <f>INDEX(Output_POTEnCIA!$A$1:$BF$106,MATCH($E126,Output_POTEnCIA!$A:$A,0),MATCH(N$1,Output_POTEnCIA!$1:$1,0))</f>
        <v>0.20224194863937661</v>
      </c>
      <c r="O126" s="71">
        <f>INDEX(Output_POTEnCIA!$A$1:$BF$106,MATCH($E126,Output_POTEnCIA!$A:$A,0),MATCH(O$1,Output_POTEnCIA!$1:$1,0))</f>
        <v>0.18885022365120771</v>
      </c>
      <c r="P126" s="71">
        <f>INDEX(Output_POTEnCIA!$A$1:$BF$106,MATCH($E126,Output_POTEnCIA!$A:$A,0),MATCH(P$1,Output_POTEnCIA!$1:$1,0))</f>
        <v>0.11911385220249367</v>
      </c>
      <c r="Q126" s="71">
        <f>INDEX(Output_POTEnCIA!$A$1:$BF$106,MATCH($E126,Output_POTEnCIA!$A:$A,0),MATCH(Q$1,Output_POTEnCIA!$1:$1,0))</f>
        <v>0.21135096109527696</v>
      </c>
      <c r="R126" s="71">
        <f>INDEX(Output_POTEnCIA!$A$1:$BF$106,MATCH($E126,Output_POTEnCIA!$A:$A,0),MATCH(R$1,Output_POTEnCIA!$1:$1,0))</f>
        <v>0.24044872931461669</v>
      </c>
      <c r="S126" s="71">
        <f>INDEX(Output_POTEnCIA!$A$1:$BF$106,MATCH($E126,Output_POTEnCIA!$A:$A,0),MATCH(S$1,Output_POTEnCIA!$1:$1,0))</f>
        <v>0.10222814520588262</v>
      </c>
      <c r="T126" s="71">
        <f>INDEX(Output_POTEnCIA!$A$1:$BF$106,MATCH($E126,Output_POTEnCIA!$A:$A,0),MATCH(T$1,Output_POTEnCIA!$1:$1,0))</f>
        <v>5.941514752546647E-2</v>
      </c>
      <c r="U126" s="71">
        <f>INDEX(Output_POTEnCIA!$A$1:$BF$106,MATCH($E126,Output_POTEnCIA!$A:$A,0),MATCH(U$1,Output_POTEnCIA!$1:$1,0))</f>
        <v>0.11650271588501292</v>
      </c>
      <c r="V126" s="71">
        <f>INDEX(Output_POTEnCIA!$A$1:$BF$106,MATCH($E126,Output_POTEnCIA!$A:$A,0),MATCH(V$1,Output_POTEnCIA!$1:$1,0))</f>
        <v>0.1708772233593934</v>
      </c>
      <c r="W126" s="71">
        <f>INDEX(Output_POTEnCIA!$A$1:$BF$106,MATCH($E126,Output_POTEnCIA!$A:$A,0),MATCH(W$1,Output_POTEnCIA!$1:$1,0))</f>
        <v>0.16235862084262637</v>
      </c>
      <c r="X126" s="71">
        <f>INDEX(Output_POTEnCIA!$A$1:$BF$106,MATCH($E126,Output_POTEnCIA!$A:$A,0),MATCH(X$1,Output_POTEnCIA!$1:$1,0))</f>
        <v>0.17733728166280882</v>
      </c>
      <c r="Y126" s="71">
        <f>INDEX(Output_POTEnCIA!$A$1:$BF$106,MATCH($E126,Output_POTEnCIA!$A:$A,0),MATCH(Y$1,Output_POTEnCIA!$1:$1,0))</f>
        <v>5.5933977428064344E-2</v>
      </c>
      <c r="Z126" s="71">
        <f>INDEX(Output_POTEnCIA!$A$1:$BF$106,MATCH($E126,Output_POTEnCIA!$A:$A,0),MATCH(Z$1,Output_POTEnCIA!$1:$1,0))</f>
        <v>0.13141611177137702</v>
      </c>
      <c r="AA126" s="71">
        <f>INDEX(Output_POTEnCIA!$A$1:$BF$106,MATCH($E126,Output_POTEnCIA!$A:$A,0),MATCH(AA$1,Output_POTEnCIA!$1:$1,0))</f>
        <v>0.11166343269864755</v>
      </c>
      <c r="AB126" s="71">
        <f>INDEX(Output_POTEnCIA!$A$1:$BF$106,MATCH($E126,Output_POTEnCIA!$A:$A,0),MATCH(AB$1,Output_POTEnCIA!$1:$1,0))</f>
        <v>7.4020178581299056E-2</v>
      </c>
      <c r="AC126" s="71">
        <f>INDEX(Output_POTEnCIA!$A$1:$BF$106,MATCH($E126,Output_POTEnCIA!$A:$A,0),MATCH(AC$1,Output_POTEnCIA!$1:$1,0))</f>
        <v>0.38747993905713873</v>
      </c>
      <c r="AD126" s="71">
        <f>INDEX(Output_POTEnCIA!$A$1:$BF$106,MATCH($E126,Output_POTEnCIA!$A:$A,0),MATCH(AD$1,Output_POTEnCIA!$1:$1,0))</f>
        <v>0.19852842574561924</v>
      </c>
      <c r="AE126" s="71">
        <f>INDEX(Output_POTEnCIA!$A$1:$BF$106,MATCH($E126,Output_POTEnCIA!$A:$A,0),MATCH(AE$1,Output_POTEnCIA!$1:$1,0))</f>
        <v>0.16468426022861879</v>
      </c>
      <c r="AF126" s="71">
        <f>INDEX(Output_POTEnCIA!$A$1:$BF$106,MATCH($E126,Output_POTEnCIA!$A:$A,0),MATCH(AF$1,Output_POTEnCIA!$1:$1,0))</f>
        <v>0.13964561170766679</v>
      </c>
      <c r="AG126" s="71">
        <f>INDEX(Output_POTEnCIA!$A$1:$BF$106,MATCH($E126,Output_POTEnCIA!$A:$A,0),MATCH(AG$1,Output_POTEnCIA!$1:$1,0))</f>
        <v>5.2289615770233895E-2</v>
      </c>
      <c r="AH126" s="71">
        <f>INDEX(Output_POTEnCIA!$A$1:$BF$106,MATCH($E126,Output_POTEnCIA!$A:$A,0),MATCH(AH$1,Output_POTEnCIA!$1:$1,0))</f>
        <v>0.1576305052423696</v>
      </c>
    </row>
    <row r="127" spans="1:36" x14ac:dyDescent="0.2">
      <c r="A127" t="s">
        <v>266</v>
      </c>
      <c r="B127" t="s">
        <v>278</v>
      </c>
      <c r="C127" t="s">
        <v>15</v>
      </c>
      <c r="D127" t="s">
        <v>1</v>
      </c>
      <c r="E127" s="49" t="s">
        <v>869</v>
      </c>
      <c r="F127" s="71">
        <f>INDEX(Output_POTEnCIA!$A$1:$BF$112,MATCH($E127,Output_POTEnCIA!$A:$A,0),MATCH(F$1,Output_POTEnCIA!$1:$1,0))</f>
        <v>0</v>
      </c>
      <c r="G127" s="71">
        <f>INDEX(Output_POTEnCIA!$A$1:$BF$112,MATCH($E127,Output_POTEnCIA!$A:$A,0),MATCH(G$1,Output_POTEnCIA!$1:$1,0))</f>
        <v>0</v>
      </c>
      <c r="H127" s="71">
        <f>INDEX(Output_POTEnCIA!$A$1:$BF$112,MATCH($E127,Output_POTEnCIA!$A:$A,0),MATCH(H$1,Output_POTEnCIA!$1:$1,0))</f>
        <v>0</v>
      </c>
      <c r="I127" s="71">
        <f>INDEX(Output_POTEnCIA!$A$1:$BF$112,MATCH($E127,Output_POTEnCIA!$A:$A,0),MATCH(I$1,Output_POTEnCIA!$1:$1,0))</f>
        <v>0</v>
      </c>
      <c r="J127" s="71">
        <f>INDEX(Output_POTEnCIA!$A$1:$BF$112,MATCH($E127,Output_POTEnCIA!$A:$A,0),MATCH(J$1,Output_POTEnCIA!$1:$1,0))</f>
        <v>0</v>
      </c>
      <c r="K127" s="71">
        <f>INDEX(Output_POTEnCIA!$A$1:$BF$112,MATCH($E127,Output_POTEnCIA!$A:$A,0),MATCH(K$1,Output_POTEnCIA!$1:$1,0))</f>
        <v>0</v>
      </c>
      <c r="L127" s="71">
        <f>INDEX(Output_POTEnCIA!$A$1:$BF$112,MATCH($E127,Output_POTEnCIA!$A:$A,0),MATCH(L$1,Output_POTEnCIA!$1:$1,0))</f>
        <v>0</v>
      </c>
      <c r="M127" s="71">
        <f>INDEX(Output_POTEnCIA!$A$1:$BF$112,MATCH($E127,Output_POTEnCIA!$A:$A,0),MATCH(M$1,Output_POTEnCIA!$1:$1,0))</f>
        <v>0</v>
      </c>
      <c r="N127" s="71">
        <f>INDEX(Output_POTEnCIA!$A$1:$BF$112,MATCH($E127,Output_POTEnCIA!$A:$A,0),MATCH(N$1,Output_POTEnCIA!$1:$1,0))</f>
        <v>0</v>
      </c>
      <c r="O127" s="71">
        <f>INDEX(Output_POTEnCIA!$A$1:$BF$112,MATCH($E127,Output_POTEnCIA!$A:$A,0),MATCH(O$1,Output_POTEnCIA!$1:$1,0))</f>
        <v>0</v>
      </c>
      <c r="P127" s="71">
        <f>INDEX(Output_POTEnCIA!$A$1:$BF$112,MATCH($E127,Output_POTEnCIA!$A:$A,0),MATCH(P$1,Output_POTEnCIA!$1:$1,0))</f>
        <v>0</v>
      </c>
      <c r="Q127" s="71">
        <f>INDEX(Output_POTEnCIA!$A$1:$BF$112,MATCH($E127,Output_POTEnCIA!$A:$A,0),MATCH(Q$1,Output_POTEnCIA!$1:$1,0))</f>
        <v>0</v>
      </c>
      <c r="R127" s="71">
        <f>INDEX(Output_POTEnCIA!$A$1:$BF$112,MATCH($E127,Output_POTEnCIA!$A:$A,0),MATCH(R$1,Output_POTEnCIA!$1:$1,0))</f>
        <v>0</v>
      </c>
      <c r="S127" s="71">
        <f>INDEX(Output_POTEnCIA!$A$1:$BF$112,MATCH($E127,Output_POTEnCIA!$A:$A,0),MATCH(S$1,Output_POTEnCIA!$1:$1,0))</f>
        <v>0</v>
      </c>
      <c r="T127" s="71">
        <f>INDEX(Output_POTEnCIA!$A$1:$BF$112,MATCH($E127,Output_POTEnCIA!$A:$A,0),MATCH(T$1,Output_POTEnCIA!$1:$1,0))</f>
        <v>0</v>
      </c>
      <c r="U127" s="71">
        <f>INDEX(Output_POTEnCIA!$A$1:$BF$112,MATCH($E127,Output_POTEnCIA!$A:$A,0),MATCH(U$1,Output_POTEnCIA!$1:$1,0))</f>
        <v>0</v>
      </c>
      <c r="V127" s="71">
        <f>INDEX(Output_POTEnCIA!$A$1:$BF$112,MATCH($E127,Output_POTEnCIA!$A:$A,0),MATCH(V$1,Output_POTEnCIA!$1:$1,0))</f>
        <v>0</v>
      </c>
      <c r="W127" s="71">
        <f>INDEX(Output_POTEnCIA!$A$1:$BF$112,MATCH($E127,Output_POTEnCIA!$A:$A,0),MATCH(W$1,Output_POTEnCIA!$1:$1,0))</f>
        <v>0</v>
      </c>
      <c r="X127" s="71">
        <f>INDEX(Output_POTEnCIA!$A$1:$BF$112,MATCH($E127,Output_POTEnCIA!$A:$A,0),MATCH(X$1,Output_POTEnCIA!$1:$1,0))</f>
        <v>0</v>
      </c>
      <c r="Y127" s="71">
        <f>INDEX(Output_POTEnCIA!$A$1:$BF$112,MATCH($E127,Output_POTEnCIA!$A:$A,0),MATCH(Y$1,Output_POTEnCIA!$1:$1,0))</f>
        <v>0</v>
      </c>
      <c r="Z127" s="71">
        <f>INDEX(Output_POTEnCIA!$A$1:$BF$112,MATCH($E127,Output_POTEnCIA!$A:$A,0),MATCH(Z$1,Output_POTEnCIA!$1:$1,0))</f>
        <v>0</v>
      </c>
      <c r="AA127" s="71">
        <f>INDEX(Output_POTEnCIA!$A$1:$BF$112,MATCH($E127,Output_POTEnCIA!$A:$A,0),MATCH(AA$1,Output_POTEnCIA!$1:$1,0))</f>
        <v>0</v>
      </c>
      <c r="AB127" s="71">
        <f>INDEX(Output_POTEnCIA!$A$1:$BF$112,MATCH($E127,Output_POTEnCIA!$A:$A,0),MATCH(AB$1,Output_POTEnCIA!$1:$1,0))</f>
        <v>0</v>
      </c>
      <c r="AC127" s="71">
        <f>INDEX(Output_POTEnCIA!$A$1:$BF$112,MATCH($E127,Output_POTEnCIA!$A:$A,0),MATCH(AC$1,Output_POTEnCIA!$1:$1,0))</f>
        <v>0</v>
      </c>
      <c r="AD127" s="71">
        <f>INDEX(Output_POTEnCIA!$A$1:$BF$112,MATCH($E127,Output_POTEnCIA!$A:$A,0),MATCH(AD$1,Output_POTEnCIA!$1:$1,0))</f>
        <v>0</v>
      </c>
      <c r="AE127" s="71">
        <f>INDEX(Output_POTEnCIA!$A$1:$BF$112,MATCH($E127,Output_POTEnCIA!$A:$A,0),MATCH(AE$1,Output_POTEnCIA!$1:$1,0))</f>
        <v>0</v>
      </c>
      <c r="AF127" s="71">
        <f>INDEX(Output_POTEnCIA!$A$1:$BF$112,MATCH($E127,Output_POTEnCIA!$A:$A,0),MATCH(AF$1,Output_POTEnCIA!$1:$1,0))</f>
        <v>0</v>
      </c>
      <c r="AG127" s="71">
        <f>INDEX(Output_POTEnCIA!$A$1:$BF$112,MATCH($E127,Output_POTEnCIA!$A:$A,0),MATCH(AG$1,Output_POTEnCIA!$1:$1,0))</f>
        <v>0</v>
      </c>
      <c r="AH127" s="71">
        <f>INDEX(Output_POTEnCIA!$A$1:$BF$112,MATCH($E127,Output_POTEnCIA!$A:$A,0),MATCH(AH$1,Output_POTEnCIA!$1:$1,0))</f>
        <v>0</v>
      </c>
    </row>
    <row r="128" spans="1:36" x14ac:dyDescent="0.2">
      <c r="F128" s="71">
        <f>SUM(F124:F127)</f>
        <v>1</v>
      </c>
      <c r="G128" s="71">
        <f t="shared" ref="G128:AH128" si="82">SUM(G124:G127)</f>
        <v>1</v>
      </c>
      <c r="H128" s="71">
        <f t="shared" si="82"/>
        <v>1</v>
      </c>
      <c r="I128" s="71">
        <f t="shared" si="82"/>
        <v>1</v>
      </c>
      <c r="J128" s="71">
        <f t="shared" si="82"/>
        <v>1</v>
      </c>
      <c r="K128" s="71">
        <f t="shared" si="82"/>
        <v>1</v>
      </c>
      <c r="L128" s="71">
        <f t="shared" si="82"/>
        <v>1</v>
      </c>
      <c r="M128" s="71">
        <f t="shared" si="82"/>
        <v>1</v>
      </c>
      <c r="N128" s="71">
        <f t="shared" si="82"/>
        <v>1</v>
      </c>
      <c r="O128" s="71">
        <f t="shared" si="82"/>
        <v>1</v>
      </c>
      <c r="P128" s="71">
        <f t="shared" si="82"/>
        <v>1</v>
      </c>
      <c r="Q128" s="71">
        <f t="shared" si="82"/>
        <v>0.99999999999999989</v>
      </c>
      <c r="R128" s="71">
        <f t="shared" si="82"/>
        <v>1</v>
      </c>
      <c r="S128" s="71">
        <f t="shared" si="82"/>
        <v>1</v>
      </c>
      <c r="T128" s="71">
        <f t="shared" si="82"/>
        <v>1</v>
      </c>
      <c r="U128" s="71">
        <f t="shared" si="82"/>
        <v>0.99999999999999989</v>
      </c>
      <c r="V128" s="71">
        <f t="shared" si="82"/>
        <v>0.99999999999999978</v>
      </c>
      <c r="W128" s="71">
        <f t="shared" si="82"/>
        <v>1</v>
      </c>
      <c r="X128" s="71">
        <f t="shared" si="82"/>
        <v>1</v>
      </c>
      <c r="Y128" s="71">
        <f t="shared" si="82"/>
        <v>1</v>
      </c>
      <c r="Z128" s="71">
        <f t="shared" si="82"/>
        <v>0.99999999999999989</v>
      </c>
      <c r="AA128" s="71">
        <f t="shared" si="82"/>
        <v>1</v>
      </c>
      <c r="AB128" s="71">
        <f t="shared" si="82"/>
        <v>1</v>
      </c>
      <c r="AC128" s="71">
        <f t="shared" si="82"/>
        <v>1</v>
      </c>
      <c r="AD128" s="71">
        <f t="shared" si="82"/>
        <v>1</v>
      </c>
      <c r="AE128" s="71">
        <f t="shared" si="82"/>
        <v>1</v>
      </c>
      <c r="AF128" s="71">
        <f t="shared" si="82"/>
        <v>1</v>
      </c>
      <c r="AG128" s="71">
        <f t="shared" si="82"/>
        <v>1.0000000000000002</v>
      </c>
      <c r="AH128" s="71">
        <f t="shared" si="82"/>
        <v>1</v>
      </c>
      <c r="AI128" s="109">
        <f>SUM(F128:AH128)</f>
        <v>29</v>
      </c>
      <c r="AJ128" s="71" t="b">
        <f>AI128=29</f>
        <v>1</v>
      </c>
    </row>
    <row r="129" spans="1:36" x14ac:dyDescent="0.2">
      <c r="A129" t="s">
        <v>266</v>
      </c>
      <c r="B129" t="s">
        <v>278</v>
      </c>
      <c r="C129" t="s">
        <v>270</v>
      </c>
      <c r="D129" t="s">
        <v>1</v>
      </c>
      <c r="E129" t="s">
        <v>200</v>
      </c>
      <c r="F129" s="71">
        <f>INDEX(Output_POTEnCIA!$A$1:$BF$106,MATCH($E129,Output_POTEnCIA!$A:$A,0),MATCH(F$1,Output_POTEnCIA!$1:$1,0))</f>
        <v>2.2565752086537963E-3</v>
      </c>
      <c r="G129" s="71">
        <f>INDEX(Output_POTEnCIA!$A$1:$BF$106,MATCH($E129,Output_POTEnCIA!$A:$A,0),MATCH(G$1,Output_POTEnCIA!$1:$1,0))</f>
        <v>1.4197135294439134E-3</v>
      </c>
      <c r="H129" s="71">
        <f>INDEX(Output_POTEnCIA!$A$1:$BF$106,MATCH($E129,Output_POTEnCIA!$A:$A,0),MATCH(H$1,Output_POTEnCIA!$1:$1,0))</f>
        <v>6.2618439207623E-4</v>
      </c>
      <c r="I129" s="71">
        <f>INDEX(Output_POTEnCIA!$A$1:$BF$106,MATCH($E129,Output_POTEnCIA!$A:$A,0),MATCH(I$1,Output_POTEnCIA!$1:$1,0))</f>
        <v>0</v>
      </c>
      <c r="J129" s="71">
        <f>INDEX(Output_POTEnCIA!$A$1:$BF$106,MATCH($E129,Output_POTEnCIA!$A:$A,0),MATCH(J$1,Output_POTEnCIA!$1:$1,0))</f>
        <v>1.1241036816111891E-2</v>
      </c>
      <c r="K129" s="71">
        <f>INDEX(Output_POTEnCIA!$A$1:$BF$106,MATCH($E129,Output_POTEnCIA!$A:$A,0),MATCH(K$1,Output_POTEnCIA!$1:$1,0))</f>
        <v>4.9746496450341036E-3</v>
      </c>
      <c r="L129" s="71">
        <f>INDEX(Output_POTEnCIA!$A$1:$BF$106,MATCH($E129,Output_POTEnCIA!$A:$A,0),MATCH(L$1,Output_POTEnCIA!$1:$1,0))</f>
        <v>2.9141308836540272E-2</v>
      </c>
      <c r="M129" s="71">
        <f>INDEX(Output_POTEnCIA!$A$1:$BF$106,MATCH($E129,Output_POTEnCIA!$A:$A,0),MATCH(M$1,Output_POTEnCIA!$1:$1,0))</f>
        <v>1.3957157296154931E-3</v>
      </c>
      <c r="N129" s="71">
        <f>INDEX(Output_POTEnCIA!$A$1:$BF$106,MATCH($E129,Output_POTEnCIA!$A:$A,0),MATCH(N$1,Output_POTEnCIA!$1:$1,0))</f>
        <v>7.5261176293579639E-3</v>
      </c>
      <c r="O129" s="71">
        <f>INDEX(Output_POTEnCIA!$A$1:$BF$106,MATCH($E129,Output_POTEnCIA!$A:$A,0),MATCH(O$1,Output_POTEnCIA!$1:$1,0))</f>
        <v>1.6971348148713785E-2</v>
      </c>
      <c r="P129" s="71">
        <f>INDEX(Output_POTEnCIA!$A$1:$BF$106,MATCH($E129,Output_POTEnCIA!$A:$A,0),MATCH(P$1,Output_POTEnCIA!$1:$1,0))</f>
        <v>2.966979187547648E-2</v>
      </c>
      <c r="Q129" s="71">
        <f>INDEX(Output_POTEnCIA!$A$1:$BF$106,MATCH($E129,Output_POTEnCIA!$A:$A,0),MATCH(Q$1,Output_POTEnCIA!$1:$1,0))</f>
        <v>1.3728947154644686E-3</v>
      </c>
      <c r="R129" s="71">
        <f>INDEX(Output_POTEnCIA!$A$1:$BF$106,MATCH($E129,Output_POTEnCIA!$A:$A,0),MATCH(R$1,Output_POTEnCIA!$1:$1,0))</f>
        <v>3.4605357807839271E-2</v>
      </c>
      <c r="S129" s="71">
        <f>INDEX(Output_POTEnCIA!$A$1:$BF$106,MATCH($E129,Output_POTEnCIA!$A:$A,0),MATCH(S$1,Output_POTEnCIA!$1:$1,0))</f>
        <v>3.5443546519007603E-4</v>
      </c>
      <c r="T129" s="71">
        <f>INDEX(Output_POTEnCIA!$A$1:$BF$106,MATCH($E129,Output_POTEnCIA!$A:$A,0),MATCH(T$1,Output_POTEnCIA!$1:$1,0))</f>
        <v>1.9350480253753065E-4</v>
      </c>
      <c r="U129" s="71">
        <f>INDEX(Output_POTEnCIA!$A$1:$BF$106,MATCH($E129,Output_POTEnCIA!$A:$A,0),MATCH(U$1,Output_POTEnCIA!$1:$1,0))</f>
        <v>3.4614136478784962E-4</v>
      </c>
      <c r="V129" s="71">
        <f>INDEX(Output_POTEnCIA!$A$1:$BF$106,MATCH($E129,Output_POTEnCIA!$A:$A,0),MATCH(V$1,Output_POTEnCIA!$1:$1,0))</f>
        <v>1.0612717972033567E-2</v>
      </c>
      <c r="W129" s="71">
        <f>INDEX(Output_POTEnCIA!$A$1:$BF$106,MATCH($E129,Output_POTEnCIA!$A:$A,0),MATCH(W$1,Output_POTEnCIA!$1:$1,0))</f>
        <v>1.0753868476548146E-3</v>
      </c>
      <c r="X129" s="71">
        <f>INDEX(Output_POTEnCIA!$A$1:$BF$106,MATCH($E129,Output_POTEnCIA!$A:$A,0),MATCH(X$1,Output_POTEnCIA!$1:$1,0))</f>
        <v>1.5041807728838579E-2</v>
      </c>
      <c r="Y129" s="71">
        <f>INDEX(Output_POTEnCIA!$A$1:$BF$106,MATCH($E129,Output_POTEnCIA!$A:$A,0),MATCH(Y$1,Output_POTEnCIA!$1:$1,0))</f>
        <v>7.4482865511010029E-4</v>
      </c>
      <c r="Z129" s="71">
        <f>INDEX(Output_POTEnCIA!$A$1:$BF$106,MATCH($E129,Output_POTEnCIA!$A:$A,0),MATCH(Z$1,Output_POTEnCIA!$1:$1,0))</f>
        <v>1.3228499395233513E-3</v>
      </c>
      <c r="AA129" s="71">
        <f>INDEX(Output_POTEnCIA!$A$1:$BF$106,MATCH($E129,Output_POTEnCIA!$A:$A,0),MATCH(AA$1,Output_POTEnCIA!$1:$1,0))</f>
        <v>1.1624030650472883E-3</v>
      </c>
      <c r="AB129" s="71">
        <f>INDEX(Output_POTEnCIA!$A$1:$BF$106,MATCH($E129,Output_POTEnCIA!$A:$A,0),MATCH(AB$1,Output_POTEnCIA!$1:$1,0))</f>
        <v>1.5678430453498428E-3</v>
      </c>
      <c r="AC129" s="71">
        <f>INDEX(Output_POTEnCIA!$A$1:$BF$106,MATCH($E129,Output_POTEnCIA!$A:$A,0),MATCH(AC$1,Output_POTEnCIA!$1:$1,0))</f>
        <v>3.1350373085241675E-4</v>
      </c>
      <c r="AD129" s="71">
        <f>INDEX(Output_POTEnCIA!$A$1:$BF$106,MATCH($E129,Output_POTEnCIA!$A:$A,0),MATCH(AD$1,Output_POTEnCIA!$1:$1,0))</f>
        <v>4.449352147955222E-3</v>
      </c>
      <c r="AE129" s="71">
        <f>INDEX(Output_POTEnCIA!$A$1:$BF$106,MATCH($E129,Output_POTEnCIA!$A:$A,0),MATCH(AE$1,Output_POTEnCIA!$1:$1,0))</f>
        <v>4.2561339965095136E-4</v>
      </c>
      <c r="AF129" s="71">
        <f>INDEX(Output_POTEnCIA!$A$1:$BF$106,MATCH($E129,Output_POTEnCIA!$A:$A,0),MATCH(AF$1,Output_POTEnCIA!$1:$1,0))</f>
        <v>1.6940067589156955E-3</v>
      </c>
      <c r="AG129" s="71">
        <f>INDEX(Output_POTEnCIA!$A$1:$BF$106,MATCH($E129,Output_POTEnCIA!$A:$A,0),MATCH(AG$1,Output_POTEnCIA!$1:$1,0))</f>
        <v>8.6209868411178464E-4</v>
      </c>
      <c r="AH129" s="71">
        <f>INDEX(Output_POTEnCIA!$A$1:$BF$106,MATCH($E129,Output_POTEnCIA!$A:$A,0),MATCH(AH$1,Output_POTEnCIA!$1:$1,0))</f>
        <v>8.4615978263029388E-3</v>
      </c>
    </row>
    <row r="130" spans="1:36" x14ac:dyDescent="0.2">
      <c r="A130" t="s">
        <v>266</v>
      </c>
      <c r="B130" t="s">
        <v>278</v>
      </c>
      <c r="C130" t="s">
        <v>270</v>
      </c>
      <c r="D130" t="s">
        <v>1</v>
      </c>
      <c r="E130" t="s">
        <v>201</v>
      </c>
      <c r="F130" s="71">
        <f>INDEX(Output_POTEnCIA!$A$1:$BF$106,MATCH($E130,Output_POTEnCIA!$A:$A,0),MATCH(F$1,Output_POTEnCIA!$1:$1,0))</f>
        <v>0.99774342479134615</v>
      </c>
      <c r="G130" s="71">
        <f>INDEX(Output_POTEnCIA!$A$1:$BF$106,MATCH($E130,Output_POTEnCIA!$A:$A,0),MATCH(G$1,Output_POTEnCIA!$1:$1,0))</f>
        <v>0.99858028647055608</v>
      </c>
      <c r="H130" s="71">
        <f>INDEX(Output_POTEnCIA!$A$1:$BF$106,MATCH($E130,Output_POTEnCIA!$A:$A,0),MATCH(H$1,Output_POTEnCIA!$1:$1,0))</f>
        <v>0.99937381560792371</v>
      </c>
      <c r="I130" s="71">
        <f>INDEX(Output_POTEnCIA!$A$1:$BF$106,MATCH($E130,Output_POTEnCIA!$A:$A,0),MATCH(I$1,Output_POTEnCIA!$1:$1,0))</f>
        <v>1</v>
      </c>
      <c r="J130" s="71">
        <f>INDEX(Output_POTEnCIA!$A$1:$BF$106,MATCH($E130,Output_POTEnCIA!$A:$A,0),MATCH(J$1,Output_POTEnCIA!$1:$1,0))</f>
        <v>0.98875896318388812</v>
      </c>
      <c r="K130" s="71">
        <f>INDEX(Output_POTEnCIA!$A$1:$BF$106,MATCH($E130,Output_POTEnCIA!$A:$A,0),MATCH(K$1,Output_POTEnCIA!$1:$1,0))</f>
        <v>0.99502535035496587</v>
      </c>
      <c r="L130" s="71">
        <f>INDEX(Output_POTEnCIA!$A$1:$BF$106,MATCH($E130,Output_POTEnCIA!$A:$A,0),MATCH(L$1,Output_POTEnCIA!$1:$1,0))</f>
        <v>0.97085869116345969</v>
      </c>
      <c r="M130" s="71">
        <f>INDEX(Output_POTEnCIA!$A$1:$BF$106,MATCH($E130,Output_POTEnCIA!$A:$A,0),MATCH(M$1,Output_POTEnCIA!$1:$1,0))</f>
        <v>0.9986042842703845</v>
      </c>
      <c r="N130" s="71">
        <f>INDEX(Output_POTEnCIA!$A$1:$BF$106,MATCH($E130,Output_POTEnCIA!$A:$A,0),MATCH(N$1,Output_POTEnCIA!$1:$1,0))</f>
        <v>0.99247388237064194</v>
      </c>
      <c r="O130" s="71">
        <f>INDEX(Output_POTEnCIA!$A$1:$BF$106,MATCH($E130,Output_POTEnCIA!$A:$A,0),MATCH(O$1,Output_POTEnCIA!$1:$1,0))</f>
        <v>0.98302865185128629</v>
      </c>
      <c r="P130" s="71">
        <f>INDEX(Output_POTEnCIA!$A$1:$BF$106,MATCH($E130,Output_POTEnCIA!$A:$A,0),MATCH(P$1,Output_POTEnCIA!$1:$1,0))</f>
        <v>0.97033020812452353</v>
      </c>
      <c r="Q130" s="71">
        <f>INDEX(Output_POTEnCIA!$A$1:$BF$106,MATCH($E130,Output_POTEnCIA!$A:$A,0),MATCH(Q$1,Output_POTEnCIA!$1:$1,0))</f>
        <v>0.99862710528453547</v>
      </c>
      <c r="R130" s="71">
        <f>INDEX(Output_POTEnCIA!$A$1:$BF$106,MATCH($E130,Output_POTEnCIA!$A:$A,0),MATCH(R$1,Output_POTEnCIA!$1:$1,0))</f>
        <v>0.96539464219216076</v>
      </c>
      <c r="S130" s="71">
        <f>INDEX(Output_POTEnCIA!$A$1:$BF$106,MATCH($E130,Output_POTEnCIA!$A:$A,0),MATCH(S$1,Output_POTEnCIA!$1:$1,0))</f>
        <v>0.99964556453481002</v>
      </c>
      <c r="T130" s="71">
        <f>INDEX(Output_POTEnCIA!$A$1:$BF$106,MATCH($E130,Output_POTEnCIA!$A:$A,0),MATCH(T$1,Output_POTEnCIA!$1:$1,0))</f>
        <v>0.99980649519746245</v>
      </c>
      <c r="U130" s="71">
        <f>INDEX(Output_POTEnCIA!$A$1:$BF$106,MATCH($E130,Output_POTEnCIA!$A:$A,0),MATCH(U$1,Output_POTEnCIA!$1:$1,0))</f>
        <v>0.99965385863521217</v>
      </c>
      <c r="V130" s="71">
        <f>INDEX(Output_POTEnCIA!$A$1:$BF$106,MATCH($E130,Output_POTEnCIA!$A:$A,0),MATCH(V$1,Output_POTEnCIA!$1:$1,0))</f>
        <v>0.98938728202796644</v>
      </c>
      <c r="W130" s="71">
        <f>INDEX(Output_POTEnCIA!$A$1:$BF$106,MATCH($E130,Output_POTEnCIA!$A:$A,0),MATCH(W$1,Output_POTEnCIA!$1:$1,0))</f>
        <v>0.99892461315234515</v>
      </c>
      <c r="X130" s="71">
        <f>INDEX(Output_POTEnCIA!$A$1:$BF$106,MATCH($E130,Output_POTEnCIA!$A:$A,0),MATCH(X$1,Output_POTEnCIA!$1:$1,0))</f>
        <v>0.98495819227116144</v>
      </c>
      <c r="Y130" s="71">
        <f>INDEX(Output_POTEnCIA!$A$1:$BF$106,MATCH($E130,Output_POTEnCIA!$A:$A,0),MATCH(Y$1,Output_POTEnCIA!$1:$1,0))</f>
        <v>0.99925517134488984</v>
      </c>
      <c r="Z130" s="71">
        <f>INDEX(Output_POTEnCIA!$A$1:$BF$106,MATCH($E130,Output_POTEnCIA!$A:$A,0),MATCH(Z$1,Output_POTEnCIA!$1:$1,0))</f>
        <v>0.99867715006047675</v>
      </c>
      <c r="AA130" s="71">
        <f>INDEX(Output_POTEnCIA!$A$1:$BF$106,MATCH($E130,Output_POTEnCIA!$A:$A,0),MATCH(AA$1,Output_POTEnCIA!$1:$1,0))</f>
        <v>0.99883759693495278</v>
      </c>
      <c r="AB130" s="71">
        <f>INDEX(Output_POTEnCIA!$A$1:$BF$106,MATCH($E130,Output_POTEnCIA!$A:$A,0),MATCH(AB$1,Output_POTEnCIA!$1:$1,0))</f>
        <v>0.99843215695465026</v>
      </c>
      <c r="AC130" s="71">
        <f>INDEX(Output_POTEnCIA!$A$1:$BF$106,MATCH($E130,Output_POTEnCIA!$A:$A,0),MATCH(AC$1,Output_POTEnCIA!$1:$1,0))</f>
        <v>0.99968649626914763</v>
      </c>
      <c r="AD130" s="71">
        <f>INDEX(Output_POTEnCIA!$A$1:$BF$106,MATCH($E130,Output_POTEnCIA!$A:$A,0),MATCH(AD$1,Output_POTEnCIA!$1:$1,0))</f>
        <v>0.99555064785204472</v>
      </c>
      <c r="AE130" s="71">
        <f>INDEX(Output_POTEnCIA!$A$1:$BF$106,MATCH($E130,Output_POTEnCIA!$A:$A,0),MATCH(AE$1,Output_POTEnCIA!$1:$1,0))</f>
        <v>0.99957438660034903</v>
      </c>
      <c r="AF130" s="71">
        <f>INDEX(Output_POTEnCIA!$A$1:$BF$106,MATCH($E130,Output_POTEnCIA!$A:$A,0),MATCH(AF$1,Output_POTEnCIA!$1:$1,0))</f>
        <v>0.99830599324108438</v>
      </c>
      <c r="AG130" s="71">
        <f>INDEX(Output_POTEnCIA!$A$1:$BF$106,MATCH($E130,Output_POTEnCIA!$A:$A,0),MATCH(AG$1,Output_POTEnCIA!$1:$1,0))</f>
        <v>0.99913790131588831</v>
      </c>
      <c r="AH130" s="71">
        <f>INDEX(Output_POTEnCIA!$A$1:$BF$106,MATCH($E130,Output_POTEnCIA!$A:$A,0),MATCH(AH$1,Output_POTEnCIA!$1:$1,0))</f>
        <v>0.99153840217369704</v>
      </c>
    </row>
    <row r="131" spans="1:36" x14ac:dyDescent="0.2">
      <c r="A131" t="s">
        <v>266</v>
      </c>
      <c r="B131" t="s">
        <v>278</v>
      </c>
      <c r="C131" t="s">
        <v>270</v>
      </c>
      <c r="D131" t="s">
        <v>1</v>
      </c>
      <c r="E131" t="s">
        <v>868</v>
      </c>
      <c r="F131" s="71">
        <f>INDEX(Output_POTEnCIA!$A$1:$BF$106,MATCH($E131,Output_POTEnCIA!$A:$A,0),MATCH(F$1,Output_POTEnCIA!$1:$1,0))</f>
        <v>0</v>
      </c>
      <c r="G131" s="71">
        <f>INDEX(Output_POTEnCIA!$A$1:$BF$106,MATCH($E131,Output_POTEnCIA!$A:$A,0),MATCH(G$1,Output_POTEnCIA!$1:$1,0))</f>
        <v>0</v>
      </c>
      <c r="H131" s="71">
        <f>INDEX(Output_POTEnCIA!$A$1:$BF$106,MATCH($E131,Output_POTEnCIA!$A:$A,0),MATCH(H$1,Output_POTEnCIA!$1:$1,0))</f>
        <v>0</v>
      </c>
      <c r="I131" s="71">
        <f>INDEX(Output_POTEnCIA!$A$1:$BF$106,MATCH($E131,Output_POTEnCIA!$A:$A,0),MATCH(I$1,Output_POTEnCIA!$1:$1,0))</f>
        <v>0</v>
      </c>
      <c r="J131" s="71">
        <f>INDEX(Output_POTEnCIA!$A$1:$BF$106,MATCH($E131,Output_POTEnCIA!$A:$A,0),MATCH(J$1,Output_POTEnCIA!$1:$1,0))</f>
        <v>0</v>
      </c>
      <c r="K131" s="71">
        <f>INDEX(Output_POTEnCIA!$A$1:$BF$106,MATCH($E131,Output_POTEnCIA!$A:$A,0),MATCH(K$1,Output_POTEnCIA!$1:$1,0))</f>
        <v>0</v>
      </c>
      <c r="L131" s="71">
        <f>INDEX(Output_POTEnCIA!$A$1:$BF$106,MATCH($E131,Output_POTEnCIA!$A:$A,0),MATCH(L$1,Output_POTEnCIA!$1:$1,0))</f>
        <v>0</v>
      </c>
      <c r="M131" s="71">
        <f>INDEX(Output_POTEnCIA!$A$1:$BF$106,MATCH($E131,Output_POTEnCIA!$A:$A,0),MATCH(M$1,Output_POTEnCIA!$1:$1,0))</f>
        <v>0</v>
      </c>
      <c r="N131" s="71">
        <f>INDEX(Output_POTEnCIA!$A$1:$BF$106,MATCH($E131,Output_POTEnCIA!$A:$A,0),MATCH(N$1,Output_POTEnCIA!$1:$1,0))</f>
        <v>0</v>
      </c>
      <c r="O131" s="71">
        <f>INDEX(Output_POTEnCIA!$A$1:$BF$106,MATCH($E131,Output_POTEnCIA!$A:$A,0),MATCH(O$1,Output_POTEnCIA!$1:$1,0))</f>
        <v>0</v>
      </c>
      <c r="P131" s="71">
        <f>INDEX(Output_POTEnCIA!$A$1:$BF$106,MATCH($E131,Output_POTEnCIA!$A:$A,0),MATCH(P$1,Output_POTEnCIA!$1:$1,0))</f>
        <v>0</v>
      </c>
      <c r="Q131" s="71">
        <f>INDEX(Output_POTEnCIA!$A$1:$BF$106,MATCH($E131,Output_POTEnCIA!$A:$A,0),MATCH(Q$1,Output_POTEnCIA!$1:$1,0))</f>
        <v>0</v>
      </c>
      <c r="R131" s="71">
        <f>INDEX(Output_POTEnCIA!$A$1:$BF$106,MATCH($E131,Output_POTEnCIA!$A:$A,0),MATCH(R$1,Output_POTEnCIA!$1:$1,0))</f>
        <v>0</v>
      </c>
      <c r="S131" s="71">
        <f>INDEX(Output_POTEnCIA!$A$1:$BF$106,MATCH($E131,Output_POTEnCIA!$A:$A,0),MATCH(S$1,Output_POTEnCIA!$1:$1,0))</f>
        <v>0</v>
      </c>
      <c r="T131" s="71">
        <f>INDEX(Output_POTEnCIA!$A$1:$BF$106,MATCH($E131,Output_POTEnCIA!$A:$A,0),MATCH(T$1,Output_POTEnCIA!$1:$1,0))</f>
        <v>0</v>
      </c>
      <c r="U131" s="71">
        <f>INDEX(Output_POTEnCIA!$A$1:$BF$106,MATCH($E131,Output_POTEnCIA!$A:$A,0),MATCH(U$1,Output_POTEnCIA!$1:$1,0))</f>
        <v>0</v>
      </c>
      <c r="V131" s="71">
        <f>INDEX(Output_POTEnCIA!$A$1:$BF$106,MATCH($E131,Output_POTEnCIA!$A:$A,0),MATCH(V$1,Output_POTEnCIA!$1:$1,0))</f>
        <v>0</v>
      </c>
      <c r="W131" s="71">
        <f>INDEX(Output_POTEnCIA!$A$1:$BF$106,MATCH($E131,Output_POTEnCIA!$A:$A,0),MATCH(W$1,Output_POTEnCIA!$1:$1,0))</f>
        <v>0</v>
      </c>
      <c r="X131" s="71">
        <f>INDEX(Output_POTEnCIA!$A$1:$BF$106,MATCH($E131,Output_POTEnCIA!$A:$A,0),MATCH(X$1,Output_POTEnCIA!$1:$1,0))</f>
        <v>0</v>
      </c>
      <c r="Y131" s="71">
        <f>INDEX(Output_POTEnCIA!$A$1:$BF$106,MATCH($E131,Output_POTEnCIA!$A:$A,0),MATCH(Y$1,Output_POTEnCIA!$1:$1,0))</f>
        <v>0</v>
      </c>
      <c r="Z131" s="71">
        <f>INDEX(Output_POTEnCIA!$A$1:$BF$106,MATCH($E131,Output_POTEnCIA!$A:$A,0),MATCH(Z$1,Output_POTEnCIA!$1:$1,0))</f>
        <v>0</v>
      </c>
      <c r="AA131" s="71">
        <f>INDEX(Output_POTEnCIA!$A$1:$BF$106,MATCH($E131,Output_POTEnCIA!$A:$A,0),MATCH(AA$1,Output_POTEnCIA!$1:$1,0))</f>
        <v>0</v>
      </c>
      <c r="AB131" s="71">
        <f>INDEX(Output_POTEnCIA!$A$1:$BF$106,MATCH($E131,Output_POTEnCIA!$A:$A,0),MATCH(AB$1,Output_POTEnCIA!$1:$1,0))</f>
        <v>0</v>
      </c>
      <c r="AC131" s="71">
        <f>INDEX(Output_POTEnCIA!$A$1:$BF$106,MATCH($E131,Output_POTEnCIA!$A:$A,0),MATCH(AC$1,Output_POTEnCIA!$1:$1,0))</f>
        <v>0</v>
      </c>
      <c r="AD131" s="71">
        <f>INDEX(Output_POTEnCIA!$A$1:$BF$106,MATCH($E131,Output_POTEnCIA!$A:$A,0),MATCH(AD$1,Output_POTEnCIA!$1:$1,0))</f>
        <v>0</v>
      </c>
      <c r="AE131" s="71">
        <f>INDEX(Output_POTEnCIA!$A$1:$BF$106,MATCH($E131,Output_POTEnCIA!$A:$A,0),MATCH(AE$1,Output_POTEnCIA!$1:$1,0))</f>
        <v>0</v>
      </c>
      <c r="AF131" s="71">
        <f>INDEX(Output_POTEnCIA!$A$1:$BF$106,MATCH($E131,Output_POTEnCIA!$A:$A,0),MATCH(AF$1,Output_POTEnCIA!$1:$1,0))</f>
        <v>0</v>
      </c>
      <c r="AG131" s="71">
        <f>INDEX(Output_POTEnCIA!$A$1:$BF$106,MATCH($E131,Output_POTEnCIA!$A:$A,0),MATCH(AG$1,Output_POTEnCIA!$1:$1,0))</f>
        <v>0</v>
      </c>
      <c r="AH131" s="71">
        <f>INDEX(Output_POTEnCIA!$A$1:$BF$106,MATCH($E131,Output_POTEnCIA!$A:$A,0),MATCH(AH$1,Output_POTEnCIA!$1:$1,0))</f>
        <v>0</v>
      </c>
    </row>
    <row r="132" spans="1:36" x14ac:dyDescent="0.2">
      <c r="F132" s="71">
        <f>SUM(F129:F131)</f>
        <v>0.99999999999999989</v>
      </c>
      <c r="G132" s="71">
        <f t="shared" ref="G132:AH132" si="83">SUM(G129:G131)</f>
        <v>1</v>
      </c>
      <c r="H132" s="71">
        <f t="shared" si="83"/>
        <v>0.99999999999999989</v>
      </c>
      <c r="I132" s="71">
        <f t="shared" si="83"/>
        <v>1</v>
      </c>
      <c r="J132" s="71">
        <f t="shared" si="83"/>
        <v>1</v>
      </c>
      <c r="K132" s="71">
        <f t="shared" si="83"/>
        <v>1</v>
      </c>
      <c r="L132" s="71">
        <f t="shared" si="83"/>
        <v>1</v>
      </c>
      <c r="M132" s="71">
        <f t="shared" si="83"/>
        <v>1</v>
      </c>
      <c r="N132" s="71">
        <f t="shared" si="83"/>
        <v>0.99999999999999989</v>
      </c>
      <c r="O132" s="71">
        <f t="shared" si="83"/>
        <v>1</v>
      </c>
      <c r="P132" s="71">
        <f t="shared" si="83"/>
        <v>1</v>
      </c>
      <c r="Q132" s="71">
        <f t="shared" si="83"/>
        <v>0.99999999999999989</v>
      </c>
      <c r="R132" s="71">
        <f t="shared" si="83"/>
        <v>1</v>
      </c>
      <c r="S132" s="71">
        <f t="shared" si="83"/>
        <v>1</v>
      </c>
      <c r="T132" s="71">
        <f t="shared" si="83"/>
        <v>1</v>
      </c>
      <c r="U132" s="71">
        <f t="shared" si="83"/>
        <v>1</v>
      </c>
      <c r="V132" s="71">
        <f t="shared" si="83"/>
        <v>1</v>
      </c>
      <c r="W132" s="71">
        <f t="shared" si="83"/>
        <v>1</v>
      </c>
      <c r="X132" s="71">
        <f t="shared" si="83"/>
        <v>1</v>
      </c>
      <c r="Y132" s="71">
        <f t="shared" si="83"/>
        <v>0.99999999999999989</v>
      </c>
      <c r="Z132" s="71">
        <f t="shared" si="83"/>
        <v>1</v>
      </c>
      <c r="AA132" s="71">
        <f t="shared" si="83"/>
        <v>1</v>
      </c>
      <c r="AB132" s="71">
        <f t="shared" si="83"/>
        <v>1</v>
      </c>
      <c r="AC132" s="71">
        <f t="shared" si="83"/>
        <v>1</v>
      </c>
      <c r="AD132" s="71">
        <f t="shared" si="83"/>
        <v>1</v>
      </c>
      <c r="AE132" s="71">
        <f t="shared" si="83"/>
        <v>1</v>
      </c>
      <c r="AF132" s="71">
        <f t="shared" si="83"/>
        <v>1</v>
      </c>
      <c r="AG132" s="71">
        <f t="shared" si="83"/>
        <v>1</v>
      </c>
      <c r="AH132" s="71">
        <f t="shared" si="83"/>
        <v>1</v>
      </c>
      <c r="AI132" s="109">
        <f>SUM(F132:AH132)</f>
        <v>29</v>
      </c>
      <c r="AJ132" s="71" t="b">
        <f>AI132=29</f>
        <v>1</v>
      </c>
    </row>
  </sheetData>
  <conditionalFormatting sqref="G133:G1048576 G1 AI5">
    <cfRule type="containsText" dxfId="3" priority="9" operator="containsText" text="FALSE">
      <formula>NOT(ISERROR(SEARCH("FALSE",G1)))</formula>
    </cfRule>
    <cfRule type="containsText" dxfId="2" priority="10" operator="containsText" text="TRUE">
      <formula>NOT(ISERROR(SEARCH("TRUE",G1)))</formula>
    </cfRule>
  </conditionalFormatting>
  <conditionalFormatting sqref="AJ1:AJ1048576">
    <cfRule type="containsText" dxfId="1" priority="1" operator="containsText" text="TRUE">
      <formula>NOT(ISERROR(SEARCH("TRUE",AJ1)))</formula>
    </cfRule>
    <cfRule type="containsText" dxfId="0" priority="2" operator="containsText" text="FALSE">
      <formula>NOT(ISERROR(SEARCH("FALSE",AJ1)))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E9BD0-07BE-6241-8828-641ECADE1122}">
  <dimension ref="A1:B457"/>
  <sheetViews>
    <sheetView zoomScale="114" workbookViewId="0">
      <selection activeCell="A356" sqref="A356"/>
    </sheetView>
  </sheetViews>
  <sheetFormatPr baseColWidth="10" defaultRowHeight="16" x14ac:dyDescent="0.2"/>
  <cols>
    <col min="1" max="1" width="125" customWidth="1"/>
    <col min="2" max="2" width="14.33203125" customWidth="1"/>
  </cols>
  <sheetData>
    <row r="1" spans="1:2" x14ac:dyDescent="0.2">
      <c r="A1" s="45" t="s">
        <v>227</v>
      </c>
      <c r="B1" s="45" t="s">
        <v>77</v>
      </c>
    </row>
    <row r="2" spans="1:2" x14ac:dyDescent="0.2">
      <c r="A2" t="s">
        <v>290</v>
      </c>
      <c r="B2">
        <v>1011.18454143299</v>
      </c>
    </row>
    <row r="3" spans="1:2" x14ac:dyDescent="0.2">
      <c r="A3" t="s">
        <v>291</v>
      </c>
      <c r="B3">
        <v>0.53127690000000005</v>
      </c>
    </row>
    <row r="4" spans="1:2" x14ac:dyDescent="0.2">
      <c r="A4" t="s">
        <v>292</v>
      </c>
      <c r="B4">
        <v>843.58602435700004</v>
      </c>
    </row>
    <row r="5" spans="1:2" x14ac:dyDescent="0.2">
      <c r="A5" t="s">
        <v>293</v>
      </c>
      <c r="B5">
        <v>0</v>
      </c>
    </row>
    <row r="6" spans="1:2" x14ac:dyDescent="0.2">
      <c r="A6" t="s">
        <v>294</v>
      </c>
      <c r="B6">
        <v>0</v>
      </c>
    </row>
    <row r="7" spans="1:2" x14ac:dyDescent="0.2">
      <c r="A7" t="s">
        <v>295</v>
      </c>
      <c r="B7">
        <v>0</v>
      </c>
    </row>
    <row r="8" spans="1:2" x14ac:dyDescent="0.2">
      <c r="A8" t="s">
        <v>296</v>
      </c>
      <c r="B8">
        <v>0</v>
      </c>
    </row>
    <row r="9" spans="1:2" x14ac:dyDescent="0.2">
      <c r="A9" t="s">
        <v>297</v>
      </c>
      <c r="B9">
        <v>0</v>
      </c>
    </row>
    <row r="10" spans="1:2" x14ac:dyDescent="0.2">
      <c r="A10" t="s">
        <v>298</v>
      </c>
      <c r="B10">
        <v>0</v>
      </c>
    </row>
    <row r="11" spans="1:2" x14ac:dyDescent="0.2">
      <c r="A11" t="s">
        <v>299</v>
      </c>
      <c r="B11">
        <v>0</v>
      </c>
    </row>
    <row r="12" spans="1:2" x14ac:dyDescent="0.2">
      <c r="A12" t="s">
        <v>300</v>
      </c>
      <c r="B12">
        <v>0</v>
      </c>
    </row>
    <row r="13" spans="1:2" x14ac:dyDescent="0.2">
      <c r="A13" t="s">
        <v>301</v>
      </c>
      <c r="B13">
        <v>0</v>
      </c>
    </row>
    <row r="14" spans="1:2" x14ac:dyDescent="0.2">
      <c r="A14" t="s">
        <v>302</v>
      </c>
      <c r="B14">
        <v>1</v>
      </c>
    </row>
    <row r="15" spans="1:2" x14ac:dyDescent="0.2">
      <c r="A15" t="s">
        <v>158</v>
      </c>
      <c r="B15">
        <v>0.36</v>
      </c>
    </row>
    <row r="16" spans="1:2" x14ac:dyDescent="0.2">
      <c r="A16" t="s">
        <v>161</v>
      </c>
      <c r="B16">
        <v>0.01</v>
      </c>
    </row>
    <row r="17" spans="1:2" x14ac:dyDescent="0.2">
      <c r="A17" t="s">
        <v>153</v>
      </c>
      <c r="B17">
        <v>0.47</v>
      </c>
    </row>
    <row r="18" spans="1:2" x14ac:dyDescent="0.2">
      <c r="A18" t="s">
        <v>156</v>
      </c>
      <c r="B18">
        <v>0.16</v>
      </c>
    </row>
    <row r="19" spans="1:2" x14ac:dyDescent="0.2">
      <c r="A19" t="s">
        <v>154</v>
      </c>
      <c r="B19">
        <v>0</v>
      </c>
    </row>
    <row r="20" spans="1:2" x14ac:dyDescent="0.2">
      <c r="A20" t="s">
        <v>162</v>
      </c>
      <c r="B20">
        <v>1</v>
      </c>
    </row>
    <row r="21" spans="1:2" x14ac:dyDescent="0.2">
      <c r="A21" t="s">
        <v>157</v>
      </c>
      <c r="B21">
        <v>0</v>
      </c>
    </row>
    <row r="22" spans="1:2" x14ac:dyDescent="0.2">
      <c r="A22" t="s">
        <v>163</v>
      </c>
      <c r="B22">
        <v>1</v>
      </c>
    </row>
    <row r="23" spans="1:2" x14ac:dyDescent="0.2">
      <c r="A23" t="s">
        <v>155</v>
      </c>
      <c r="B23">
        <v>0</v>
      </c>
    </row>
    <row r="24" spans="1:2" x14ac:dyDescent="0.2">
      <c r="A24" t="s">
        <v>159</v>
      </c>
      <c r="B24">
        <v>0</v>
      </c>
    </row>
    <row r="25" spans="1:2" x14ac:dyDescent="0.2">
      <c r="A25" t="s">
        <v>151</v>
      </c>
      <c r="B25">
        <v>1</v>
      </c>
    </row>
    <row r="26" spans="1:2" x14ac:dyDescent="0.2">
      <c r="A26" t="s">
        <v>160</v>
      </c>
      <c r="B26">
        <v>0</v>
      </c>
    </row>
    <row r="27" spans="1:2" x14ac:dyDescent="0.2">
      <c r="A27" t="s">
        <v>152</v>
      </c>
      <c r="B27">
        <v>1</v>
      </c>
    </row>
    <row r="28" spans="1:2" x14ac:dyDescent="0.2">
      <c r="A28" t="s">
        <v>200</v>
      </c>
      <c r="B28">
        <v>0</v>
      </c>
    </row>
    <row r="29" spans="1:2" x14ac:dyDescent="0.2">
      <c r="A29" t="s">
        <v>201</v>
      </c>
      <c r="B29">
        <v>1</v>
      </c>
    </row>
    <row r="30" spans="1:2" x14ac:dyDescent="0.2">
      <c r="A30" t="s">
        <v>197</v>
      </c>
      <c r="B30">
        <v>1</v>
      </c>
    </row>
    <row r="31" spans="1:2" x14ac:dyDescent="0.2">
      <c r="A31" t="s">
        <v>199</v>
      </c>
      <c r="B31">
        <v>0</v>
      </c>
    </row>
    <row r="32" spans="1:2" x14ac:dyDescent="0.2">
      <c r="A32" t="s">
        <v>198</v>
      </c>
      <c r="B32">
        <v>0</v>
      </c>
    </row>
    <row r="33" spans="1:2" x14ac:dyDescent="0.2">
      <c r="A33" t="s">
        <v>194</v>
      </c>
      <c r="B33">
        <v>0.05</v>
      </c>
    </row>
    <row r="34" spans="1:2" x14ac:dyDescent="0.2">
      <c r="A34" t="s">
        <v>196</v>
      </c>
      <c r="B34">
        <v>0.94</v>
      </c>
    </row>
    <row r="35" spans="1:2" x14ac:dyDescent="0.2">
      <c r="A35" t="s">
        <v>195</v>
      </c>
      <c r="B35">
        <v>0.01</v>
      </c>
    </row>
    <row r="36" spans="1:2" x14ac:dyDescent="0.2">
      <c r="A36" t="s">
        <v>191</v>
      </c>
      <c r="B36">
        <v>0.99</v>
      </c>
    </row>
    <row r="37" spans="1:2" x14ac:dyDescent="0.2">
      <c r="A37" t="s">
        <v>193</v>
      </c>
      <c r="B37">
        <v>0</v>
      </c>
    </row>
    <row r="38" spans="1:2" x14ac:dyDescent="0.2">
      <c r="A38" t="s">
        <v>192</v>
      </c>
      <c r="B38">
        <v>0.01</v>
      </c>
    </row>
    <row r="39" spans="1:2" x14ac:dyDescent="0.2">
      <c r="A39" t="s">
        <v>303</v>
      </c>
      <c r="B39">
        <v>28.955372400000002</v>
      </c>
    </row>
    <row r="40" spans="1:2" x14ac:dyDescent="0.2">
      <c r="A40" t="s">
        <v>304</v>
      </c>
      <c r="B40">
        <v>9.5924031107760701</v>
      </c>
    </row>
    <row r="41" spans="1:2" x14ac:dyDescent="0.2">
      <c r="A41" t="s">
        <v>305</v>
      </c>
      <c r="B41">
        <v>7322.5985646035197</v>
      </c>
    </row>
    <row r="42" spans="1:2" x14ac:dyDescent="0.2">
      <c r="A42" t="s">
        <v>306</v>
      </c>
      <c r="B42">
        <v>8424.9406214976698</v>
      </c>
    </row>
    <row r="43" spans="1:2" x14ac:dyDescent="0.2">
      <c r="A43" t="s">
        <v>307</v>
      </c>
      <c r="B43">
        <v>0</v>
      </c>
    </row>
    <row r="44" spans="1:2" x14ac:dyDescent="0.2">
      <c r="A44" t="s">
        <v>308</v>
      </c>
      <c r="B44">
        <v>1204</v>
      </c>
    </row>
    <row r="45" spans="1:2" x14ac:dyDescent="0.2">
      <c r="A45" t="s">
        <v>309</v>
      </c>
      <c r="B45">
        <v>0</v>
      </c>
    </row>
    <row r="46" spans="1:2" x14ac:dyDescent="0.2">
      <c r="A46" t="s">
        <v>310</v>
      </c>
      <c r="B46">
        <v>0</v>
      </c>
    </row>
    <row r="47" spans="1:2" x14ac:dyDescent="0.2">
      <c r="A47" t="s">
        <v>311</v>
      </c>
      <c r="B47">
        <v>0</v>
      </c>
    </row>
    <row r="48" spans="1:2" x14ac:dyDescent="0.2">
      <c r="A48" t="s">
        <v>312</v>
      </c>
      <c r="B48">
        <v>0</v>
      </c>
    </row>
    <row r="49" spans="1:2" x14ac:dyDescent="0.2">
      <c r="A49" t="s">
        <v>313</v>
      </c>
      <c r="B49">
        <v>0</v>
      </c>
    </row>
    <row r="50" spans="1:2" x14ac:dyDescent="0.2">
      <c r="A50" t="s">
        <v>314</v>
      </c>
      <c r="B50">
        <v>0</v>
      </c>
    </row>
    <row r="51" spans="1:2" x14ac:dyDescent="0.2">
      <c r="A51" t="s">
        <v>315</v>
      </c>
      <c r="B51">
        <v>0</v>
      </c>
    </row>
    <row r="52" spans="1:2" x14ac:dyDescent="0.2">
      <c r="A52" t="s">
        <v>316</v>
      </c>
      <c r="B52">
        <v>0</v>
      </c>
    </row>
    <row r="53" spans="1:2" x14ac:dyDescent="0.2">
      <c r="A53" t="s">
        <v>317</v>
      </c>
      <c r="B53">
        <v>1</v>
      </c>
    </row>
    <row r="54" spans="1:2" x14ac:dyDescent="0.2">
      <c r="A54" t="s">
        <v>318</v>
      </c>
      <c r="B54">
        <v>23250</v>
      </c>
    </row>
    <row r="55" spans="1:2" x14ac:dyDescent="0.2">
      <c r="A55" t="s">
        <v>319</v>
      </c>
      <c r="B55">
        <v>8.2410043574395395</v>
      </c>
    </row>
    <row r="56" spans="1:2" x14ac:dyDescent="0.2">
      <c r="A56" t="s">
        <v>320</v>
      </c>
      <c r="B56">
        <v>0.46</v>
      </c>
    </row>
    <row r="57" spans="1:2" x14ac:dyDescent="0.2">
      <c r="A57" t="s">
        <v>321</v>
      </c>
      <c r="B57">
        <v>3748</v>
      </c>
    </row>
    <row r="58" spans="1:2" x14ac:dyDescent="0.2">
      <c r="A58" t="s">
        <v>322</v>
      </c>
      <c r="B58">
        <v>0</v>
      </c>
    </row>
    <row r="59" spans="1:2" x14ac:dyDescent="0.2">
      <c r="A59" t="s">
        <v>323</v>
      </c>
      <c r="B59">
        <v>0</v>
      </c>
    </row>
    <row r="60" spans="1:2" x14ac:dyDescent="0.2">
      <c r="A60" t="s">
        <v>324</v>
      </c>
      <c r="B60">
        <v>0</v>
      </c>
    </row>
    <row r="61" spans="1:2" x14ac:dyDescent="0.2">
      <c r="A61" t="s">
        <v>325</v>
      </c>
      <c r="B61">
        <v>0</v>
      </c>
    </row>
    <row r="62" spans="1:2" x14ac:dyDescent="0.2">
      <c r="A62" t="s">
        <v>326</v>
      </c>
      <c r="B62">
        <v>807.14741539647798</v>
      </c>
    </row>
    <row r="63" spans="1:2" x14ac:dyDescent="0.2">
      <c r="A63" t="s">
        <v>327</v>
      </c>
      <c r="B63">
        <v>13</v>
      </c>
    </row>
    <row r="64" spans="1:2" x14ac:dyDescent="0.2">
      <c r="A64" t="s">
        <v>328</v>
      </c>
      <c r="B64">
        <v>0</v>
      </c>
    </row>
    <row r="65" spans="1:2" x14ac:dyDescent="0.2">
      <c r="A65" t="s">
        <v>329</v>
      </c>
      <c r="B65">
        <v>0</v>
      </c>
    </row>
    <row r="66" spans="1:2" x14ac:dyDescent="0.2">
      <c r="A66" t="s">
        <v>165</v>
      </c>
      <c r="B66">
        <v>0.13710391495169899</v>
      </c>
    </row>
    <row r="67" spans="1:2" x14ac:dyDescent="0.2">
      <c r="A67" t="s">
        <v>138</v>
      </c>
      <c r="B67">
        <v>0.104901171247854</v>
      </c>
    </row>
    <row r="68" spans="1:2" x14ac:dyDescent="0.2">
      <c r="A68" t="s">
        <v>137</v>
      </c>
      <c r="B68">
        <v>0.75799491380044703</v>
      </c>
    </row>
    <row r="69" spans="1:2" x14ac:dyDescent="0.2">
      <c r="A69" t="s">
        <v>166</v>
      </c>
      <c r="B69">
        <v>0.48</v>
      </c>
    </row>
    <row r="70" spans="1:2" x14ac:dyDescent="0.2">
      <c r="A70" t="s">
        <v>150</v>
      </c>
      <c r="B70">
        <v>0.52</v>
      </c>
    </row>
    <row r="71" spans="1:2" x14ac:dyDescent="0.2">
      <c r="A71" t="s">
        <v>330</v>
      </c>
      <c r="B71">
        <v>0</v>
      </c>
    </row>
    <row r="72" spans="1:2" x14ac:dyDescent="0.2">
      <c r="A72" t="s">
        <v>331</v>
      </c>
      <c r="B72">
        <v>0</v>
      </c>
    </row>
    <row r="73" spans="1:2" x14ac:dyDescent="0.2">
      <c r="A73" t="s">
        <v>332</v>
      </c>
      <c r="B73">
        <v>0</v>
      </c>
    </row>
    <row r="74" spans="1:2" x14ac:dyDescent="0.2">
      <c r="A74" t="s">
        <v>333</v>
      </c>
      <c r="B74">
        <v>231183</v>
      </c>
    </row>
    <row r="75" spans="1:2" x14ac:dyDescent="0.2">
      <c r="A75" t="s">
        <v>334</v>
      </c>
      <c r="B75">
        <v>598001564.27423799</v>
      </c>
    </row>
    <row r="76" spans="1:2" x14ac:dyDescent="0.2">
      <c r="A76" t="s">
        <v>335</v>
      </c>
      <c r="B76">
        <v>5867.4857945400599</v>
      </c>
    </row>
    <row r="77" spans="1:2" x14ac:dyDescent="0.2">
      <c r="A77" t="s">
        <v>336</v>
      </c>
      <c r="B77">
        <v>5478.6263156668101</v>
      </c>
    </row>
    <row r="78" spans="1:2" x14ac:dyDescent="0.2">
      <c r="A78" t="s">
        <v>337</v>
      </c>
      <c r="B78">
        <v>215.117118157926</v>
      </c>
    </row>
    <row r="79" spans="1:2" x14ac:dyDescent="0.2">
      <c r="A79" t="s">
        <v>338</v>
      </c>
      <c r="B79">
        <v>40.668697095161598</v>
      </c>
    </row>
    <row r="80" spans="1:2" x14ac:dyDescent="0.2">
      <c r="A80" t="s">
        <v>339</v>
      </c>
      <c r="B80">
        <v>136.523968273246</v>
      </c>
    </row>
    <row r="81" spans="1:2" x14ac:dyDescent="0.2">
      <c r="A81" t="s">
        <v>340</v>
      </c>
      <c r="B81">
        <v>127.476031726754</v>
      </c>
    </row>
    <row r="82" spans="1:2" x14ac:dyDescent="0.2">
      <c r="A82" t="s">
        <v>341</v>
      </c>
      <c r="B82">
        <v>75.015028502331901</v>
      </c>
    </row>
    <row r="83" spans="1:2" x14ac:dyDescent="0.2">
      <c r="A83" t="s">
        <v>342</v>
      </c>
      <c r="B83">
        <v>0</v>
      </c>
    </row>
    <row r="84" spans="1:2" x14ac:dyDescent="0.2">
      <c r="A84" t="s">
        <v>343</v>
      </c>
      <c r="B84">
        <v>0</v>
      </c>
    </row>
    <row r="85" spans="1:2" x14ac:dyDescent="0.2">
      <c r="A85" t="s">
        <v>344</v>
      </c>
      <c r="B85">
        <v>0</v>
      </c>
    </row>
    <row r="86" spans="1:2" x14ac:dyDescent="0.2">
      <c r="A86" t="s">
        <v>144</v>
      </c>
      <c r="B86">
        <v>0.84342855712337605</v>
      </c>
    </row>
    <row r="87" spans="1:2" x14ac:dyDescent="0.2">
      <c r="A87" t="s">
        <v>143</v>
      </c>
      <c r="B87">
        <v>0</v>
      </c>
    </row>
    <row r="88" spans="1:2" x14ac:dyDescent="0.2">
      <c r="A88" t="s">
        <v>171</v>
      </c>
      <c r="B88">
        <v>0.120114957266546</v>
      </c>
    </row>
    <row r="89" spans="1:2" x14ac:dyDescent="0.2">
      <c r="A89" t="s">
        <v>145</v>
      </c>
      <c r="B89">
        <v>3.6456485610077999E-2</v>
      </c>
    </row>
    <row r="90" spans="1:2" x14ac:dyDescent="0.2">
      <c r="A90" t="s">
        <v>136</v>
      </c>
      <c r="B90">
        <v>0.34554679925010601</v>
      </c>
    </row>
    <row r="91" spans="1:2" x14ac:dyDescent="0.2">
      <c r="A91" t="s">
        <v>135</v>
      </c>
      <c r="B91">
        <v>5.4493588648460399E-2</v>
      </c>
    </row>
    <row r="92" spans="1:2" x14ac:dyDescent="0.2">
      <c r="A92" t="s">
        <v>169</v>
      </c>
      <c r="B92">
        <v>0.599959612101434</v>
      </c>
    </row>
    <row r="93" spans="1:2" x14ac:dyDescent="0.2">
      <c r="A93" t="s">
        <v>141</v>
      </c>
      <c r="B93">
        <v>0.284667590233112</v>
      </c>
    </row>
    <row r="94" spans="1:2" x14ac:dyDescent="0.2">
      <c r="A94" t="s">
        <v>140</v>
      </c>
      <c r="B94">
        <v>0</v>
      </c>
    </row>
    <row r="95" spans="1:2" x14ac:dyDescent="0.2">
      <c r="A95" t="s">
        <v>142</v>
      </c>
      <c r="B95">
        <v>6.4053195358203793E-2</v>
      </c>
    </row>
    <row r="96" spans="1:2" x14ac:dyDescent="0.2">
      <c r="A96" t="s">
        <v>167</v>
      </c>
      <c r="B96">
        <v>0.55325106549029002</v>
      </c>
    </row>
    <row r="97" spans="1:2" x14ac:dyDescent="0.2">
      <c r="A97" t="s">
        <v>148</v>
      </c>
      <c r="B97">
        <v>0</v>
      </c>
    </row>
    <row r="98" spans="1:2" x14ac:dyDescent="0.2">
      <c r="A98" t="s">
        <v>149</v>
      </c>
      <c r="B98">
        <v>8.8937093275488099E-2</v>
      </c>
    </row>
    <row r="99" spans="1:2" x14ac:dyDescent="0.2">
      <c r="A99" t="s">
        <v>168</v>
      </c>
      <c r="B99">
        <v>0.91106290672451196</v>
      </c>
    </row>
    <row r="100" spans="1:2" x14ac:dyDescent="0.2">
      <c r="A100" t="s">
        <v>345</v>
      </c>
      <c r="B100">
        <v>0</v>
      </c>
    </row>
    <row r="101" spans="1:2" x14ac:dyDescent="0.2">
      <c r="A101" t="s">
        <v>146</v>
      </c>
      <c r="B101">
        <v>0</v>
      </c>
    </row>
    <row r="102" spans="1:2" x14ac:dyDescent="0.2">
      <c r="A102" t="s">
        <v>170</v>
      </c>
      <c r="B102">
        <v>1</v>
      </c>
    </row>
    <row r="103" spans="1:2" x14ac:dyDescent="0.2">
      <c r="A103" t="s">
        <v>147</v>
      </c>
      <c r="B103">
        <v>0</v>
      </c>
    </row>
    <row r="104" spans="1:2" x14ac:dyDescent="0.2">
      <c r="A104" t="s">
        <v>164</v>
      </c>
      <c r="B104">
        <v>1</v>
      </c>
    </row>
    <row r="105" spans="1:2" x14ac:dyDescent="0.2">
      <c r="A105" t="s">
        <v>346</v>
      </c>
      <c r="B105">
        <v>5.6500000000000002E-2</v>
      </c>
    </row>
    <row r="106" spans="1:2" x14ac:dyDescent="0.2">
      <c r="A106" t="s">
        <v>347</v>
      </c>
      <c r="B106">
        <v>7.3300000000000004E-2</v>
      </c>
    </row>
    <row r="107" spans="1:2" x14ac:dyDescent="0.2">
      <c r="A107" t="s">
        <v>348</v>
      </c>
      <c r="B107">
        <v>9.4500000000000001E-2</v>
      </c>
    </row>
    <row r="108" spans="1:2" x14ac:dyDescent="0.2">
      <c r="A108" t="s">
        <v>349</v>
      </c>
      <c r="B108">
        <v>0.1012</v>
      </c>
    </row>
    <row r="109" spans="1:2" x14ac:dyDescent="0.2">
      <c r="A109" t="s">
        <v>350</v>
      </c>
      <c r="B109">
        <v>0.1052</v>
      </c>
    </row>
    <row r="110" spans="1:2" x14ac:dyDescent="0.2">
      <c r="A110" t="s">
        <v>351</v>
      </c>
      <c r="B110">
        <v>7.4300000000000005E-2</v>
      </c>
    </row>
    <row r="111" spans="1:2" x14ac:dyDescent="0.2">
      <c r="A111" t="s">
        <v>352</v>
      </c>
      <c r="B111">
        <v>7.1999999999999995E-2</v>
      </c>
    </row>
    <row r="112" spans="1:2" x14ac:dyDescent="0.2">
      <c r="A112" t="s">
        <v>353</v>
      </c>
      <c r="B112">
        <v>7.7399999999999997E-2</v>
      </c>
    </row>
    <row r="113" spans="1:2" x14ac:dyDescent="0.2">
      <c r="A113" t="s">
        <v>354</v>
      </c>
      <c r="B113">
        <v>7.1499999999999994E-2</v>
      </c>
    </row>
    <row r="114" spans="1:2" x14ac:dyDescent="0.2">
      <c r="A114" t="s">
        <v>355</v>
      </c>
      <c r="B114">
        <v>5.6500000000000002E-2</v>
      </c>
    </row>
    <row r="115" spans="1:2" x14ac:dyDescent="0.2">
      <c r="A115" t="s">
        <v>356</v>
      </c>
      <c r="B115">
        <v>6.6699999999999995E-2</v>
      </c>
    </row>
    <row r="116" spans="1:2" x14ac:dyDescent="0.2">
      <c r="A116" t="s">
        <v>357</v>
      </c>
      <c r="B116">
        <v>0.13611122</v>
      </c>
    </row>
    <row r="117" spans="1:2" x14ac:dyDescent="0.2">
      <c r="A117" t="s">
        <v>358</v>
      </c>
      <c r="B117">
        <v>3.5970000000000002E-2</v>
      </c>
    </row>
    <row r="118" spans="1:2" x14ac:dyDescent="0.2">
      <c r="A118" t="s">
        <v>359</v>
      </c>
      <c r="B118">
        <v>3.65913660880046</v>
      </c>
    </row>
    <row r="119" spans="1:2" x14ac:dyDescent="0.2">
      <c r="A119" t="s">
        <v>360</v>
      </c>
      <c r="B119">
        <v>0</v>
      </c>
    </row>
    <row r="120" spans="1:2" x14ac:dyDescent="0.2">
      <c r="A120" t="s">
        <v>361</v>
      </c>
      <c r="B120">
        <v>2.6112200379999999E-2</v>
      </c>
    </row>
    <row r="121" spans="1:2" x14ac:dyDescent="0.2">
      <c r="A121" t="s">
        <v>362</v>
      </c>
      <c r="B121">
        <v>6.6369866499999999E-2</v>
      </c>
    </row>
    <row r="122" spans="1:2" x14ac:dyDescent="0.2">
      <c r="A122" t="s">
        <v>363</v>
      </c>
      <c r="B122">
        <v>0</v>
      </c>
    </row>
    <row r="123" spans="1:2" x14ac:dyDescent="0.2">
      <c r="A123" t="s">
        <v>364</v>
      </c>
      <c r="B123">
        <v>0</v>
      </c>
    </row>
    <row r="124" spans="1:2" x14ac:dyDescent="0.2">
      <c r="A124" t="s">
        <v>365</v>
      </c>
      <c r="B124">
        <v>0</v>
      </c>
    </row>
    <row r="125" spans="1:2" x14ac:dyDescent="0.2">
      <c r="A125" t="s">
        <v>366</v>
      </c>
      <c r="B125">
        <v>0</v>
      </c>
    </row>
    <row r="126" spans="1:2" x14ac:dyDescent="0.2">
      <c r="A126" t="s">
        <v>367</v>
      </c>
      <c r="B126">
        <v>0</v>
      </c>
    </row>
    <row r="127" spans="1:2" x14ac:dyDescent="0.2">
      <c r="A127" t="s">
        <v>368</v>
      </c>
      <c r="B127">
        <v>0</v>
      </c>
    </row>
    <row r="128" spans="1:2" x14ac:dyDescent="0.2">
      <c r="A128" t="s">
        <v>369</v>
      </c>
      <c r="B128">
        <v>0</v>
      </c>
    </row>
    <row r="129" spans="1:2" x14ac:dyDescent="0.2">
      <c r="A129" t="s">
        <v>370</v>
      </c>
      <c r="B129">
        <v>0</v>
      </c>
    </row>
    <row r="130" spans="1:2" x14ac:dyDescent="0.2">
      <c r="A130" t="s">
        <v>371</v>
      </c>
      <c r="B130">
        <v>0</v>
      </c>
    </row>
    <row r="131" spans="1:2" x14ac:dyDescent="0.2">
      <c r="A131" t="s">
        <v>372</v>
      </c>
      <c r="B131">
        <v>0</v>
      </c>
    </row>
    <row r="132" spans="1:2" x14ac:dyDescent="0.2">
      <c r="A132" t="s">
        <v>373</v>
      </c>
      <c r="B132">
        <v>0</v>
      </c>
    </row>
    <row r="133" spans="1:2" x14ac:dyDescent="0.2">
      <c r="A133" t="s">
        <v>374</v>
      </c>
      <c r="B133">
        <v>9.0824163881585596E-2</v>
      </c>
    </row>
    <row r="134" spans="1:2" x14ac:dyDescent="0.2">
      <c r="A134" t="s">
        <v>375</v>
      </c>
      <c r="B134">
        <v>0</v>
      </c>
    </row>
    <row r="135" spans="1:2" x14ac:dyDescent="0.2">
      <c r="A135" t="s">
        <v>376</v>
      </c>
      <c r="B135">
        <v>0</v>
      </c>
    </row>
    <row r="136" spans="1:2" x14ac:dyDescent="0.2">
      <c r="A136" t="s">
        <v>377</v>
      </c>
      <c r="B136">
        <v>0</v>
      </c>
    </row>
    <row r="137" spans="1:2" x14ac:dyDescent="0.2">
      <c r="A137" t="s">
        <v>378</v>
      </c>
      <c r="B137">
        <v>2.50295842E-2</v>
      </c>
    </row>
    <row r="138" spans="1:2" x14ac:dyDescent="0.2">
      <c r="A138" t="s">
        <v>379</v>
      </c>
      <c r="B138">
        <v>165.33</v>
      </c>
    </row>
    <row r="139" spans="1:2" x14ac:dyDescent="0.2">
      <c r="A139" t="s">
        <v>380</v>
      </c>
      <c r="B139">
        <v>26.55</v>
      </c>
    </row>
    <row r="140" spans="1:2" x14ac:dyDescent="0.2">
      <c r="A140" t="s">
        <v>381</v>
      </c>
      <c r="B140">
        <v>2434.6715575365502</v>
      </c>
    </row>
    <row r="141" spans="1:2" x14ac:dyDescent="0.2">
      <c r="A141" t="s">
        <v>382</v>
      </c>
      <c r="B141">
        <v>2.2970000000000002</v>
      </c>
    </row>
    <row r="142" spans="1:2" x14ac:dyDescent="0.2">
      <c r="A142" t="s">
        <v>383</v>
      </c>
      <c r="B142">
        <v>2016</v>
      </c>
    </row>
    <row r="143" spans="1:2" x14ac:dyDescent="0.2">
      <c r="A143" t="s">
        <v>384</v>
      </c>
      <c r="B143">
        <v>37239553.576848798</v>
      </c>
    </row>
    <row r="144" spans="1:2" x14ac:dyDescent="0.2">
      <c r="A144" t="s">
        <v>385</v>
      </c>
      <c r="B144">
        <v>32002741.353231501</v>
      </c>
    </row>
    <row r="145" spans="1:2" x14ac:dyDescent="0.2">
      <c r="A145" t="s">
        <v>386</v>
      </c>
      <c r="B145">
        <v>18805974.556819201</v>
      </c>
    </row>
    <row r="146" spans="1:2" x14ac:dyDescent="0.2">
      <c r="A146" t="s">
        <v>387</v>
      </c>
      <c r="B146">
        <v>13266590.9620576</v>
      </c>
    </row>
    <row r="147" spans="1:2" x14ac:dyDescent="0.2">
      <c r="A147" t="s">
        <v>388</v>
      </c>
      <c r="B147">
        <v>11171866.072610701</v>
      </c>
    </row>
    <row r="148" spans="1:2" x14ac:dyDescent="0.2">
      <c r="A148" t="s">
        <v>389</v>
      </c>
      <c r="B148">
        <v>0</v>
      </c>
    </row>
    <row r="149" spans="1:2" x14ac:dyDescent="0.2">
      <c r="A149" t="s">
        <v>390</v>
      </c>
      <c r="B149">
        <v>0</v>
      </c>
    </row>
    <row r="150" spans="1:2" x14ac:dyDescent="0.2">
      <c r="A150" t="s">
        <v>391</v>
      </c>
      <c r="B150">
        <v>0.25</v>
      </c>
    </row>
    <row r="151" spans="1:2" x14ac:dyDescent="0.2">
      <c r="A151" t="s">
        <v>392</v>
      </c>
      <c r="B151">
        <v>0.25</v>
      </c>
    </row>
    <row r="152" spans="1:2" x14ac:dyDescent="0.2">
      <c r="A152" t="s">
        <v>393</v>
      </c>
      <c r="B152">
        <v>0.25</v>
      </c>
    </row>
    <row r="153" spans="1:2" x14ac:dyDescent="0.2">
      <c r="A153" t="s">
        <v>394</v>
      </c>
      <c r="B153">
        <v>0.25</v>
      </c>
    </row>
    <row r="154" spans="1:2" x14ac:dyDescent="0.2">
      <c r="A154" t="s">
        <v>395</v>
      </c>
      <c r="B154">
        <v>0.25</v>
      </c>
    </row>
    <row r="155" spans="1:2" x14ac:dyDescent="0.2">
      <c r="A155" t="s">
        <v>396</v>
      </c>
      <c r="B155">
        <v>0.02</v>
      </c>
    </row>
    <row r="156" spans="1:2" x14ac:dyDescent="0.2">
      <c r="A156" t="s">
        <v>397</v>
      </c>
      <c r="B156">
        <v>18320</v>
      </c>
    </row>
    <row r="157" spans="1:2" x14ac:dyDescent="0.2">
      <c r="A157" t="s">
        <v>398</v>
      </c>
      <c r="B157">
        <v>0.2</v>
      </c>
    </row>
    <row r="158" spans="1:2" x14ac:dyDescent="0.2">
      <c r="A158" t="s">
        <v>399</v>
      </c>
      <c r="B158">
        <v>138000</v>
      </c>
    </row>
    <row r="159" spans="1:2" x14ac:dyDescent="0.2">
      <c r="A159" t="s">
        <v>400</v>
      </c>
      <c r="B159">
        <v>0.2</v>
      </c>
    </row>
    <row r="160" spans="1:2" x14ac:dyDescent="0.2">
      <c r="A160" t="s">
        <v>401</v>
      </c>
      <c r="B160">
        <v>72800</v>
      </c>
    </row>
    <row r="161" spans="1:2" x14ac:dyDescent="0.2">
      <c r="A161" t="s">
        <v>402</v>
      </c>
      <c r="B161">
        <v>0.02</v>
      </c>
    </row>
    <row r="162" spans="1:2" x14ac:dyDescent="0.2">
      <c r="A162" t="s">
        <v>403</v>
      </c>
      <c r="B162">
        <v>4000</v>
      </c>
    </row>
    <row r="163" spans="1:2" x14ac:dyDescent="0.2">
      <c r="A163" t="s">
        <v>404</v>
      </c>
      <c r="B163">
        <v>0.2</v>
      </c>
    </row>
    <row r="164" spans="1:2" x14ac:dyDescent="0.2">
      <c r="A164" t="s">
        <v>405</v>
      </c>
      <c r="B164">
        <v>50000</v>
      </c>
    </row>
    <row r="165" spans="1:2" x14ac:dyDescent="0.2">
      <c r="A165" t="s">
        <v>406</v>
      </c>
      <c r="B165">
        <v>1.3</v>
      </c>
    </row>
    <row r="166" spans="1:2" x14ac:dyDescent="0.2">
      <c r="A166" t="s">
        <v>407</v>
      </c>
      <c r="B166">
        <v>1.7</v>
      </c>
    </row>
    <row r="167" spans="1:2" x14ac:dyDescent="0.2">
      <c r="A167" t="s">
        <v>408</v>
      </c>
      <c r="B167">
        <v>2</v>
      </c>
    </row>
    <row r="168" spans="1:2" x14ac:dyDescent="0.2">
      <c r="A168" t="s">
        <v>409</v>
      </c>
      <c r="B168">
        <v>2.2999999999999998</v>
      </c>
    </row>
    <row r="169" spans="1:2" x14ac:dyDescent="0.2">
      <c r="A169" t="s">
        <v>410</v>
      </c>
      <c r="B169">
        <v>3.4</v>
      </c>
    </row>
    <row r="170" spans="1:2" x14ac:dyDescent="0.2">
      <c r="A170" t="s">
        <v>411</v>
      </c>
      <c r="B170">
        <v>0.1</v>
      </c>
    </row>
    <row r="171" spans="1:2" x14ac:dyDescent="0.2">
      <c r="A171" t="s">
        <v>412</v>
      </c>
      <c r="B171">
        <v>0.4</v>
      </c>
    </row>
    <row r="172" spans="1:2" x14ac:dyDescent="0.2">
      <c r="A172" t="s">
        <v>413</v>
      </c>
      <c r="B172">
        <v>0.7</v>
      </c>
    </row>
    <row r="173" spans="1:2" x14ac:dyDescent="0.2">
      <c r="A173" t="s">
        <v>414</v>
      </c>
      <c r="B173">
        <v>1.1000000000000001</v>
      </c>
    </row>
    <row r="174" spans="1:2" x14ac:dyDescent="0.2">
      <c r="A174" t="s">
        <v>415</v>
      </c>
      <c r="B174">
        <v>2</v>
      </c>
    </row>
    <row r="175" spans="1:2" x14ac:dyDescent="0.2">
      <c r="A175" t="s">
        <v>416</v>
      </c>
      <c r="B175">
        <v>1920</v>
      </c>
    </row>
    <row r="176" spans="1:2" x14ac:dyDescent="0.2">
      <c r="A176" t="s">
        <v>417</v>
      </c>
      <c r="B176">
        <v>2550</v>
      </c>
    </row>
    <row r="177" spans="1:2" x14ac:dyDescent="0.2">
      <c r="A177" t="s">
        <v>418</v>
      </c>
      <c r="B177">
        <v>3500</v>
      </c>
    </row>
    <row r="178" spans="1:2" x14ac:dyDescent="0.2">
      <c r="A178" t="s">
        <v>419</v>
      </c>
      <c r="B178">
        <v>867</v>
      </c>
    </row>
    <row r="179" spans="1:2" x14ac:dyDescent="0.2">
      <c r="A179" t="s">
        <v>420</v>
      </c>
      <c r="B179">
        <v>2515</v>
      </c>
    </row>
    <row r="180" spans="1:2" x14ac:dyDescent="0.2">
      <c r="A180" t="s">
        <v>421</v>
      </c>
      <c r="B180">
        <v>8000</v>
      </c>
    </row>
    <row r="181" spans="1:2" x14ac:dyDescent="0.2">
      <c r="A181" t="s">
        <v>422</v>
      </c>
      <c r="B181">
        <v>6000</v>
      </c>
    </row>
    <row r="182" spans="1:2" x14ac:dyDescent="0.2">
      <c r="A182" t="s">
        <v>423</v>
      </c>
      <c r="B182">
        <v>5000</v>
      </c>
    </row>
    <row r="183" spans="1:2" x14ac:dyDescent="0.2">
      <c r="A183" t="s">
        <v>424</v>
      </c>
      <c r="B183">
        <v>4100</v>
      </c>
    </row>
    <row r="184" spans="1:2" x14ac:dyDescent="0.2">
      <c r="A184" t="s">
        <v>425</v>
      </c>
      <c r="B184">
        <v>1950</v>
      </c>
    </row>
    <row r="185" spans="1:2" x14ac:dyDescent="0.2">
      <c r="A185" t="s">
        <v>426</v>
      </c>
      <c r="B185">
        <v>4600</v>
      </c>
    </row>
    <row r="186" spans="1:2" x14ac:dyDescent="0.2">
      <c r="A186" t="s">
        <v>427</v>
      </c>
      <c r="B186">
        <v>7500</v>
      </c>
    </row>
    <row r="187" spans="1:2" x14ac:dyDescent="0.2">
      <c r="A187" t="s">
        <v>428</v>
      </c>
      <c r="B187">
        <v>3361</v>
      </c>
    </row>
    <row r="188" spans="1:2" x14ac:dyDescent="0.2">
      <c r="A188" t="s">
        <v>429</v>
      </c>
      <c r="B188">
        <v>3700</v>
      </c>
    </row>
    <row r="189" spans="1:2" x14ac:dyDescent="0.2">
      <c r="A189" t="s">
        <v>430</v>
      </c>
      <c r="B189">
        <v>5500</v>
      </c>
    </row>
    <row r="190" spans="1:2" x14ac:dyDescent="0.2">
      <c r="A190" t="s">
        <v>431</v>
      </c>
      <c r="B190">
        <v>4000</v>
      </c>
    </row>
    <row r="191" spans="1:2" x14ac:dyDescent="0.2">
      <c r="A191" t="s">
        <v>432</v>
      </c>
      <c r="B191">
        <v>0</v>
      </c>
    </row>
    <row r="192" spans="1:2" x14ac:dyDescent="0.2">
      <c r="A192" t="s">
        <v>433</v>
      </c>
      <c r="B192">
        <v>0</v>
      </c>
    </row>
    <row r="193" spans="1:2" x14ac:dyDescent="0.2">
      <c r="A193" t="s">
        <v>434</v>
      </c>
      <c r="B193">
        <v>0</v>
      </c>
    </row>
    <row r="194" spans="1:2" x14ac:dyDescent="0.2">
      <c r="A194" t="s">
        <v>435</v>
      </c>
      <c r="B194">
        <v>0</v>
      </c>
    </row>
    <row r="195" spans="1:2" x14ac:dyDescent="0.2">
      <c r="A195" t="s">
        <v>436</v>
      </c>
      <c r="B195">
        <v>0</v>
      </c>
    </row>
    <row r="196" spans="1:2" x14ac:dyDescent="0.2">
      <c r="A196" t="s">
        <v>437</v>
      </c>
      <c r="B196">
        <v>0</v>
      </c>
    </row>
    <row r="197" spans="1:2" x14ac:dyDescent="0.2">
      <c r="A197" t="s">
        <v>438</v>
      </c>
      <c r="B197">
        <v>835.90475451388704</v>
      </c>
    </row>
    <row r="198" spans="1:2" x14ac:dyDescent="0.2">
      <c r="A198" t="s">
        <v>439</v>
      </c>
      <c r="B198">
        <v>10.741804522862999</v>
      </c>
    </row>
    <row r="199" spans="1:2" x14ac:dyDescent="0.2">
      <c r="A199" t="s">
        <v>440</v>
      </c>
      <c r="B199">
        <v>0</v>
      </c>
    </row>
    <row r="200" spans="1:2" x14ac:dyDescent="0.2">
      <c r="A200" t="s">
        <v>441</v>
      </c>
      <c r="B200">
        <v>36</v>
      </c>
    </row>
    <row r="201" spans="1:2" x14ac:dyDescent="0.2">
      <c r="A201" t="s">
        <v>442</v>
      </c>
      <c r="B201">
        <v>46</v>
      </c>
    </row>
    <row r="202" spans="1:2" x14ac:dyDescent="0.2">
      <c r="A202" t="s">
        <v>443</v>
      </c>
      <c r="B202">
        <v>36.1</v>
      </c>
    </row>
    <row r="203" spans="1:2" x14ac:dyDescent="0.2">
      <c r="A203" t="s">
        <v>444</v>
      </c>
      <c r="B203">
        <v>42</v>
      </c>
    </row>
    <row r="204" spans="1:2" x14ac:dyDescent="0.2">
      <c r="A204" t="s">
        <v>445</v>
      </c>
      <c r="B204">
        <v>45.3</v>
      </c>
    </row>
    <row r="205" spans="1:2" x14ac:dyDescent="0.2">
      <c r="A205" t="s">
        <v>446</v>
      </c>
      <c r="B205">
        <v>37.299999999999997</v>
      </c>
    </row>
    <row r="206" spans="1:2" x14ac:dyDescent="0.2">
      <c r="A206" t="s">
        <v>447</v>
      </c>
      <c r="B206">
        <v>40</v>
      </c>
    </row>
    <row r="207" spans="1:2" x14ac:dyDescent="0.2">
      <c r="A207" t="s">
        <v>448</v>
      </c>
      <c r="B207">
        <v>30.5</v>
      </c>
    </row>
    <row r="208" spans="1:2" x14ac:dyDescent="0.2">
      <c r="A208" t="s">
        <v>449</v>
      </c>
      <c r="B208">
        <v>37</v>
      </c>
    </row>
    <row r="209" spans="1:2" x14ac:dyDescent="0.2">
      <c r="A209" t="s">
        <v>450</v>
      </c>
      <c r="B209">
        <v>15</v>
      </c>
    </row>
    <row r="210" spans="1:2" x14ac:dyDescent="0.2">
      <c r="A210" t="s">
        <v>451</v>
      </c>
      <c r="B210">
        <v>40</v>
      </c>
    </row>
    <row r="211" spans="1:2" x14ac:dyDescent="0.2">
      <c r="A211" t="s">
        <v>452</v>
      </c>
      <c r="B211">
        <v>15</v>
      </c>
    </row>
    <row r="212" spans="1:2" x14ac:dyDescent="0.2">
      <c r="A212" t="s">
        <v>453</v>
      </c>
      <c r="B212">
        <v>35</v>
      </c>
    </row>
    <row r="213" spans="1:2" x14ac:dyDescent="0.2">
      <c r="A213" t="s">
        <v>454</v>
      </c>
      <c r="B213">
        <v>15</v>
      </c>
    </row>
    <row r="214" spans="1:2" x14ac:dyDescent="0.2">
      <c r="A214" t="s">
        <v>455</v>
      </c>
      <c r="B214">
        <v>34</v>
      </c>
    </row>
    <row r="215" spans="1:2" x14ac:dyDescent="0.2">
      <c r="A215" t="s">
        <v>456</v>
      </c>
      <c r="B215">
        <v>60</v>
      </c>
    </row>
    <row r="216" spans="1:2" x14ac:dyDescent="0.2">
      <c r="A216" t="s">
        <v>457</v>
      </c>
      <c r="B216">
        <v>49</v>
      </c>
    </row>
    <row r="217" spans="1:2" x14ac:dyDescent="0.2">
      <c r="A217" t="s">
        <v>458</v>
      </c>
      <c r="B217">
        <v>40</v>
      </c>
    </row>
    <row r="218" spans="1:2" x14ac:dyDescent="0.2">
      <c r="A218" t="s">
        <v>459</v>
      </c>
      <c r="B218">
        <v>48</v>
      </c>
    </row>
    <row r="219" spans="1:2" x14ac:dyDescent="0.2">
      <c r="A219" t="s">
        <v>460</v>
      </c>
      <c r="B219">
        <v>43</v>
      </c>
    </row>
    <row r="220" spans="1:2" x14ac:dyDescent="0.2">
      <c r="A220" t="s">
        <v>461</v>
      </c>
      <c r="B220">
        <v>47</v>
      </c>
    </row>
    <row r="221" spans="1:2" x14ac:dyDescent="0.2">
      <c r="A221" t="s">
        <v>462</v>
      </c>
      <c r="B221">
        <v>46</v>
      </c>
    </row>
    <row r="222" spans="1:2" x14ac:dyDescent="0.2">
      <c r="A222" t="s">
        <v>463</v>
      </c>
      <c r="B222">
        <v>42</v>
      </c>
    </row>
    <row r="223" spans="1:2" x14ac:dyDescent="0.2">
      <c r="A223" t="s">
        <v>464</v>
      </c>
      <c r="B223">
        <v>38</v>
      </c>
    </row>
    <row r="224" spans="1:2" x14ac:dyDescent="0.2">
      <c r="A224" t="s">
        <v>465</v>
      </c>
      <c r="B224">
        <v>42</v>
      </c>
    </row>
    <row r="225" spans="1:2" x14ac:dyDescent="0.2">
      <c r="A225" t="s">
        <v>466</v>
      </c>
      <c r="B225">
        <v>42</v>
      </c>
    </row>
    <row r="226" spans="1:2" x14ac:dyDescent="0.2">
      <c r="A226" t="s">
        <v>467</v>
      </c>
      <c r="B226">
        <v>48</v>
      </c>
    </row>
    <row r="227" spans="1:2" x14ac:dyDescent="0.2">
      <c r="A227" t="s">
        <v>468</v>
      </c>
      <c r="B227">
        <v>46</v>
      </c>
    </row>
    <row r="228" spans="1:2" x14ac:dyDescent="0.2">
      <c r="A228" t="s">
        <v>469</v>
      </c>
      <c r="B228">
        <v>42</v>
      </c>
    </row>
    <row r="229" spans="1:2" x14ac:dyDescent="0.2">
      <c r="A229" t="s">
        <v>470</v>
      </c>
      <c r="B229">
        <v>45</v>
      </c>
    </row>
    <row r="230" spans="1:2" x14ac:dyDescent="0.2">
      <c r="A230" t="s">
        <v>471</v>
      </c>
      <c r="B230">
        <v>38</v>
      </c>
    </row>
    <row r="231" spans="1:2" x14ac:dyDescent="0.2">
      <c r="A231" t="s">
        <v>472</v>
      </c>
      <c r="B231">
        <v>25</v>
      </c>
    </row>
    <row r="232" spans="1:2" x14ac:dyDescent="0.2">
      <c r="A232" t="s">
        <v>473</v>
      </c>
      <c r="B232">
        <v>32</v>
      </c>
    </row>
    <row r="233" spans="1:2" x14ac:dyDescent="0.2">
      <c r="A233" t="s">
        <v>474</v>
      </c>
      <c r="B233">
        <v>36</v>
      </c>
    </row>
    <row r="234" spans="1:2" x14ac:dyDescent="0.2">
      <c r="A234" t="s">
        <v>475</v>
      </c>
      <c r="B234">
        <v>43</v>
      </c>
    </row>
    <row r="235" spans="1:2" x14ac:dyDescent="0.2">
      <c r="A235" t="s">
        <v>476</v>
      </c>
      <c r="B235">
        <v>47</v>
      </c>
    </row>
    <row r="236" spans="1:2" x14ac:dyDescent="0.2">
      <c r="A236" t="s">
        <v>477</v>
      </c>
      <c r="B236">
        <v>28.9</v>
      </c>
    </row>
    <row r="237" spans="1:2" x14ac:dyDescent="0.2">
      <c r="A237" t="s">
        <v>478</v>
      </c>
      <c r="B237">
        <v>82.1</v>
      </c>
    </row>
    <row r="238" spans="1:2" x14ac:dyDescent="0.2">
      <c r="A238" t="s">
        <v>479</v>
      </c>
      <c r="B238">
        <v>27</v>
      </c>
    </row>
    <row r="239" spans="1:2" x14ac:dyDescent="0.2">
      <c r="A239" t="s">
        <v>480</v>
      </c>
      <c r="B239">
        <v>15</v>
      </c>
    </row>
    <row r="240" spans="1:2" x14ac:dyDescent="0.2">
      <c r="A240" t="s">
        <v>481</v>
      </c>
      <c r="B240">
        <v>40</v>
      </c>
    </row>
    <row r="241" spans="1:2" x14ac:dyDescent="0.2">
      <c r="A241" t="s">
        <v>482</v>
      </c>
      <c r="B241">
        <v>15</v>
      </c>
    </row>
    <row r="242" spans="1:2" x14ac:dyDescent="0.2">
      <c r="A242" t="s">
        <v>483</v>
      </c>
      <c r="B242">
        <v>27.9</v>
      </c>
    </row>
    <row r="243" spans="1:2" x14ac:dyDescent="0.2">
      <c r="A243" t="s">
        <v>484</v>
      </c>
      <c r="B243">
        <v>83.5</v>
      </c>
    </row>
    <row r="244" spans="1:2" x14ac:dyDescent="0.2">
      <c r="A244" t="s">
        <v>485</v>
      </c>
      <c r="B244">
        <v>90</v>
      </c>
    </row>
    <row r="245" spans="1:2" x14ac:dyDescent="0.2">
      <c r="A245" t="s">
        <v>486</v>
      </c>
      <c r="B245">
        <v>72</v>
      </c>
    </row>
    <row r="246" spans="1:2" x14ac:dyDescent="0.2">
      <c r="A246" t="s">
        <v>487</v>
      </c>
      <c r="B246">
        <v>110</v>
      </c>
    </row>
    <row r="247" spans="1:2" x14ac:dyDescent="0.2">
      <c r="A247" t="s">
        <v>488</v>
      </c>
      <c r="B247">
        <v>72</v>
      </c>
    </row>
    <row r="248" spans="1:2" x14ac:dyDescent="0.2">
      <c r="A248" t="s">
        <v>489</v>
      </c>
      <c r="B248">
        <v>103</v>
      </c>
    </row>
    <row r="249" spans="1:2" x14ac:dyDescent="0.2">
      <c r="A249" t="s">
        <v>490</v>
      </c>
      <c r="B249">
        <v>105</v>
      </c>
    </row>
    <row r="250" spans="1:2" x14ac:dyDescent="0.2">
      <c r="A250" t="s">
        <v>491</v>
      </c>
      <c r="B250">
        <v>100</v>
      </c>
    </row>
    <row r="251" spans="1:2" x14ac:dyDescent="0.2">
      <c r="A251" t="s">
        <v>492</v>
      </c>
      <c r="B251">
        <v>72</v>
      </c>
    </row>
    <row r="252" spans="1:2" x14ac:dyDescent="0.2">
      <c r="A252" t="s">
        <v>493</v>
      </c>
      <c r="B252">
        <v>72</v>
      </c>
    </row>
    <row r="253" spans="1:2" x14ac:dyDescent="0.2">
      <c r="A253" t="s">
        <v>494</v>
      </c>
      <c r="B253">
        <v>72</v>
      </c>
    </row>
    <row r="254" spans="1:2" x14ac:dyDescent="0.2">
      <c r="A254" t="s">
        <v>495</v>
      </c>
      <c r="B254">
        <v>16102.8</v>
      </c>
    </row>
    <row r="255" spans="1:2" x14ac:dyDescent="0.2">
      <c r="A255" t="s">
        <v>496</v>
      </c>
      <c r="B255">
        <v>0</v>
      </c>
    </row>
    <row r="256" spans="1:2" x14ac:dyDescent="0.2">
      <c r="A256" t="s">
        <v>497</v>
      </c>
      <c r="B256">
        <v>0</v>
      </c>
    </row>
    <row r="257" spans="1:2" x14ac:dyDescent="0.2">
      <c r="A257" t="s">
        <v>498</v>
      </c>
      <c r="B257">
        <v>0</v>
      </c>
    </row>
    <row r="258" spans="1:2" x14ac:dyDescent="0.2">
      <c r="A258" t="s">
        <v>499</v>
      </c>
      <c r="B258">
        <v>0</v>
      </c>
    </row>
    <row r="259" spans="1:2" x14ac:dyDescent="0.2">
      <c r="A259" t="s">
        <v>500</v>
      </c>
      <c r="B259">
        <v>0</v>
      </c>
    </row>
    <row r="260" spans="1:2" x14ac:dyDescent="0.2">
      <c r="A260" t="s">
        <v>501</v>
      </c>
      <c r="B260">
        <v>0</v>
      </c>
    </row>
    <row r="261" spans="1:2" x14ac:dyDescent="0.2">
      <c r="A261" t="s">
        <v>502</v>
      </c>
      <c r="B261">
        <v>0</v>
      </c>
    </row>
    <row r="262" spans="1:2" x14ac:dyDescent="0.2">
      <c r="A262" t="s">
        <v>503</v>
      </c>
      <c r="B262">
        <v>0</v>
      </c>
    </row>
    <row r="263" spans="1:2" x14ac:dyDescent="0.2">
      <c r="A263" t="s">
        <v>504</v>
      </c>
      <c r="B263">
        <v>0</v>
      </c>
    </row>
    <row r="264" spans="1:2" x14ac:dyDescent="0.2">
      <c r="A264" t="s">
        <v>505</v>
      </c>
      <c r="B264">
        <v>0</v>
      </c>
    </row>
    <row r="265" spans="1:2" x14ac:dyDescent="0.2">
      <c r="A265" t="s">
        <v>506</v>
      </c>
      <c r="B265">
        <v>3053.7</v>
      </c>
    </row>
    <row r="266" spans="1:2" x14ac:dyDescent="0.2">
      <c r="A266" t="s">
        <v>507</v>
      </c>
      <c r="B266">
        <v>0</v>
      </c>
    </row>
    <row r="267" spans="1:2" x14ac:dyDescent="0.2">
      <c r="A267" t="s">
        <v>508</v>
      </c>
      <c r="B267">
        <v>0</v>
      </c>
    </row>
    <row r="268" spans="1:2" x14ac:dyDescent="0.2">
      <c r="A268" t="s">
        <v>509</v>
      </c>
      <c r="B268">
        <v>16.089341433000001</v>
      </c>
    </row>
    <row r="269" spans="1:2" x14ac:dyDescent="0.2">
      <c r="A269" t="s">
        <v>510</v>
      </c>
      <c r="B269">
        <v>0</v>
      </c>
    </row>
    <row r="270" spans="1:2" x14ac:dyDescent="0.2">
      <c r="A270" t="s">
        <v>511</v>
      </c>
      <c r="B270">
        <v>0</v>
      </c>
    </row>
    <row r="271" spans="1:2" x14ac:dyDescent="0.2">
      <c r="A271" t="s">
        <v>512</v>
      </c>
      <c r="B271">
        <v>0</v>
      </c>
    </row>
    <row r="272" spans="1:2" x14ac:dyDescent="0.2">
      <c r="A272" t="s">
        <v>513</v>
      </c>
      <c r="B272">
        <v>0</v>
      </c>
    </row>
    <row r="273" spans="1:2" x14ac:dyDescent="0.2">
      <c r="A273" t="s">
        <v>514</v>
      </c>
      <c r="B273">
        <v>0</v>
      </c>
    </row>
    <row r="274" spans="1:2" x14ac:dyDescent="0.2">
      <c r="A274" t="s">
        <v>515</v>
      </c>
      <c r="B274">
        <v>0</v>
      </c>
    </row>
    <row r="275" spans="1:2" x14ac:dyDescent="0.2">
      <c r="A275" t="s">
        <v>516</v>
      </c>
      <c r="B275">
        <v>0</v>
      </c>
    </row>
    <row r="276" spans="1:2" x14ac:dyDescent="0.2">
      <c r="A276" t="s">
        <v>517</v>
      </c>
      <c r="B276">
        <v>0</v>
      </c>
    </row>
    <row r="277" spans="1:2" x14ac:dyDescent="0.2">
      <c r="A277" t="s">
        <v>518</v>
      </c>
      <c r="B277">
        <v>0</v>
      </c>
    </row>
    <row r="278" spans="1:2" x14ac:dyDescent="0.2">
      <c r="A278" t="s">
        <v>519</v>
      </c>
      <c r="B278">
        <v>0</v>
      </c>
    </row>
    <row r="279" spans="1:2" x14ac:dyDescent="0.2">
      <c r="A279" t="s">
        <v>520</v>
      </c>
      <c r="B279">
        <v>0</v>
      </c>
    </row>
    <row r="280" spans="1:2" x14ac:dyDescent="0.2">
      <c r="A280" t="s">
        <v>521</v>
      </c>
      <c r="B280">
        <v>0</v>
      </c>
    </row>
    <row r="281" spans="1:2" x14ac:dyDescent="0.2">
      <c r="A281" t="s">
        <v>522</v>
      </c>
      <c r="B281">
        <v>0</v>
      </c>
    </row>
    <row r="282" spans="1:2" x14ac:dyDescent="0.2">
      <c r="A282" t="s">
        <v>523</v>
      </c>
      <c r="B282">
        <v>0</v>
      </c>
    </row>
    <row r="283" spans="1:2" x14ac:dyDescent="0.2">
      <c r="A283" t="s">
        <v>524</v>
      </c>
      <c r="B283">
        <v>0</v>
      </c>
    </row>
    <row r="284" spans="1:2" x14ac:dyDescent="0.2">
      <c r="A284" t="s">
        <v>525</v>
      </c>
      <c r="B284">
        <v>203.47919999999999</v>
      </c>
    </row>
    <row r="285" spans="1:2" x14ac:dyDescent="0.2">
      <c r="A285" t="s">
        <v>526</v>
      </c>
      <c r="B285">
        <v>203.47919999999999</v>
      </c>
    </row>
    <row r="286" spans="1:2" x14ac:dyDescent="0.2">
      <c r="A286" t="s">
        <v>527</v>
      </c>
      <c r="B286">
        <v>0</v>
      </c>
    </row>
    <row r="287" spans="1:2" x14ac:dyDescent="0.2">
      <c r="A287" t="s">
        <v>528</v>
      </c>
      <c r="B287">
        <v>0</v>
      </c>
    </row>
    <row r="288" spans="1:2" x14ac:dyDescent="0.2">
      <c r="A288" t="s">
        <v>529</v>
      </c>
      <c r="B288">
        <v>3686.4</v>
      </c>
    </row>
    <row r="289" spans="1:2" x14ac:dyDescent="0.2">
      <c r="A289" t="s">
        <v>530</v>
      </c>
      <c r="B289">
        <v>0</v>
      </c>
    </row>
    <row r="290" spans="1:2" x14ac:dyDescent="0.2">
      <c r="A290" t="s">
        <v>531</v>
      </c>
      <c r="B290">
        <v>0</v>
      </c>
    </row>
    <row r="291" spans="1:2" x14ac:dyDescent="0.2">
      <c r="A291" t="s">
        <v>532</v>
      </c>
      <c r="B291">
        <v>991.19999999999902</v>
      </c>
    </row>
    <row r="292" spans="1:2" x14ac:dyDescent="0.2">
      <c r="A292" t="s">
        <v>533</v>
      </c>
      <c r="B292">
        <v>0</v>
      </c>
    </row>
    <row r="293" spans="1:2" x14ac:dyDescent="0.2">
      <c r="A293" t="s">
        <v>534</v>
      </c>
      <c r="B293">
        <v>0</v>
      </c>
    </row>
    <row r="294" spans="1:2" x14ac:dyDescent="0.2">
      <c r="A294" t="s">
        <v>535</v>
      </c>
      <c r="B294">
        <v>0</v>
      </c>
    </row>
    <row r="295" spans="1:2" x14ac:dyDescent="0.2">
      <c r="A295" t="s">
        <v>536</v>
      </c>
      <c r="B295">
        <v>0</v>
      </c>
    </row>
    <row r="296" spans="1:2" x14ac:dyDescent="0.2">
      <c r="A296" t="s">
        <v>537</v>
      </c>
      <c r="B296">
        <v>0</v>
      </c>
    </row>
    <row r="297" spans="1:2" x14ac:dyDescent="0.2">
      <c r="A297" t="s">
        <v>538</v>
      </c>
      <c r="B297">
        <v>1</v>
      </c>
    </row>
    <row r="298" spans="1:2" x14ac:dyDescent="0.2">
      <c r="A298" t="s">
        <v>539</v>
      </c>
      <c r="B298">
        <v>0.55000000000000004</v>
      </c>
    </row>
    <row r="299" spans="1:2" x14ac:dyDescent="0.2">
      <c r="A299" t="s">
        <v>540</v>
      </c>
      <c r="B299">
        <v>0.45</v>
      </c>
    </row>
    <row r="300" spans="1:2" x14ac:dyDescent="0.2">
      <c r="A300" t="s">
        <v>541</v>
      </c>
      <c r="B300">
        <v>2194.3388570000002</v>
      </c>
    </row>
    <row r="301" spans="1:2" x14ac:dyDescent="0.2">
      <c r="A301" t="s">
        <v>542</v>
      </c>
      <c r="B301">
        <v>1726.492962</v>
      </c>
    </row>
    <row r="302" spans="1:2" x14ac:dyDescent="0.2">
      <c r="A302" t="s">
        <v>543</v>
      </c>
      <c r="B302">
        <v>524.30546449999997</v>
      </c>
    </row>
    <row r="303" spans="1:2" x14ac:dyDescent="0.2">
      <c r="A303" t="s">
        <v>544</v>
      </c>
      <c r="B303">
        <v>0</v>
      </c>
    </row>
    <row r="304" spans="1:2" x14ac:dyDescent="0.2">
      <c r="A304" t="s">
        <v>545</v>
      </c>
      <c r="B304">
        <v>0</v>
      </c>
    </row>
    <row r="305" spans="1:2" x14ac:dyDescent="0.2">
      <c r="A305" t="s">
        <v>546</v>
      </c>
      <c r="B305">
        <v>0</v>
      </c>
    </row>
    <row r="306" spans="1:2" x14ac:dyDescent="0.2">
      <c r="A306" t="s">
        <v>547</v>
      </c>
      <c r="B306">
        <v>0</v>
      </c>
    </row>
    <row r="307" spans="1:2" x14ac:dyDescent="0.2">
      <c r="A307" t="s">
        <v>548</v>
      </c>
      <c r="B307">
        <v>0</v>
      </c>
    </row>
    <row r="308" spans="1:2" x14ac:dyDescent="0.2">
      <c r="A308" t="s">
        <v>549</v>
      </c>
      <c r="B308">
        <v>0</v>
      </c>
    </row>
    <row r="309" spans="1:2" x14ac:dyDescent="0.2">
      <c r="A309" t="s">
        <v>550</v>
      </c>
      <c r="B309">
        <v>0</v>
      </c>
    </row>
    <row r="310" spans="1:2" x14ac:dyDescent="0.2">
      <c r="A310" t="s">
        <v>551</v>
      </c>
      <c r="B310">
        <v>833624</v>
      </c>
    </row>
    <row r="311" spans="1:2" x14ac:dyDescent="0.2">
      <c r="A311" t="s">
        <v>552</v>
      </c>
      <c r="B311">
        <v>424390</v>
      </c>
    </row>
    <row r="312" spans="1:2" x14ac:dyDescent="0.2">
      <c r="A312" t="s">
        <v>553</v>
      </c>
      <c r="B312">
        <v>4.8645664079755901</v>
      </c>
    </row>
    <row r="313" spans="1:2" x14ac:dyDescent="0.2">
      <c r="A313" t="s">
        <v>554</v>
      </c>
      <c r="B313">
        <v>0.87449179064068705</v>
      </c>
    </row>
    <row r="314" spans="1:2" x14ac:dyDescent="0.2">
      <c r="A314" t="s">
        <v>555</v>
      </c>
      <c r="B314">
        <v>9.2638650526335103E-2</v>
      </c>
    </row>
    <row r="315" spans="1:2" x14ac:dyDescent="0.2">
      <c r="A315" t="s">
        <v>556</v>
      </c>
      <c r="B315">
        <v>2.1714191316158898E-2</v>
      </c>
    </row>
    <row r="316" spans="1:2" x14ac:dyDescent="0.2">
      <c r="A316" t="s">
        <v>557</v>
      </c>
      <c r="B316">
        <v>5.6419269279834004E-3</v>
      </c>
    </row>
    <row r="317" spans="1:2" x14ac:dyDescent="0.2">
      <c r="A317" t="s">
        <v>558</v>
      </c>
      <c r="B317">
        <v>5.5134405888345303E-3</v>
      </c>
    </row>
    <row r="318" spans="1:2" x14ac:dyDescent="0.2">
      <c r="A318" t="s">
        <v>559</v>
      </c>
      <c r="B318">
        <v>0.17</v>
      </c>
    </row>
    <row r="319" spans="1:2" x14ac:dyDescent="0.2">
      <c r="A319" t="s">
        <v>560</v>
      </c>
      <c r="B319">
        <v>0.21</v>
      </c>
    </row>
    <row r="320" spans="1:2" x14ac:dyDescent="0.2">
      <c r="A320" t="s">
        <v>561</v>
      </c>
      <c r="B320">
        <v>0.21</v>
      </c>
    </row>
    <row r="321" spans="1:2" x14ac:dyDescent="0.2">
      <c r="A321" t="s">
        <v>562</v>
      </c>
      <c r="B321">
        <v>0.13</v>
      </c>
    </row>
    <row r="322" spans="1:2" x14ac:dyDescent="0.2">
      <c r="A322" t="s">
        <v>563</v>
      </c>
      <c r="B322">
        <v>0.17</v>
      </c>
    </row>
    <row r="323" spans="1:2" x14ac:dyDescent="0.2">
      <c r="A323" t="s">
        <v>202</v>
      </c>
      <c r="B323">
        <v>0.15</v>
      </c>
    </row>
    <row r="324" spans="1:2" x14ac:dyDescent="0.2">
      <c r="A324" t="s">
        <v>564</v>
      </c>
      <c r="B324">
        <v>36.742766400000001</v>
      </c>
    </row>
    <row r="325" spans="1:2" x14ac:dyDescent="0.2">
      <c r="A325" t="s">
        <v>565</v>
      </c>
      <c r="B325">
        <v>44.669931299148601</v>
      </c>
    </row>
    <row r="326" spans="1:2" x14ac:dyDescent="0.2">
      <c r="A326" t="s">
        <v>177</v>
      </c>
      <c r="B326">
        <v>0.06</v>
      </c>
    </row>
    <row r="327" spans="1:2" x14ac:dyDescent="0.2">
      <c r="A327" t="s">
        <v>178</v>
      </c>
      <c r="B327">
        <v>0.08</v>
      </c>
    </row>
    <row r="328" spans="1:2" x14ac:dyDescent="0.2">
      <c r="A328" t="s">
        <v>186</v>
      </c>
      <c r="B328">
        <v>0.05</v>
      </c>
    </row>
    <row r="329" spans="1:2" x14ac:dyDescent="0.2">
      <c r="A329" t="s">
        <v>180</v>
      </c>
      <c r="B329">
        <v>0.12</v>
      </c>
    </row>
    <row r="330" spans="1:2" x14ac:dyDescent="0.2">
      <c r="A330" t="s">
        <v>174</v>
      </c>
      <c r="B330">
        <v>0.08</v>
      </c>
    </row>
    <row r="331" spans="1:2" x14ac:dyDescent="0.2">
      <c r="A331" t="s">
        <v>176</v>
      </c>
      <c r="B331">
        <v>0.61</v>
      </c>
    </row>
    <row r="332" spans="1:2" x14ac:dyDescent="0.2">
      <c r="A332" t="s">
        <v>182</v>
      </c>
      <c r="B332">
        <v>0.05</v>
      </c>
    </row>
    <row r="333" spans="1:2" x14ac:dyDescent="0.2">
      <c r="A333" t="s">
        <v>187</v>
      </c>
      <c r="B333">
        <v>0.16</v>
      </c>
    </row>
    <row r="334" spans="1:2" x14ac:dyDescent="0.2">
      <c r="A334" t="s">
        <v>175</v>
      </c>
      <c r="B334">
        <v>0.79</v>
      </c>
    </row>
    <row r="335" spans="1:2" x14ac:dyDescent="0.2">
      <c r="A335" t="s">
        <v>183</v>
      </c>
      <c r="B335">
        <v>0</v>
      </c>
    </row>
    <row r="336" spans="1:2" x14ac:dyDescent="0.2">
      <c r="A336" t="s">
        <v>189</v>
      </c>
      <c r="B336">
        <v>0.17</v>
      </c>
    </row>
    <row r="337" spans="1:2" x14ac:dyDescent="0.2">
      <c r="A337" t="s">
        <v>179</v>
      </c>
      <c r="B337">
        <v>0.83</v>
      </c>
    </row>
    <row r="338" spans="1:2" x14ac:dyDescent="0.2">
      <c r="A338" t="s">
        <v>190</v>
      </c>
      <c r="B338">
        <v>0</v>
      </c>
    </row>
    <row r="339" spans="1:2" x14ac:dyDescent="0.2">
      <c r="A339" t="s">
        <v>181</v>
      </c>
      <c r="B339">
        <v>0.70454545454545503</v>
      </c>
    </row>
    <row r="340" spans="1:2" x14ac:dyDescent="0.2">
      <c r="A340" t="s">
        <v>188</v>
      </c>
      <c r="B340">
        <v>0.29545454545454503</v>
      </c>
    </row>
    <row r="341" spans="1:2" x14ac:dyDescent="0.2">
      <c r="A341" t="s">
        <v>173</v>
      </c>
      <c r="B341">
        <v>1</v>
      </c>
    </row>
    <row r="342" spans="1:2" x14ac:dyDescent="0.2">
      <c r="A342" t="s">
        <v>185</v>
      </c>
      <c r="B342">
        <v>0</v>
      </c>
    </row>
    <row r="343" spans="1:2" x14ac:dyDescent="0.2">
      <c r="A343" t="s">
        <v>172</v>
      </c>
      <c r="B343">
        <v>1</v>
      </c>
    </row>
    <row r="344" spans="1:2" x14ac:dyDescent="0.2">
      <c r="A344" t="s">
        <v>184</v>
      </c>
      <c r="B344">
        <v>0</v>
      </c>
    </row>
    <row r="345" spans="1:2" x14ac:dyDescent="0.2">
      <c r="A345" t="s">
        <v>224</v>
      </c>
      <c r="B345">
        <v>0.96</v>
      </c>
    </row>
    <row r="346" spans="1:2" x14ac:dyDescent="0.2">
      <c r="A346" t="s">
        <v>226</v>
      </c>
      <c r="B346">
        <v>0.04</v>
      </c>
    </row>
    <row r="347" spans="1:2" x14ac:dyDescent="0.2">
      <c r="A347" t="s">
        <v>225</v>
      </c>
      <c r="B347">
        <v>0</v>
      </c>
    </row>
    <row r="348" spans="1:2" x14ac:dyDescent="0.2">
      <c r="A348" t="s">
        <v>220</v>
      </c>
      <c r="B348">
        <v>0.9</v>
      </c>
    </row>
    <row r="349" spans="1:2" x14ac:dyDescent="0.2">
      <c r="A349" t="s">
        <v>221</v>
      </c>
      <c r="B349">
        <v>0.04</v>
      </c>
    </row>
    <row r="350" spans="1:2" x14ac:dyDescent="0.2">
      <c r="A350" t="s">
        <v>222</v>
      </c>
      <c r="B350">
        <v>0.05</v>
      </c>
    </row>
    <row r="351" spans="1:2" x14ac:dyDescent="0.2">
      <c r="A351" t="s">
        <v>211</v>
      </c>
      <c r="B351">
        <v>0.71</v>
      </c>
    </row>
    <row r="352" spans="1:2" x14ac:dyDescent="0.2">
      <c r="A352" t="s">
        <v>212</v>
      </c>
      <c r="B352">
        <v>0.19</v>
      </c>
    </row>
    <row r="353" spans="1:2" x14ac:dyDescent="0.2">
      <c r="A353" t="s">
        <v>213</v>
      </c>
      <c r="B353">
        <v>0.1</v>
      </c>
    </row>
    <row r="354" spans="1:2" x14ac:dyDescent="0.2">
      <c r="A354" t="s">
        <v>218</v>
      </c>
      <c r="B354">
        <v>0.83</v>
      </c>
    </row>
    <row r="355" spans="1:2" x14ac:dyDescent="0.2">
      <c r="A355" t="s">
        <v>217</v>
      </c>
      <c r="B355">
        <v>0.16</v>
      </c>
    </row>
    <row r="356" spans="1:2" x14ac:dyDescent="0.2">
      <c r="A356" t="s">
        <v>219</v>
      </c>
      <c r="B356">
        <v>0.01</v>
      </c>
    </row>
    <row r="357" spans="1:2" x14ac:dyDescent="0.2">
      <c r="A357" t="s">
        <v>203</v>
      </c>
      <c r="B357">
        <v>0.1</v>
      </c>
    </row>
    <row r="358" spans="1:2" x14ac:dyDescent="0.2">
      <c r="A358" t="s">
        <v>204</v>
      </c>
      <c r="B358">
        <v>0.13</v>
      </c>
    </row>
    <row r="359" spans="1:2" x14ac:dyDescent="0.2">
      <c r="A359" t="s">
        <v>205</v>
      </c>
      <c r="B359">
        <v>0.08</v>
      </c>
    </row>
    <row r="360" spans="1:2" x14ac:dyDescent="0.2">
      <c r="A360" t="s">
        <v>206</v>
      </c>
      <c r="B360">
        <v>0.3</v>
      </c>
    </row>
    <row r="361" spans="1:2" x14ac:dyDescent="0.2">
      <c r="A361" t="s">
        <v>207</v>
      </c>
      <c r="B361">
        <v>0.11</v>
      </c>
    </row>
    <row r="362" spans="1:2" x14ac:dyDescent="0.2">
      <c r="A362" t="s">
        <v>208</v>
      </c>
      <c r="B362">
        <v>0.13</v>
      </c>
    </row>
    <row r="363" spans="1:2" x14ac:dyDescent="0.2">
      <c r="A363" t="s">
        <v>209</v>
      </c>
      <c r="B363">
        <v>7.0000000000000007E-2</v>
      </c>
    </row>
    <row r="364" spans="1:2" x14ac:dyDescent="0.2">
      <c r="A364" t="s">
        <v>210</v>
      </c>
      <c r="B364">
        <v>0.08</v>
      </c>
    </row>
    <row r="365" spans="1:2" x14ac:dyDescent="0.2">
      <c r="A365" t="s">
        <v>214</v>
      </c>
      <c r="B365">
        <v>0.98</v>
      </c>
    </row>
    <row r="366" spans="1:2" x14ac:dyDescent="0.2">
      <c r="A366" t="s">
        <v>216</v>
      </c>
      <c r="B366">
        <v>0.02</v>
      </c>
    </row>
    <row r="367" spans="1:2" x14ac:dyDescent="0.2">
      <c r="A367" t="s">
        <v>215</v>
      </c>
      <c r="B367">
        <v>0</v>
      </c>
    </row>
    <row r="368" spans="1:2" x14ac:dyDescent="0.2">
      <c r="A368" t="s">
        <v>566</v>
      </c>
      <c r="B368">
        <v>3226.9735549048401</v>
      </c>
    </row>
    <row r="369" spans="1:2" x14ac:dyDescent="0.2">
      <c r="A369" t="s">
        <v>567</v>
      </c>
      <c r="B369">
        <v>11330.851603499999</v>
      </c>
    </row>
    <row r="370" spans="1:2" x14ac:dyDescent="0.2">
      <c r="A370" t="s">
        <v>568</v>
      </c>
      <c r="B370">
        <v>1251.827</v>
      </c>
    </row>
    <row r="371" spans="1:2" x14ac:dyDescent="0.2">
      <c r="A371" t="s">
        <v>569</v>
      </c>
      <c r="B371">
        <v>44</v>
      </c>
    </row>
    <row r="372" spans="1:2" x14ac:dyDescent="0.2">
      <c r="A372" t="s">
        <v>570</v>
      </c>
      <c r="B372">
        <v>0</v>
      </c>
    </row>
    <row r="373" spans="1:2" x14ac:dyDescent="0.2">
      <c r="A373" t="s">
        <v>571</v>
      </c>
      <c r="B373">
        <v>0</v>
      </c>
    </row>
    <row r="374" spans="1:2" x14ac:dyDescent="0.2">
      <c r="A374" t="s">
        <v>572</v>
      </c>
      <c r="B374">
        <v>0</v>
      </c>
    </row>
    <row r="375" spans="1:2" x14ac:dyDescent="0.2">
      <c r="A375" t="s">
        <v>573</v>
      </c>
      <c r="B375">
        <v>0</v>
      </c>
    </row>
    <row r="376" spans="1:2" x14ac:dyDescent="0.2">
      <c r="A376" t="s">
        <v>574</v>
      </c>
      <c r="B376">
        <v>0</v>
      </c>
    </row>
    <row r="377" spans="1:2" x14ac:dyDescent="0.2">
      <c r="A377" t="s">
        <v>575</v>
      </c>
      <c r="B377">
        <v>0</v>
      </c>
    </row>
    <row r="378" spans="1:2" x14ac:dyDescent="0.2">
      <c r="A378" t="s">
        <v>576</v>
      </c>
      <c r="B378">
        <v>0</v>
      </c>
    </row>
    <row r="379" spans="1:2" x14ac:dyDescent="0.2">
      <c r="A379" t="s">
        <v>577</v>
      </c>
      <c r="B379">
        <v>0</v>
      </c>
    </row>
    <row r="380" spans="1:2" x14ac:dyDescent="0.2">
      <c r="A380" t="s">
        <v>578</v>
      </c>
      <c r="B380">
        <v>1</v>
      </c>
    </row>
    <row r="381" spans="1:2" x14ac:dyDescent="0.2">
      <c r="A381" t="s">
        <v>579</v>
      </c>
      <c r="B381">
        <v>0.16</v>
      </c>
    </row>
    <row r="382" spans="1:2" x14ac:dyDescent="0.2">
      <c r="A382" t="s">
        <v>580</v>
      </c>
      <c r="B382">
        <v>0.11</v>
      </c>
    </row>
    <row r="383" spans="1:2" x14ac:dyDescent="0.2">
      <c r="A383" t="s">
        <v>581</v>
      </c>
      <c r="B383">
        <v>0.73</v>
      </c>
    </row>
    <row r="384" spans="1:2" x14ac:dyDescent="0.2">
      <c r="A384" t="s">
        <v>582</v>
      </c>
      <c r="B384">
        <v>0.28999999999999998</v>
      </c>
    </row>
    <row r="385" spans="1:2" x14ac:dyDescent="0.2">
      <c r="A385" t="s">
        <v>583</v>
      </c>
      <c r="B385">
        <v>0.18</v>
      </c>
    </row>
    <row r="386" spans="1:2" x14ac:dyDescent="0.2">
      <c r="A386" t="s">
        <v>584</v>
      </c>
      <c r="B386">
        <v>0.53</v>
      </c>
    </row>
    <row r="387" spans="1:2" x14ac:dyDescent="0.2">
      <c r="A387" t="s">
        <v>585</v>
      </c>
      <c r="B387">
        <v>0.04</v>
      </c>
    </row>
    <row r="388" spans="1:2" x14ac:dyDescent="0.2">
      <c r="A388" t="s">
        <v>586</v>
      </c>
      <c r="B388">
        <v>0.03</v>
      </c>
    </row>
    <row r="389" spans="1:2" x14ac:dyDescent="0.2">
      <c r="A389" t="s">
        <v>587</v>
      </c>
      <c r="B389">
        <v>0.93</v>
      </c>
    </row>
    <row r="390" spans="1:2" x14ac:dyDescent="0.2">
      <c r="A390" t="s">
        <v>588</v>
      </c>
      <c r="B390">
        <v>0.77</v>
      </c>
    </row>
    <row r="391" spans="1:2" x14ac:dyDescent="0.2">
      <c r="A391" t="s">
        <v>589</v>
      </c>
      <c r="B391">
        <v>0.23</v>
      </c>
    </row>
    <row r="392" spans="1:2" x14ac:dyDescent="0.2">
      <c r="A392" t="s">
        <v>590</v>
      </c>
      <c r="B392">
        <v>0</v>
      </c>
    </row>
    <row r="393" spans="1:2" x14ac:dyDescent="0.2">
      <c r="A393" t="s">
        <v>591</v>
      </c>
      <c r="B393">
        <v>0</v>
      </c>
    </row>
    <row r="394" spans="1:2" x14ac:dyDescent="0.2">
      <c r="A394" t="s">
        <v>592</v>
      </c>
      <c r="B394">
        <v>0</v>
      </c>
    </row>
    <row r="395" spans="1:2" x14ac:dyDescent="0.2">
      <c r="A395" t="s">
        <v>593</v>
      </c>
      <c r="B395">
        <v>0</v>
      </c>
    </row>
    <row r="396" spans="1:2" x14ac:dyDescent="0.2">
      <c r="A396" t="s">
        <v>594</v>
      </c>
      <c r="B396">
        <v>0</v>
      </c>
    </row>
    <row r="397" spans="1:2" x14ac:dyDescent="0.2">
      <c r="A397" t="s">
        <v>595</v>
      </c>
      <c r="B397">
        <v>0</v>
      </c>
    </row>
    <row r="398" spans="1:2" x14ac:dyDescent="0.2">
      <c r="A398" t="s">
        <v>596</v>
      </c>
      <c r="B398">
        <v>0</v>
      </c>
    </row>
    <row r="399" spans="1:2" x14ac:dyDescent="0.2">
      <c r="A399" t="s">
        <v>597</v>
      </c>
      <c r="B399">
        <v>0</v>
      </c>
    </row>
    <row r="400" spans="1:2" x14ac:dyDescent="0.2">
      <c r="A400" t="s">
        <v>598</v>
      </c>
      <c r="B400">
        <v>0</v>
      </c>
    </row>
    <row r="401" spans="1:2" x14ac:dyDescent="0.2">
      <c r="A401" t="s">
        <v>599</v>
      </c>
      <c r="B401">
        <v>0</v>
      </c>
    </row>
    <row r="402" spans="1:2" x14ac:dyDescent="0.2">
      <c r="A402" t="s">
        <v>600</v>
      </c>
      <c r="B402">
        <v>0</v>
      </c>
    </row>
    <row r="403" spans="1:2" x14ac:dyDescent="0.2">
      <c r="A403" t="s">
        <v>601</v>
      </c>
      <c r="B403">
        <v>1</v>
      </c>
    </row>
    <row r="404" spans="1:2" x14ac:dyDescent="0.2">
      <c r="A404" t="s">
        <v>602</v>
      </c>
      <c r="B404">
        <v>0</v>
      </c>
    </row>
    <row r="405" spans="1:2" x14ac:dyDescent="0.2">
      <c r="A405" t="s">
        <v>603</v>
      </c>
      <c r="B405">
        <v>0</v>
      </c>
    </row>
    <row r="406" spans="1:2" x14ac:dyDescent="0.2">
      <c r="A406" t="s">
        <v>604</v>
      </c>
      <c r="B406">
        <v>0</v>
      </c>
    </row>
    <row r="407" spans="1:2" x14ac:dyDescent="0.2">
      <c r="A407" t="s">
        <v>605</v>
      </c>
      <c r="B407">
        <v>0</v>
      </c>
    </row>
    <row r="408" spans="1:2" x14ac:dyDescent="0.2">
      <c r="A408" t="s">
        <v>606</v>
      </c>
      <c r="B408">
        <v>0</v>
      </c>
    </row>
    <row r="409" spans="1:2" x14ac:dyDescent="0.2">
      <c r="A409" t="s">
        <v>607</v>
      </c>
      <c r="B409">
        <v>0</v>
      </c>
    </row>
    <row r="410" spans="1:2" x14ac:dyDescent="0.2">
      <c r="A410" t="s">
        <v>608</v>
      </c>
      <c r="B410">
        <v>1</v>
      </c>
    </row>
    <row r="411" spans="1:2" x14ac:dyDescent="0.2">
      <c r="A411" t="s">
        <v>609</v>
      </c>
      <c r="B411">
        <v>810.98083145600003</v>
      </c>
    </row>
    <row r="412" spans="1:2" x14ac:dyDescent="0.2">
      <c r="A412" t="s">
        <v>610</v>
      </c>
      <c r="B412">
        <v>2488.44006855</v>
      </c>
    </row>
    <row r="413" spans="1:2" x14ac:dyDescent="0.2">
      <c r="A413" t="s">
        <v>611</v>
      </c>
      <c r="B413">
        <v>0</v>
      </c>
    </row>
    <row r="414" spans="1:2" x14ac:dyDescent="0.2">
      <c r="A414" t="s">
        <v>612</v>
      </c>
      <c r="B414">
        <v>0</v>
      </c>
    </row>
    <row r="415" spans="1:2" x14ac:dyDescent="0.2">
      <c r="A415" t="s">
        <v>613</v>
      </c>
      <c r="B415">
        <v>9.4358583189314</v>
      </c>
    </row>
    <row r="416" spans="1:2" x14ac:dyDescent="0.2">
      <c r="A416" t="s">
        <v>614</v>
      </c>
      <c r="B416">
        <v>42.837503092190502</v>
      </c>
    </row>
    <row r="417" spans="1:2" x14ac:dyDescent="0.2">
      <c r="A417" t="s">
        <v>615</v>
      </c>
      <c r="B417">
        <v>1</v>
      </c>
    </row>
    <row r="418" spans="1:2" x14ac:dyDescent="0.2">
      <c r="A418" t="s">
        <v>616</v>
      </c>
      <c r="B418">
        <v>0</v>
      </c>
    </row>
    <row r="419" spans="1:2" x14ac:dyDescent="0.2">
      <c r="A419" t="s">
        <v>617</v>
      </c>
      <c r="B419">
        <v>597.27305971199996</v>
      </c>
    </row>
    <row r="420" spans="1:2" x14ac:dyDescent="0.2">
      <c r="A420" t="s">
        <v>618</v>
      </c>
      <c r="B420">
        <v>1733.8456146000001</v>
      </c>
    </row>
    <row r="421" spans="1:2" x14ac:dyDescent="0.2">
      <c r="A421" t="s">
        <v>619</v>
      </c>
      <c r="B421">
        <v>0</v>
      </c>
    </row>
    <row r="422" spans="1:2" x14ac:dyDescent="0.2">
      <c r="A422" t="s">
        <v>620</v>
      </c>
      <c r="B422">
        <v>0</v>
      </c>
    </row>
    <row r="423" spans="1:2" x14ac:dyDescent="0.2">
      <c r="A423" t="s">
        <v>621</v>
      </c>
      <c r="B423">
        <v>0</v>
      </c>
    </row>
    <row r="424" spans="1:2" x14ac:dyDescent="0.2">
      <c r="A424" t="s">
        <v>622</v>
      </c>
      <c r="B424">
        <v>0</v>
      </c>
    </row>
    <row r="425" spans="1:2" x14ac:dyDescent="0.2">
      <c r="A425" t="s">
        <v>623</v>
      </c>
      <c r="B425">
        <v>0</v>
      </c>
    </row>
    <row r="426" spans="1:2" x14ac:dyDescent="0.2">
      <c r="A426" t="s">
        <v>624</v>
      </c>
      <c r="B426">
        <v>0</v>
      </c>
    </row>
    <row r="427" spans="1:2" x14ac:dyDescent="0.2">
      <c r="A427" t="s">
        <v>625</v>
      </c>
      <c r="B427">
        <v>0</v>
      </c>
    </row>
    <row r="428" spans="1:2" x14ac:dyDescent="0.2">
      <c r="A428" t="s">
        <v>626</v>
      </c>
      <c r="B428">
        <v>0</v>
      </c>
    </row>
    <row r="429" spans="1:2" x14ac:dyDescent="0.2">
      <c r="A429" t="s">
        <v>627</v>
      </c>
      <c r="B429">
        <v>2622.5315999999998</v>
      </c>
    </row>
    <row r="430" spans="1:2" x14ac:dyDescent="0.2">
      <c r="A430" t="s">
        <v>628</v>
      </c>
      <c r="B430">
        <v>0</v>
      </c>
    </row>
    <row r="431" spans="1:2" x14ac:dyDescent="0.2">
      <c r="A431" t="s">
        <v>629</v>
      </c>
      <c r="B431">
        <v>1E-3</v>
      </c>
    </row>
    <row r="432" spans="1:2" x14ac:dyDescent="0.2">
      <c r="A432" t="s">
        <v>630</v>
      </c>
      <c r="B432">
        <v>0</v>
      </c>
    </row>
    <row r="433" spans="1:2" x14ac:dyDescent="0.2">
      <c r="A433" t="s">
        <v>631</v>
      </c>
      <c r="B433">
        <v>0</v>
      </c>
    </row>
    <row r="434" spans="1:2" x14ac:dyDescent="0.2">
      <c r="A434" t="s">
        <v>632</v>
      </c>
      <c r="B434">
        <v>0</v>
      </c>
    </row>
    <row r="435" spans="1:2" x14ac:dyDescent="0.2">
      <c r="A435" t="s">
        <v>633</v>
      </c>
      <c r="B435">
        <v>0</v>
      </c>
    </row>
    <row r="436" spans="1:2" x14ac:dyDescent="0.2">
      <c r="A436" t="s">
        <v>634</v>
      </c>
      <c r="B436">
        <v>0</v>
      </c>
    </row>
    <row r="437" spans="1:2" x14ac:dyDescent="0.2">
      <c r="A437" t="s">
        <v>635</v>
      </c>
      <c r="B437">
        <v>0</v>
      </c>
    </row>
    <row r="438" spans="1:2" x14ac:dyDescent="0.2">
      <c r="A438" t="s">
        <v>636</v>
      </c>
      <c r="B438">
        <v>2E-3</v>
      </c>
    </row>
    <row r="439" spans="1:2" x14ac:dyDescent="0.2">
      <c r="A439" t="s">
        <v>637</v>
      </c>
      <c r="B439">
        <v>0</v>
      </c>
    </row>
    <row r="440" spans="1:2" x14ac:dyDescent="0.2">
      <c r="A440" t="s">
        <v>638</v>
      </c>
      <c r="B440">
        <v>390.37488969600003</v>
      </c>
    </row>
    <row r="441" spans="1:2" x14ac:dyDescent="0.2">
      <c r="A441" t="s">
        <v>639</v>
      </c>
      <c r="B441">
        <v>1197.8390605500001</v>
      </c>
    </row>
    <row r="442" spans="1:2" x14ac:dyDescent="0.2">
      <c r="A442" t="s">
        <v>640</v>
      </c>
      <c r="B442">
        <v>0</v>
      </c>
    </row>
    <row r="443" spans="1:2" x14ac:dyDescent="0.2">
      <c r="A443" t="s">
        <v>641</v>
      </c>
      <c r="B443">
        <v>0</v>
      </c>
    </row>
    <row r="444" spans="1:2" x14ac:dyDescent="0.2">
      <c r="A444" t="s">
        <v>642</v>
      </c>
      <c r="B444">
        <v>1886.9546819823699</v>
      </c>
    </row>
    <row r="445" spans="1:2" x14ac:dyDescent="0.2">
      <c r="A445" t="s">
        <v>643</v>
      </c>
      <c r="B445">
        <v>0</v>
      </c>
    </row>
    <row r="446" spans="1:2" x14ac:dyDescent="0.2">
      <c r="A446" t="s">
        <v>644</v>
      </c>
      <c r="B446">
        <v>335.49748190251898</v>
      </c>
    </row>
    <row r="447" spans="1:2" x14ac:dyDescent="0.2">
      <c r="A447" t="s">
        <v>645</v>
      </c>
      <c r="B447">
        <v>0</v>
      </c>
    </row>
    <row r="448" spans="1:2" x14ac:dyDescent="0.2">
      <c r="A448" t="s">
        <v>646</v>
      </c>
      <c r="B448">
        <v>8538.8775879253608</v>
      </c>
    </row>
    <row r="449" spans="1:2" x14ac:dyDescent="0.2">
      <c r="A449" t="s">
        <v>647</v>
      </c>
      <c r="B449">
        <v>0</v>
      </c>
    </row>
    <row r="450" spans="1:2" x14ac:dyDescent="0.2">
      <c r="A450" t="s">
        <v>648</v>
      </c>
      <c r="B450">
        <v>2.6287871360000001</v>
      </c>
    </row>
    <row r="451" spans="1:2" x14ac:dyDescent="0.2">
      <c r="A451" t="s">
        <v>649</v>
      </c>
      <c r="B451">
        <v>8.0662562999999992</v>
      </c>
    </row>
    <row r="452" spans="1:2" x14ac:dyDescent="0.2">
      <c r="A452" t="s">
        <v>650</v>
      </c>
      <c r="B452">
        <v>0</v>
      </c>
    </row>
    <row r="453" spans="1:2" x14ac:dyDescent="0.2">
      <c r="A453" t="s">
        <v>651</v>
      </c>
      <c r="B453">
        <v>0</v>
      </c>
    </row>
    <row r="454" spans="1:2" x14ac:dyDescent="0.2">
      <c r="A454" t="s">
        <v>652</v>
      </c>
      <c r="B454">
        <v>0</v>
      </c>
    </row>
    <row r="455" spans="1:2" x14ac:dyDescent="0.2">
      <c r="A455" t="s">
        <v>653</v>
      </c>
      <c r="B455">
        <v>0</v>
      </c>
    </row>
    <row r="456" spans="1:2" x14ac:dyDescent="0.2">
      <c r="A456" t="s">
        <v>654</v>
      </c>
      <c r="B456">
        <v>1</v>
      </c>
    </row>
    <row r="457" spans="1:2" x14ac:dyDescent="0.2">
      <c r="A457" t="s">
        <v>655</v>
      </c>
      <c r="B45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FB58-F6A0-6449-8E23-8242B9476DAB}">
  <sheetPr>
    <tabColor theme="5" tint="0.39997558519241921"/>
  </sheetPr>
  <dimension ref="A1:AD176"/>
  <sheetViews>
    <sheetView workbookViewId="0">
      <selection activeCell="AA15" sqref="AA15"/>
    </sheetView>
  </sheetViews>
  <sheetFormatPr baseColWidth="10" defaultRowHeight="16" x14ac:dyDescent="0.2"/>
  <cols>
    <col min="1" max="1" width="65.6640625" customWidth="1"/>
  </cols>
  <sheetData>
    <row r="1" spans="1:30" x14ac:dyDescent="0.2">
      <c r="A1" s="1" t="s">
        <v>777</v>
      </c>
      <c r="B1" s="44" t="s">
        <v>20</v>
      </c>
      <c r="C1" s="44" t="s">
        <v>228</v>
      </c>
      <c r="D1" s="44" t="s">
        <v>229</v>
      </c>
      <c r="E1" s="44" t="s">
        <v>231</v>
      </c>
      <c r="F1" s="44" t="s">
        <v>232</v>
      </c>
      <c r="G1" s="44" t="s">
        <v>237</v>
      </c>
      <c r="H1" s="44" t="s">
        <v>233</v>
      </c>
      <c r="I1" s="44" t="s">
        <v>234</v>
      </c>
      <c r="J1" s="44" t="s">
        <v>250</v>
      </c>
      <c r="K1" s="44" t="s">
        <v>235</v>
      </c>
      <c r="L1" s="44" t="s">
        <v>236</v>
      </c>
      <c r="M1" s="44" t="s">
        <v>285</v>
      </c>
      <c r="N1" s="44" t="s">
        <v>284</v>
      </c>
      <c r="O1" s="44" t="s">
        <v>230</v>
      </c>
      <c r="P1" s="44" t="s">
        <v>238</v>
      </c>
      <c r="Q1" s="44" t="s">
        <v>239</v>
      </c>
      <c r="R1" s="44" t="s">
        <v>240</v>
      </c>
      <c r="S1" s="44" t="s">
        <v>242</v>
      </c>
      <c r="T1" s="44" t="s">
        <v>243</v>
      </c>
      <c r="U1" s="44" t="s">
        <v>241</v>
      </c>
      <c r="V1" s="44" t="s">
        <v>244</v>
      </c>
      <c r="W1" s="44" t="s">
        <v>245</v>
      </c>
      <c r="X1" s="44" t="s">
        <v>246</v>
      </c>
      <c r="Y1" s="44" t="s">
        <v>247</v>
      </c>
      <c r="Z1" s="44" t="s">
        <v>251</v>
      </c>
      <c r="AA1" s="44" t="s">
        <v>249</v>
      </c>
      <c r="AB1" s="44" t="s">
        <v>248</v>
      </c>
      <c r="AC1" s="44" t="s">
        <v>855</v>
      </c>
      <c r="AD1" s="44" t="s">
        <v>870</v>
      </c>
    </row>
    <row r="2" spans="1:30" x14ac:dyDescent="0.2">
      <c r="A2" s="2"/>
      <c r="B2" s="44"/>
      <c r="C2" s="44"/>
      <c r="D2" s="44"/>
      <c r="E2" s="44"/>
      <c r="F2" s="44"/>
      <c r="G2" s="44"/>
      <c r="H2" s="44"/>
      <c r="I2" s="44"/>
      <c r="J2" s="44"/>
      <c r="K2" s="44"/>
      <c r="L2" s="44"/>
      <c r="M2" s="44"/>
      <c r="N2" s="44"/>
      <c r="O2" s="44"/>
      <c r="P2" s="44"/>
      <c r="Q2" s="44"/>
      <c r="R2" s="44"/>
      <c r="S2" s="44"/>
      <c r="T2" s="44"/>
      <c r="U2" s="44"/>
      <c r="V2" s="44"/>
      <c r="W2" s="44"/>
      <c r="X2" s="44"/>
      <c r="Y2" s="44"/>
      <c r="Z2" s="44"/>
      <c r="AA2" s="44"/>
      <c r="AB2" s="44"/>
    </row>
    <row r="3" spans="1:30" x14ac:dyDescent="0.2">
      <c r="A3" s="87" t="s">
        <v>778</v>
      </c>
      <c r="B3" s="44">
        <v>172260.717</v>
      </c>
      <c r="C3" s="44">
        <v>208208.334</v>
      </c>
      <c r="D3" s="44">
        <v>31936.586500000001</v>
      </c>
      <c r="E3" s="44">
        <v>13694.5702</v>
      </c>
      <c r="F3" s="44">
        <v>93119.474100000007</v>
      </c>
      <c r="G3" s="44">
        <v>1655750.91</v>
      </c>
      <c r="H3" s="44">
        <v>129529.844</v>
      </c>
      <c r="I3" s="44">
        <v>10582.8886</v>
      </c>
      <c r="J3" s="44">
        <v>649753.652</v>
      </c>
      <c r="K3" s="44">
        <v>112386.194</v>
      </c>
      <c r="L3" s="44">
        <v>1229758.74</v>
      </c>
      <c r="M3" s="44">
        <v>1389021.89</v>
      </c>
      <c r="N3" s="44">
        <v>128853.948</v>
      </c>
      <c r="O3" s="44">
        <v>28629.029200000001</v>
      </c>
      <c r="P3" s="44">
        <v>64599.243499999997</v>
      </c>
      <c r="Q3" s="44">
        <v>90925.198699999994</v>
      </c>
      <c r="R3" s="44">
        <v>988131.98300000001</v>
      </c>
      <c r="S3" s="44">
        <v>25410.176800000001</v>
      </c>
      <c r="T3" s="44">
        <v>16092.2417</v>
      </c>
      <c r="U3" s="44">
        <v>15483.706099999999</v>
      </c>
      <c r="V3" s="44">
        <v>305645.85700000002</v>
      </c>
      <c r="W3" s="44">
        <v>286700.397</v>
      </c>
      <c r="X3" s="44">
        <v>120700.681</v>
      </c>
      <c r="Y3" s="44">
        <v>118510.712</v>
      </c>
      <c r="Z3" s="44">
        <v>206422.08199999999</v>
      </c>
      <c r="AA3" s="44">
        <v>23042.637699999999</v>
      </c>
      <c r="AB3" s="44">
        <v>45434.826800000003</v>
      </c>
      <c r="AC3">
        <v>5028.1706665450183</v>
      </c>
      <c r="AD3">
        <v>8165614.688002456</v>
      </c>
    </row>
    <row r="4" spans="1:30" x14ac:dyDescent="0.2">
      <c r="A4" s="88" t="s">
        <v>728</v>
      </c>
      <c r="B4" s="44">
        <v>8927813</v>
      </c>
      <c r="C4" s="44">
        <v>11507959</v>
      </c>
      <c r="D4" s="44">
        <v>7006502</v>
      </c>
      <c r="E4" s="44">
        <v>863652</v>
      </c>
      <c r="F4" s="44">
        <v>10630206</v>
      </c>
      <c r="G4" s="44">
        <v>83513685</v>
      </c>
      <c r="H4" s="44">
        <v>5843186</v>
      </c>
      <c r="I4" s="44">
        <v>1317409</v>
      </c>
      <c r="J4" s="44">
        <v>46525906</v>
      </c>
      <c r="K4" s="44">
        <v>5543156</v>
      </c>
      <c r="L4" s="44">
        <v>67535819</v>
      </c>
      <c r="M4" s="44">
        <v>66771507</v>
      </c>
      <c r="N4" s="44">
        <v>10619752</v>
      </c>
      <c r="O4" s="44">
        <v>4109744</v>
      </c>
      <c r="P4" s="44">
        <v>9797108</v>
      </c>
      <c r="Q4" s="44">
        <v>4809741</v>
      </c>
      <c r="R4" s="44">
        <v>60740278</v>
      </c>
      <c r="S4" s="44">
        <v>2783217</v>
      </c>
      <c r="T4" s="44">
        <v>615753</v>
      </c>
      <c r="U4" s="44">
        <v>1925909</v>
      </c>
      <c r="V4" s="44">
        <v>17304982</v>
      </c>
      <c r="W4" s="44">
        <v>37960346</v>
      </c>
      <c r="X4" s="44">
        <v>10243606</v>
      </c>
      <c r="Y4" s="44">
        <v>19376391</v>
      </c>
      <c r="Z4" s="44">
        <v>10190464</v>
      </c>
      <c r="AA4" s="44">
        <v>2072556</v>
      </c>
      <c r="AB4" s="44">
        <v>5451653</v>
      </c>
      <c r="AC4">
        <v>448097</v>
      </c>
      <c r="AD4">
        <v>514436397</v>
      </c>
    </row>
    <row r="5" spans="1:30" x14ac:dyDescent="0.2">
      <c r="A5" s="2"/>
      <c r="B5" s="44"/>
      <c r="C5" s="44"/>
      <c r="D5" s="44"/>
      <c r="E5" s="44"/>
      <c r="F5" s="44"/>
      <c r="G5" s="44"/>
      <c r="H5" s="44"/>
      <c r="I5" s="44"/>
      <c r="J5" s="44"/>
      <c r="K5" s="44"/>
      <c r="L5" s="44"/>
      <c r="M5" s="44"/>
      <c r="N5" s="44"/>
      <c r="O5" s="44"/>
      <c r="P5" s="44"/>
      <c r="Q5" s="44"/>
      <c r="R5" s="44"/>
      <c r="S5" s="44"/>
      <c r="T5" s="44"/>
      <c r="U5" s="44"/>
      <c r="V5" s="44"/>
      <c r="W5" s="44"/>
      <c r="X5" s="44"/>
      <c r="Y5" s="44"/>
      <c r="Z5" s="44"/>
      <c r="AA5" s="44"/>
      <c r="AB5" s="44"/>
    </row>
    <row r="6" spans="1:30" x14ac:dyDescent="0.2">
      <c r="A6" s="87" t="s">
        <v>729</v>
      </c>
      <c r="B6" s="44">
        <v>4048083</v>
      </c>
      <c r="C6" s="44">
        <v>4977208</v>
      </c>
      <c r="D6" s="44">
        <v>2907682</v>
      </c>
      <c r="E6" s="44">
        <v>326374</v>
      </c>
      <c r="F6" s="44">
        <v>4531724</v>
      </c>
      <c r="G6" s="44">
        <v>41721839</v>
      </c>
      <c r="H6" s="44">
        <v>2959702</v>
      </c>
      <c r="I6" s="44">
        <v>600947</v>
      </c>
      <c r="J6" s="44">
        <v>18930013</v>
      </c>
      <c r="K6" s="44">
        <v>2756641</v>
      </c>
      <c r="L6" s="44">
        <v>30465401</v>
      </c>
      <c r="M6" s="44">
        <v>28870997</v>
      </c>
      <c r="N6" s="44">
        <v>4193935</v>
      </c>
      <c r="O6" s="44">
        <v>1511861</v>
      </c>
      <c r="P6" s="44">
        <v>4284391</v>
      </c>
      <c r="Q6" s="44">
        <v>1783176</v>
      </c>
      <c r="R6" s="44">
        <v>26233800</v>
      </c>
      <c r="S6" s="44">
        <v>1293406</v>
      </c>
      <c r="T6" s="44">
        <v>238638</v>
      </c>
      <c r="U6" s="44">
        <v>820792</v>
      </c>
      <c r="V6" s="44">
        <v>8096264</v>
      </c>
      <c r="W6" s="44">
        <v>13773665</v>
      </c>
      <c r="X6" s="44">
        <v>4107903</v>
      </c>
      <c r="Y6" s="44">
        <v>7537489</v>
      </c>
      <c r="Z6" s="44">
        <v>4840191</v>
      </c>
      <c r="AA6" s="44">
        <v>855215</v>
      </c>
      <c r="AB6" s="44">
        <v>1964673</v>
      </c>
      <c r="AC6">
        <v>177231</v>
      </c>
      <c r="AD6">
        <v>224809241</v>
      </c>
    </row>
    <row r="7" spans="1:30" x14ac:dyDescent="0.2">
      <c r="A7" s="89" t="s">
        <v>730</v>
      </c>
      <c r="B7" s="44">
        <v>410041.277</v>
      </c>
      <c r="C7" s="44">
        <v>625937.76699999999</v>
      </c>
      <c r="D7" s="44">
        <v>224803.402</v>
      </c>
      <c r="E7" s="44">
        <v>46754.180399999997</v>
      </c>
      <c r="F7" s="44">
        <v>367163.76299999998</v>
      </c>
      <c r="G7" s="44">
        <v>4079580.83</v>
      </c>
      <c r="H7" s="44">
        <v>356456.36499999999</v>
      </c>
      <c r="I7" s="44">
        <v>41308.482199999999</v>
      </c>
      <c r="J7" s="44">
        <v>1913406.3</v>
      </c>
      <c r="K7" s="44">
        <v>249674.796</v>
      </c>
      <c r="L7" s="44">
        <v>2917964.49</v>
      </c>
      <c r="M7" s="44">
        <v>2694975.83</v>
      </c>
      <c r="N7" s="44">
        <v>379886.72899999999</v>
      </c>
      <c r="O7" s="44">
        <v>125163.058</v>
      </c>
      <c r="P7" s="44">
        <v>325560.92800000001</v>
      </c>
      <c r="Q7" s="44">
        <v>147107.552</v>
      </c>
      <c r="R7" s="44">
        <v>2486020.92</v>
      </c>
      <c r="S7" s="44">
        <v>83220.062900000004</v>
      </c>
      <c r="T7" s="44">
        <v>32134.950499999999</v>
      </c>
      <c r="U7" s="44">
        <v>52591.329700000002</v>
      </c>
      <c r="V7" s="44">
        <v>883096.31400000001</v>
      </c>
      <c r="W7" s="44">
        <v>1091129.3</v>
      </c>
      <c r="X7" s="44">
        <v>442912.87199999997</v>
      </c>
      <c r="Y7" s="44">
        <v>346024.99300000002</v>
      </c>
      <c r="Z7" s="44">
        <v>519197.57699999999</v>
      </c>
      <c r="AA7" s="44">
        <v>72289.093099999998</v>
      </c>
      <c r="AB7" s="44">
        <v>180861.92600000001</v>
      </c>
      <c r="AC7">
        <v>22039.141268435294</v>
      </c>
      <c r="AD7">
        <v>21117304.232574876</v>
      </c>
    </row>
    <row r="8" spans="1:30" x14ac:dyDescent="0.2">
      <c r="A8" s="90" t="s">
        <v>731</v>
      </c>
      <c r="B8" s="44">
        <v>55290</v>
      </c>
      <c r="C8" s="44">
        <v>60314</v>
      </c>
      <c r="D8" s="44">
        <v>10676</v>
      </c>
      <c r="E8" s="44">
        <v>4694</v>
      </c>
      <c r="F8" s="44">
        <v>41889</v>
      </c>
      <c r="G8" s="44">
        <v>442258</v>
      </c>
      <c r="H8" s="44">
        <v>42636</v>
      </c>
      <c r="I8" s="44">
        <v>4448</v>
      </c>
      <c r="J8" s="44">
        <v>148739</v>
      </c>
      <c r="K8" s="44">
        <v>28023</v>
      </c>
      <c r="L8" s="44">
        <v>309104</v>
      </c>
      <c r="M8" s="44">
        <v>340196</v>
      </c>
      <c r="N8" s="44">
        <v>16675</v>
      </c>
      <c r="O8" s="44">
        <v>6200</v>
      </c>
      <c r="P8" s="44">
        <v>25104</v>
      </c>
      <c r="Q8" s="44">
        <v>28773</v>
      </c>
      <c r="R8" s="44">
        <v>161224</v>
      </c>
      <c r="S8" s="44">
        <v>5251</v>
      </c>
      <c r="T8" s="44">
        <v>5838</v>
      </c>
      <c r="U8" s="44">
        <v>3489</v>
      </c>
      <c r="V8" s="44">
        <v>106533</v>
      </c>
      <c r="W8" s="44">
        <v>95759</v>
      </c>
      <c r="X8" s="44">
        <v>16014</v>
      </c>
      <c r="Y8" s="44">
        <v>30686</v>
      </c>
      <c r="Z8" s="44">
        <v>77366</v>
      </c>
      <c r="AA8" s="44">
        <v>8882</v>
      </c>
      <c r="AB8" s="44">
        <v>17466</v>
      </c>
      <c r="AC8">
        <v>3066</v>
      </c>
      <c r="AD8">
        <v>2096593</v>
      </c>
    </row>
    <row r="9" spans="1:30" x14ac:dyDescent="0.2">
      <c r="A9" s="88" t="s">
        <v>732</v>
      </c>
      <c r="B9" s="44">
        <v>6163.4319599999999</v>
      </c>
      <c r="C9" s="44">
        <v>8430.5306199999995</v>
      </c>
      <c r="D9" s="44">
        <v>1088.8411699999999</v>
      </c>
      <c r="E9" s="44">
        <v>740.31365500000004</v>
      </c>
      <c r="F9" s="44">
        <v>4433.4822100000001</v>
      </c>
      <c r="G9" s="44">
        <v>55059.270199999999</v>
      </c>
      <c r="H9" s="44">
        <v>6544.4319500000001</v>
      </c>
      <c r="I9" s="44">
        <v>399.49521700000003</v>
      </c>
      <c r="J9" s="44">
        <v>17827.887999999999</v>
      </c>
      <c r="K9" s="44">
        <v>3004.8534100000002</v>
      </c>
      <c r="L9" s="44">
        <v>35102.025800000003</v>
      </c>
      <c r="M9" s="44">
        <v>34764.203500000003</v>
      </c>
      <c r="N9" s="44">
        <v>1826.4406799999999</v>
      </c>
      <c r="O9" s="44">
        <v>614.71527200000003</v>
      </c>
      <c r="P9" s="44">
        <v>2073.45057</v>
      </c>
      <c r="Q9" s="44">
        <v>2760.7384200000001</v>
      </c>
      <c r="R9" s="44">
        <v>17018.746599999999</v>
      </c>
      <c r="S9" s="44">
        <v>409.46682299999998</v>
      </c>
      <c r="T9" s="44">
        <v>886.87433499999997</v>
      </c>
      <c r="U9" s="44">
        <v>295.31918999999999</v>
      </c>
      <c r="V9" s="44">
        <v>13334.0674</v>
      </c>
      <c r="W9" s="44">
        <v>11358.6774</v>
      </c>
      <c r="X9" s="44">
        <v>1972.4016099999999</v>
      </c>
      <c r="Y9" s="44">
        <v>1993.2625800000001</v>
      </c>
      <c r="Z9" s="44">
        <v>10222.471299999999</v>
      </c>
      <c r="AA9" s="44">
        <v>1053.3427899999999</v>
      </c>
      <c r="AB9" s="44">
        <v>2363.2988599999999</v>
      </c>
      <c r="AC9">
        <v>407.95115115762212</v>
      </c>
      <c r="AD9">
        <v>242149.99269643522</v>
      </c>
    </row>
    <row r="10" spans="1:30" x14ac:dyDescent="0.2">
      <c r="A10" s="2"/>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spans="1:30" x14ac:dyDescent="0.2">
      <c r="A11" s="87" t="s">
        <v>733</v>
      </c>
      <c r="B11" s="44">
        <v>3321.63</v>
      </c>
      <c r="C11" s="44">
        <v>2630.21</v>
      </c>
      <c r="D11" s="44">
        <v>2377.04</v>
      </c>
      <c r="E11" s="44">
        <v>739.77</v>
      </c>
      <c r="F11" s="44">
        <v>3091.85</v>
      </c>
      <c r="G11" s="44">
        <v>2908.87</v>
      </c>
      <c r="H11" s="44">
        <v>3113.48</v>
      </c>
      <c r="I11" s="44">
        <v>3791.22</v>
      </c>
      <c r="J11" s="44">
        <v>1639.98</v>
      </c>
      <c r="K11" s="44">
        <v>5032.28</v>
      </c>
      <c r="L11" s="44">
        <v>2257.9699999999998</v>
      </c>
      <c r="M11" s="44">
        <v>3014.61</v>
      </c>
      <c r="N11" s="44">
        <v>1577.85</v>
      </c>
      <c r="O11" s="44">
        <v>2250.3000000000002</v>
      </c>
      <c r="P11" s="44">
        <v>2593.27</v>
      </c>
      <c r="Q11" s="44">
        <v>2912.95</v>
      </c>
      <c r="R11" s="44">
        <v>1809.52</v>
      </c>
      <c r="S11" s="44">
        <v>3523.31</v>
      </c>
      <c r="T11" s="44">
        <v>2848.52</v>
      </c>
      <c r="U11" s="44">
        <v>3695.33</v>
      </c>
      <c r="V11" s="44">
        <v>2624.19</v>
      </c>
      <c r="W11" s="44">
        <v>3112.99</v>
      </c>
      <c r="X11" s="44">
        <v>1075.56</v>
      </c>
      <c r="Y11" s="44">
        <v>2786.09</v>
      </c>
      <c r="Z11" s="44">
        <v>4911.42</v>
      </c>
      <c r="AA11" s="44">
        <v>2699.5</v>
      </c>
      <c r="AB11" s="44">
        <v>3055.59</v>
      </c>
      <c r="AC11">
        <v>541.82000000000005</v>
      </c>
      <c r="AD11">
        <v>2903.8679999999999</v>
      </c>
    </row>
    <row r="12" spans="1:30" x14ac:dyDescent="0.2">
      <c r="A12" s="90" t="s">
        <v>734</v>
      </c>
      <c r="B12" s="44">
        <v>3703.6063899999999</v>
      </c>
      <c r="C12" s="44">
        <v>2801.63778</v>
      </c>
      <c r="D12" s="44">
        <v>2665.8858300000002</v>
      </c>
      <c r="E12" s="44">
        <v>805.09277799999995</v>
      </c>
      <c r="F12" s="44">
        <v>3495.1133300000001</v>
      </c>
      <c r="G12" s="44">
        <v>3190.4749999999999</v>
      </c>
      <c r="H12" s="44">
        <v>3430.50083</v>
      </c>
      <c r="I12" s="44">
        <v>4369.4369399999996</v>
      </c>
      <c r="J12" s="44">
        <v>1847.4219399999999</v>
      </c>
      <c r="K12" s="44">
        <v>5759.7166699999998</v>
      </c>
      <c r="L12" s="44">
        <v>2479.8274999999999</v>
      </c>
      <c r="M12" s="44">
        <v>3104.3575000000001</v>
      </c>
      <c r="N12" s="44">
        <v>1696.59</v>
      </c>
      <c r="O12" s="44">
        <v>2501.5247199999999</v>
      </c>
      <c r="P12" s="44">
        <v>2859.1183299999998</v>
      </c>
      <c r="Q12" s="44">
        <v>2845.2497199999998</v>
      </c>
      <c r="R12" s="44">
        <v>2045.9252799999999</v>
      </c>
      <c r="S12" s="44">
        <v>4029.0866700000001</v>
      </c>
      <c r="T12" s="44">
        <v>3049.5450000000001</v>
      </c>
      <c r="U12" s="44">
        <v>4200.2813900000001</v>
      </c>
      <c r="V12" s="44">
        <v>2844.4730599999998</v>
      </c>
      <c r="W12" s="44">
        <v>3552.5944399999998</v>
      </c>
      <c r="X12" s="44">
        <v>1254.01306</v>
      </c>
      <c r="Y12" s="44">
        <v>3141.67722</v>
      </c>
      <c r="Z12" s="44">
        <v>5350.4436100000003</v>
      </c>
      <c r="AA12" s="44">
        <v>3026.8150000000001</v>
      </c>
      <c r="AB12" s="44">
        <v>3386.4508300000002</v>
      </c>
      <c r="AC12">
        <v>561.19055555555576</v>
      </c>
      <c r="AD12">
        <v>3208.8047444186909</v>
      </c>
    </row>
    <row r="13" spans="1:30" x14ac:dyDescent="0.2">
      <c r="A13" s="91" t="s">
        <v>735</v>
      </c>
      <c r="B13" s="44">
        <v>0.89686367</v>
      </c>
      <c r="C13" s="44">
        <v>0.93881157999999998</v>
      </c>
      <c r="D13" s="44">
        <v>0.89165108999999998</v>
      </c>
      <c r="E13" s="44">
        <v>0.91886303999999996</v>
      </c>
      <c r="F13" s="44">
        <v>0.88462081000000004</v>
      </c>
      <c r="G13" s="44">
        <v>0.91173570999999998</v>
      </c>
      <c r="H13" s="44">
        <v>0.90758759</v>
      </c>
      <c r="I13" s="44">
        <v>0.86766785999999996</v>
      </c>
      <c r="J13" s="44">
        <v>0.88771274</v>
      </c>
      <c r="K13" s="44">
        <v>0.87370270000000005</v>
      </c>
      <c r="L13" s="44">
        <v>0.91053510999999998</v>
      </c>
      <c r="M13" s="44">
        <v>0.97108983000000004</v>
      </c>
      <c r="N13" s="44">
        <v>0.93001255000000005</v>
      </c>
      <c r="O13" s="44">
        <v>0.89957136000000004</v>
      </c>
      <c r="P13" s="44">
        <v>0.90701737000000004</v>
      </c>
      <c r="Q13" s="44">
        <v>1.0237941399999999</v>
      </c>
      <c r="R13" s="44">
        <v>0.88445068000000004</v>
      </c>
      <c r="S13" s="44">
        <v>0.87446866000000001</v>
      </c>
      <c r="T13" s="44">
        <v>0.93408033000000001</v>
      </c>
      <c r="U13" s="44">
        <v>0.87978153000000003</v>
      </c>
      <c r="V13" s="44">
        <v>0.92255752000000002</v>
      </c>
      <c r="W13" s="44">
        <v>0.87625819999999999</v>
      </c>
      <c r="X13" s="44">
        <v>0.85769441999999996</v>
      </c>
      <c r="Y13" s="44">
        <v>0.88681611999999999</v>
      </c>
      <c r="Z13" s="44">
        <v>0.91794631999999998</v>
      </c>
      <c r="AA13" s="44">
        <v>0.89186158000000004</v>
      </c>
      <c r="AB13" s="44">
        <v>0.90229864999999998</v>
      </c>
      <c r="AC13">
        <v>0.96548310486733036</v>
      </c>
      <c r="AD13">
        <v>0.904968744218828</v>
      </c>
    </row>
    <row r="14" spans="1:30" x14ac:dyDescent="0.2">
      <c r="A14" s="2"/>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spans="1:30" x14ac:dyDescent="0.2">
      <c r="A15" s="92" t="s">
        <v>736</v>
      </c>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spans="1:30" x14ac:dyDescent="0.2">
      <c r="A16" s="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spans="1:30" x14ac:dyDescent="0.2">
      <c r="A17" s="93" t="s">
        <v>737</v>
      </c>
      <c r="B17" s="44">
        <v>2.2054421799999999</v>
      </c>
      <c r="C17" s="44">
        <v>2.31213142</v>
      </c>
      <c r="D17" s="44">
        <v>2.4096520899999998</v>
      </c>
      <c r="E17" s="44">
        <v>2.6462034399999999</v>
      </c>
      <c r="F17" s="44">
        <v>2.3457311199999999</v>
      </c>
      <c r="G17" s="44">
        <v>2.0016779499999999</v>
      </c>
      <c r="H17" s="44">
        <v>1.97424808</v>
      </c>
      <c r="I17" s="44">
        <v>2.1922216099999998</v>
      </c>
      <c r="J17" s="44">
        <v>2.4577852099999999</v>
      </c>
      <c r="K17" s="44">
        <v>2.0108370999999998</v>
      </c>
      <c r="L17" s="44">
        <v>2.2168038800000001</v>
      </c>
      <c r="M17" s="44">
        <v>2.3127537600000001</v>
      </c>
      <c r="N17" s="44">
        <v>2.53216895</v>
      </c>
      <c r="O17" s="44">
        <v>2.7183345600000002</v>
      </c>
      <c r="P17" s="44">
        <v>2.2866979199999999</v>
      </c>
      <c r="Q17" s="44">
        <v>2.6972889900000001</v>
      </c>
      <c r="R17" s="44">
        <v>2.3153442499999999</v>
      </c>
      <c r="S17" s="44">
        <v>2.1518510000000002</v>
      </c>
      <c r="T17" s="44">
        <v>2.5802805900000001</v>
      </c>
      <c r="U17" s="44">
        <v>2.34640323</v>
      </c>
      <c r="V17" s="44">
        <v>2.1374033799999999</v>
      </c>
      <c r="W17" s="44">
        <v>2.7560090900000001</v>
      </c>
      <c r="X17" s="44">
        <v>2.4936338600000001</v>
      </c>
      <c r="Y17" s="44">
        <v>2.5706692200000001</v>
      </c>
      <c r="Z17" s="44">
        <v>2.1053846799999998</v>
      </c>
      <c r="AA17" s="44">
        <v>2.4234327000000002</v>
      </c>
      <c r="AB17" s="44">
        <v>2.77483988</v>
      </c>
      <c r="AC17">
        <v>2.5283217947198855</v>
      </c>
      <c r="AD17">
        <v>2.2883240684932522</v>
      </c>
    </row>
    <row r="18" spans="1:30" x14ac:dyDescent="0.2">
      <c r="A18" s="94" t="s">
        <v>738</v>
      </c>
      <c r="B18" s="44">
        <v>45.928524400000001</v>
      </c>
      <c r="C18" s="44">
        <v>54.391727299999999</v>
      </c>
      <c r="D18" s="44">
        <v>32.084969399999999</v>
      </c>
      <c r="E18" s="44">
        <v>54.135439300000002</v>
      </c>
      <c r="F18" s="44">
        <v>34.539665800000002</v>
      </c>
      <c r="G18" s="44">
        <v>48.849249399999998</v>
      </c>
      <c r="H18" s="44">
        <v>61.003768399999998</v>
      </c>
      <c r="I18" s="44">
        <v>31.3558524</v>
      </c>
      <c r="J18" s="44">
        <v>41.125610799999997</v>
      </c>
      <c r="K18" s="44">
        <v>45.041993400000003</v>
      </c>
      <c r="L18" s="44">
        <v>43.2061761</v>
      </c>
      <c r="M18" s="44">
        <v>40.361165300000003</v>
      </c>
      <c r="N18" s="44">
        <v>35.771713800000001</v>
      </c>
      <c r="O18" s="44">
        <v>30.455195700000001</v>
      </c>
      <c r="P18" s="44">
        <v>33.230309200000001</v>
      </c>
      <c r="Q18" s="44">
        <v>30.585337500000001</v>
      </c>
      <c r="R18" s="44">
        <v>40.928705000000001</v>
      </c>
      <c r="S18" s="44">
        <v>29.9006735</v>
      </c>
      <c r="T18" s="44">
        <v>52.188053400000001</v>
      </c>
      <c r="U18" s="44">
        <v>27.3072765</v>
      </c>
      <c r="V18" s="44">
        <v>51.031333799999999</v>
      </c>
      <c r="W18" s="44">
        <v>28.743924100000001</v>
      </c>
      <c r="X18" s="44">
        <v>43.237983999999997</v>
      </c>
      <c r="Y18" s="44">
        <v>17.858072400000001</v>
      </c>
      <c r="Z18" s="44">
        <v>50.9493559</v>
      </c>
      <c r="AA18" s="44">
        <v>34.879199</v>
      </c>
      <c r="AB18" s="44">
        <v>33.175612200000003</v>
      </c>
      <c r="AC18">
        <v>49.183862575369389</v>
      </c>
      <c r="AD18">
        <v>41.049397662613039</v>
      </c>
    </row>
    <row r="19" spans="1:30" x14ac:dyDescent="0.2">
      <c r="A19" s="95" t="s">
        <v>739</v>
      </c>
      <c r="B19" s="44">
        <v>101.292705</v>
      </c>
      <c r="C19" s="44">
        <v>125.760822</v>
      </c>
      <c r="D19" s="44">
        <v>77.313613500000002</v>
      </c>
      <c r="E19" s="44">
        <v>143.25338500000001</v>
      </c>
      <c r="F19" s="44">
        <v>81.020768899999993</v>
      </c>
      <c r="G19" s="44">
        <v>97.780465199999995</v>
      </c>
      <c r="H19" s="44">
        <v>120.436573</v>
      </c>
      <c r="I19" s="44">
        <v>68.738977300000002</v>
      </c>
      <c r="J19" s="44">
        <v>101.077918</v>
      </c>
      <c r="K19" s="44">
        <v>90.572111500000005</v>
      </c>
      <c r="L19" s="44">
        <v>95.779618600000006</v>
      </c>
      <c r="M19" s="44">
        <v>93.345437099999998</v>
      </c>
      <c r="N19" s="44">
        <v>90.580022999999997</v>
      </c>
      <c r="O19" s="44">
        <v>82.787410899999998</v>
      </c>
      <c r="P19" s="44">
        <v>75.987678900000006</v>
      </c>
      <c r="Q19" s="44">
        <v>82.497494200000006</v>
      </c>
      <c r="R19" s="44">
        <v>94.764041899999995</v>
      </c>
      <c r="S19" s="44">
        <v>64.341794399999998</v>
      </c>
      <c r="T19" s="44">
        <v>134.65982099999999</v>
      </c>
      <c r="U19" s="44">
        <v>64.073881900000003</v>
      </c>
      <c r="V19" s="44">
        <v>109.074545</v>
      </c>
      <c r="W19" s="44">
        <v>79.218516100000002</v>
      </c>
      <c r="X19" s="44">
        <v>107.81970099999999</v>
      </c>
      <c r="Y19" s="44">
        <v>45.907197099999998</v>
      </c>
      <c r="Z19" s="44">
        <v>107.267994</v>
      </c>
      <c r="AA19" s="44">
        <v>84.527391499999993</v>
      </c>
      <c r="AB19" s="44">
        <v>92.057012</v>
      </c>
      <c r="AC19">
        <v>124.35263169781413</v>
      </c>
      <c r="AD19">
        <v>93.934324668508069</v>
      </c>
    </row>
    <row r="20" spans="1:30" x14ac:dyDescent="0.2">
      <c r="A20" s="94" t="s">
        <v>740</v>
      </c>
      <c r="B20" s="44">
        <v>50.545248899999997</v>
      </c>
      <c r="C20" s="44">
        <v>60.453891599999999</v>
      </c>
      <c r="D20" s="44">
        <v>42.325454100000002</v>
      </c>
      <c r="E20" s="44">
        <v>59.600437200000002</v>
      </c>
      <c r="F20" s="44">
        <v>45.119756700000003</v>
      </c>
      <c r="G20" s="44">
        <v>62.195726999999998</v>
      </c>
      <c r="H20" s="44">
        <v>77.748814899999999</v>
      </c>
      <c r="I20" s="44">
        <v>40.969659200000002</v>
      </c>
      <c r="J20" s="44">
        <v>48.7675695</v>
      </c>
      <c r="K20" s="44">
        <v>53.3251116</v>
      </c>
      <c r="L20" s="44">
        <v>51.227160499999997</v>
      </c>
      <c r="M20" s="44">
        <v>44.184880499999998</v>
      </c>
      <c r="N20" s="44">
        <v>43.256068900000002</v>
      </c>
      <c r="O20" s="44">
        <v>36.473665199999999</v>
      </c>
      <c r="P20" s="44">
        <v>36.119519400000001</v>
      </c>
      <c r="Q20" s="44">
        <v>35.572356200000002</v>
      </c>
      <c r="R20" s="44">
        <v>45.591334799999998</v>
      </c>
      <c r="S20" s="44">
        <v>36.238023599999998</v>
      </c>
      <c r="T20" s="44">
        <v>58.875019100000003</v>
      </c>
      <c r="U20" s="44">
        <v>36.073480799999999</v>
      </c>
      <c r="V20" s="44">
        <v>58.558777200000002</v>
      </c>
      <c r="W20" s="44">
        <v>43.039529899999998</v>
      </c>
      <c r="X20" s="44">
        <v>49.3927081</v>
      </c>
      <c r="Y20" s="44">
        <v>25.268416899999998</v>
      </c>
      <c r="Z20" s="44">
        <v>62.758751799999999</v>
      </c>
      <c r="AA20" s="44">
        <v>48.935946600000001</v>
      </c>
      <c r="AB20" s="44">
        <v>48.7626457</v>
      </c>
      <c r="AC20">
        <v>52.62640020307937</v>
      </c>
      <c r="AD20">
        <v>50.472265660691583</v>
      </c>
    </row>
    <row r="21" spans="1:30" x14ac:dyDescent="0.2">
      <c r="A21" s="95" t="s">
        <v>741</v>
      </c>
      <c r="B21" s="44">
        <v>111.47462400000001</v>
      </c>
      <c r="C21" s="44">
        <v>139.777342</v>
      </c>
      <c r="D21" s="44">
        <v>101.989619</v>
      </c>
      <c r="E21" s="44">
        <v>157.71488199999999</v>
      </c>
      <c r="F21" s="44">
        <v>105.83881700000001</v>
      </c>
      <c r="G21" s="44">
        <v>124.49581499999999</v>
      </c>
      <c r="H21" s="44">
        <v>153.49544900000001</v>
      </c>
      <c r="I21" s="44">
        <v>89.814572299999995</v>
      </c>
      <c r="J21" s="44">
        <v>119.86021100000001</v>
      </c>
      <c r="K21" s="44">
        <v>107.22811299999999</v>
      </c>
      <c r="L21" s="44">
        <v>113.560568</v>
      </c>
      <c r="M21" s="44">
        <v>102.188749</v>
      </c>
      <c r="N21" s="44">
        <v>109.53167500000001</v>
      </c>
      <c r="O21" s="44">
        <v>99.147624500000006</v>
      </c>
      <c r="P21" s="44">
        <v>82.594430000000003</v>
      </c>
      <c r="Q21" s="44">
        <v>95.948925000000003</v>
      </c>
      <c r="R21" s="44">
        <v>105.559635</v>
      </c>
      <c r="S21" s="44">
        <v>77.978827499999994</v>
      </c>
      <c r="T21" s="44">
        <v>151.91406900000001</v>
      </c>
      <c r="U21" s="44">
        <v>84.642931899999994</v>
      </c>
      <c r="V21" s="44">
        <v>125.16372800000001</v>
      </c>
      <c r="W21" s="44">
        <v>118.61733599999999</v>
      </c>
      <c r="X21" s="44">
        <v>123.167329</v>
      </c>
      <c r="Y21" s="44">
        <v>64.956741699999995</v>
      </c>
      <c r="Z21" s="44">
        <v>132.131315</v>
      </c>
      <c r="AA21" s="44">
        <v>118.592973</v>
      </c>
      <c r="AB21" s="44">
        <v>135.30853400000001</v>
      </c>
      <c r="AC21">
        <v>133.05647461109658</v>
      </c>
      <c r="AD21">
        <v>115.49690030274603</v>
      </c>
    </row>
    <row r="22" spans="1:30" x14ac:dyDescent="0.2">
      <c r="A22" s="93" t="s">
        <v>779</v>
      </c>
      <c r="B22" s="44">
        <v>19294.839199999999</v>
      </c>
      <c r="C22" s="44">
        <v>18092.550899999998</v>
      </c>
      <c r="D22" s="44">
        <v>4558.1356500000002</v>
      </c>
      <c r="E22" s="44">
        <v>15856.583699999999</v>
      </c>
      <c r="F22" s="44">
        <v>8759.8936599999997</v>
      </c>
      <c r="G22" s="44">
        <v>19826.102900000002</v>
      </c>
      <c r="H22" s="44">
        <v>22167.674200000001</v>
      </c>
      <c r="I22" s="44">
        <v>8033.1078500000003</v>
      </c>
      <c r="J22" s="44">
        <v>13965.4164</v>
      </c>
      <c r="K22" s="44">
        <v>20274.766599999999</v>
      </c>
      <c r="L22" s="44">
        <v>18208.985400000001</v>
      </c>
      <c r="M22" s="44">
        <v>20802.614000000001</v>
      </c>
      <c r="N22" s="44">
        <v>12133.423500000001</v>
      </c>
      <c r="O22" s="44">
        <v>6966.1344300000001</v>
      </c>
      <c r="P22" s="44">
        <v>6593.7053599999999</v>
      </c>
      <c r="Q22" s="44">
        <v>18904.385600000001</v>
      </c>
      <c r="R22" s="44">
        <v>16268.1505</v>
      </c>
      <c r="S22" s="44">
        <v>9129.7864399999999</v>
      </c>
      <c r="T22" s="44">
        <v>26134.248100000001</v>
      </c>
      <c r="U22" s="44">
        <v>8039.6872800000001</v>
      </c>
      <c r="V22" s="44">
        <v>17662.304199999999</v>
      </c>
      <c r="W22" s="44">
        <v>7552.6286600000003</v>
      </c>
      <c r="X22" s="44">
        <v>11783.0265</v>
      </c>
      <c r="Y22" s="44">
        <v>6116.2427900000002</v>
      </c>
      <c r="Z22" s="44">
        <v>20256.396799999999</v>
      </c>
      <c r="AA22" s="44">
        <v>11117.980799999999</v>
      </c>
      <c r="AB22" s="44">
        <v>8334.1376999999993</v>
      </c>
      <c r="AC22">
        <v>11221.165655081419</v>
      </c>
      <c r="AD22">
        <v>15872.933438654916</v>
      </c>
    </row>
    <row r="23" spans="1:30" x14ac:dyDescent="0.2">
      <c r="A23" s="94" t="s">
        <v>780</v>
      </c>
      <c r="B23" s="44">
        <v>42553.652399999999</v>
      </c>
      <c r="C23" s="44">
        <v>41832.355499999998</v>
      </c>
      <c r="D23" s="44">
        <v>10983.5211</v>
      </c>
      <c r="E23" s="44">
        <v>41959.746200000001</v>
      </c>
      <c r="F23" s="44">
        <v>20548.355100000001</v>
      </c>
      <c r="G23" s="44">
        <v>39685.472800000003</v>
      </c>
      <c r="H23" s="44">
        <v>43764.488400000002</v>
      </c>
      <c r="I23" s="44">
        <v>17610.352599999998</v>
      </c>
      <c r="J23" s="44">
        <v>34323.993999999999</v>
      </c>
      <c r="K23" s="44">
        <v>40769.252899999999</v>
      </c>
      <c r="L23" s="44">
        <v>40365.749400000001</v>
      </c>
      <c r="M23" s="44">
        <v>48111.323900000003</v>
      </c>
      <c r="N23" s="44">
        <v>30723.8783</v>
      </c>
      <c r="O23" s="44">
        <v>18936.283899999999</v>
      </c>
      <c r="P23" s="44">
        <v>15077.8123</v>
      </c>
      <c r="Q23" s="44">
        <v>50990.5913</v>
      </c>
      <c r="R23" s="44">
        <v>37666.368699999999</v>
      </c>
      <c r="S23" s="44">
        <v>19645.9401</v>
      </c>
      <c r="T23" s="44">
        <v>67433.693199999994</v>
      </c>
      <c r="U23" s="44">
        <v>18864.3482</v>
      </c>
      <c r="V23" s="44">
        <v>37751.468699999998</v>
      </c>
      <c r="W23" s="44">
        <v>20815.113300000001</v>
      </c>
      <c r="X23" s="44">
        <v>29382.5537</v>
      </c>
      <c r="Y23" s="44">
        <v>15722.837100000001</v>
      </c>
      <c r="Z23" s="44">
        <v>42647.507599999997</v>
      </c>
      <c r="AA23" s="44">
        <v>26943.678199999998</v>
      </c>
      <c r="AB23" s="44">
        <v>23125.897700000001</v>
      </c>
      <c r="AC23">
        <v>28370.717687904587</v>
      </c>
      <c r="AD23">
        <v>36322.415625265407</v>
      </c>
    </row>
    <row r="24" spans="1:30" x14ac:dyDescent="0.2">
      <c r="A24" s="95" t="s">
        <v>742</v>
      </c>
      <c r="B24" s="44">
        <v>1.17155348</v>
      </c>
      <c r="C24" s="44">
        <v>1.1516953000000001</v>
      </c>
      <c r="D24" s="44">
        <v>0.30238960999999998</v>
      </c>
      <c r="E24" s="44">
        <v>1.15520252</v>
      </c>
      <c r="F24" s="44">
        <v>0.56572104999999995</v>
      </c>
      <c r="G24" s="44">
        <v>1.0925890300000001</v>
      </c>
      <c r="H24" s="44">
        <v>1.2048892600000001</v>
      </c>
      <c r="I24" s="44">
        <v>0.48483429</v>
      </c>
      <c r="J24" s="44">
        <v>0.94498104000000005</v>
      </c>
      <c r="K24" s="44">
        <v>1.1224268100000001</v>
      </c>
      <c r="L24" s="44">
        <v>1.11131786</v>
      </c>
      <c r="M24" s="44">
        <v>1.3245628899999999</v>
      </c>
      <c r="N24" s="44">
        <v>0.84586550000000005</v>
      </c>
      <c r="O24" s="44">
        <v>0.52133878</v>
      </c>
      <c r="P24" s="44">
        <v>0.41511039999999999</v>
      </c>
      <c r="Q24" s="44">
        <v>1.4038326000000001</v>
      </c>
      <c r="R24" s="44">
        <v>1.03700065</v>
      </c>
      <c r="S24" s="44">
        <v>0.54087647000000005</v>
      </c>
      <c r="T24" s="44">
        <v>1.8565310699999999</v>
      </c>
      <c r="U24" s="44">
        <v>0.51935830000000005</v>
      </c>
      <c r="V24" s="44">
        <v>1.0393435600000001</v>
      </c>
      <c r="W24" s="44">
        <v>0.57306522000000004</v>
      </c>
      <c r="X24" s="44">
        <v>0.80893720999999996</v>
      </c>
      <c r="Y24" s="44">
        <v>0.43286870999999999</v>
      </c>
      <c r="Z24" s="44">
        <v>1.17413743</v>
      </c>
      <c r="AA24" s="44">
        <v>0.74179202</v>
      </c>
      <c r="AB24" s="44">
        <v>0.63668391000000002</v>
      </c>
      <c r="AC24">
        <v>0.78108014567649731</v>
      </c>
      <c r="AD24">
        <v>1</v>
      </c>
    </row>
    <row r="25" spans="1:30" x14ac:dyDescent="0.2">
      <c r="A25" s="2"/>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spans="1:30" x14ac:dyDescent="0.2">
      <c r="A26" s="92" t="s">
        <v>743</v>
      </c>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spans="1:30" x14ac:dyDescent="0.2">
      <c r="A27" s="2"/>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spans="1:30" x14ac:dyDescent="0.2">
      <c r="A28" s="96" t="s">
        <v>744</v>
      </c>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spans="1:30" x14ac:dyDescent="0.2">
      <c r="A29" s="96" t="s">
        <v>745</v>
      </c>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spans="1:30" x14ac:dyDescent="0.2">
      <c r="A30" s="97" t="s">
        <v>746</v>
      </c>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spans="1:30" x14ac:dyDescent="0.2">
      <c r="A31" s="98" t="s">
        <v>747</v>
      </c>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spans="1:30" x14ac:dyDescent="0.2">
      <c r="A32" s="99" t="s">
        <v>748</v>
      </c>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spans="1:30" x14ac:dyDescent="0.2">
      <c r="A33" s="2"/>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spans="1:30" x14ac:dyDescent="0.2">
      <c r="A34" s="92" t="s">
        <v>749</v>
      </c>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spans="1:30" x14ac:dyDescent="0.2">
      <c r="A35" s="2"/>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spans="1:30" x14ac:dyDescent="0.2">
      <c r="A36" s="10" t="s">
        <v>750</v>
      </c>
      <c r="B36" s="44">
        <v>6170.7995799999999</v>
      </c>
      <c r="C36" s="44">
        <v>7819.3386200000004</v>
      </c>
      <c r="D36" s="44">
        <v>2286.1986099999999</v>
      </c>
      <c r="E36" s="44">
        <v>342.23733900000002</v>
      </c>
      <c r="F36" s="44">
        <v>6986.9630299999999</v>
      </c>
      <c r="G36" s="44">
        <v>55156.544300000001</v>
      </c>
      <c r="H36" s="44">
        <v>4430.0365199999997</v>
      </c>
      <c r="I36" s="44">
        <v>936.52072499999997</v>
      </c>
      <c r="J36" s="44">
        <v>15350.849700000001</v>
      </c>
      <c r="K36" s="44">
        <v>5265.3826300000001</v>
      </c>
      <c r="L36" s="44">
        <v>36447.1031</v>
      </c>
      <c r="M36" s="44">
        <v>35659.025000000001</v>
      </c>
      <c r="N36" s="44">
        <v>4191.9283400000004</v>
      </c>
      <c r="O36" s="44">
        <v>2232.19553</v>
      </c>
      <c r="P36" s="44">
        <v>6035.1357399999997</v>
      </c>
      <c r="Q36" s="44">
        <v>2643.9570399999998</v>
      </c>
      <c r="R36" s="44">
        <v>30670.131799999999</v>
      </c>
      <c r="S36" s="44">
        <v>1419.4644900000001</v>
      </c>
      <c r="T36" s="44">
        <v>431.89788600000003</v>
      </c>
      <c r="U36" s="44">
        <v>1159.46252</v>
      </c>
      <c r="V36" s="44">
        <v>9764.1023800000003</v>
      </c>
      <c r="W36" s="44">
        <v>20075.751</v>
      </c>
      <c r="X36" s="44">
        <v>2457.6712900000002</v>
      </c>
      <c r="Y36" s="44">
        <v>7516.9618200000004</v>
      </c>
      <c r="Z36" s="44">
        <v>7666.6872100000001</v>
      </c>
      <c r="AA36" s="44">
        <v>1139.43202</v>
      </c>
      <c r="AB36" s="44">
        <v>2189.6896400000001</v>
      </c>
      <c r="AC36">
        <v>90.312554018167873</v>
      </c>
      <c r="AD36">
        <v>276535.78024616261</v>
      </c>
    </row>
    <row r="37" spans="1:30" x14ac:dyDescent="0.2">
      <c r="A37" s="11" t="s">
        <v>2</v>
      </c>
      <c r="B37" s="44">
        <v>31.3794787</v>
      </c>
      <c r="C37" s="44">
        <v>104.05022200000001</v>
      </c>
      <c r="D37" s="44">
        <v>138.23333</v>
      </c>
      <c r="E37" s="44">
        <v>0</v>
      </c>
      <c r="F37" s="44">
        <v>907.09348199999999</v>
      </c>
      <c r="G37" s="44">
        <v>667.91407000000004</v>
      </c>
      <c r="H37" s="44">
        <v>0</v>
      </c>
      <c r="I37" s="44">
        <v>7.6707762099999997</v>
      </c>
      <c r="J37" s="44">
        <v>124.995294</v>
      </c>
      <c r="K37" s="44">
        <v>4.8360009599999998</v>
      </c>
      <c r="L37" s="44">
        <v>39.732453499999998</v>
      </c>
      <c r="M37" s="44">
        <v>649.23696299999995</v>
      </c>
      <c r="N37" s="44">
        <v>0</v>
      </c>
      <c r="O37" s="44">
        <v>2.5863352499999999</v>
      </c>
      <c r="P37" s="44">
        <v>91.245431999999994</v>
      </c>
      <c r="Q37" s="44">
        <v>433.02569599999998</v>
      </c>
      <c r="R37" s="44">
        <v>0</v>
      </c>
      <c r="S37" s="44">
        <v>59.079430000000002</v>
      </c>
      <c r="T37" s="44">
        <v>1.08585986</v>
      </c>
      <c r="U37" s="44">
        <v>7.6573716000000003</v>
      </c>
      <c r="V37" s="44">
        <v>0.60292067999999999</v>
      </c>
      <c r="W37" s="44">
        <v>5998.6234800000002</v>
      </c>
      <c r="X37" s="44">
        <v>0</v>
      </c>
      <c r="Y37" s="44">
        <v>90.640430199999997</v>
      </c>
      <c r="Z37" s="44">
        <v>0</v>
      </c>
      <c r="AA37" s="44">
        <v>0</v>
      </c>
      <c r="AB37" s="44">
        <v>24.4382096</v>
      </c>
      <c r="AC37">
        <v>0</v>
      </c>
      <c r="AD37">
        <v>9384.1272326490889</v>
      </c>
    </row>
    <row r="38" spans="1:30" x14ac:dyDescent="0.2">
      <c r="A38" s="5" t="s">
        <v>751</v>
      </c>
      <c r="B38" s="44">
        <v>858.86120900000003</v>
      </c>
      <c r="C38" s="44">
        <v>2382.0579299999999</v>
      </c>
      <c r="D38" s="44">
        <v>40.058429799999999</v>
      </c>
      <c r="E38" s="44">
        <v>125.03820899999999</v>
      </c>
      <c r="F38" s="44">
        <v>55.814861700000002</v>
      </c>
      <c r="G38" s="44">
        <v>11451.2413</v>
      </c>
      <c r="H38" s="44">
        <v>242.43444700000001</v>
      </c>
      <c r="I38" s="44">
        <v>11.895116099999999</v>
      </c>
      <c r="J38" s="44">
        <v>2903.2585899999999</v>
      </c>
      <c r="K38" s="44">
        <v>371.55049500000001</v>
      </c>
      <c r="L38" s="44">
        <v>5823.2745199999999</v>
      </c>
      <c r="M38" s="44">
        <v>2405.9444699999999</v>
      </c>
      <c r="N38" s="44">
        <v>1226.3185599999999</v>
      </c>
      <c r="O38" s="44">
        <v>116.39326699999999</v>
      </c>
      <c r="P38" s="44">
        <v>80.455587899999998</v>
      </c>
      <c r="Q38" s="44">
        <v>965.702809</v>
      </c>
      <c r="R38" s="44">
        <v>2333.9737799999998</v>
      </c>
      <c r="S38" s="44">
        <v>42.772615299999998</v>
      </c>
      <c r="T38" s="44">
        <v>142.524722</v>
      </c>
      <c r="U38" s="44">
        <v>55.1742919</v>
      </c>
      <c r="V38" s="44">
        <v>44.287813200000002</v>
      </c>
      <c r="W38" s="44">
        <v>523.99162000000001</v>
      </c>
      <c r="X38" s="44">
        <v>462.54408699999999</v>
      </c>
      <c r="Y38" s="44">
        <v>297.31876999999997</v>
      </c>
      <c r="Z38" s="44">
        <v>109.449105</v>
      </c>
      <c r="AA38" s="44">
        <v>122.15504799999999</v>
      </c>
      <c r="AB38" s="44">
        <v>6.3243286200000002</v>
      </c>
      <c r="AC38">
        <v>17.802125913269339</v>
      </c>
      <c r="AD38">
        <v>33218.618137893041</v>
      </c>
    </row>
    <row r="39" spans="1:30" x14ac:dyDescent="0.2">
      <c r="A39" s="100" t="s">
        <v>3</v>
      </c>
      <c r="B39" s="44">
        <v>41.1665207</v>
      </c>
      <c r="C39" s="44">
        <v>85.499429800000001</v>
      </c>
      <c r="D39" s="44">
        <v>38.807083300000002</v>
      </c>
      <c r="E39" s="44">
        <v>39.3584356</v>
      </c>
      <c r="F39" s="44">
        <v>55.814861700000002</v>
      </c>
      <c r="G39" s="44">
        <v>702.57445499999994</v>
      </c>
      <c r="H39" s="44">
        <v>21.498045999999999</v>
      </c>
      <c r="I39" s="44">
        <v>6.7133948700000001</v>
      </c>
      <c r="J39" s="44">
        <v>1011.79386</v>
      </c>
      <c r="K39" s="44">
        <v>30.164880499999999</v>
      </c>
      <c r="L39" s="44">
        <v>919.68910200000005</v>
      </c>
      <c r="M39" s="44">
        <v>297.70375300000001</v>
      </c>
      <c r="N39" s="44">
        <v>83.144491400000007</v>
      </c>
      <c r="O39" s="44">
        <v>57.819740799999998</v>
      </c>
      <c r="P39" s="44">
        <v>80.455587899999998</v>
      </c>
      <c r="Q39" s="44">
        <v>63.157548499999997</v>
      </c>
      <c r="R39" s="44">
        <v>969.21860400000003</v>
      </c>
      <c r="S39" s="44">
        <v>31.900105</v>
      </c>
      <c r="T39" s="44">
        <v>0.36215233000000002</v>
      </c>
      <c r="U39" s="44">
        <v>20.697306300000001</v>
      </c>
      <c r="V39" s="44">
        <v>27.669858900000001</v>
      </c>
      <c r="W39" s="44">
        <v>496.17125099999998</v>
      </c>
      <c r="X39" s="44">
        <v>400.31122699999997</v>
      </c>
      <c r="Y39" s="44">
        <v>256.40318500000001</v>
      </c>
      <c r="Z39" s="44">
        <v>71.947567899999996</v>
      </c>
      <c r="AA39" s="44">
        <v>40.187649800000003</v>
      </c>
      <c r="AB39" s="44">
        <v>6.3243286200000002</v>
      </c>
      <c r="AC39">
        <v>14.891602961346589</v>
      </c>
      <c r="AD39">
        <v>5871.4460338801173</v>
      </c>
    </row>
    <row r="40" spans="1:30" x14ac:dyDescent="0.2">
      <c r="A40" s="100" t="s">
        <v>752</v>
      </c>
      <c r="B40" s="44">
        <v>817.69468800000004</v>
      </c>
      <c r="C40" s="44">
        <v>2296.5585000000001</v>
      </c>
      <c r="D40" s="44">
        <v>1.2513464999999999</v>
      </c>
      <c r="E40" s="44">
        <v>85.679773900000001</v>
      </c>
      <c r="F40" s="44">
        <v>0</v>
      </c>
      <c r="G40" s="44">
        <v>10748.6669</v>
      </c>
      <c r="H40" s="44">
        <v>220.93640099999999</v>
      </c>
      <c r="I40" s="44">
        <v>5.1817212799999997</v>
      </c>
      <c r="J40" s="44">
        <v>1891.4647299999999</v>
      </c>
      <c r="K40" s="44">
        <v>341.38561399999998</v>
      </c>
      <c r="L40" s="44">
        <v>4903.5854200000003</v>
      </c>
      <c r="M40" s="44">
        <v>2108.24071</v>
      </c>
      <c r="N40" s="44">
        <v>1143.17407</v>
      </c>
      <c r="O40" s="44">
        <v>58.573526700000002</v>
      </c>
      <c r="P40" s="44">
        <v>0</v>
      </c>
      <c r="Q40" s="44">
        <v>902.54525999999998</v>
      </c>
      <c r="R40" s="44">
        <v>1364.7551699999999</v>
      </c>
      <c r="S40" s="44">
        <v>10.8725103</v>
      </c>
      <c r="T40" s="44">
        <v>142.16256999999999</v>
      </c>
      <c r="U40" s="44">
        <v>34.476985599999999</v>
      </c>
      <c r="V40" s="44">
        <v>16.617954399999999</v>
      </c>
      <c r="W40" s="44">
        <v>27.820369500000002</v>
      </c>
      <c r="X40" s="44">
        <v>62.232860299999999</v>
      </c>
      <c r="Y40" s="44">
        <v>40.915585399999998</v>
      </c>
      <c r="Z40" s="44">
        <v>37.501536799999997</v>
      </c>
      <c r="AA40" s="44">
        <v>81.967398700000004</v>
      </c>
      <c r="AB40" s="44">
        <v>0</v>
      </c>
      <c r="AC40">
        <v>2.910522951922752</v>
      </c>
      <c r="AD40">
        <v>27347.172104012927</v>
      </c>
    </row>
    <row r="41" spans="1:30" x14ac:dyDescent="0.2">
      <c r="A41" s="5" t="s">
        <v>753</v>
      </c>
      <c r="B41" s="44">
        <v>1120.8563999999999</v>
      </c>
      <c r="C41" s="44">
        <v>3041.9879000000001</v>
      </c>
      <c r="D41" s="44">
        <v>62.1295492</v>
      </c>
      <c r="E41" s="44">
        <v>0</v>
      </c>
      <c r="F41" s="44">
        <v>1686.29234</v>
      </c>
      <c r="G41" s="44">
        <v>20322.536499999998</v>
      </c>
      <c r="H41" s="44">
        <v>585.02767800000004</v>
      </c>
      <c r="I41" s="44">
        <v>60.755471</v>
      </c>
      <c r="J41" s="44">
        <v>2861.72489</v>
      </c>
      <c r="K41" s="44">
        <v>32.3017051</v>
      </c>
      <c r="L41" s="44">
        <v>9383.9227300000002</v>
      </c>
      <c r="M41" s="44">
        <v>21472.240000000002</v>
      </c>
      <c r="N41" s="44">
        <v>392.98397899999998</v>
      </c>
      <c r="O41" s="44">
        <v>387.09727700000002</v>
      </c>
      <c r="P41" s="44">
        <v>2172.2072699999999</v>
      </c>
      <c r="Q41" s="44">
        <v>522.509593</v>
      </c>
      <c r="R41" s="44">
        <v>15223.1322</v>
      </c>
      <c r="S41" s="44">
        <v>125.082132</v>
      </c>
      <c r="T41" s="44">
        <v>189.51900699999999</v>
      </c>
      <c r="U41" s="44">
        <v>94.433439899999996</v>
      </c>
      <c r="V41" s="44">
        <v>6823.9938899999997</v>
      </c>
      <c r="W41" s="44">
        <v>3616.7636699999998</v>
      </c>
      <c r="X41" s="44">
        <v>239.70274000000001</v>
      </c>
      <c r="Y41" s="44">
        <v>1900.74145</v>
      </c>
      <c r="Z41" s="44">
        <v>39.373551900000002</v>
      </c>
      <c r="AA41" s="44">
        <v>94.830410099999995</v>
      </c>
      <c r="AB41" s="44">
        <v>1216.3294100000001</v>
      </c>
      <c r="AC41">
        <v>0</v>
      </c>
      <c r="AD41">
        <v>93668.47517494786</v>
      </c>
    </row>
    <row r="42" spans="1:30" x14ac:dyDescent="0.2">
      <c r="A42" s="5" t="s">
        <v>754</v>
      </c>
      <c r="B42" s="44">
        <v>1922.1031</v>
      </c>
      <c r="C42" s="44">
        <v>660.490678</v>
      </c>
      <c r="D42" s="44">
        <v>779.136259</v>
      </c>
      <c r="E42" s="44">
        <v>72.307641700000005</v>
      </c>
      <c r="F42" s="44">
        <v>1978.6774499999999</v>
      </c>
      <c r="G42" s="44">
        <v>6677.1740900000004</v>
      </c>
      <c r="H42" s="44">
        <v>1079.10466</v>
      </c>
      <c r="I42" s="44">
        <v>434.85848399999998</v>
      </c>
      <c r="J42" s="44">
        <v>3378.67227</v>
      </c>
      <c r="K42" s="44">
        <v>1362.6427200000001</v>
      </c>
      <c r="L42" s="44">
        <v>7025.7437099999997</v>
      </c>
      <c r="M42" s="44">
        <v>2106.5016799999999</v>
      </c>
      <c r="N42" s="44">
        <v>1157.9251999999999</v>
      </c>
      <c r="O42" s="44">
        <v>1120.9440099999999</v>
      </c>
      <c r="P42" s="44">
        <v>2097.0751399999999</v>
      </c>
      <c r="Q42" s="44">
        <v>64.751407900000004</v>
      </c>
      <c r="R42" s="44">
        <v>5997.2874400000001</v>
      </c>
      <c r="S42" s="44">
        <v>517.957446</v>
      </c>
      <c r="T42" s="44">
        <v>24.2624499</v>
      </c>
      <c r="U42" s="44">
        <v>496.52712100000002</v>
      </c>
      <c r="V42" s="44">
        <v>569.001711</v>
      </c>
      <c r="W42" s="44">
        <v>3045.9065799999998</v>
      </c>
      <c r="X42" s="44">
        <v>753.42146600000001</v>
      </c>
      <c r="Y42" s="44">
        <v>3200.0290599999998</v>
      </c>
      <c r="Z42" s="44">
        <v>1281.9178300000001</v>
      </c>
      <c r="AA42" s="44">
        <v>579.10253599999999</v>
      </c>
      <c r="AB42" s="44">
        <v>46.101527099999998</v>
      </c>
      <c r="AC42">
        <v>7.8160591947617677</v>
      </c>
      <c r="AD42">
        <v>48437.439715553875</v>
      </c>
    </row>
    <row r="43" spans="1:30" x14ac:dyDescent="0.2">
      <c r="A43" s="100" t="s">
        <v>6</v>
      </c>
      <c r="B43" s="44">
        <v>1757.4218100000001</v>
      </c>
      <c r="C43" s="44">
        <v>597.47813699999995</v>
      </c>
      <c r="D43" s="44">
        <v>766.70009800000003</v>
      </c>
      <c r="E43" s="44">
        <v>9.06993458</v>
      </c>
      <c r="F43" s="44">
        <v>1944.74449</v>
      </c>
      <c r="G43" s="44">
        <v>5816.1130800000001</v>
      </c>
      <c r="H43" s="44">
        <v>1050.7932699999999</v>
      </c>
      <c r="I43" s="44">
        <v>433.68640799999997</v>
      </c>
      <c r="J43" s="44">
        <v>3006.1065199999998</v>
      </c>
      <c r="K43" s="44">
        <v>1357.04907</v>
      </c>
      <c r="L43" s="44">
        <v>6824.8181000000004</v>
      </c>
      <c r="M43" s="44">
        <v>1955.32322</v>
      </c>
      <c r="N43" s="44">
        <v>964.12951399999997</v>
      </c>
      <c r="O43" s="44">
        <v>1104.4357199999999</v>
      </c>
      <c r="P43" s="44">
        <v>2079.8022500000002</v>
      </c>
      <c r="Q43" s="44">
        <v>38.739668199999997</v>
      </c>
      <c r="R43" s="44">
        <v>5741.5291699999998</v>
      </c>
      <c r="S43" s="44">
        <v>516.07677100000001</v>
      </c>
      <c r="T43" s="44">
        <v>20.978062999999999</v>
      </c>
      <c r="U43" s="44">
        <v>494.93383499999999</v>
      </c>
      <c r="V43" s="44">
        <v>515.61665400000004</v>
      </c>
      <c r="W43" s="44">
        <v>2885.9295299999999</v>
      </c>
      <c r="X43" s="44">
        <v>685.63034700000003</v>
      </c>
      <c r="Y43" s="44">
        <v>3181.3910799999999</v>
      </c>
      <c r="Z43" s="44">
        <v>1200.94676</v>
      </c>
      <c r="AA43" s="44">
        <v>531.83143399999994</v>
      </c>
      <c r="AB43" s="44">
        <v>33.339506800000002</v>
      </c>
      <c r="AC43">
        <v>1.6687056074282216</v>
      </c>
      <c r="AD43">
        <v>45516.283152492098</v>
      </c>
    </row>
    <row r="44" spans="1:30" x14ac:dyDescent="0.2">
      <c r="A44" s="100" t="s">
        <v>755</v>
      </c>
      <c r="B44" s="44">
        <v>6.1214602100000004</v>
      </c>
      <c r="C44" s="44">
        <v>5.70386769</v>
      </c>
      <c r="D44" s="44">
        <v>0.27764746000000001</v>
      </c>
      <c r="E44" s="44">
        <v>0</v>
      </c>
      <c r="F44" s="44">
        <v>7.0525335399999998</v>
      </c>
      <c r="G44" s="44">
        <v>60.946627700000001</v>
      </c>
      <c r="H44" s="44">
        <v>9.6519995699999992</v>
      </c>
      <c r="I44" s="44">
        <v>0.23164903000000001</v>
      </c>
      <c r="J44" s="44">
        <v>4.8524669300000003</v>
      </c>
      <c r="K44" s="44">
        <v>3.6653350000000001E-2</v>
      </c>
      <c r="L44" s="44">
        <v>29.8582532</v>
      </c>
      <c r="M44" s="44">
        <v>46.592870599999998</v>
      </c>
      <c r="N44" s="44">
        <v>0.99319513000000004</v>
      </c>
      <c r="O44" s="44">
        <v>0.17444432000000001</v>
      </c>
      <c r="P44" s="44">
        <v>2.2806952100000002</v>
      </c>
      <c r="Q44" s="44">
        <v>1.6771384499999999</v>
      </c>
      <c r="R44" s="44">
        <v>17.050322600000001</v>
      </c>
      <c r="S44" s="44">
        <v>0.49395801</v>
      </c>
      <c r="T44" s="44">
        <v>0.24368585000000001</v>
      </c>
      <c r="U44" s="44">
        <v>0.50186717999999997</v>
      </c>
      <c r="V44" s="44">
        <v>26.325762399999999</v>
      </c>
      <c r="W44" s="44">
        <v>14.796141</v>
      </c>
      <c r="X44" s="44">
        <v>0.17777572</v>
      </c>
      <c r="Y44" s="44">
        <v>1.0193490700000001</v>
      </c>
      <c r="Z44" s="44">
        <v>59.145649200000001</v>
      </c>
      <c r="AA44" s="44">
        <v>0.42316294999999998</v>
      </c>
      <c r="AB44" s="44">
        <v>5.9097159699999997</v>
      </c>
      <c r="AC44">
        <v>0</v>
      </c>
      <c r="AD44">
        <v>302.53889234216956</v>
      </c>
    </row>
    <row r="45" spans="1:30" x14ac:dyDescent="0.2">
      <c r="A45" s="100" t="s">
        <v>756</v>
      </c>
      <c r="B45" s="44">
        <v>0.86211170999999998</v>
      </c>
      <c r="C45" s="44">
        <v>11.987038399999999</v>
      </c>
      <c r="D45" s="44">
        <v>2.6755300000000002E-3</v>
      </c>
      <c r="E45" s="44">
        <v>0.1121726</v>
      </c>
      <c r="F45" s="44">
        <v>0</v>
      </c>
      <c r="G45" s="44">
        <v>21.499630400000001</v>
      </c>
      <c r="H45" s="44">
        <v>0.99564553</v>
      </c>
      <c r="I45" s="44">
        <v>0</v>
      </c>
      <c r="J45" s="44">
        <v>3.93496771</v>
      </c>
      <c r="K45" s="44">
        <v>0.94003745999999999</v>
      </c>
      <c r="L45" s="44">
        <v>8.8607974499999997</v>
      </c>
      <c r="M45" s="44">
        <v>5.1404475100000004</v>
      </c>
      <c r="N45" s="44">
        <v>2.8336131899999999</v>
      </c>
      <c r="O45" s="44">
        <v>9.5161339999999997E-2</v>
      </c>
      <c r="P45" s="44">
        <v>0</v>
      </c>
      <c r="Q45" s="44">
        <v>1.64503211</v>
      </c>
      <c r="R45" s="44">
        <v>2.6397800600000001</v>
      </c>
      <c r="S45" s="44">
        <v>1.3789249999999999E-2</v>
      </c>
      <c r="T45" s="44">
        <v>0.21771462999999999</v>
      </c>
      <c r="U45" s="44">
        <v>9.9458539999999998E-2</v>
      </c>
      <c r="V45" s="44">
        <v>2.303653E-2</v>
      </c>
      <c r="W45" s="44">
        <v>5.3230319999999998E-2</v>
      </c>
      <c r="X45" s="44">
        <v>0.10781196</v>
      </c>
      <c r="Y45" s="44">
        <v>9.542515E-2</v>
      </c>
      <c r="Z45" s="44">
        <v>0.13054605999999999</v>
      </c>
      <c r="AA45" s="44">
        <v>0.13824827000000001</v>
      </c>
      <c r="AB45" s="44">
        <v>0</v>
      </c>
      <c r="AC45">
        <v>5.0389556193621357E-3</v>
      </c>
      <c r="AD45">
        <v>62.433410645868214</v>
      </c>
    </row>
    <row r="46" spans="1:30" x14ac:dyDescent="0.2">
      <c r="A46" s="100" t="s">
        <v>16</v>
      </c>
      <c r="B46" s="44">
        <v>157.697723</v>
      </c>
      <c r="C46" s="44">
        <v>45.3216356</v>
      </c>
      <c r="D46" s="44">
        <v>12.1558381</v>
      </c>
      <c r="E46" s="44">
        <v>61.043531399999999</v>
      </c>
      <c r="F46" s="44">
        <v>26.8804336</v>
      </c>
      <c r="G46" s="44">
        <v>748.18424200000004</v>
      </c>
      <c r="H46" s="44">
        <v>17.663744000000001</v>
      </c>
      <c r="I46" s="44">
        <v>0.94042718000000003</v>
      </c>
      <c r="J46" s="44">
        <v>349.20468899999997</v>
      </c>
      <c r="K46" s="44">
        <v>4.6169495700000001</v>
      </c>
      <c r="L46" s="44">
        <v>146.07914</v>
      </c>
      <c r="M46" s="44">
        <v>99.445135100000002</v>
      </c>
      <c r="N46" s="44">
        <v>189.81914399999999</v>
      </c>
      <c r="O46" s="44">
        <v>16.238686600000001</v>
      </c>
      <c r="P46" s="44">
        <v>14.9921945</v>
      </c>
      <c r="Q46" s="44">
        <v>22.6895691</v>
      </c>
      <c r="R46" s="44">
        <v>234.94364200000001</v>
      </c>
      <c r="S46" s="44">
        <v>1.372927</v>
      </c>
      <c r="T46" s="44">
        <v>2.8229863900000001</v>
      </c>
      <c r="U46" s="44">
        <v>0.99196028000000003</v>
      </c>
      <c r="V46" s="44">
        <v>27.036257800000001</v>
      </c>
      <c r="W46" s="44">
        <v>125.067193</v>
      </c>
      <c r="X46" s="44">
        <v>67.505531899999994</v>
      </c>
      <c r="Y46" s="44">
        <v>12.0227498</v>
      </c>
      <c r="Z46" s="44">
        <v>21.694868499999998</v>
      </c>
      <c r="AA46" s="44">
        <v>13.08788</v>
      </c>
      <c r="AB46" s="44">
        <v>6.8523043499999998</v>
      </c>
      <c r="AC46">
        <v>6.1423146317141839</v>
      </c>
      <c r="AD46">
        <v>2432.5136989835487</v>
      </c>
    </row>
    <row r="47" spans="1:30" x14ac:dyDescent="0.2">
      <c r="A47" s="100" t="s">
        <v>7</v>
      </c>
      <c r="B47" s="44">
        <v>0</v>
      </c>
      <c r="C47" s="44">
        <v>0</v>
      </c>
      <c r="D47" s="44">
        <v>0</v>
      </c>
      <c r="E47" s="44">
        <v>2.0820031000000001</v>
      </c>
      <c r="F47" s="44">
        <v>0</v>
      </c>
      <c r="G47" s="44">
        <v>30.430511500000001</v>
      </c>
      <c r="H47" s="44">
        <v>0</v>
      </c>
      <c r="I47" s="44">
        <v>0</v>
      </c>
      <c r="J47" s="44">
        <v>14.5736294</v>
      </c>
      <c r="K47" s="44">
        <v>0</v>
      </c>
      <c r="L47" s="44">
        <v>16.1274145</v>
      </c>
      <c r="M47" s="44">
        <v>0</v>
      </c>
      <c r="N47" s="44">
        <v>0.14973106999999999</v>
      </c>
      <c r="O47" s="44">
        <v>0</v>
      </c>
      <c r="P47" s="44">
        <v>0</v>
      </c>
      <c r="Q47" s="44">
        <v>0</v>
      </c>
      <c r="R47" s="44">
        <v>1.12452006</v>
      </c>
      <c r="S47" s="44">
        <v>0</v>
      </c>
      <c r="T47" s="44">
        <v>0</v>
      </c>
      <c r="U47" s="44">
        <v>0</v>
      </c>
      <c r="V47" s="44">
        <v>0</v>
      </c>
      <c r="W47" s="44">
        <v>20.0604871</v>
      </c>
      <c r="X47" s="44">
        <v>0</v>
      </c>
      <c r="Y47" s="44">
        <v>5.5004529099999999</v>
      </c>
      <c r="Z47" s="44">
        <v>0</v>
      </c>
      <c r="AA47" s="44">
        <v>33.621811399999999</v>
      </c>
      <c r="AB47" s="44">
        <v>0</v>
      </c>
      <c r="AC47">
        <v>0</v>
      </c>
      <c r="AD47">
        <v>123.67056109018233</v>
      </c>
    </row>
    <row r="48" spans="1:30" x14ac:dyDescent="0.2">
      <c r="A48" s="5" t="s">
        <v>8</v>
      </c>
      <c r="B48" s="44">
        <v>794.47417199999995</v>
      </c>
      <c r="C48" s="44">
        <v>2.17111952</v>
      </c>
      <c r="D48" s="44">
        <v>334.30526700000001</v>
      </c>
      <c r="E48" s="44">
        <v>0</v>
      </c>
      <c r="F48" s="44">
        <v>991.51638100000002</v>
      </c>
      <c r="G48" s="44">
        <v>4729.3667999999998</v>
      </c>
      <c r="H48" s="44">
        <v>1613.54766</v>
      </c>
      <c r="I48" s="44">
        <v>266.81960400000003</v>
      </c>
      <c r="J48" s="44">
        <v>0</v>
      </c>
      <c r="K48" s="44">
        <v>1669.2167300000001</v>
      </c>
      <c r="L48" s="44">
        <v>1570.2179000000001</v>
      </c>
      <c r="M48" s="44">
        <v>63.0879975</v>
      </c>
      <c r="N48" s="44">
        <v>58.710833899999997</v>
      </c>
      <c r="O48" s="44">
        <v>99.885434000000004</v>
      </c>
      <c r="P48" s="44">
        <v>523.917553</v>
      </c>
      <c r="Q48" s="44">
        <v>0</v>
      </c>
      <c r="R48" s="44">
        <v>1053.4151099999999</v>
      </c>
      <c r="S48" s="44">
        <v>417.18971699999997</v>
      </c>
      <c r="T48" s="44">
        <v>0</v>
      </c>
      <c r="U48" s="44">
        <v>352.40402899999998</v>
      </c>
      <c r="V48" s="44">
        <v>310.29421400000001</v>
      </c>
      <c r="W48" s="44">
        <v>4108.4247299999997</v>
      </c>
      <c r="X48" s="44">
        <v>1.06009193</v>
      </c>
      <c r="Y48" s="44">
        <v>762.449389</v>
      </c>
      <c r="Z48" s="44">
        <v>2457.62826</v>
      </c>
      <c r="AA48" s="44">
        <v>72.044968800000007</v>
      </c>
      <c r="AB48" s="44">
        <v>418.61375399999997</v>
      </c>
      <c r="AC48">
        <v>0</v>
      </c>
      <c r="AD48">
        <v>22670.761718621747</v>
      </c>
    </row>
    <row r="49" spans="1:30" x14ac:dyDescent="0.2">
      <c r="A49" s="7" t="s">
        <v>15</v>
      </c>
      <c r="B49" s="44">
        <v>1443.1252199999999</v>
      </c>
      <c r="C49" s="44">
        <v>1628.5807600000001</v>
      </c>
      <c r="D49" s="44">
        <v>932.335779</v>
      </c>
      <c r="E49" s="44">
        <v>144.89148800000001</v>
      </c>
      <c r="F49" s="44">
        <v>1367.5685100000001</v>
      </c>
      <c r="G49" s="44">
        <v>11308.3115</v>
      </c>
      <c r="H49" s="44">
        <v>909.92207099999996</v>
      </c>
      <c r="I49" s="44">
        <v>154.52127400000001</v>
      </c>
      <c r="J49" s="44">
        <v>6082.1986399999996</v>
      </c>
      <c r="K49" s="44">
        <v>1824.8349900000001</v>
      </c>
      <c r="L49" s="44">
        <v>12604.211799999999</v>
      </c>
      <c r="M49" s="44">
        <v>8962.0138800000004</v>
      </c>
      <c r="N49" s="44">
        <v>1355.9897599999999</v>
      </c>
      <c r="O49" s="44">
        <v>505.28921100000002</v>
      </c>
      <c r="P49" s="44">
        <v>1070.2347500000001</v>
      </c>
      <c r="Q49" s="44">
        <v>657.96753699999999</v>
      </c>
      <c r="R49" s="44">
        <v>6062.3232500000004</v>
      </c>
      <c r="S49" s="44">
        <v>257.38315499999999</v>
      </c>
      <c r="T49" s="44">
        <v>74.505847399999993</v>
      </c>
      <c r="U49" s="44">
        <v>153.26626200000001</v>
      </c>
      <c r="V49" s="44">
        <v>2015.92182</v>
      </c>
      <c r="W49" s="44">
        <v>2782.0409100000002</v>
      </c>
      <c r="X49" s="44">
        <v>1000.9429</v>
      </c>
      <c r="Y49" s="44">
        <v>1265.7827199999999</v>
      </c>
      <c r="Z49" s="44">
        <v>3778.31846</v>
      </c>
      <c r="AA49" s="44">
        <v>271.29905400000001</v>
      </c>
      <c r="AB49" s="44">
        <v>477.88241199999999</v>
      </c>
      <c r="AC49">
        <v>64.694368910136774</v>
      </c>
      <c r="AD49">
        <v>69156.358266497002</v>
      </c>
    </row>
    <row r="50" spans="1:30" x14ac:dyDescent="0.2">
      <c r="A50" s="2"/>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spans="1:30" x14ac:dyDescent="0.2">
      <c r="A51" s="101" t="s">
        <v>757</v>
      </c>
      <c r="B51" s="44">
        <v>6170.7995799999999</v>
      </c>
      <c r="C51" s="44">
        <v>7819.3386200000004</v>
      </c>
      <c r="D51" s="44">
        <v>2286.1986099999999</v>
      </c>
      <c r="E51" s="44">
        <v>342.23733900000002</v>
      </c>
      <c r="F51" s="44">
        <v>6986.9630299999999</v>
      </c>
      <c r="G51" s="44">
        <v>55156.544300000001</v>
      </c>
      <c r="H51" s="44">
        <v>4430.0365199999997</v>
      </c>
      <c r="I51" s="44">
        <v>936.52072499999997</v>
      </c>
      <c r="J51" s="44">
        <v>15350.849700000001</v>
      </c>
      <c r="K51" s="44">
        <v>5265.3826300000001</v>
      </c>
      <c r="L51" s="44">
        <v>36447.1031</v>
      </c>
      <c r="M51" s="44">
        <v>35659.025000000001</v>
      </c>
      <c r="N51" s="44">
        <v>4191.9283400000004</v>
      </c>
      <c r="O51" s="44">
        <v>2232.19553</v>
      </c>
      <c r="P51" s="44">
        <v>6035.1357399999997</v>
      </c>
      <c r="Q51" s="44">
        <v>2643.9570399999998</v>
      </c>
      <c r="R51" s="44">
        <v>30670.131799999999</v>
      </c>
      <c r="S51" s="44">
        <v>1419.4644900000001</v>
      </c>
      <c r="T51" s="44">
        <v>431.89788600000003</v>
      </c>
      <c r="U51" s="44">
        <v>1159.46252</v>
      </c>
      <c r="V51" s="44">
        <v>9764.1023800000003</v>
      </c>
      <c r="W51" s="44">
        <v>20075.751</v>
      </c>
      <c r="X51" s="44">
        <v>2457.6712900000002</v>
      </c>
      <c r="Y51" s="44">
        <v>7516.9618200000004</v>
      </c>
      <c r="Z51" s="44">
        <v>7666.6872100000001</v>
      </c>
      <c r="AA51" s="44">
        <v>1139.43202</v>
      </c>
      <c r="AB51" s="44">
        <v>2189.6896400000001</v>
      </c>
      <c r="AC51">
        <v>90.312554018167887</v>
      </c>
      <c r="AD51">
        <v>276535.78024616261</v>
      </c>
    </row>
    <row r="52" spans="1:30" x14ac:dyDescent="0.2">
      <c r="A52" s="102" t="s">
        <v>758</v>
      </c>
      <c r="B52" s="44">
        <v>5445.1585100000002</v>
      </c>
      <c r="C52" s="44">
        <v>6916.6618600000002</v>
      </c>
      <c r="D52" s="44">
        <v>1926.8830800000001</v>
      </c>
      <c r="E52" s="44">
        <v>272.01186300000001</v>
      </c>
      <c r="F52" s="44">
        <v>6454.1192199999996</v>
      </c>
      <c r="G52" s="44">
        <v>48325.1371</v>
      </c>
      <c r="H52" s="44">
        <v>3959.5513099999998</v>
      </c>
      <c r="I52" s="44">
        <v>853.38280799999995</v>
      </c>
      <c r="J52" s="44">
        <v>11872.055200000001</v>
      </c>
      <c r="K52" s="44">
        <v>4744.5433300000004</v>
      </c>
      <c r="L52" s="44">
        <v>30372.688900000001</v>
      </c>
      <c r="M52" s="44">
        <v>30871.458900000001</v>
      </c>
      <c r="N52" s="44">
        <v>3680.4166500000001</v>
      </c>
      <c r="O52" s="44">
        <v>2004.7254</v>
      </c>
      <c r="P52" s="44">
        <v>5512.5385800000004</v>
      </c>
      <c r="Q52" s="44">
        <v>2302.9942700000001</v>
      </c>
      <c r="R52" s="44">
        <v>26768.728299999999</v>
      </c>
      <c r="S52" s="44">
        <v>1273.7011500000001</v>
      </c>
      <c r="T52" s="44">
        <v>387.616872</v>
      </c>
      <c r="U52" s="44">
        <v>1055.5468100000001</v>
      </c>
      <c r="V52" s="44">
        <v>8523.7036200000002</v>
      </c>
      <c r="W52" s="44">
        <v>18454.478200000001</v>
      </c>
      <c r="X52" s="44">
        <v>1785.88222</v>
      </c>
      <c r="Y52" s="44">
        <v>6661.6532999999999</v>
      </c>
      <c r="Z52" s="44">
        <v>6772.6310899999999</v>
      </c>
      <c r="AA52" s="44">
        <v>1003.08762</v>
      </c>
      <c r="AB52" s="44">
        <v>1930.1870899999999</v>
      </c>
      <c r="AC52">
        <v>63.302654870926546</v>
      </c>
      <c r="AD52">
        <v>240194.84588954257</v>
      </c>
    </row>
    <row r="53" spans="1:30" x14ac:dyDescent="0.2">
      <c r="A53" s="15" t="s">
        <v>1</v>
      </c>
      <c r="B53" s="44">
        <v>4292.26</v>
      </c>
      <c r="C53" s="44">
        <v>5197.3406000000004</v>
      </c>
      <c r="D53" s="44">
        <v>1187.9849400000001</v>
      </c>
      <c r="E53" s="44">
        <v>129.257935</v>
      </c>
      <c r="F53" s="44">
        <v>5079.3727099999996</v>
      </c>
      <c r="G53" s="44">
        <v>37080.464500000002</v>
      </c>
      <c r="H53" s="44">
        <v>3033.7746299999999</v>
      </c>
      <c r="I53" s="44">
        <v>650.84527000000003</v>
      </c>
      <c r="J53" s="44">
        <v>6686.88436</v>
      </c>
      <c r="K53" s="44">
        <v>3638.0430000000001</v>
      </c>
      <c r="L53" s="44">
        <v>20907.875800000002</v>
      </c>
      <c r="M53" s="44">
        <v>22419.490099999999</v>
      </c>
      <c r="N53" s="44">
        <v>2374.5948400000002</v>
      </c>
      <c r="O53" s="44">
        <v>1402.64536</v>
      </c>
      <c r="P53" s="44">
        <v>4162.9452000000001</v>
      </c>
      <c r="Q53" s="44">
        <v>1627.1667199999999</v>
      </c>
      <c r="R53" s="44">
        <v>17881.874199999998</v>
      </c>
      <c r="S53" s="44">
        <v>934.11887300000001</v>
      </c>
      <c r="T53" s="44">
        <v>322.64259600000003</v>
      </c>
      <c r="U53" s="44">
        <v>802.77236900000003</v>
      </c>
      <c r="V53" s="44">
        <v>5787.7973400000001</v>
      </c>
      <c r="W53" s="44">
        <v>13707.809300000001</v>
      </c>
      <c r="X53" s="44">
        <v>536.55464199999994</v>
      </c>
      <c r="Y53" s="44">
        <v>4801.8484399999998</v>
      </c>
      <c r="Z53" s="44">
        <v>4766.7862400000004</v>
      </c>
      <c r="AA53" s="44">
        <v>680.95532700000001</v>
      </c>
      <c r="AB53" s="44">
        <v>1327.12021</v>
      </c>
      <c r="AC53">
        <v>19.144299069616714</v>
      </c>
      <c r="AD53">
        <v>171440.36977749999</v>
      </c>
    </row>
    <row r="54" spans="1:30" x14ac:dyDescent="0.2">
      <c r="A54" s="15" t="s">
        <v>272</v>
      </c>
      <c r="B54" s="44">
        <v>8.1840951299999993</v>
      </c>
      <c r="C54" s="44">
        <v>10.1748523</v>
      </c>
      <c r="D54" s="44">
        <v>12.917177499999999</v>
      </c>
      <c r="E54" s="44">
        <v>17.039773799999999</v>
      </c>
      <c r="F54" s="44">
        <v>6.6270899099999996</v>
      </c>
      <c r="G54" s="44">
        <v>106.748446</v>
      </c>
      <c r="H54" s="44">
        <v>6.01177458</v>
      </c>
      <c r="I54" s="44">
        <v>3.3078320000000001E-2</v>
      </c>
      <c r="J54" s="44">
        <v>181.62110300000001</v>
      </c>
      <c r="K54" s="44">
        <v>9.7595731499999996</v>
      </c>
      <c r="L54" s="44">
        <v>87.490508000000005</v>
      </c>
      <c r="M54" s="44">
        <v>44.956574699999997</v>
      </c>
      <c r="N54" s="44">
        <v>120.368618</v>
      </c>
      <c r="O54" s="44">
        <v>53.9949017</v>
      </c>
      <c r="P54" s="44">
        <v>8.8971608500000006</v>
      </c>
      <c r="Q54" s="44">
        <v>2.2080097200000002</v>
      </c>
      <c r="R54" s="44">
        <v>738.07953499999996</v>
      </c>
      <c r="S54" s="44">
        <v>0.15906202999999999</v>
      </c>
      <c r="T54" s="44">
        <v>1.77797512</v>
      </c>
      <c r="U54" s="44">
        <v>0.11845840000000001</v>
      </c>
      <c r="V54" s="44">
        <v>23.134231</v>
      </c>
      <c r="W54" s="44">
        <v>8.1103903299999995</v>
      </c>
      <c r="X54" s="44">
        <v>18.948674400000002</v>
      </c>
      <c r="Y54" s="44">
        <v>29.9523929</v>
      </c>
      <c r="Z54" s="44">
        <v>16.945400200000002</v>
      </c>
      <c r="AA54" s="44">
        <v>8.9116312499999992</v>
      </c>
      <c r="AB54" s="44">
        <v>1.9350222399999999</v>
      </c>
      <c r="AC54">
        <v>5.7709044313927187</v>
      </c>
      <c r="AD54">
        <v>1530.8764138354816</v>
      </c>
    </row>
    <row r="55" spans="1:30" x14ac:dyDescent="0.2">
      <c r="A55" s="15" t="s">
        <v>14</v>
      </c>
      <c r="B55" s="44">
        <v>829.38599499999998</v>
      </c>
      <c r="C55" s="44">
        <v>1209.7738400000001</v>
      </c>
      <c r="D55" s="44">
        <v>472.98406299999999</v>
      </c>
      <c r="E55" s="44">
        <v>80.4421392</v>
      </c>
      <c r="F55" s="44">
        <v>898.025846</v>
      </c>
      <c r="G55" s="44">
        <v>7538.3296799999998</v>
      </c>
      <c r="H55" s="44">
        <v>650.13471500000003</v>
      </c>
      <c r="I55" s="44">
        <v>138.80337499999999</v>
      </c>
      <c r="J55" s="44">
        <v>3357.9327899999998</v>
      </c>
      <c r="K55" s="44">
        <v>835.61456499999997</v>
      </c>
      <c r="L55" s="44">
        <v>6016.56891</v>
      </c>
      <c r="M55" s="44">
        <v>6521.5643</v>
      </c>
      <c r="N55" s="44">
        <v>688.61743300000001</v>
      </c>
      <c r="O55" s="44">
        <v>348.97425600000003</v>
      </c>
      <c r="P55" s="44">
        <v>809.39275499999997</v>
      </c>
      <c r="Q55" s="44">
        <v>513.85022000000004</v>
      </c>
      <c r="R55" s="44">
        <v>5259.47102</v>
      </c>
      <c r="S55" s="44">
        <v>221.486774</v>
      </c>
      <c r="T55" s="44">
        <v>43.4806138</v>
      </c>
      <c r="U55" s="44">
        <v>189.30730800000001</v>
      </c>
      <c r="V55" s="44">
        <v>1908.15263</v>
      </c>
      <c r="W55" s="44">
        <v>3092.1119899999999</v>
      </c>
      <c r="X55" s="44">
        <v>563.97533699999997</v>
      </c>
      <c r="Y55" s="44">
        <v>1093.76884</v>
      </c>
      <c r="Z55" s="44">
        <v>1407.3941299999999</v>
      </c>
      <c r="AA55" s="44">
        <v>238.567666</v>
      </c>
      <c r="AB55" s="44">
        <v>419.67448300000001</v>
      </c>
      <c r="AC55">
        <v>22.450970018794358</v>
      </c>
      <c r="AD55">
        <v>45370.236639857801</v>
      </c>
    </row>
    <row r="56" spans="1:30" x14ac:dyDescent="0.2">
      <c r="A56" s="103" t="s">
        <v>17</v>
      </c>
      <c r="B56" s="44">
        <v>315.32842599999998</v>
      </c>
      <c r="C56" s="44">
        <v>499.372567</v>
      </c>
      <c r="D56" s="44">
        <v>252.996894</v>
      </c>
      <c r="E56" s="44">
        <v>45.272015099999997</v>
      </c>
      <c r="F56" s="44">
        <v>470.09357299999999</v>
      </c>
      <c r="G56" s="44">
        <v>3599.5944599999998</v>
      </c>
      <c r="H56" s="44">
        <v>269.63019500000001</v>
      </c>
      <c r="I56" s="44">
        <v>63.701084199999997</v>
      </c>
      <c r="J56" s="44">
        <v>1645.6169199999999</v>
      </c>
      <c r="K56" s="44">
        <v>261.126195</v>
      </c>
      <c r="L56" s="44">
        <v>3360.75371</v>
      </c>
      <c r="M56" s="44">
        <v>1885.44795</v>
      </c>
      <c r="N56" s="44">
        <v>496.83576099999999</v>
      </c>
      <c r="O56" s="44">
        <v>199.110883</v>
      </c>
      <c r="P56" s="44">
        <v>531.30345599999998</v>
      </c>
      <c r="Q56" s="44">
        <v>159.76932300000001</v>
      </c>
      <c r="R56" s="44">
        <v>2889.3034499999999</v>
      </c>
      <c r="S56" s="44">
        <v>117.93644500000001</v>
      </c>
      <c r="T56" s="44">
        <v>19.715687200000001</v>
      </c>
      <c r="U56" s="44">
        <v>63.348679699999998</v>
      </c>
      <c r="V56" s="44">
        <v>804.61941300000001</v>
      </c>
      <c r="W56" s="44">
        <v>1646.44659</v>
      </c>
      <c r="X56" s="44">
        <v>666.40356299999996</v>
      </c>
      <c r="Y56" s="44">
        <v>736.08362499999998</v>
      </c>
      <c r="Z56" s="44">
        <v>581.50531899999999</v>
      </c>
      <c r="AA56" s="44">
        <v>74.652998800000006</v>
      </c>
      <c r="AB56" s="44">
        <v>181.457381</v>
      </c>
      <c r="AC56">
        <v>15.936481351122751</v>
      </c>
      <c r="AD56">
        <v>21853.36305834931</v>
      </c>
    </row>
    <row r="57" spans="1:30" x14ac:dyDescent="0.2">
      <c r="A57" s="99" t="s">
        <v>759</v>
      </c>
      <c r="B57" s="44">
        <v>725.64106200000003</v>
      </c>
      <c r="C57" s="44">
        <v>902.67676200000005</v>
      </c>
      <c r="D57" s="44">
        <v>359.31553600000001</v>
      </c>
      <c r="E57" s="44">
        <v>70.225476</v>
      </c>
      <c r="F57" s="44">
        <v>532.84381099999996</v>
      </c>
      <c r="G57" s="44">
        <v>6831.4071700000004</v>
      </c>
      <c r="H57" s="44">
        <v>470.48521</v>
      </c>
      <c r="I57" s="44">
        <v>83.137916899999993</v>
      </c>
      <c r="J57" s="44">
        <v>3478.7944900000002</v>
      </c>
      <c r="K57" s="44">
        <v>520.83929899999998</v>
      </c>
      <c r="L57" s="44">
        <v>6074.4141799999998</v>
      </c>
      <c r="M57" s="44">
        <v>4787.5660600000001</v>
      </c>
      <c r="N57" s="44">
        <v>511.511683</v>
      </c>
      <c r="O57" s="44">
        <v>227.47012799999999</v>
      </c>
      <c r="P57" s="44">
        <v>522.59716000000003</v>
      </c>
      <c r="Q57" s="44">
        <v>340.96277300000003</v>
      </c>
      <c r="R57" s="44">
        <v>3901.4035199999998</v>
      </c>
      <c r="S57" s="44">
        <v>145.763341</v>
      </c>
      <c r="T57" s="44">
        <v>44.281014300000002</v>
      </c>
      <c r="U57" s="44">
        <v>103.915702</v>
      </c>
      <c r="V57" s="44">
        <v>1240.3987500000001</v>
      </c>
      <c r="W57" s="44">
        <v>1621.2727500000001</v>
      </c>
      <c r="X57" s="44">
        <v>671.78907300000003</v>
      </c>
      <c r="Y57" s="44">
        <v>855.30852300000004</v>
      </c>
      <c r="Z57" s="44">
        <v>894.05611699999997</v>
      </c>
      <c r="AA57" s="44">
        <v>136.34439399999999</v>
      </c>
      <c r="AB57" s="44">
        <v>259.50254899999999</v>
      </c>
      <c r="AC57">
        <v>27.009899147241342</v>
      </c>
      <c r="AD57">
        <v>36340.934356620055</v>
      </c>
    </row>
    <row r="58" spans="1:30" x14ac:dyDescent="0.2">
      <c r="A58" s="2"/>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spans="1:30" x14ac:dyDescent="0.2">
      <c r="A59" s="10" t="s">
        <v>760</v>
      </c>
      <c r="B59" s="44">
        <v>1</v>
      </c>
      <c r="C59" s="44">
        <v>1</v>
      </c>
      <c r="D59" s="44">
        <v>1</v>
      </c>
      <c r="E59" s="44">
        <v>1</v>
      </c>
      <c r="F59" s="44">
        <v>1</v>
      </c>
      <c r="G59" s="44">
        <v>1</v>
      </c>
      <c r="H59" s="44">
        <v>1</v>
      </c>
      <c r="I59" s="44">
        <v>1</v>
      </c>
      <c r="J59" s="44">
        <v>1</v>
      </c>
      <c r="K59" s="44">
        <v>1</v>
      </c>
      <c r="L59" s="44">
        <v>1</v>
      </c>
      <c r="M59" s="44">
        <v>1</v>
      </c>
      <c r="N59" s="44">
        <v>1</v>
      </c>
      <c r="O59" s="44">
        <v>1</v>
      </c>
      <c r="P59" s="44">
        <v>1</v>
      </c>
      <c r="Q59" s="44">
        <v>1</v>
      </c>
      <c r="R59" s="44">
        <v>1</v>
      </c>
      <c r="S59" s="44">
        <v>1</v>
      </c>
      <c r="T59" s="44">
        <v>1</v>
      </c>
      <c r="U59" s="44">
        <v>1</v>
      </c>
      <c r="V59" s="44">
        <v>1</v>
      </c>
      <c r="W59" s="44">
        <v>1</v>
      </c>
      <c r="X59" s="44">
        <v>1</v>
      </c>
      <c r="Y59" s="44">
        <v>1</v>
      </c>
      <c r="Z59" s="44">
        <v>1</v>
      </c>
      <c r="AA59" s="44">
        <v>1</v>
      </c>
      <c r="AB59" s="44">
        <v>1</v>
      </c>
      <c r="AC59">
        <v>1</v>
      </c>
      <c r="AD59">
        <v>1</v>
      </c>
    </row>
    <row r="60" spans="1:30" x14ac:dyDescent="0.2">
      <c r="A60" s="104" t="s">
        <v>758</v>
      </c>
      <c r="B60" s="44">
        <v>0.88240728999999996</v>
      </c>
      <c r="C60" s="44">
        <v>0.88455843000000001</v>
      </c>
      <c r="D60" s="44">
        <v>0.84283275999999996</v>
      </c>
      <c r="E60" s="44">
        <v>0.79480474999999995</v>
      </c>
      <c r="F60" s="44">
        <v>0.92373742000000003</v>
      </c>
      <c r="G60" s="44">
        <v>0.87614512</v>
      </c>
      <c r="H60" s="44">
        <v>0.89379653999999997</v>
      </c>
      <c r="I60" s="44">
        <v>0.91122683000000004</v>
      </c>
      <c r="J60" s="44">
        <v>0.77338098</v>
      </c>
      <c r="K60" s="44">
        <v>0.90108235000000003</v>
      </c>
      <c r="L60" s="44">
        <v>0.83333615999999999</v>
      </c>
      <c r="M60" s="44">
        <v>0.86574041000000002</v>
      </c>
      <c r="N60" s="44">
        <v>0.87797700000000001</v>
      </c>
      <c r="O60" s="44">
        <v>0.89809578999999995</v>
      </c>
      <c r="P60" s="44">
        <v>0.91340754999999996</v>
      </c>
      <c r="Q60" s="44">
        <v>0.87104073000000004</v>
      </c>
      <c r="R60" s="44">
        <v>0.87279468999999998</v>
      </c>
      <c r="S60" s="44">
        <v>0.89731103000000001</v>
      </c>
      <c r="T60" s="44">
        <v>0.89747341999999997</v>
      </c>
      <c r="U60" s="44">
        <v>0.91037597000000003</v>
      </c>
      <c r="V60" s="44">
        <v>0.87296335999999997</v>
      </c>
      <c r="W60" s="44">
        <v>0.91924223999999999</v>
      </c>
      <c r="X60" s="44">
        <v>0.72665626000000005</v>
      </c>
      <c r="Y60" s="44">
        <v>0.88621618999999996</v>
      </c>
      <c r="Z60" s="44">
        <v>0.88338430000000001</v>
      </c>
      <c r="AA60" s="44">
        <v>0.88034003999999999</v>
      </c>
      <c r="AB60" s="44">
        <v>0.88148888999999997</v>
      </c>
      <c r="AC60">
        <v>0.70092863123095994</v>
      </c>
      <c r="AD60">
        <v>0.86858505498177996</v>
      </c>
    </row>
    <row r="61" spans="1:30" x14ac:dyDescent="0.2">
      <c r="A61" s="15" t="s">
        <v>1</v>
      </c>
      <c r="B61" s="44">
        <v>0.69557599000000003</v>
      </c>
      <c r="C61" s="44">
        <v>0.66467778</v>
      </c>
      <c r="D61" s="44">
        <v>0.51963331000000001</v>
      </c>
      <c r="E61" s="44">
        <v>0.37768507000000001</v>
      </c>
      <c r="F61" s="44">
        <v>0.72697862000000002</v>
      </c>
      <c r="G61" s="44">
        <v>0.67227678999999996</v>
      </c>
      <c r="H61" s="44">
        <v>0.68481932999999995</v>
      </c>
      <c r="I61" s="44">
        <v>0.69496088</v>
      </c>
      <c r="J61" s="44">
        <v>0.43560353000000002</v>
      </c>
      <c r="K61" s="44">
        <v>0.69093610999999999</v>
      </c>
      <c r="L61" s="44">
        <v>0.57364987000000001</v>
      </c>
      <c r="M61" s="44">
        <v>0.62871854000000005</v>
      </c>
      <c r="N61" s="44">
        <v>0.56646837999999999</v>
      </c>
      <c r="O61" s="44">
        <v>0.62837029</v>
      </c>
      <c r="P61" s="44">
        <v>0.68978485</v>
      </c>
      <c r="Q61" s="44">
        <v>0.61542858</v>
      </c>
      <c r="R61" s="44">
        <v>0.58303872000000001</v>
      </c>
      <c r="S61" s="44">
        <v>0.65807835999999997</v>
      </c>
      <c r="T61" s="44">
        <v>0.74703443999999997</v>
      </c>
      <c r="U61" s="44">
        <v>0.69236595000000001</v>
      </c>
      <c r="V61" s="44">
        <v>0.59276287000000005</v>
      </c>
      <c r="W61" s="44">
        <v>0.68280430999999997</v>
      </c>
      <c r="X61" s="44">
        <v>0.21831830999999999</v>
      </c>
      <c r="Y61" s="44">
        <v>0.63880176</v>
      </c>
      <c r="Z61" s="44">
        <v>0.62175305999999997</v>
      </c>
      <c r="AA61" s="44">
        <v>0.59762698999999997</v>
      </c>
      <c r="AB61" s="44">
        <v>0.60607685</v>
      </c>
      <c r="AC61">
        <v>0.21197827121316398</v>
      </c>
      <c r="AD61">
        <v>0.61995727867435346</v>
      </c>
    </row>
    <row r="62" spans="1:30" x14ac:dyDescent="0.2">
      <c r="A62" s="15" t="s">
        <v>272</v>
      </c>
      <c r="B62" s="44">
        <v>1.3262599999999999E-3</v>
      </c>
      <c r="C62" s="44">
        <v>1.3012399999999999E-3</v>
      </c>
      <c r="D62" s="44">
        <v>5.6500700000000001E-3</v>
      </c>
      <c r="E62" s="44">
        <v>4.9789350000000003E-2</v>
      </c>
      <c r="F62" s="44">
        <v>9.4848999999999997E-4</v>
      </c>
      <c r="G62" s="44">
        <v>1.9353700000000001E-3</v>
      </c>
      <c r="H62" s="44">
        <v>1.3570500000000001E-3</v>
      </c>
      <c r="I62" s="86">
        <v>3.5299999999999997E-5</v>
      </c>
      <c r="J62" s="44">
        <v>1.1831339999999999E-2</v>
      </c>
      <c r="K62" s="44">
        <v>1.8535400000000001E-3</v>
      </c>
      <c r="L62" s="44">
        <v>2.40048E-3</v>
      </c>
      <c r="M62" s="44">
        <v>1.2607300000000001E-3</v>
      </c>
      <c r="N62" s="44">
        <v>2.8714380000000001E-2</v>
      </c>
      <c r="O62" s="44">
        <v>2.418915E-2</v>
      </c>
      <c r="P62" s="44">
        <v>1.47423E-3</v>
      </c>
      <c r="Q62" s="44">
        <v>8.3511999999999996E-4</v>
      </c>
      <c r="R62" s="44">
        <v>2.4065090000000001E-2</v>
      </c>
      <c r="S62" s="44">
        <v>1.1205999999999999E-4</v>
      </c>
      <c r="T62" s="44">
        <v>4.1166600000000003E-3</v>
      </c>
      <c r="U62" s="44">
        <v>1.0217000000000001E-4</v>
      </c>
      <c r="V62" s="44">
        <v>2.3693099999999999E-3</v>
      </c>
      <c r="W62" s="44">
        <v>4.0399000000000001E-4</v>
      </c>
      <c r="X62" s="44">
        <v>7.7100099999999998E-3</v>
      </c>
      <c r="Y62" s="44">
        <v>3.9846400000000002E-3</v>
      </c>
      <c r="Z62" s="44">
        <v>2.2102599999999999E-3</v>
      </c>
      <c r="AA62" s="44">
        <v>7.8211200000000008E-3</v>
      </c>
      <c r="AB62" s="44">
        <v>8.8369999999999996E-4</v>
      </c>
      <c r="AC62">
        <v>6.3899249601908112E-2</v>
      </c>
      <c r="AD62">
        <v>5.5359071888373655E-3</v>
      </c>
    </row>
    <row r="63" spans="1:30" x14ac:dyDescent="0.2">
      <c r="A63" s="15" t="s">
        <v>14</v>
      </c>
      <c r="B63" s="44">
        <v>0.13440495</v>
      </c>
      <c r="C63" s="44">
        <v>0.15471562</v>
      </c>
      <c r="D63" s="44">
        <v>0.20688669000000001</v>
      </c>
      <c r="E63" s="44">
        <v>0.23504781999999999</v>
      </c>
      <c r="F63" s="44">
        <v>0.12852878000000001</v>
      </c>
      <c r="G63" s="44">
        <v>0.13667154000000001</v>
      </c>
      <c r="H63" s="44">
        <v>0.14675605999999999</v>
      </c>
      <c r="I63" s="44">
        <v>0.14821175</v>
      </c>
      <c r="J63" s="44">
        <v>0.21874573</v>
      </c>
      <c r="K63" s="44">
        <v>0.15869969</v>
      </c>
      <c r="L63" s="44">
        <v>0.16507674</v>
      </c>
      <c r="M63" s="44">
        <v>0.18288678</v>
      </c>
      <c r="N63" s="44">
        <v>0.16427222999999999</v>
      </c>
      <c r="O63" s="44">
        <v>0.15633678000000001</v>
      </c>
      <c r="P63" s="44">
        <v>0.13411343000000001</v>
      </c>
      <c r="Q63" s="44">
        <v>0.19434893</v>
      </c>
      <c r="R63" s="44">
        <v>0.17148511</v>
      </c>
      <c r="S63" s="44">
        <v>0.15603544</v>
      </c>
      <c r="T63" s="44">
        <v>0.10067337</v>
      </c>
      <c r="U63" s="44">
        <v>0.16327161000000001</v>
      </c>
      <c r="V63" s="44">
        <v>0.1954253</v>
      </c>
      <c r="W63" s="44">
        <v>0.15402223000000001</v>
      </c>
      <c r="X63" s="44">
        <v>0.2294755</v>
      </c>
      <c r="Y63" s="44">
        <v>0.14550677000000001</v>
      </c>
      <c r="Z63" s="44">
        <v>0.18357266</v>
      </c>
      <c r="AA63" s="44">
        <v>0.20937420000000001</v>
      </c>
      <c r="AB63" s="44">
        <v>0.19165935000000001</v>
      </c>
      <c r="AC63">
        <v>0.24859190688238059</v>
      </c>
      <c r="AD63">
        <v>0.16406642424163262</v>
      </c>
    </row>
    <row r="64" spans="1:30" x14ac:dyDescent="0.2">
      <c r="A64" s="15" t="s">
        <v>17</v>
      </c>
      <c r="B64" s="44">
        <v>5.1100090000000001E-2</v>
      </c>
      <c r="C64" s="44">
        <v>6.3863790000000004E-2</v>
      </c>
      <c r="D64" s="44">
        <v>0.11066268999999999</v>
      </c>
      <c r="E64" s="44">
        <v>0.13228250999999999</v>
      </c>
      <c r="F64" s="44">
        <v>6.7281530000000006E-2</v>
      </c>
      <c r="G64" s="44">
        <v>6.5261420000000001E-2</v>
      </c>
      <c r="H64" s="44">
        <v>6.0864099999999997E-2</v>
      </c>
      <c r="I64" s="44">
        <v>6.8018869999999995E-2</v>
      </c>
      <c r="J64" s="44">
        <v>0.10720038</v>
      </c>
      <c r="K64" s="44">
        <v>4.959301E-2</v>
      </c>
      <c r="L64" s="44">
        <v>9.2209079999999999E-2</v>
      </c>
      <c r="M64" s="44">
        <v>5.2874360000000002E-2</v>
      </c>
      <c r="N64" s="44">
        <v>0.11852201</v>
      </c>
      <c r="O64" s="44">
        <v>8.9199570000000006E-2</v>
      </c>
      <c r="P64" s="44">
        <v>8.8035050000000004E-2</v>
      </c>
      <c r="Q64" s="44">
        <v>6.042811E-2</v>
      </c>
      <c r="R64" s="44">
        <v>9.4205769999999994E-2</v>
      </c>
      <c r="S64" s="44">
        <v>8.308517E-2</v>
      </c>
      <c r="T64" s="44">
        <v>4.5648960000000002E-2</v>
      </c>
      <c r="U64" s="44">
        <v>5.4636249999999997E-2</v>
      </c>
      <c r="V64" s="44">
        <v>8.2405880000000001E-2</v>
      </c>
      <c r="W64" s="44">
        <v>8.2011710000000002E-2</v>
      </c>
      <c r="X64" s="44">
        <v>0.27115243999999999</v>
      </c>
      <c r="Y64" s="44">
        <v>9.792302E-2</v>
      </c>
      <c r="Z64" s="44">
        <v>7.5848319999999997E-2</v>
      </c>
      <c r="AA64" s="44">
        <v>6.5517729999999996E-2</v>
      </c>
      <c r="AB64" s="44">
        <v>8.2868999999999998E-2</v>
      </c>
      <c r="AC64">
        <v>0.17645920353350719</v>
      </c>
      <c r="AD64">
        <v>7.9025444876956605E-2</v>
      </c>
    </row>
    <row r="65" spans="1:30" x14ac:dyDescent="0.2">
      <c r="A65" s="104" t="s">
        <v>759</v>
      </c>
      <c r="B65" s="44">
        <v>0.11759271</v>
      </c>
      <c r="C65" s="44">
        <v>0.11544156999999999</v>
      </c>
      <c r="D65" s="44">
        <v>0.15716724000000001</v>
      </c>
      <c r="E65" s="44">
        <v>0.20519525</v>
      </c>
      <c r="F65" s="44">
        <v>7.6262579999999996E-2</v>
      </c>
      <c r="G65" s="44">
        <v>0.12385488</v>
      </c>
      <c r="H65" s="44">
        <v>0.10620346</v>
      </c>
      <c r="I65" s="44">
        <v>8.8773169999999998E-2</v>
      </c>
      <c r="J65" s="44">
        <v>0.22661902</v>
      </c>
      <c r="K65" s="44">
        <v>9.8917649999999996E-2</v>
      </c>
      <c r="L65" s="44">
        <v>0.16666384000000001</v>
      </c>
      <c r="M65" s="44">
        <v>0.13425959000000001</v>
      </c>
      <c r="N65" s="44">
        <v>0.12202300000000001</v>
      </c>
      <c r="O65" s="44">
        <v>0.10190421</v>
      </c>
      <c r="P65" s="44">
        <v>8.6592450000000001E-2</v>
      </c>
      <c r="Q65" s="44">
        <v>0.12895926999999999</v>
      </c>
      <c r="R65" s="44">
        <v>0.12720530999999999</v>
      </c>
      <c r="S65" s="44">
        <v>0.10268897</v>
      </c>
      <c r="T65" s="44">
        <v>0.10252658000000001</v>
      </c>
      <c r="U65" s="44">
        <v>8.9624029999999993E-2</v>
      </c>
      <c r="V65" s="44">
        <v>0.12703664000000001</v>
      </c>
      <c r="W65" s="44">
        <v>8.0757759999999998E-2</v>
      </c>
      <c r="X65" s="44">
        <v>0.27334374</v>
      </c>
      <c r="Y65" s="44">
        <v>0.11378381</v>
      </c>
      <c r="Z65" s="44">
        <v>0.1166157</v>
      </c>
      <c r="AA65" s="44">
        <v>0.11965996</v>
      </c>
      <c r="AB65" s="44">
        <v>0.11851111</v>
      </c>
      <c r="AC65">
        <v>0.29907136876904011</v>
      </c>
      <c r="AD65">
        <v>0.1314149450182201</v>
      </c>
    </row>
    <row r="66" spans="1:30" x14ac:dyDescent="0.2">
      <c r="A66" s="2"/>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spans="1:30" x14ac:dyDescent="0.2">
      <c r="A67" s="92" t="s">
        <v>761</v>
      </c>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spans="1:30" x14ac:dyDescent="0.2">
      <c r="A68" s="2"/>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row>
    <row r="69" spans="1:30" x14ac:dyDescent="0.2">
      <c r="A69" s="10" t="s">
        <v>762</v>
      </c>
      <c r="B69" s="44">
        <v>5411.6317200000003</v>
      </c>
      <c r="C69" s="44">
        <v>14920.465200000001</v>
      </c>
      <c r="D69" s="44">
        <v>806.81460400000003</v>
      </c>
      <c r="E69" s="44">
        <v>368.28745900000001</v>
      </c>
      <c r="F69" s="44">
        <v>7876.33529</v>
      </c>
      <c r="G69" s="44">
        <v>85639.440700000006</v>
      </c>
      <c r="H69" s="44">
        <v>2109.2290400000002</v>
      </c>
      <c r="I69" s="44">
        <v>208.95424299999999</v>
      </c>
      <c r="J69" s="44">
        <v>15777.6122</v>
      </c>
      <c r="K69" s="44">
        <v>1236.8663200000001</v>
      </c>
      <c r="L69" s="44">
        <v>39831.030200000001</v>
      </c>
      <c r="M69" s="44">
        <v>60201.412100000001</v>
      </c>
      <c r="N69" s="44">
        <v>4688.9873100000004</v>
      </c>
      <c r="O69" s="44">
        <v>1254.9331199999999</v>
      </c>
      <c r="P69" s="44">
        <v>5693.2089699999997</v>
      </c>
      <c r="Q69" s="44">
        <v>5978.7880999999998</v>
      </c>
      <c r="R69" s="44">
        <v>42550.645900000003</v>
      </c>
      <c r="S69" s="44">
        <v>655.07826599999999</v>
      </c>
      <c r="T69" s="44">
        <v>891.49666300000001</v>
      </c>
      <c r="U69" s="44">
        <v>412.58255200000002</v>
      </c>
      <c r="V69" s="44">
        <v>16154.5672</v>
      </c>
      <c r="W69" s="44">
        <v>33707.669300000001</v>
      </c>
      <c r="X69" s="44">
        <v>1813.6554900000001</v>
      </c>
      <c r="Y69" s="44">
        <v>5664.5448800000004</v>
      </c>
      <c r="Z69" s="44">
        <v>397.70273700000001</v>
      </c>
      <c r="AA69" s="44">
        <v>583.20495100000005</v>
      </c>
      <c r="AB69" s="44">
        <v>2974.3111100000001</v>
      </c>
      <c r="AC69">
        <v>48.371352152651724</v>
      </c>
      <c r="AD69">
        <v>357857.82676328637</v>
      </c>
    </row>
    <row r="70" spans="1:30" x14ac:dyDescent="0.2">
      <c r="A70" s="11" t="s">
        <v>2</v>
      </c>
      <c r="B70" s="44">
        <v>133.38204500000001</v>
      </c>
      <c r="C70" s="44">
        <v>432.06712900000002</v>
      </c>
      <c r="D70" s="44">
        <v>554.47954100000004</v>
      </c>
      <c r="E70" s="44">
        <v>0</v>
      </c>
      <c r="F70" s="44">
        <v>3768.1249600000001</v>
      </c>
      <c r="G70" s="44">
        <v>2722.8982999999998</v>
      </c>
      <c r="H70" s="44">
        <v>0</v>
      </c>
      <c r="I70" s="44">
        <v>32.440316899999999</v>
      </c>
      <c r="J70" s="44">
        <v>512.81650000000002</v>
      </c>
      <c r="K70" s="44">
        <v>21.462211</v>
      </c>
      <c r="L70" s="44">
        <v>160.35961800000001</v>
      </c>
      <c r="M70" s="44">
        <v>2595.5542399999999</v>
      </c>
      <c r="N70" s="44">
        <v>0</v>
      </c>
      <c r="O70" s="44">
        <v>10.936753100000001</v>
      </c>
      <c r="P70" s="44">
        <v>378.58655299999998</v>
      </c>
      <c r="Q70" s="44">
        <v>1831.10267</v>
      </c>
      <c r="R70" s="44">
        <v>0</v>
      </c>
      <c r="S70" s="44">
        <v>243.27896799999999</v>
      </c>
      <c r="T70" s="44">
        <v>4.4326211200000003</v>
      </c>
      <c r="U70" s="44">
        <v>30.3286497</v>
      </c>
      <c r="V70" s="44">
        <v>2.4612005899999998</v>
      </c>
      <c r="W70" s="44">
        <v>23815.5265</v>
      </c>
      <c r="X70" s="44">
        <v>0</v>
      </c>
      <c r="Y70" s="44">
        <v>376.87981200000002</v>
      </c>
      <c r="Z70" s="44">
        <v>0</v>
      </c>
      <c r="AA70" s="44">
        <v>0</v>
      </c>
      <c r="AB70" s="44">
        <v>100.694851</v>
      </c>
      <c r="AC70">
        <v>0</v>
      </c>
      <c r="AD70">
        <v>37727.813485024417</v>
      </c>
    </row>
    <row r="71" spans="1:30" x14ac:dyDescent="0.2">
      <c r="A71" s="5" t="s">
        <v>751</v>
      </c>
      <c r="B71" s="44">
        <v>2645.5880000000002</v>
      </c>
      <c r="C71" s="44">
        <v>7343.3926600000004</v>
      </c>
      <c r="D71" s="44">
        <v>106.405501</v>
      </c>
      <c r="E71" s="44">
        <v>368.28745900000001</v>
      </c>
      <c r="F71" s="44">
        <v>147.45565300000001</v>
      </c>
      <c r="G71" s="44">
        <v>35183.0743</v>
      </c>
      <c r="H71" s="44">
        <v>738.02904699999999</v>
      </c>
      <c r="I71" s="44">
        <v>33.811791399999997</v>
      </c>
      <c r="J71" s="44">
        <v>8543.1911299999992</v>
      </c>
      <c r="K71" s="44">
        <v>1139.53403</v>
      </c>
      <c r="L71" s="44">
        <v>17629.761699999999</v>
      </c>
      <c r="M71" s="44">
        <v>7144.9996199999996</v>
      </c>
      <c r="N71" s="44">
        <v>3765.9485800000002</v>
      </c>
      <c r="O71" s="44">
        <v>334.81407799999999</v>
      </c>
      <c r="P71" s="44">
        <v>212.553268</v>
      </c>
      <c r="Q71" s="44">
        <v>2920.4176200000002</v>
      </c>
      <c r="R71" s="44">
        <v>6794.6321099999996</v>
      </c>
      <c r="S71" s="44">
        <v>118.007036</v>
      </c>
      <c r="T71" s="44">
        <v>441.92278399999998</v>
      </c>
      <c r="U71" s="44">
        <v>160.449129</v>
      </c>
      <c r="V71" s="44">
        <v>123.944587</v>
      </c>
      <c r="W71" s="44">
        <v>1397.13078</v>
      </c>
      <c r="X71" s="44">
        <v>1250.64294</v>
      </c>
      <c r="Y71" s="44">
        <v>823.21343400000001</v>
      </c>
      <c r="Z71" s="44">
        <v>306.421651</v>
      </c>
      <c r="AA71" s="44">
        <v>360.46777700000001</v>
      </c>
      <c r="AB71" s="44">
        <v>16.7080591</v>
      </c>
      <c r="AC71">
        <v>48.371352152651724</v>
      </c>
      <c r="AD71">
        <v>100099.17601586098</v>
      </c>
    </row>
    <row r="72" spans="1:30" x14ac:dyDescent="0.2">
      <c r="A72" s="100" t="s">
        <v>3</v>
      </c>
      <c r="B72" s="44">
        <v>108.756629</v>
      </c>
      <c r="C72" s="44">
        <v>225.87844699999999</v>
      </c>
      <c r="D72" s="44">
        <v>102.52330000000001</v>
      </c>
      <c r="E72" s="44">
        <v>103.979902</v>
      </c>
      <c r="F72" s="44">
        <v>147.45565300000001</v>
      </c>
      <c r="G72" s="44">
        <v>1856.11094</v>
      </c>
      <c r="H72" s="44">
        <v>56.795059999999999</v>
      </c>
      <c r="I72" s="44">
        <v>17.735921900000001</v>
      </c>
      <c r="J72" s="44">
        <v>2673.0286700000001</v>
      </c>
      <c r="K72" s="44">
        <v>79.691716900000003</v>
      </c>
      <c r="L72" s="44">
        <v>2429.6997799999999</v>
      </c>
      <c r="M72" s="44">
        <v>786.49485200000004</v>
      </c>
      <c r="N72" s="44">
        <v>219.657004</v>
      </c>
      <c r="O72" s="44">
        <v>152.752285</v>
      </c>
      <c r="P72" s="44">
        <v>212.553268</v>
      </c>
      <c r="Q72" s="44">
        <v>166.854083</v>
      </c>
      <c r="R72" s="44">
        <v>2560.55033</v>
      </c>
      <c r="S72" s="44">
        <v>84.2759559</v>
      </c>
      <c r="T72" s="44">
        <v>0.95675964999999996</v>
      </c>
      <c r="U72" s="44">
        <v>54.6796091</v>
      </c>
      <c r="V72" s="44">
        <v>73.100192100000001</v>
      </c>
      <c r="W72" s="44">
        <v>1310.82034</v>
      </c>
      <c r="X72" s="44">
        <v>1057.5705399999999</v>
      </c>
      <c r="Y72" s="44">
        <v>677.38408800000002</v>
      </c>
      <c r="Z72" s="44">
        <v>190.076179</v>
      </c>
      <c r="AA72" s="44">
        <v>106.17057800000001</v>
      </c>
      <c r="AB72" s="44">
        <v>16.7080591</v>
      </c>
      <c r="AC72">
        <v>39.341691028775081</v>
      </c>
      <c r="AD72">
        <v>15511.601830683698</v>
      </c>
    </row>
    <row r="73" spans="1:30" x14ac:dyDescent="0.2">
      <c r="A73" s="100" t="s">
        <v>752</v>
      </c>
      <c r="B73" s="44">
        <v>2536.8313699999999</v>
      </c>
      <c r="C73" s="44">
        <v>7117.5142100000003</v>
      </c>
      <c r="D73" s="44">
        <v>3.8822009199999998</v>
      </c>
      <c r="E73" s="44">
        <v>264.30755699999997</v>
      </c>
      <c r="F73" s="44">
        <v>0</v>
      </c>
      <c r="G73" s="44">
        <v>33326.963300000003</v>
      </c>
      <c r="H73" s="44">
        <v>681.23398699999996</v>
      </c>
      <c r="I73" s="44">
        <v>16.0758695</v>
      </c>
      <c r="J73" s="44">
        <v>5870.1624700000002</v>
      </c>
      <c r="K73" s="44">
        <v>1059.84232</v>
      </c>
      <c r="L73" s="44">
        <v>15200.061900000001</v>
      </c>
      <c r="M73" s="44">
        <v>6358.5047699999996</v>
      </c>
      <c r="N73" s="44">
        <v>3546.2915800000001</v>
      </c>
      <c r="O73" s="44">
        <v>182.06179299999999</v>
      </c>
      <c r="P73" s="44">
        <v>0</v>
      </c>
      <c r="Q73" s="44">
        <v>2753.5635400000001</v>
      </c>
      <c r="R73" s="44">
        <v>4234.0817800000004</v>
      </c>
      <c r="S73" s="44">
        <v>33.731080400000003</v>
      </c>
      <c r="T73" s="44">
        <v>440.966024</v>
      </c>
      <c r="U73" s="44">
        <v>105.76952</v>
      </c>
      <c r="V73" s="44">
        <v>50.844394600000001</v>
      </c>
      <c r="W73" s="44">
        <v>86.310437300000004</v>
      </c>
      <c r="X73" s="44">
        <v>193.072396</v>
      </c>
      <c r="Y73" s="44">
        <v>145.82934700000001</v>
      </c>
      <c r="Z73" s="44">
        <v>116.345473</v>
      </c>
      <c r="AA73" s="44">
        <v>254.29719900000001</v>
      </c>
      <c r="AB73" s="44">
        <v>0</v>
      </c>
      <c r="AC73">
        <v>9.0296611238766396</v>
      </c>
      <c r="AD73">
        <v>84587.574185177291</v>
      </c>
    </row>
    <row r="74" spans="1:30" x14ac:dyDescent="0.2">
      <c r="A74" s="5" t="s">
        <v>753</v>
      </c>
      <c r="B74" s="44">
        <v>2632.6616800000002</v>
      </c>
      <c r="C74" s="44">
        <v>7145.0053699999999</v>
      </c>
      <c r="D74" s="44">
        <v>145.929562</v>
      </c>
      <c r="E74" s="44">
        <v>0</v>
      </c>
      <c r="F74" s="44">
        <v>3960.7546699999998</v>
      </c>
      <c r="G74" s="44">
        <v>47733.468099999998</v>
      </c>
      <c r="H74" s="44">
        <v>1371.1999900000001</v>
      </c>
      <c r="I74" s="44">
        <v>142.702134</v>
      </c>
      <c r="J74" s="44">
        <v>6721.6045299999996</v>
      </c>
      <c r="K74" s="44">
        <v>75.870077100000003</v>
      </c>
      <c r="L74" s="44">
        <v>22040.908899999999</v>
      </c>
      <c r="M74" s="44">
        <v>50433.885600000001</v>
      </c>
      <c r="N74" s="44">
        <v>923.03872699999999</v>
      </c>
      <c r="O74" s="44">
        <v>909.18229099999996</v>
      </c>
      <c r="P74" s="44">
        <v>5102.0691500000003</v>
      </c>
      <c r="Q74" s="44">
        <v>1227.2678100000001</v>
      </c>
      <c r="R74" s="44">
        <v>35756.013800000001</v>
      </c>
      <c r="S74" s="44">
        <v>293.792261</v>
      </c>
      <c r="T74" s="44">
        <v>445.14125799999999</v>
      </c>
      <c r="U74" s="44">
        <v>221.80477300000001</v>
      </c>
      <c r="V74" s="44">
        <v>16028.161400000001</v>
      </c>
      <c r="W74" s="44">
        <v>8495.0120200000001</v>
      </c>
      <c r="X74" s="44">
        <v>563.01255000000003</v>
      </c>
      <c r="Y74" s="44">
        <v>4464.4516299999996</v>
      </c>
      <c r="Z74" s="44">
        <v>91.281085300000001</v>
      </c>
      <c r="AA74" s="44">
        <v>222.73717400000001</v>
      </c>
      <c r="AB74" s="44">
        <v>2856.9081999999999</v>
      </c>
      <c r="AC74">
        <v>0</v>
      </c>
      <c r="AD74">
        <v>220003.86466798605</v>
      </c>
    </row>
    <row r="75" spans="1:30" x14ac:dyDescent="0.2">
      <c r="A75" s="5" t="s">
        <v>754</v>
      </c>
      <c r="B75" s="44">
        <v>0</v>
      </c>
      <c r="C75" s="44">
        <v>0</v>
      </c>
      <c r="D75" s="44">
        <v>0</v>
      </c>
      <c r="E75" s="44">
        <v>0</v>
      </c>
      <c r="F75" s="44">
        <v>0</v>
      </c>
      <c r="G75" s="44">
        <v>0</v>
      </c>
      <c r="H75" s="44">
        <v>0</v>
      </c>
      <c r="I75" s="44">
        <v>0</v>
      </c>
      <c r="J75" s="44">
        <v>0</v>
      </c>
      <c r="K75" s="44">
        <v>0</v>
      </c>
      <c r="L75" s="44">
        <v>0</v>
      </c>
      <c r="M75" s="44">
        <v>26.972594399999998</v>
      </c>
      <c r="N75" s="44">
        <v>0</v>
      </c>
      <c r="O75" s="44">
        <v>0</v>
      </c>
      <c r="P75" s="44">
        <v>0</v>
      </c>
      <c r="Q75" s="44">
        <v>0</v>
      </c>
      <c r="R75" s="44">
        <v>0</v>
      </c>
      <c r="S75" s="44">
        <v>0</v>
      </c>
      <c r="T75" s="44">
        <v>0</v>
      </c>
      <c r="U75" s="44">
        <v>0</v>
      </c>
      <c r="V75" s="44">
        <v>0</v>
      </c>
      <c r="W75" s="44">
        <v>0</v>
      </c>
      <c r="X75" s="44">
        <v>0</v>
      </c>
      <c r="Y75" s="44">
        <v>0</v>
      </c>
      <c r="Z75" s="44">
        <v>0</v>
      </c>
      <c r="AA75" s="44">
        <v>0</v>
      </c>
      <c r="AB75" s="44">
        <v>0</v>
      </c>
      <c r="AC75">
        <v>0</v>
      </c>
      <c r="AD75">
        <v>26.972594414980552</v>
      </c>
    </row>
    <row r="76" spans="1:30" x14ac:dyDescent="0.2">
      <c r="A76" s="100" t="s">
        <v>6</v>
      </c>
      <c r="B76" s="44">
        <v>0</v>
      </c>
      <c r="C76" s="44">
        <v>0</v>
      </c>
      <c r="D76" s="44">
        <v>0</v>
      </c>
      <c r="E76" s="44">
        <v>0</v>
      </c>
      <c r="F76" s="44">
        <v>0</v>
      </c>
      <c r="G76" s="44">
        <v>0</v>
      </c>
      <c r="H76" s="44">
        <v>0</v>
      </c>
      <c r="I76" s="44">
        <v>0</v>
      </c>
      <c r="J76" s="44">
        <v>0</v>
      </c>
      <c r="K76" s="44">
        <v>0</v>
      </c>
      <c r="L76" s="44">
        <v>0</v>
      </c>
      <c r="M76" s="44">
        <v>26.972594399999998</v>
      </c>
      <c r="N76" s="44">
        <v>0</v>
      </c>
      <c r="O76" s="44">
        <v>0</v>
      </c>
      <c r="P76" s="44">
        <v>0</v>
      </c>
      <c r="Q76" s="44">
        <v>0</v>
      </c>
      <c r="R76" s="44">
        <v>0</v>
      </c>
      <c r="S76" s="44">
        <v>0</v>
      </c>
      <c r="T76" s="44">
        <v>0</v>
      </c>
      <c r="U76" s="44">
        <v>0</v>
      </c>
      <c r="V76" s="44">
        <v>0</v>
      </c>
      <c r="W76" s="44">
        <v>0</v>
      </c>
      <c r="X76" s="44">
        <v>0</v>
      </c>
      <c r="Y76" s="44">
        <v>0</v>
      </c>
      <c r="Z76" s="44">
        <v>0</v>
      </c>
      <c r="AA76" s="44">
        <v>0</v>
      </c>
      <c r="AB76" s="44">
        <v>0</v>
      </c>
      <c r="AC76">
        <v>0</v>
      </c>
      <c r="AD76">
        <v>26.972594414980552</v>
      </c>
    </row>
    <row r="77" spans="1:30" x14ac:dyDescent="0.2">
      <c r="A77" s="100" t="s">
        <v>755</v>
      </c>
      <c r="B77" s="44">
        <v>0</v>
      </c>
      <c r="C77" s="44">
        <v>0</v>
      </c>
      <c r="D77" s="44">
        <v>0</v>
      </c>
      <c r="E77" s="44">
        <v>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0</v>
      </c>
      <c r="AA77" s="44">
        <v>0</v>
      </c>
      <c r="AB77" s="44">
        <v>0</v>
      </c>
      <c r="AC77">
        <v>0</v>
      </c>
      <c r="AD77">
        <v>0</v>
      </c>
    </row>
    <row r="78" spans="1:30" x14ac:dyDescent="0.2">
      <c r="A78" s="100" t="s">
        <v>756</v>
      </c>
      <c r="B78" s="44">
        <v>0</v>
      </c>
      <c r="C78" s="44">
        <v>0</v>
      </c>
      <c r="D78" s="44">
        <v>0</v>
      </c>
      <c r="E78" s="44">
        <v>0</v>
      </c>
      <c r="F78" s="44">
        <v>0</v>
      </c>
      <c r="G78" s="44">
        <v>0</v>
      </c>
      <c r="H78" s="44">
        <v>0</v>
      </c>
      <c r="I78" s="44">
        <v>0</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v>0</v>
      </c>
      <c r="AD78">
        <v>0</v>
      </c>
    </row>
    <row r="79" spans="1:30" x14ac:dyDescent="0.2">
      <c r="A79" s="100" t="s">
        <v>16</v>
      </c>
      <c r="B79" s="44">
        <v>0</v>
      </c>
      <c r="C79" s="44">
        <v>0</v>
      </c>
      <c r="D79" s="44">
        <v>0</v>
      </c>
      <c r="E79" s="44">
        <v>0</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0</v>
      </c>
      <c r="Y79" s="44">
        <v>0</v>
      </c>
      <c r="Z79" s="44">
        <v>0</v>
      </c>
      <c r="AA79" s="44">
        <v>0</v>
      </c>
      <c r="AB79" s="44">
        <v>0</v>
      </c>
      <c r="AC79">
        <v>0</v>
      </c>
      <c r="AD79">
        <v>0</v>
      </c>
    </row>
    <row r="80" spans="1:30" x14ac:dyDescent="0.2">
      <c r="A80" s="100" t="s">
        <v>7</v>
      </c>
      <c r="B80" s="44">
        <v>0</v>
      </c>
      <c r="C80" s="44">
        <v>0</v>
      </c>
      <c r="D80" s="44">
        <v>0</v>
      </c>
      <c r="E80" s="44">
        <v>0</v>
      </c>
      <c r="F80" s="44">
        <v>0</v>
      </c>
      <c r="G80" s="44">
        <v>0</v>
      </c>
      <c r="H80" s="44">
        <v>0</v>
      </c>
      <c r="I80" s="44">
        <v>0</v>
      </c>
      <c r="J80" s="44">
        <v>0</v>
      </c>
      <c r="K80" s="44">
        <v>0</v>
      </c>
      <c r="L80" s="44">
        <v>0</v>
      </c>
      <c r="M80" s="44">
        <v>0</v>
      </c>
      <c r="N80" s="44">
        <v>0</v>
      </c>
      <c r="O80" s="44">
        <v>0</v>
      </c>
      <c r="P80" s="44">
        <v>0</v>
      </c>
      <c r="Q80" s="44">
        <v>0</v>
      </c>
      <c r="R80" s="44">
        <v>0</v>
      </c>
      <c r="S80" s="44">
        <v>0</v>
      </c>
      <c r="T80" s="44">
        <v>0</v>
      </c>
      <c r="U80" s="44">
        <v>0</v>
      </c>
      <c r="V80" s="44">
        <v>0</v>
      </c>
      <c r="W80" s="44">
        <v>0</v>
      </c>
      <c r="X80" s="44">
        <v>0</v>
      </c>
      <c r="Y80" s="44">
        <v>0</v>
      </c>
      <c r="Z80" s="44">
        <v>0</v>
      </c>
      <c r="AA80" s="44">
        <v>0</v>
      </c>
      <c r="AB80" s="44">
        <v>0</v>
      </c>
      <c r="AC80">
        <v>0</v>
      </c>
      <c r="AD80">
        <v>0</v>
      </c>
    </row>
    <row r="81" spans="1:30" x14ac:dyDescent="0.2">
      <c r="A81" s="5" t="s">
        <v>8</v>
      </c>
      <c r="B81" s="44">
        <v>0</v>
      </c>
      <c r="C81" s="44">
        <v>0</v>
      </c>
      <c r="D81" s="44">
        <v>0</v>
      </c>
      <c r="E81" s="44">
        <v>0</v>
      </c>
      <c r="F81" s="44">
        <v>0</v>
      </c>
      <c r="G81" s="44">
        <v>0</v>
      </c>
      <c r="H81" s="44">
        <v>0</v>
      </c>
      <c r="I81" s="44">
        <v>0</v>
      </c>
      <c r="J81" s="44">
        <v>0</v>
      </c>
      <c r="K81" s="44">
        <v>0</v>
      </c>
      <c r="L81" s="44">
        <v>0</v>
      </c>
      <c r="M81" s="44">
        <v>0</v>
      </c>
      <c r="N81" s="44">
        <v>0</v>
      </c>
      <c r="O81" s="44">
        <v>0</v>
      </c>
      <c r="P81" s="44">
        <v>0</v>
      </c>
      <c r="Q81" s="44">
        <v>0</v>
      </c>
      <c r="R81" s="44">
        <v>0</v>
      </c>
      <c r="S81" s="44">
        <v>0</v>
      </c>
      <c r="T81" s="44">
        <v>0</v>
      </c>
      <c r="U81" s="44">
        <v>0</v>
      </c>
      <c r="V81" s="44">
        <v>0</v>
      </c>
      <c r="W81" s="44">
        <v>0</v>
      </c>
      <c r="X81" s="44">
        <v>0</v>
      </c>
      <c r="Y81" s="44">
        <v>0</v>
      </c>
      <c r="Z81" s="44">
        <v>0</v>
      </c>
      <c r="AA81" s="44">
        <v>0</v>
      </c>
      <c r="AB81" s="44">
        <v>0</v>
      </c>
      <c r="AC81">
        <v>0</v>
      </c>
      <c r="AD81">
        <v>0</v>
      </c>
    </row>
    <row r="82" spans="1:30" x14ac:dyDescent="0.2">
      <c r="A82" s="7" t="s">
        <v>15</v>
      </c>
      <c r="B82" s="44">
        <v>0</v>
      </c>
      <c r="C82" s="44">
        <v>0</v>
      </c>
      <c r="D82" s="44">
        <v>0</v>
      </c>
      <c r="E82" s="44">
        <v>0</v>
      </c>
      <c r="F82" s="44">
        <v>0</v>
      </c>
      <c r="G82" s="44">
        <v>0</v>
      </c>
      <c r="H82" s="44">
        <v>0</v>
      </c>
      <c r="I82" s="44">
        <v>0</v>
      </c>
      <c r="J82" s="44">
        <v>0</v>
      </c>
      <c r="K82" s="44">
        <v>0</v>
      </c>
      <c r="L82" s="44">
        <v>0</v>
      </c>
      <c r="M82" s="44">
        <v>0</v>
      </c>
      <c r="N82" s="44">
        <v>0</v>
      </c>
      <c r="O82" s="44">
        <v>0</v>
      </c>
      <c r="P82" s="44">
        <v>0</v>
      </c>
      <c r="Q82" s="44">
        <v>0</v>
      </c>
      <c r="R82" s="44">
        <v>0</v>
      </c>
      <c r="S82" s="44">
        <v>0</v>
      </c>
      <c r="T82" s="44">
        <v>0</v>
      </c>
      <c r="U82" s="44">
        <v>0</v>
      </c>
      <c r="V82" s="44">
        <v>0</v>
      </c>
      <c r="W82" s="44">
        <v>0</v>
      </c>
      <c r="X82" s="44">
        <v>0</v>
      </c>
      <c r="Y82" s="44">
        <v>0</v>
      </c>
      <c r="Z82" s="44">
        <v>0</v>
      </c>
      <c r="AA82" s="44">
        <v>0</v>
      </c>
      <c r="AB82" s="44">
        <v>0</v>
      </c>
      <c r="AC82">
        <v>0</v>
      </c>
      <c r="AD82">
        <v>0</v>
      </c>
    </row>
    <row r="83" spans="1:30" x14ac:dyDescent="0.2">
      <c r="A83" s="2"/>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row>
    <row r="84" spans="1:30" x14ac:dyDescent="0.2">
      <c r="A84" s="101" t="s">
        <v>763</v>
      </c>
      <c r="B84" s="44">
        <v>5411.6317200000003</v>
      </c>
      <c r="C84" s="44">
        <v>14920.465200000001</v>
      </c>
      <c r="D84" s="44">
        <v>806.81460400000003</v>
      </c>
      <c r="E84" s="44">
        <v>368.28745900000001</v>
      </c>
      <c r="F84" s="44">
        <v>7876.33529</v>
      </c>
      <c r="G84" s="44">
        <v>85639.440700000006</v>
      </c>
      <c r="H84" s="44">
        <v>2109.2290400000002</v>
      </c>
      <c r="I84" s="44">
        <v>208.95424299999999</v>
      </c>
      <c r="J84" s="44">
        <v>15777.6122</v>
      </c>
      <c r="K84" s="44">
        <v>1236.8663200000001</v>
      </c>
      <c r="L84" s="44">
        <v>39831.030200000001</v>
      </c>
      <c r="M84" s="44">
        <v>60201.412100000001</v>
      </c>
      <c r="N84" s="44">
        <v>4688.9873100000004</v>
      </c>
      <c r="O84" s="44">
        <v>1254.9331199999999</v>
      </c>
      <c r="P84" s="44">
        <v>5693.2089699999997</v>
      </c>
      <c r="Q84" s="44">
        <v>5978.7880999999998</v>
      </c>
      <c r="R84" s="44">
        <v>42550.645900000003</v>
      </c>
      <c r="S84" s="44">
        <v>655.07826599999999</v>
      </c>
      <c r="T84" s="44">
        <v>891.49666300000001</v>
      </c>
      <c r="U84" s="44">
        <v>412.58255200000002</v>
      </c>
      <c r="V84" s="44">
        <v>16154.5672</v>
      </c>
      <c r="W84" s="44">
        <v>33707.669300000001</v>
      </c>
      <c r="X84" s="44">
        <v>1813.6554900000001</v>
      </c>
      <c r="Y84" s="44">
        <v>5664.5448800000004</v>
      </c>
      <c r="Z84" s="44">
        <v>397.70273700000001</v>
      </c>
      <c r="AA84" s="44">
        <v>583.20495100000005</v>
      </c>
      <c r="AB84" s="44">
        <v>2974.3111100000001</v>
      </c>
      <c r="AC84">
        <v>48.371352152651724</v>
      </c>
      <c r="AD84">
        <v>357857.82676328649</v>
      </c>
    </row>
    <row r="85" spans="1:30" x14ac:dyDescent="0.2">
      <c r="A85" s="102" t="s">
        <v>758</v>
      </c>
      <c r="B85" s="44">
        <v>5411.6317200000003</v>
      </c>
      <c r="C85" s="44">
        <v>14920.465200000001</v>
      </c>
      <c r="D85" s="44">
        <v>806.81460400000003</v>
      </c>
      <c r="E85" s="44">
        <v>368.28745900000001</v>
      </c>
      <c r="F85" s="44">
        <v>7876.33529</v>
      </c>
      <c r="G85" s="44">
        <v>85639.440700000006</v>
      </c>
      <c r="H85" s="44">
        <v>2109.2290400000002</v>
      </c>
      <c r="I85" s="44">
        <v>208.95424299999999</v>
      </c>
      <c r="J85" s="44">
        <v>15777.6122</v>
      </c>
      <c r="K85" s="44">
        <v>1236.8663200000001</v>
      </c>
      <c r="L85" s="44">
        <v>39831.030200000001</v>
      </c>
      <c r="M85" s="44">
        <v>60201.412100000001</v>
      </c>
      <c r="N85" s="44">
        <v>4688.9873100000004</v>
      </c>
      <c r="O85" s="44">
        <v>1254.9331199999999</v>
      </c>
      <c r="P85" s="44">
        <v>5693.2089699999997</v>
      </c>
      <c r="Q85" s="44">
        <v>5978.7880999999998</v>
      </c>
      <c r="R85" s="44">
        <v>42550.645900000003</v>
      </c>
      <c r="S85" s="44">
        <v>655.07826599999999</v>
      </c>
      <c r="T85" s="44">
        <v>891.49666300000001</v>
      </c>
      <c r="U85" s="44">
        <v>412.58255200000002</v>
      </c>
      <c r="V85" s="44">
        <v>16154.5672</v>
      </c>
      <c r="W85" s="44">
        <v>33707.669300000001</v>
      </c>
      <c r="X85" s="44">
        <v>1813.6554900000001</v>
      </c>
      <c r="Y85" s="44">
        <v>5664.5448800000004</v>
      </c>
      <c r="Z85" s="44">
        <v>397.70273700000001</v>
      </c>
      <c r="AA85" s="44">
        <v>583.20495100000005</v>
      </c>
      <c r="AB85" s="44">
        <v>2974.3111100000001</v>
      </c>
      <c r="AC85">
        <v>48.371352152651724</v>
      </c>
      <c r="AD85">
        <v>357857.82676328649</v>
      </c>
    </row>
    <row r="86" spans="1:30" x14ac:dyDescent="0.2">
      <c r="A86" s="15" t="s">
        <v>1</v>
      </c>
      <c r="B86" s="44">
        <v>4488.3189700000003</v>
      </c>
      <c r="C86" s="44">
        <v>11890.004199999999</v>
      </c>
      <c r="D86" s="44">
        <v>583.68168300000002</v>
      </c>
      <c r="E86" s="44">
        <v>284.31850800000001</v>
      </c>
      <c r="F86" s="44">
        <v>6476.9509900000003</v>
      </c>
      <c r="G86" s="44">
        <v>68009.511499999993</v>
      </c>
      <c r="H86" s="44">
        <v>1649.1497899999999</v>
      </c>
      <c r="I86" s="44">
        <v>143.387213</v>
      </c>
      <c r="J86" s="44">
        <v>9380.3984999999993</v>
      </c>
      <c r="K86" s="44">
        <v>994.73170000000005</v>
      </c>
      <c r="L86" s="44">
        <v>28443.737499999999</v>
      </c>
      <c r="M86" s="44">
        <v>44445.630799999999</v>
      </c>
      <c r="N86" s="44">
        <v>3896.99881</v>
      </c>
      <c r="O86" s="44">
        <v>826.85309800000005</v>
      </c>
      <c r="P86" s="44">
        <v>4203.1067599999997</v>
      </c>
      <c r="Q86" s="44">
        <v>4556.5207200000004</v>
      </c>
      <c r="R86" s="44">
        <v>28805.880399999998</v>
      </c>
      <c r="S86" s="44">
        <v>433.57079700000003</v>
      </c>
      <c r="T86" s="44">
        <v>771.54936699999996</v>
      </c>
      <c r="U86" s="44">
        <v>272.98094400000002</v>
      </c>
      <c r="V86" s="44">
        <v>11272.472</v>
      </c>
      <c r="W86" s="44">
        <v>25569.7772</v>
      </c>
      <c r="X86" s="44">
        <v>331.22293999999999</v>
      </c>
      <c r="Y86" s="44">
        <v>3788.7453999999998</v>
      </c>
      <c r="Z86" s="44">
        <v>171.61647300000001</v>
      </c>
      <c r="AA86" s="44">
        <v>368.22616699999998</v>
      </c>
      <c r="AB86" s="44">
        <v>2059.07746</v>
      </c>
      <c r="AC86">
        <v>33.365969187913883</v>
      </c>
      <c r="AD86">
        <v>264151.78580401943</v>
      </c>
    </row>
    <row r="87" spans="1:30" x14ac:dyDescent="0.2">
      <c r="A87" s="15" t="s">
        <v>272</v>
      </c>
      <c r="B87" s="44">
        <v>0</v>
      </c>
      <c r="C87" s="44">
        <v>0</v>
      </c>
      <c r="D87" s="44">
        <v>0</v>
      </c>
      <c r="E87" s="44">
        <v>0</v>
      </c>
      <c r="F87" s="44">
        <v>0</v>
      </c>
      <c r="G87" s="44">
        <v>0</v>
      </c>
      <c r="H87" s="44">
        <v>0</v>
      </c>
      <c r="I87" s="44">
        <v>0</v>
      </c>
      <c r="J87" s="44">
        <v>0</v>
      </c>
      <c r="K87" s="44">
        <v>0</v>
      </c>
      <c r="L87" s="44">
        <v>0</v>
      </c>
      <c r="M87" s="44">
        <v>0</v>
      </c>
      <c r="N87" s="44">
        <v>0</v>
      </c>
      <c r="O87" s="44">
        <v>0</v>
      </c>
      <c r="P87" s="44">
        <v>0</v>
      </c>
      <c r="Q87" s="44">
        <v>0</v>
      </c>
      <c r="R87" s="44">
        <v>0</v>
      </c>
      <c r="S87" s="44">
        <v>0</v>
      </c>
      <c r="T87" s="44">
        <v>0</v>
      </c>
      <c r="U87" s="44">
        <v>0</v>
      </c>
      <c r="V87" s="44">
        <v>0</v>
      </c>
      <c r="W87" s="44">
        <v>0</v>
      </c>
      <c r="X87" s="44">
        <v>0</v>
      </c>
      <c r="Y87" s="44">
        <v>0</v>
      </c>
      <c r="Z87" s="44">
        <v>0</v>
      </c>
      <c r="AA87" s="44">
        <v>0</v>
      </c>
      <c r="AB87" s="44">
        <v>0</v>
      </c>
      <c r="AC87">
        <v>0</v>
      </c>
      <c r="AD87">
        <v>0</v>
      </c>
    </row>
    <row r="88" spans="1:30" x14ac:dyDescent="0.2">
      <c r="A88" s="15" t="s">
        <v>14</v>
      </c>
      <c r="B88" s="44">
        <v>683.78107799999998</v>
      </c>
      <c r="C88" s="44">
        <v>2384.95982</v>
      </c>
      <c r="D88" s="44">
        <v>105.27442499999999</v>
      </c>
      <c r="E88" s="44">
        <v>16.7849003</v>
      </c>
      <c r="F88" s="44">
        <v>881.46296400000006</v>
      </c>
      <c r="G88" s="44">
        <v>12251.6265</v>
      </c>
      <c r="H88" s="44">
        <v>333.69484199999999</v>
      </c>
      <c r="I88" s="44">
        <v>38.125117600000003</v>
      </c>
      <c r="J88" s="44">
        <v>4412.3065200000001</v>
      </c>
      <c r="K88" s="44">
        <v>224.972296</v>
      </c>
      <c r="L88" s="44">
        <v>7456.8750600000003</v>
      </c>
      <c r="M88" s="44">
        <v>12189.529699999999</v>
      </c>
      <c r="N88" s="44">
        <v>506.06797799999998</v>
      </c>
      <c r="O88" s="44">
        <v>212.19736499999999</v>
      </c>
      <c r="P88" s="44">
        <v>734.90644699999996</v>
      </c>
      <c r="Q88" s="44">
        <v>1236.36221</v>
      </c>
      <c r="R88" s="44">
        <v>8237.1876499999998</v>
      </c>
      <c r="S88" s="44">
        <v>112.62475999999999</v>
      </c>
      <c r="T88" s="44">
        <v>93.225145400000002</v>
      </c>
      <c r="U88" s="44">
        <v>69.781531299999997</v>
      </c>
      <c r="V88" s="44">
        <v>3361.3490099999999</v>
      </c>
      <c r="W88" s="44">
        <v>5160.5784800000001</v>
      </c>
      <c r="X88" s="44">
        <v>312.30493100000001</v>
      </c>
      <c r="Y88" s="44">
        <v>738.36255300000005</v>
      </c>
      <c r="Z88" s="44">
        <v>132.35619600000001</v>
      </c>
      <c r="AA88" s="44">
        <v>127.105107</v>
      </c>
      <c r="AB88" s="44">
        <v>628.30061899999998</v>
      </c>
      <c r="AC88">
        <v>3.2921440840973832</v>
      </c>
      <c r="AD88">
        <v>62645.395332585249</v>
      </c>
    </row>
    <row r="89" spans="1:30" x14ac:dyDescent="0.2">
      <c r="A89" s="103" t="s">
        <v>17</v>
      </c>
      <c r="B89" s="44">
        <v>239.53167400000001</v>
      </c>
      <c r="C89" s="44">
        <v>645.50113599999997</v>
      </c>
      <c r="D89" s="44">
        <v>117.858496</v>
      </c>
      <c r="E89" s="44">
        <v>67.184050299999996</v>
      </c>
      <c r="F89" s="44">
        <v>517.921336</v>
      </c>
      <c r="G89" s="44">
        <v>5378.3027099999999</v>
      </c>
      <c r="H89" s="44">
        <v>126.384407</v>
      </c>
      <c r="I89" s="44">
        <v>27.441911699999999</v>
      </c>
      <c r="J89" s="44">
        <v>1984.90714</v>
      </c>
      <c r="K89" s="44">
        <v>17.1623251</v>
      </c>
      <c r="L89" s="44">
        <v>3930.4176499999999</v>
      </c>
      <c r="M89" s="44">
        <v>3566.2515800000001</v>
      </c>
      <c r="N89" s="44">
        <v>285.92052000000001</v>
      </c>
      <c r="O89" s="44">
        <v>215.88265899999999</v>
      </c>
      <c r="P89" s="44">
        <v>755.19576199999995</v>
      </c>
      <c r="Q89" s="44">
        <v>185.90516600000001</v>
      </c>
      <c r="R89" s="44">
        <v>5507.5778399999999</v>
      </c>
      <c r="S89" s="44">
        <v>108.88270900000001</v>
      </c>
      <c r="T89" s="44">
        <v>26.722149999999999</v>
      </c>
      <c r="U89" s="44">
        <v>69.820076</v>
      </c>
      <c r="V89" s="44">
        <v>1520.7461599999999</v>
      </c>
      <c r="W89" s="44">
        <v>2977.3136199999999</v>
      </c>
      <c r="X89" s="44">
        <v>1170.12762</v>
      </c>
      <c r="Y89" s="44">
        <v>1137.4369200000001</v>
      </c>
      <c r="Z89" s="44">
        <v>93.730068399999993</v>
      </c>
      <c r="AA89" s="44">
        <v>87.873677700000002</v>
      </c>
      <c r="AB89" s="44">
        <v>286.93302499999999</v>
      </c>
      <c r="AC89">
        <v>11.713238880640464</v>
      </c>
      <c r="AD89">
        <v>31060.645626681824</v>
      </c>
    </row>
    <row r="90" spans="1:30" x14ac:dyDescent="0.2">
      <c r="A90" s="99" t="s">
        <v>759</v>
      </c>
      <c r="B90" s="44">
        <v>0</v>
      </c>
      <c r="C90" s="44">
        <v>0</v>
      </c>
      <c r="D90" s="44">
        <v>0</v>
      </c>
      <c r="E90" s="44">
        <v>0</v>
      </c>
      <c r="F90" s="44">
        <v>0</v>
      </c>
      <c r="G90" s="44">
        <v>0</v>
      </c>
      <c r="H90" s="44">
        <v>0</v>
      </c>
      <c r="I90" s="44">
        <v>0</v>
      </c>
      <c r="J90" s="44">
        <v>0</v>
      </c>
      <c r="K90" s="44">
        <v>0</v>
      </c>
      <c r="L90" s="44">
        <v>0</v>
      </c>
      <c r="M90" s="44">
        <v>0</v>
      </c>
      <c r="N90" s="44">
        <v>0</v>
      </c>
      <c r="O90" s="44">
        <v>0</v>
      </c>
      <c r="P90" s="44">
        <v>0</v>
      </c>
      <c r="Q90" s="44">
        <v>0</v>
      </c>
      <c r="R90" s="44">
        <v>0</v>
      </c>
      <c r="S90" s="44">
        <v>0</v>
      </c>
      <c r="T90" s="44">
        <v>0</v>
      </c>
      <c r="U90" s="44">
        <v>0</v>
      </c>
      <c r="V90" s="44">
        <v>0</v>
      </c>
      <c r="W90" s="44">
        <v>0</v>
      </c>
      <c r="X90" s="44">
        <v>0</v>
      </c>
      <c r="Y90" s="44">
        <v>0</v>
      </c>
      <c r="Z90" s="44">
        <v>0</v>
      </c>
      <c r="AA90" s="44">
        <v>0</v>
      </c>
      <c r="AB90" s="44">
        <v>0</v>
      </c>
      <c r="AC90">
        <v>0</v>
      </c>
      <c r="AD90">
        <v>0</v>
      </c>
    </row>
    <row r="91" spans="1:30" x14ac:dyDescent="0.2">
      <c r="A91" s="2"/>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row>
    <row r="92" spans="1:30" x14ac:dyDescent="0.2">
      <c r="A92" s="10" t="s">
        <v>764</v>
      </c>
      <c r="B92" s="44">
        <v>1</v>
      </c>
      <c r="C92" s="44">
        <v>1</v>
      </c>
      <c r="D92" s="44">
        <v>1</v>
      </c>
      <c r="E92" s="44">
        <v>1</v>
      </c>
      <c r="F92" s="44">
        <v>1</v>
      </c>
      <c r="G92" s="44">
        <v>1</v>
      </c>
      <c r="H92" s="44">
        <v>1</v>
      </c>
      <c r="I92" s="44">
        <v>1</v>
      </c>
      <c r="J92" s="44">
        <v>1</v>
      </c>
      <c r="K92" s="44">
        <v>1</v>
      </c>
      <c r="L92" s="44">
        <v>1</v>
      </c>
      <c r="M92" s="44">
        <v>1</v>
      </c>
      <c r="N92" s="44">
        <v>1</v>
      </c>
      <c r="O92" s="44">
        <v>1</v>
      </c>
      <c r="P92" s="44">
        <v>1</v>
      </c>
      <c r="Q92" s="44">
        <v>1</v>
      </c>
      <c r="R92" s="44">
        <v>1</v>
      </c>
      <c r="S92" s="44">
        <v>1</v>
      </c>
      <c r="T92" s="44">
        <v>1</v>
      </c>
      <c r="U92" s="44">
        <v>1</v>
      </c>
      <c r="V92" s="44">
        <v>1</v>
      </c>
      <c r="W92" s="44">
        <v>1</v>
      </c>
      <c r="X92" s="44">
        <v>1</v>
      </c>
      <c r="Y92" s="44">
        <v>1</v>
      </c>
      <c r="Z92" s="44">
        <v>1</v>
      </c>
      <c r="AA92" s="44">
        <v>1</v>
      </c>
      <c r="AB92" s="44">
        <v>1</v>
      </c>
      <c r="AC92">
        <v>1</v>
      </c>
      <c r="AD92">
        <v>1</v>
      </c>
    </row>
    <row r="93" spans="1:30" x14ac:dyDescent="0.2">
      <c r="A93" s="104" t="s">
        <v>758</v>
      </c>
      <c r="B93" s="44">
        <v>1</v>
      </c>
      <c r="C93" s="44">
        <v>1</v>
      </c>
      <c r="D93" s="44">
        <v>1</v>
      </c>
      <c r="E93" s="44">
        <v>1</v>
      </c>
      <c r="F93" s="44">
        <v>1</v>
      </c>
      <c r="G93" s="44">
        <v>1</v>
      </c>
      <c r="H93" s="44">
        <v>1</v>
      </c>
      <c r="I93" s="44">
        <v>1</v>
      </c>
      <c r="J93" s="44">
        <v>1</v>
      </c>
      <c r="K93" s="44">
        <v>1</v>
      </c>
      <c r="L93" s="44">
        <v>1</v>
      </c>
      <c r="M93" s="44">
        <v>1</v>
      </c>
      <c r="N93" s="44">
        <v>1</v>
      </c>
      <c r="O93" s="44">
        <v>1</v>
      </c>
      <c r="P93" s="44">
        <v>1</v>
      </c>
      <c r="Q93" s="44">
        <v>1</v>
      </c>
      <c r="R93" s="44">
        <v>1</v>
      </c>
      <c r="S93" s="44">
        <v>1</v>
      </c>
      <c r="T93" s="44">
        <v>1</v>
      </c>
      <c r="U93" s="44">
        <v>1</v>
      </c>
      <c r="V93" s="44">
        <v>1</v>
      </c>
      <c r="W93" s="44">
        <v>1</v>
      </c>
      <c r="X93" s="44">
        <v>1</v>
      </c>
      <c r="Y93" s="44">
        <v>1</v>
      </c>
      <c r="Z93" s="44">
        <v>1</v>
      </c>
      <c r="AA93" s="44">
        <v>1</v>
      </c>
      <c r="AB93" s="44">
        <v>1</v>
      </c>
      <c r="AC93">
        <v>1</v>
      </c>
      <c r="AD93">
        <v>1</v>
      </c>
    </row>
    <row r="94" spans="1:30" x14ac:dyDescent="0.2">
      <c r="A94" s="15" t="s">
        <v>1</v>
      </c>
      <c r="B94" s="44">
        <v>0.82938367000000002</v>
      </c>
      <c r="C94" s="44">
        <v>0.79689233000000004</v>
      </c>
      <c r="D94" s="44">
        <v>0.72343966000000004</v>
      </c>
      <c r="E94" s="44">
        <v>0.77200159999999995</v>
      </c>
      <c r="F94" s="44">
        <v>0.82233053</v>
      </c>
      <c r="G94" s="44">
        <v>0.79413774000000004</v>
      </c>
      <c r="H94" s="44">
        <v>0.78187326000000001</v>
      </c>
      <c r="I94" s="44">
        <v>0.68621346000000005</v>
      </c>
      <c r="J94" s="44">
        <v>0.59453853999999995</v>
      </c>
      <c r="K94" s="44">
        <v>0.80423542000000003</v>
      </c>
      <c r="L94" s="44">
        <v>0.71411000999999996</v>
      </c>
      <c r="M94" s="44">
        <v>0.7382822</v>
      </c>
      <c r="N94" s="44">
        <v>0.83109604999999998</v>
      </c>
      <c r="O94" s="44">
        <v>0.65888219999999997</v>
      </c>
      <c r="P94" s="44">
        <v>0.73826672999999998</v>
      </c>
      <c r="Q94" s="44">
        <v>0.76211443999999995</v>
      </c>
      <c r="R94" s="44">
        <v>0.67697868999999999</v>
      </c>
      <c r="S94" s="44">
        <v>0.66186106</v>
      </c>
      <c r="T94" s="44">
        <v>0.86545402000000005</v>
      </c>
      <c r="U94" s="44">
        <v>0.66163958</v>
      </c>
      <c r="V94" s="44">
        <v>0.69778854999999995</v>
      </c>
      <c r="W94" s="44">
        <v>0.75857447</v>
      </c>
      <c r="X94" s="44">
        <v>0.18262726000000001</v>
      </c>
      <c r="Y94" s="44">
        <v>0.66885256999999998</v>
      </c>
      <c r="Z94" s="44">
        <v>0.43151947000000002</v>
      </c>
      <c r="AA94" s="44">
        <v>0.63138380999999999</v>
      </c>
      <c r="AB94" s="44">
        <v>0.69228718</v>
      </c>
      <c r="AC94">
        <v>0.68978781247662013</v>
      </c>
      <c r="AD94">
        <v>0.73814729216122155</v>
      </c>
    </row>
    <row r="95" spans="1:30" x14ac:dyDescent="0.2">
      <c r="A95" s="15" t="s">
        <v>272</v>
      </c>
      <c r="B95" s="44">
        <v>0</v>
      </c>
      <c r="C95" s="44">
        <v>0</v>
      </c>
      <c r="D95" s="44">
        <v>0</v>
      </c>
      <c r="E95" s="44">
        <v>0</v>
      </c>
      <c r="F95" s="44">
        <v>0</v>
      </c>
      <c r="G95" s="44">
        <v>0</v>
      </c>
      <c r="H95" s="44">
        <v>0</v>
      </c>
      <c r="I95" s="44">
        <v>0</v>
      </c>
      <c r="J95" s="44">
        <v>0</v>
      </c>
      <c r="K95" s="44">
        <v>0</v>
      </c>
      <c r="L95" s="44">
        <v>0</v>
      </c>
      <c r="M95" s="44">
        <v>0</v>
      </c>
      <c r="N95" s="44">
        <v>0</v>
      </c>
      <c r="O95" s="44">
        <v>0</v>
      </c>
      <c r="P95" s="44">
        <v>0</v>
      </c>
      <c r="Q95" s="44">
        <v>0</v>
      </c>
      <c r="R95" s="44">
        <v>0</v>
      </c>
      <c r="S95" s="44">
        <v>0</v>
      </c>
      <c r="T95" s="44">
        <v>0</v>
      </c>
      <c r="U95" s="44">
        <v>0</v>
      </c>
      <c r="V95" s="44">
        <v>0</v>
      </c>
      <c r="W95" s="44">
        <v>0</v>
      </c>
      <c r="X95" s="44">
        <v>0</v>
      </c>
      <c r="Y95" s="44">
        <v>0</v>
      </c>
      <c r="Z95" s="44">
        <v>0</v>
      </c>
      <c r="AA95" s="44">
        <v>0</v>
      </c>
      <c r="AB95" s="44">
        <v>0</v>
      </c>
      <c r="AC95">
        <v>0</v>
      </c>
      <c r="AD95">
        <v>0</v>
      </c>
    </row>
    <row r="96" spans="1:30" x14ac:dyDescent="0.2">
      <c r="A96" s="15" t="s">
        <v>14</v>
      </c>
      <c r="B96" s="44">
        <v>0.12635395999999999</v>
      </c>
      <c r="C96" s="44">
        <v>0.15984487</v>
      </c>
      <c r="D96" s="44">
        <v>0.13048156</v>
      </c>
      <c r="E96" s="44">
        <v>4.5575539999999998E-2</v>
      </c>
      <c r="F96" s="44">
        <v>0.11191283</v>
      </c>
      <c r="G96" s="44">
        <v>0.14306056</v>
      </c>
      <c r="H96" s="44">
        <v>0.15820702</v>
      </c>
      <c r="I96" s="44">
        <v>0.18245678000000001</v>
      </c>
      <c r="J96" s="44">
        <v>0.27965616999999998</v>
      </c>
      <c r="K96" s="44">
        <v>0.18188893</v>
      </c>
      <c r="L96" s="44">
        <v>0.18721271</v>
      </c>
      <c r="M96" s="44">
        <v>0.20247913000000001</v>
      </c>
      <c r="N96" s="44">
        <v>0.10792692</v>
      </c>
      <c r="O96" s="44">
        <v>0.16909057999999999</v>
      </c>
      <c r="P96" s="44">
        <v>0.12908475</v>
      </c>
      <c r="Q96" s="44">
        <v>0.20679143999999999</v>
      </c>
      <c r="R96" s="44">
        <v>0.19358549</v>
      </c>
      <c r="S96" s="44">
        <v>0.17192566000000001</v>
      </c>
      <c r="T96" s="44">
        <v>0.1045715</v>
      </c>
      <c r="U96" s="44">
        <v>0.16913349999999999</v>
      </c>
      <c r="V96" s="44">
        <v>0.20807422</v>
      </c>
      <c r="W96" s="44">
        <v>0.15309805000000001</v>
      </c>
      <c r="X96" s="44">
        <v>0.17219639</v>
      </c>
      <c r="Y96" s="44">
        <v>0.13034808000000001</v>
      </c>
      <c r="Z96" s="44">
        <v>0.33280182000000003</v>
      </c>
      <c r="AA96" s="44">
        <v>0.21794242999999999</v>
      </c>
      <c r="AB96" s="44">
        <v>0.2112424</v>
      </c>
      <c r="AC96">
        <v>6.805979030124977E-2</v>
      </c>
      <c r="AD96">
        <v>0.17505665839194717</v>
      </c>
    </row>
    <row r="97" spans="1:30" x14ac:dyDescent="0.2">
      <c r="A97" s="15" t="s">
        <v>17</v>
      </c>
      <c r="B97" s="44">
        <v>4.4262379999999997E-2</v>
      </c>
      <c r="C97" s="44">
        <v>4.3262799999999997E-2</v>
      </c>
      <c r="D97" s="44">
        <v>0.14607877999999999</v>
      </c>
      <c r="E97" s="44">
        <v>0.18242285999999999</v>
      </c>
      <c r="F97" s="44">
        <v>6.5756640000000005E-2</v>
      </c>
      <c r="G97" s="44">
        <v>6.2801700000000002E-2</v>
      </c>
      <c r="H97" s="44">
        <v>5.9919720000000003E-2</v>
      </c>
      <c r="I97" s="44">
        <v>0.13132977000000001</v>
      </c>
      <c r="J97" s="44">
        <v>0.12580528999999999</v>
      </c>
      <c r="K97" s="44">
        <v>1.387565E-2</v>
      </c>
      <c r="L97" s="44">
        <v>9.8677280000000006E-2</v>
      </c>
      <c r="M97" s="44">
        <v>5.923867E-2</v>
      </c>
      <c r="N97" s="44">
        <v>6.0977030000000002E-2</v>
      </c>
      <c r="O97" s="44">
        <v>0.17202722000000001</v>
      </c>
      <c r="P97" s="44">
        <v>0.13264851999999999</v>
      </c>
      <c r="Q97" s="44">
        <v>3.1094119999999999E-2</v>
      </c>
      <c r="R97" s="44">
        <v>0.12943582000000001</v>
      </c>
      <c r="S97" s="44">
        <v>0.16621327999999999</v>
      </c>
      <c r="T97" s="44">
        <v>2.9974480000000001E-2</v>
      </c>
      <c r="U97" s="44">
        <v>0.16922692</v>
      </c>
      <c r="V97" s="44">
        <v>9.4137230000000002E-2</v>
      </c>
      <c r="W97" s="44">
        <v>8.832748E-2</v>
      </c>
      <c r="X97" s="44">
        <v>0.64517634000000001</v>
      </c>
      <c r="Y97" s="44">
        <v>0.20079934999999999</v>
      </c>
      <c r="Z97" s="44">
        <v>0.23567871000000001</v>
      </c>
      <c r="AA97" s="44">
        <v>0.15067375</v>
      </c>
      <c r="AB97" s="44">
        <v>9.6470410000000006E-2</v>
      </c>
      <c r="AC97">
        <v>0.24215239722213022</v>
      </c>
      <c r="AD97">
        <v>8.6796049446831364E-2</v>
      </c>
    </row>
    <row r="98" spans="1:30" x14ac:dyDescent="0.2">
      <c r="A98" s="104" t="s">
        <v>759</v>
      </c>
      <c r="B98" s="44">
        <v>0</v>
      </c>
      <c r="C98" s="44">
        <v>0</v>
      </c>
      <c r="D98" s="44">
        <v>0</v>
      </c>
      <c r="E98" s="44">
        <v>0</v>
      </c>
      <c r="F98" s="44">
        <v>0</v>
      </c>
      <c r="G98" s="44">
        <v>0</v>
      </c>
      <c r="H98" s="44">
        <v>0</v>
      </c>
      <c r="I98" s="44">
        <v>0</v>
      </c>
      <c r="J98" s="44">
        <v>0</v>
      </c>
      <c r="K98" s="44">
        <v>0</v>
      </c>
      <c r="L98" s="44">
        <v>0</v>
      </c>
      <c r="M98" s="44">
        <v>0</v>
      </c>
      <c r="N98" s="44">
        <v>0</v>
      </c>
      <c r="O98" s="44">
        <v>0</v>
      </c>
      <c r="P98" s="44">
        <v>0</v>
      </c>
      <c r="Q98" s="44">
        <v>0</v>
      </c>
      <c r="R98" s="44">
        <v>0</v>
      </c>
      <c r="S98" s="44">
        <v>0</v>
      </c>
      <c r="T98" s="44">
        <v>0</v>
      </c>
      <c r="U98" s="44">
        <v>0</v>
      </c>
      <c r="V98" s="44">
        <v>0</v>
      </c>
      <c r="W98" s="44">
        <v>0</v>
      </c>
      <c r="X98" s="44">
        <v>0</v>
      </c>
      <c r="Y98" s="44">
        <v>0</v>
      </c>
      <c r="Z98" s="44">
        <v>0</v>
      </c>
      <c r="AA98" s="44">
        <v>0</v>
      </c>
      <c r="AB98" s="44">
        <v>0</v>
      </c>
      <c r="AC98">
        <v>0</v>
      </c>
      <c r="AD98">
        <v>0</v>
      </c>
    </row>
    <row r="99" spans="1:30" x14ac:dyDescent="0.2">
      <c r="A99" s="2"/>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row>
    <row r="100" spans="1:30" x14ac:dyDescent="0.2">
      <c r="A100" s="92" t="s">
        <v>765</v>
      </c>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row>
    <row r="101" spans="1:30" x14ac:dyDescent="0.2">
      <c r="A101" s="2"/>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row>
    <row r="102" spans="1:30" x14ac:dyDescent="0.2">
      <c r="A102" s="101" t="s">
        <v>766</v>
      </c>
      <c r="B102" s="44">
        <v>17725.299500000001</v>
      </c>
      <c r="C102" s="44">
        <v>18267.780299999999</v>
      </c>
      <c r="D102" s="44">
        <v>9142.5763900000002</v>
      </c>
      <c r="E102" s="44">
        <v>12193.0789</v>
      </c>
      <c r="F102" s="44">
        <v>17927.781200000001</v>
      </c>
      <c r="G102" s="44">
        <v>15372.169099999999</v>
      </c>
      <c r="H102" s="44">
        <v>17404.472699999998</v>
      </c>
      <c r="I102" s="44">
        <v>18121.025399999999</v>
      </c>
      <c r="J102" s="44">
        <v>9429.3782100000008</v>
      </c>
      <c r="K102" s="44">
        <v>22210.138900000002</v>
      </c>
      <c r="L102" s="44">
        <v>13910.977999999999</v>
      </c>
      <c r="M102" s="44">
        <v>14361.811799999999</v>
      </c>
      <c r="N102" s="44">
        <v>11622.3434</v>
      </c>
      <c r="O102" s="44">
        <v>17168.087500000001</v>
      </c>
      <c r="P102" s="44">
        <v>16379.456700000001</v>
      </c>
      <c r="Q102" s="44">
        <v>17240.9715</v>
      </c>
      <c r="R102" s="44">
        <v>13594.272999999999</v>
      </c>
      <c r="S102" s="44">
        <v>12761.1911</v>
      </c>
      <c r="T102" s="44">
        <v>21044.713899999999</v>
      </c>
      <c r="U102" s="44">
        <v>16425.7477</v>
      </c>
      <c r="V102" s="44">
        <v>14023.2673</v>
      </c>
      <c r="W102" s="44">
        <v>16948.209900000002</v>
      </c>
      <c r="X102" s="44">
        <v>6956.73027</v>
      </c>
      <c r="Y102" s="44">
        <v>11596.2402</v>
      </c>
      <c r="Z102" s="44">
        <v>18418.183400000002</v>
      </c>
      <c r="AA102" s="44">
        <v>15492.255800000001</v>
      </c>
      <c r="AB102" s="44">
        <v>12959.666800000001</v>
      </c>
      <c r="AC102">
        <v>5925.2951061351596</v>
      </c>
      <c r="AD102">
        <v>14303.381454162516</v>
      </c>
    </row>
    <row r="103" spans="1:30" x14ac:dyDescent="0.2">
      <c r="A103" s="102" t="s">
        <v>758</v>
      </c>
      <c r="B103" s="44">
        <v>15640.9334</v>
      </c>
      <c r="C103" s="44">
        <v>16158.919</v>
      </c>
      <c r="D103" s="44">
        <v>7705.6628600000004</v>
      </c>
      <c r="E103" s="44">
        <v>9691.1170600000005</v>
      </c>
      <c r="F103" s="44">
        <v>16560.562399999999</v>
      </c>
      <c r="G103" s="44">
        <v>13468.251</v>
      </c>
      <c r="H103" s="44">
        <v>15556.0574</v>
      </c>
      <c r="I103" s="44">
        <v>16512.3645</v>
      </c>
      <c r="J103" s="44">
        <v>7292.5017699999999</v>
      </c>
      <c r="K103" s="44">
        <v>20013.164000000001</v>
      </c>
      <c r="L103" s="44">
        <v>11592.521000000001</v>
      </c>
      <c r="M103" s="44">
        <v>12433.6008</v>
      </c>
      <c r="N103" s="44">
        <v>10204.1502</v>
      </c>
      <c r="O103" s="44">
        <v>15418.587100000001</v>
      </c>
      <c r="P103" s="44">
        <v>14961.119500000001</v>
      </c>
      <c r="Q103" s="44">
        <v>15017.588400000001</v>
      </c>
      <c r="R103" s="44">
        <v>11865.0093</v>
      </c>
      <c r="S103" s="44">
        <v>11450.757600000001</v>
      </c>
      <c r="T103" s="44">
        <v>18887.0713</v>
      </c>
      <c r="U103" s="44">
        <v>14953.606</v>
      </c>
      <c r="V103" s="44">
        <v>12241.798500000001</v>
      </c>
      <c r="W103" s="44">
        <v>15579.5103</v>
      </c>
      <c r="X103" s="44">
        <v>5055.15157</v>
      </c>
      <c r="Y103" s="44">
        <v>10276.775799999999</v>
      </c>
      <c r="Z103" s="44">
        <v>16270.334000000001</v>
      </c>
      <c r="AA103" s="44">
        <v>13638.453</v>
      </c>
      <c r="AB103" s="44">
        <v>11423.802299999999</v>
      </c>
      <c r="AC103">
        <v>4153.2089883828239</v>
      </c>
      <c r="AD103">
        <v>12423.703366789121</v>
      </c>
    </row>
    <row r="104" spans="1:30" x14ac:dyDescent="0.2">
      <c r="A104" s="15" t="s">
        <v>1</v>
      </c>
      <c r="B104" s="44">
        <v>12329.292600000001</v>
      </c>
      <c r="C104" s="44">
        <v>12142.187599999999</v>
      </c>
      <c r="D104" s="44">
        <v>4750.78719</v>
      </c>
      <c r="E104" s="44">
        <v>4605.1439200000004</v>
      </c>
      <c r="F104" s="44">
        <v>13033.113499999999</v>
      </c>
      <c r="G104" s="44">
        <v>10334.352500000001</v>
      </c>
      <c r="H104" s="44">
        <v>11918.9193</v>
      </c>
      <c r="I104" s="44">
        <v>12593.4038</v>
      </c>
      <c r="J104" s="44">
        <v>4107.4704700000002</v>
      </c>
      <c r="K104" s="44">
        <v>15345.787</v>
      </c>
      <c r="L104" s="44">
        <v>7980.0306799999998</v>
      </c>
      <c r="M104" s="44">
        <v>9029.5373299999992</v>
      </c>
      <c r="N104" s="44">
        <v>6583.69</v>
      </c>
      <c r="O104" s="44">
        <v>10787.9162</v>
      </c>
      <c r="P104" s="44">
        <v>11298.301100000001</v>
      </c>
      <c r="Q104" s="44">
        <v>10610.586499999999</v>
      </c>
      <c r="R104" s="44">
        <v>7925.9874799999998</v>
      </c>
      <c r="S104" s="44">
        <v>8397.8637500000004</v>
      </c>
      <c r="T104" s="44">
        <v>15721.126099999999</v>
      </c>
      <c r="U104" s="44">
        <v>11372.6284</v>
      </c>
      <c r="V104" s="44">
        <v>8312.4721599999993</v>
      </c>
      <c r="W104" s="44">
        <v>11572.3107</v>
      </c>
      <c r="X104" s="44">
        <v>1518.7815900000001</v>
      </c>
      <c r="Y104" s="44">
        <v>7407.6986399999996</v>
      </c>
      <c r="Z104" s="44">
        <v>11451.561900000001</v>
      </c>
      <c r="AA104" s="44">
        <v>9258.5901799999992</v>
      </c>
      <c r="AB104" s="44">
        <v>7854.5540799999999</v>
      </c>
      <c r="AC104">
        <v>1256.0338130263522</v>
      </c>
      <c r="AD104">
        <v>8867.4854421638101</v>
      </c>
    </row>
    <row r="105" spans="1:30" x14ac:dyDescent="0.2">
      <c r="A105" s="15" t="s">
        <v>272</v>
      </c>
      <c r="B105" s="44">
        <v>23.508385799999999</v>
      </c>
      <c r="C105" s="44">
        <v>23.770803999999998</v>
      </c>
      <c r="D105" s="44">
        <v>51.656177800000002</v>
      </c>
      <c r="E105" s="44">
        <v>607.08544300000005</v>
      </c>
      <c r="F105" s="44">
        <v>17.004386199999999</v>
      </c>
      <c r="G105" s="44">
        <v>29.750869699999999</v>
      </c>
      <c r="H105" s="44">
        <v>23.618714199999999</v>
      </c>
      <c r="I105" s="44">
        <v>0.64004254000000005</v>
      </c>
      <c r="J105" s="44">
        <v>111.562168</v>
      </c>
      <c r="K105" s="44">
        <v>41.167278899999999</v>
      </c>
      <c r="L105" s="44">
        <v>33.393011600000001</v>
      </c>
      <c r="M105" s="44">
        <v>18.106436299999999</v>
      </c>
      <c r="N105" s="44">
        <v>333.72836999999998</v>
      </c>
      <c r="O105" s="44">
        <v>415.281362</v>
      </c>
      <c r="P105" s="44">
        <v>24.147039500000002</v>
      </c>
      <c r="Q105" s="44">
        <v>14.3982039</v>
      </c>
      <c r="R105" s="44">
        <v>327.14742699999999</v>
      </c>
      <c r="S105" s="44">
        <v>1.42999068</v>
      </c>
      <c r="T105" s="44">
        <v>86.633852700000006</v>
      </c>
      <c r="U105" s="44">
        <v>1.6781636499999999</v>
      </c>
      <c r="V105" s="44">
        <v>33.225532899999997</v>
      </c>
      <c r="W105" s="44">
        <v>6.8468969099999999</v>
      </c>
      <c r="X105" s="44">
        <v>53.636471899999997</v>
      </c>
      <c r="Y105" s="44">
        <v>46.206851999999998</v>
      </c>
      <c r="Z105" s="44">
        <v>40.709041599999999</v>
      </c>
      <c r="AA105" s="44">
        <v>121.166747</v>
      </c>
      <c r="AB105" s="44">
        <v>11.4524191</v>
      </c>
      <c r="AC105">
        <v>378.62191095189513</v>
      </c>
      <c r="AD105">
        <v>79.182192216781331</v>
      </c>
    </row>
    <row r="106" spans="1:30" x14ac:dyDescent="0.2">
      <c r="A106" s="15" t="s">
        <v>14</v>
      </c>
      <c r="B106" s="44">
        <v>2382.3679499999998</v>
      </c>
      <c r="C106" s="44">
        <v>2826.3109800000002</v>
      </c>
      <c r="D106" s="44">
        <v>1891.4773600000001</v>
      </c>
      <c r="E106" s="44">
        <v>2865.95658</v>
      </c>
      <c r="F106" s="44">
        <v>2304.23587</v>
      </c>
      <c r="G106" s="44">
        <v>2100.9379800000002</v>
      </c>
      <c r="H106" s="44">
        <v>2554.2118700000001</v>
      </c>
      <c r="I106" s="44">
        <v>2685.7488899999998</v>
      </c>
      <c r="J106" s="44">
        <v>2062.6361999999999</v>
      </c>
      <c r="K106" s="44">
        <v>3524.7420400000001</v>
      </c>
      <c r="L106" s="44">
        <v>2296.3788800000002</v>
      </c>
      <c r="M106" s="44">
        <v>2626.5855299999998</v>
      </c>
      <c r="N106" s="44">
        <v>1909.22831</v>
      </c>
      <c r="O106" s="44">
        <v>2684.0034799999999</v>
      </c>
      <c r="P106" s="44">
        <v>2196.7051200000001</v>
      </c>
      <c r="Q106" s="44">
        <v>3350.7643400000002</v>
      </c>
      <c r="R106" s="44">
        <v>2331.2154500000001</v>
      </c>
      <c r="S106" s="44">
        <v>1991.19813</v>
      </c>
      <c r="T106" s="44">
        <v>2118.6421799999998</v>
      </c>
      <c r="U106" s="44">
        <v>2681.8582099999999</v>
      </c>
      <c r="V106" s="44">
        <v>2740.5012099999999</v>
      </c>
      <c r="W106" s="44">
        <v>2610.40112</v>
      </c>
      <c r="X106" s="44">
        <v>1596.39913</v>
      </c>
      <c r="Y106" s="44">
        <v>1687.3314600000001</v>
      </c>
      <c r="Z106" s="44">
        <v>3381.0748400000002</v>
      </c>
      <c r="AA106" s="44">
        <v>3243.6786400000001</v>
      </c>
      <c r="AB106" s="44">
        <v>2483.8412600000001</v>
      </c>
      <c r="AC106">
        <v>1472.9804092749771</v>
      </c>
      <c r="AD106">
        <v>2346.7046497485271</v>
      </c>
    </row>
    <row r="107" spans="1:30" x14ac:dyDescent="0.2">
      <c r="A107" s="103" t="s">
        <v>17</v>
      </c>
      <c r="B107" s="44">
        <v>905.76443400000005</v>
      </c>
      <c r="C107" s="44">
        <v>1166.6496099999999</v>
      </c>
      <c r="D107" s="44">
        <v>1011.74212</v>
      </c>
      <c r="E107" s="44">
        <v>1612.93112</v>
      </c>
      <c r="F107" s="44">
        <v>1206.20857</v>
      </c>
      <c r="G107" s="44">
        <v>1003.2096</v>
      </c>
      <c r="H107" s="44">
        <v>1059.3076000000001</v>
      </c>
      <c r="I107" s="44">
        <v>1232.5717299999999</v>
      </c>
      <c r="J107" s="44">
        <v>1010.83293</v>
      </c>
      <c r="K107" s="44">
        <v>1101.4677300000001</v>
      </c>
      <c r="L107" s="44">
        <v>1282.7184400000001</v>
      </c>
      <c r="M107" s="44">
        <v>759.37153799999999</v>
      </c>
      <c r="N107" s="44">
        <v>1377.5034700000001</v>
      </c>
      <c r="O107" s="44">
        <v>1531.3860400000001</v>
      </c>
      <c r="P107" s="44">
        <v>1441.96624</v>
      </c>
      <c r="Q107" s="44">
        <v>1041.8392899999999</v>
      </c>
      <c r="R107" s="44">
        <v>1280.6589899999999</v>
      </c>
      <c r="S107" s="44">
        <v>1060.2656999999999</v>
      </c>
      <c r="T107" s="44">
        <v>960.66920300000004</v>
      </c>
      <c r="U107" s="44">
        <v>897.44119599999999</v>
      </c>
      <c r="V107" s="44">
        <v>1155.5996299999999</v>
      </c>
      <c r="W107" s="44">
        <v>1389.9516100000001</v>
      </c>
      <c r="X107" s="44">
        <v>1886.33438</v>
      </c>
      <c r="Y107" s="44">
        <v>1135.53889</v>
      </c>
      <c r="Z107" s="44">
        <v>1396.98821</v>
      </c>
      <c r="AA107" s="44">
        <v>1015.01742</v>
      </c>
      <c r="AB107" s="44">
        <v>1073.9545700000001</v>
      </c>
      <c r="AC107">
        <v>1045.5728551295986</v>
      </c>
      <c r="AD107">
        <v>1130.3310826600034</v>
      </c>
    </row>
    <row r="108" spans="1:30" x14ac:dyDescent="0.2">
      <c r="A108" s="99" t="s">
        <v>759</v>
      </c>
      <c r="B108" s="44">
        <v>2084.3660500000001</v>
      </c>
      <c r="C108" s="44">
        <v>2108.86132</v>
      </c>
      <c r="D108" s="44">
        <v>1436.91354</v>
      </c>
      <c r="E108" s="44">
        <v>2501.9618700000001</v>
      </c>
      <c r="F108" s="44">
        <v>1367.2188000000001</v>
      </c>
      <c r="G108" s="44">
        <v>1903.9181599999999</v>
      </c>
      <c r="H108" s="44">
        <v>1848.4152300000001</v>
      </c>
      <c r="I108" s="44">
        <v>1608.66094</v>
      </c>
      <c r="J108" s="44">
        <v>2136.87644</v>
      </c>
      <c r="K108" s="44">
        <v>2196.9748399999999</v>
      </c>
      <c r="L108" s="44">
        <v>2318.45703</v>
      </c>
      <c r="M108" s="44">
        <v>1928.2109599999999</v>
      </c>
      <c r="N108" s="44">
        <v>1418.1932400000001</v>
      </c>
      <c r="O108" s="44">
        <v>1749.50044</v>
      </c>
      <c r="P108" s="44">
        <v>1418.3372099999999</v>
      </c>
      <c r="Q108" s="44">
        <v>2223.38312</v>
      </c>
      <c r="R108" s="44">
        <v>1729.26367</v>
      </c>
      <c r="S108" s="44">
        <v>1310.4335100000001</v>
      </c>
      <c r="T108" s="44">
        <v>2157.6426000000001</v>
      </c>
      <c r="U108" s="44">
        <v>1472.14168</v>
      </c>
      <c r="V108" s="44">
        <v>1781.46875</v>
      </c>
      <c r="W108" s="44">
        <v>1368.6995199999999</v>
      </c>
      <c r="X108" s="44">
        <v>1901.5787</v>
      </c>
      <c r="Y108" s="44">
        <v>1319.46434</v>
      </c>
      <c r="Z108" s="44">
        <v>2147.8494000000001</v>
      </c>
      <c r="AA108" s="44">
        <v>1853.80277</v>
      </c>
      <c r="AB108" s="44">
        <v>1535.8644899999999</v>
      </c>
      <c r="AC108">
        <v>1772.086117752337</v>
      </c>
      <c r="AD108">
        <v>1879.6780873733962</v>
      </c>
    </row>
    <row r="109" spans="1:30" x14ac:dyDescent="0.2">
      <c r="A109" s="2"/>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row>
    <row r="110" spans="1:30" x14ac:dyDescent="0.2">
      <c r="A110" s="105" t="s">
        <v>767</v>
      </c>
      <c r="B110" s="44">
        <v>11647.5327</v>
      </c>
      <c r="C110" s="44">
        <v>11487.2287</v>
      </c>
      <c r="D110" s="44">
        <v>4982.3315000000002</v>
      </c>
      <c r="E110" s="44">
        <v>8582.5251399999997</v>
      </c>
      <c r="F110" s="44">
        <v>10523.0299</v>
      </c>
      <c r="G110" s="44">
        <v>10350.099700000001</v>
      </c>
      <c r="H110" s="44">
        <v>12637.602500000001</v>
      </c>
      <c r="I110" s="44">
        <v>11055.999599999999</v>
      </c>
      <c r="J110" s="44">
        <v>5160.3657800000001</v>
      </c>
      <c r="K110" s="44">
        <v>18910.936000000002</v>
      </c>
      <c r="L110" s="44">
        <v>8573.7574800000002</v>
      </c>
      <c r="M110" s="44">
        <v>8892.7028699999992</v>
      </c>
      <c r="N110" s="44">
        <v>7756.6699900000003</v>
      </c>
      <c r="O110" s="44">
        <v>10522.718199999999</v>
      </c>
      <c r="P110" s="44">
        <v>9138.6738999999998</v>
      </c>
      <c r="Q110" s="44">
        <v>10207.6854</v>
      </c>
      <c r="R110" s="44">
        <v>8724.6402099999996</v>
      </c>
      <c r="S110" s="44">
        <v>7490.8356100000001</v>
      </c>
      <c r="T110" s="44">
        <v>14278.5857</v>
      </c>
      <c r="U110" s="44">
        <v>9992.1668900000004</v>
      </c>
      <c r="V110" s="44">
        <v>8987.70003</v>
      </c>
      <c r="W110" s="44">
        <v>9945.6851600000009</v>
      </c>
      <c r="X110" s="44">
        <v>3198.8931400000001</v>
      </c>
      <c r="Y110" s="44">
        <v>6009.4179800000002</v>
      </c>
      <c r="Z110" s="44">
        <v>15539.7835</v>
      </c>
      <c r="AA110" s="44">
        <v>9318.4106900000006</v>
      </c>
      <c r="AB110" s="44">
        <v>7655.50774</v>
      </c>
      <c r="AC110">
        <v>3954.9960477735312</v>
      </c>
      <c r="AD110">
        <v>9056.6805465698635</v>
      </c>
    </row>
    <row r="111" spans="1:30" x14ac:dyDescent="0.2">
      <c r="A111" s="15" t="s">
        <v>1</v>
      </c>
      <c r="B111" s="44">
        <v>9133.3756699999994</v>
      </c>
      <c r="C111" s="44">
        <v>8844.9292299999997</v>
      </c>
      <c r="D111" s="44">
        <v>2807.3308900000002</v>
      </c>
      <c r="E111" s="44">
        <v>3184.68885</v>
      </c>
      <c r="F111" s="44">
        <v>8120.1877400000003</v>
      </c>
      <c r="G111" s="44">
        <v>8064.9759999999997</v>
      </c>
      <c r="H111" s="44">
        <v>9763.9032700000007</v>
      </c>
      <c r="I111" s="44">
        <v>8388.5087199999998</v>
      </c>
      <c r="J111" s="44">
        <v>2803.15886</v>
      </c>
      <c r="K111" s="44">
        <v>15123.9066</v>
      </c>
      <c r="L111" s="44">
        <v>5993.2676499999998</v>
      </c>
      <c r="M111" s="44">
        <v>6697.4397099999996</v>
      </c>
      <c r="N111" s="44">
        <v>4205.2407199999998</v>
      </c>
      <c r="O111" s="44">
        <v>6406.0302799999999</v>
      </c>
      <c r="P111" s="44">
        <v>6791.0342000000001</v>
      </c>
      <c r="Q111" s="44">
        <v>7347.61355</v>
      </c>
      <c r="R111" s="44">
        <v>5376.5307000000003</v>
      </c>
      <c r="S111" s="44">
        <v>5476.5659599999999</v>
      </c>
      <c r="T111" s="44">
        <v>11983.143899999999</v>
      </c>
      <c r="U111" s="44">
        <v>7666.0962</v>
      </c>
      <c r="V111" s="44">
        <v>6332.7929100000001</v>
      </c>
      <c r="W111" s="44">
        <v>7428.71396</v>
      </c>
      <c r="X111" s="44">
        <v>925.84904200000005</v>
      </c>
      <c r="Y111" s="44">
        <v>4385.2484100000001</v>
      </c>
      <c r="Z111" s="44">
        <v>11664.991400000001</v>
      </c>
      <c r="AA111" s="44">
        <v>6170.0861400000003</v>
      </c>
      <c r="AB111" s="44">
        <v>5384.3289800000002</v>
      </c>
      <c r="AC111">
        <v>902.18818271265457</v>
      </c>
      <c r="AD111">
        <v>6484.8407920656891</v>
      </c>
    </row>
    <row r="112" spans="1:30" x14ac:dyDescent="0.2">
      <c r="A112" s="15" t="s">
        <v>272</v>
      </c>
      <c r="B112" s="44">
        <v>80.646827999999999</v>
      </c>
      <c r="C112" s="44">
        <v>89.2318949</v>
      </c>
      <c r="D112" s="44">
        <v>147.00752700000001</v>
      </c>
      <c r="E112" s="44">
        <v>1830.4256499999999</v>
      </c>
      <c r="F112" s="44">
        <v>53.351949099999999</v>
      </c>
      <c r="G112" s="44">
        <v>97.229672699999995</v>
      </c>
      <c r="H112" s="44">
        <v>82.399002400000001</v>
      </c>
      <c r="I112" s="44">
        <v>1.89647397</v>
      </c>
      <c r="J112" s="44">
        <v>366.299511</v>
      </c>
      <c r="K112" s="44">
        <v>137.89322999999999</v>
      </c>
      <c r="L112" s="44">
        <v>122.552083</v>
      </c>
      <c r="M112" s="44">
        <v>75.158467400000006</v>
      </c>
      <c r="N112" s="44">
        <v>1119.3184799999999</v>
      </c>
      <c r="O112" s="44">
        <v>1435.1550199999999</v>
      </c>
      <c r="P112" s="44">
        <v>78.033121699999995</v>
      </c>
      <c r="Q112" s="44">
        <v>50.272945999999997</v>
      </c>
      <c r="R112" s="44">
        <v>1152.1881100000001</v>
      </c>
      <c r="S112" s="44">
        <v>4.2503372400000003</v>
      </c>
      <c r="T112" s="44">
        <v>294.44197600000001</v>
      </c>
      <c r="U112" s="44">
        <v>5.0891719999999996</v>
      </c>
      <c r="V112" s="44">
        <v>122.463252</v>
      </c>
      <c r="W112" s="44">
        <v>21.1184601</v>
      </c>
      <c r="X112" s="44">
        <v>189.59214700000001</v>
      </c>
      <c r="Y112" s="44">
        <v>134.597949</v>
      </c>
      <c r="Z112" s="44">
        <v>145.75761</v>
      </c>
      <c r="AA112" s="44">
        <v>404.24372399999999</v>
      </c>
      <c r="AB112" s="44">
        <v>45.6826717</v>
      </c>
      <c r="AC112">
        <v>1191.110715022998</v>
      </c>
      <c r="AD112">
        <v>273.91486341728313</v>
      </c>
    </row>
    <row r="113" spans="1:30" x14ac:dyDescent="0.2">
      <c r="A113" s="15" t="s">
        <v>14</v>
      </c>
      <c r="B113" s="44">
        <v>1760.6227699999999</v>
      </c>
      <c r="C113" s="44">
        <v>1767.00053</v>
      </c>
      <c r="D113" s="44">
        <v>1241.6152099999999</v>
      </c>
      <c r="E113" s="44">
        <v>2561.3341399999999</v>
      </c>
      <c r="F113" s="44">
        <v>1520.2065600000001</v>
      </c>
      <c r="G113" s="44">
        <v>1536.8470199999999</v>
      </c>
      <c r="H113" s="44">
        <v>1949.56143</v>
      </c>
      <c r="I113" s="44">
        <v>1701.0525399999999</v>
      </c>
      <c r="J113" s="44">
        <v>1309.9905200000001</v>
      </c>
      <c r="K113" s="44">
        <v>2704.92067</v>
      </c>
      <c r="L113" s="44">
        <v>1566.07978</v>
      </c>
      <c r="M113" s="44">
        <v>1673.4534200000001</v>
      </c>
      <c r="N113" s="44">
        <v>1435.86365</v>
      </c>
      <c r="O113" s="44">
        <v>1626.8030100000001</v>
      </c>
      <c r="P113" s="44">
        <v>1350.3127999999999</v>
      </c>
      <c r="Q113" s="44">
        <v>2083.0278600000001</v>
      </c>
      <c r="R113" s="44">
        <v>1439.82016</v>
      </c>
      <c r="S113" s="44">
        <v>1254.09617</v>
      </c>
      <c r="T113" s="44">
        <v>1355.24496</v>
      </c>
      <c r="U113" s="44">
        <v>1710.24216</v>
      </c>
      <c r="V113" s="44">
        <v>1855.1276600000001</v>
      </c>
      <c r="W113" s="44">
        <v>1656.39186</v>
      </c>
      <c r="X113" s="44">
        <v>979.33017299999995</v>
      </c>
      <c r="Y113" s="44">
        <v>953.70075399999996</v>
      </c>
      <c r="Z113" s="44">
        <v>2553.4772600000001</v>
      </c>
      <c r="AA113" s="44">
        <v>2042.55558</v>
      </c>
      <c r="AB113" s="44">
        <v>1556.4945299999999</v>
      </c>
      <c r="AC113">
        <v>1084.8854086756853</v>
      </c>
      <c r="AD113">
        <v>1565.5681385371868</v>
      </c>
    </row>
    <row r="114" spans="1:30" x14ac:dyDescent="0.2">
      <c r="A114" s="22" t="s">
        <v>17</v>
      </c>
      <c r="B114" s="44">
        <v>672.88739999999996</v>
      </c>
      <c r="C114" s="44">
        <v>786.06701799999996</v>
      </c>
      <c r="D114" s="44">
        <v>786.37787100000003</v>
      </c>
      <c r="E114" s="44">
        <v>1006.0765</v>
      </c>
      <c r="F114" s="44">
        <v>829.28368699999999</v>
      </c>
      <c r="G114" s="44">
        <v>651.04704900000002</v>
      </c>
      <c r="H114" s="44">
        <v>841.73877000000005</v>
      </c>
      <c r="I114" s="44">
        <v>964.54190000000006</v>
      </c>
      <c r="J114" s="44">
        <v>680.91689599999995</v>
      </c>
      <c r="K114" s="44">
        <v>944.21549900000002</v>
      </c>
      <c r="L114" s="44">
        <v>891.85796300000004</v>
      </c>
      <c r="M114" s="44">
        <v>446.65127200000001</v>
      </c>
      <c r="N114" s="44">
        <v>996.24714600000004</v>
      </c>
      <c r="O114" s="44">
        <v>1054.7298800000001</v>
      </c>
      <c r="P114" s="44">
        <v>919.29377899999997</v>
      </c>
      <c r="Q114" s="44">
        <v>726.77108899999996</v>
      </c>
      <c r="R114" s="44">
        <v>756.10123899999996</v>
      </c>
      <c r="S114" s="44">
        <v>755.92313999999999</v>
      </c>
      <c r="T114" s="44">
        <v>645.754864</v>
      </c>
      <c r="U114" s="44">
        <v>610.73936600000002</v>
      </c>
      <c r="V114" s="44">
        <v>677.31620499999997</v>
      </c>
      <c r="W114" s="44">
        <v>839.46088399999996</v>
      </c>
      <c r="X114" s="44">
        <v>1104.12177</v>
      </c>
      <c r="Y114" s="44">
        <v>535.87086799999997</v>
      </c>
      <c r="Z114" s="44">
        <v>1175.5573099999999</v>
      </c>
      <c r="AA114" s="44">
        <v>701.52524100000005</v>
      </c>
      <c r="AB114" s="44">
        <v>669.00155600000005</v>
      </c>
      <c r="AC114">
        <v>776.81174136219329</v>
      </c>
      <c r="AD114">
        <v>732.35675254970295</v>
      </c>
    </row>
    <row r="115" spans="1:30" x14ac:dyDescent="0.2">
      <c r="A115" s="2"/>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row>
    <row r="116" spans="1:30" x14ac:dyDescent="0.2">
      <c r="A116" s="101" t="s">
        <v>768</v>
      </c>
      <c r="B116" s="44">
        <v>1336.8381300000001</v>
      </c>
      <c r="C116" s="44">
        <v>2997.75801</v>
      </c>
      <c r="D116" s="44">
        <v>277.47690599999999</v>
      </c>
      <c r="E116" s="44">
        <v>1128.42156</v>
      </c>
      <c r="F116" s="44">
        <v>1738.0439100000001</v>
      </c>
      <c r="G116" s="44">
        <v>2052.62862</v>
      </c>
      <c r="H116" s="44">
        <v>712.64912400000003</v>
      </c>
      <c r="I116" s="44">
        <v>347.70827100000002</v>
      </c>
      <c r="J116" s="44">
        <v>833.47075199999995</v>
      </c>
      <c r="K116" s="44">
        <v>448.686035</v>
      </c>
      <c r="L116" s="44">
        <v>1307.4185399999999</v>
      </c>
      <c r="M116" s="44">
        <v>2085.1864599999999</v>
      </c>
      <c r="N116" s="44">
        <v>1118.0400500000001</v>
      </c>
      <c r="O116" s="44">
        <v>830.05853200000001</v>
      </c>
      <c r="P116" s="44">
        <v>1328.82572</v>
      </c>
      <c r="Q116" s="44">
        <v>3352.88726</v>
      </c>
      <c r="R116" s="44">
        <v>1621.9779799999999</v>
      </c>
      <c r="S116" s="44">
        <v>506.47535699999997</v>
      </c>
      <c r="T116" s="44">
        <v>3735.7699200000002</v>
      </c>
      <c r="U116" s="44">
        <v>502.66395399999999</v>
      </c>
      <c r="V116" s="44">
        <v>1995.31131</v>
      </c>
      <c r="W116" s="44">
        <v>2447.2549100000001</v>
      </c>
      <c r="X116" s="44">
        <v>441.50397099999998</v>
      </c>
      <c r="Y116" s="44">
        <v>751.51617099999999</v>
      </c>
      <c r="Z116" s="44">
        <v>82.166744399999999</v>
      </c>
      <c r="AA116" s="44">
        <v>681.939572</v>
      </c>
      <c r="AB116" s="44">
        <v>1513.89626</v>
      </c>
      <c r="AC116">
        <v>272.92828090261708</v>
      </c>
      <c r="AD116">
        <v>1591.8288108240465</v>
      </c>
    </row>
    <row r="117" spans="1:30" x14ac:dyDescent="0.2">
      <c r="A117" s="102" t="s">
        <v>758</v>
      </c>
      <c r="B117" s="44">
        <v>1336.8381300000001</v>
      </c>
      <c r="C117" s="44">
        <v>2997.75801</v>
      </c>
      <c r="D117" s="44">
        <v>277.47690599999999</v>
      </c>
      <c r="E117" s="44">
        <v>1128.42156</v>
      </c>
      <c r="F117" s="44">
        <v>1738.0439100000001</v>
      </c>
      <c r="G117" s="44">
        <v>2052.62862</v>
      </c>
      <c r="H117" s="44">
        <v>712.64912400000003</v>
      </c>
      <c r="I117" s="44">
        <v>347.70827100000002</v>
      </c>
      <c r="J117" s="44">
        <v>833.47075199999995</v>
      </c>
      <c r="K117" s="44">
        <v>448.686035</v>
      </c>
      <c r="L117" s="44">
        <v>1307.4185399999999</v>
      </c>
      <c r="M117" s="44">
        <v>2085.1864599999999</v>
      </c>
      <c r="N117" s="44">
        <v>1118.0400500000001</v>
      </c>
      <c r="O117" s="44">
        <v>830.05853200000001</v>
      </c>
      <c r="P117" s="44">
        <v>1328.82572</v>
      </c>
      <c r="Q117" s="44">
        <v>3352.88726</v>
      </c>
      <c r="R117" s="44">
        <v>1621.9779799999999</v>
      </c>
      <c r="S117" s="44">
        <v>506.47535699999997</v>
      </c>
      <c r="T117" s="44">
        <v>3735.7699200000002</v>
      </c>
      <c r="U117" s="44">
        <v>502.66395399999999</v>
      </c>
      <c r="V117" s="44">
        <v>1995.31131</v>
      </c>
      <c r="W117" s="44">
        <v>2447.2549100000001</v>
      </c>
      <c r="X117" s="44">
        <v>441.50397099999998</v>
      </c>
      <c r="Y117" s="44">
        <v>751.51617099999999</v>
      </c>
      <c r="Z117" s="44">
        <v>82.166744399999999</v>
      </c>
      <c r="AA117" s="44">
        <v>681.939572</v>
      </c>
      <c r="AB117" s="44">
        <v>1513.89626</v>
      </c>
      <c r="AC117">
        <v>272.92828090261708</v>
      </c>
      <c r="AD117">
        <v>1591.8288108240465</v>
      </c>
    </row>
    <row r="118" spans="1:30" x14ac:dyDescent="0.2">
      <c r="A118" s="15" t="s">
        <v>1</v>
      </c>
      <c r="B118" s="44">
        <v>1108.75172</v>
      </c>
      <c r="C118" s="44">
        <v>2388.8903599999999</v>
      </c>
      <c r="D118" s="44">
        <v>200.737798</v>
      </c>
      <c r="E118" s="44">
        <v>871.14325299999996</v>
      </c>
      <c r="F118" s="44">
        <v>1429.24657</v>
      </c>
      <c r="G118" s="44">
        <v>1630.0698400000001</v>
      </c>
      <c r="H118" s="44">
        <v>557.20129599999996</v>
      </c>
      <c r="I118" s="44">
        <v>238.60209499999999</v>
      </c>
      <c r="J118" s="44">
        <v>495.530484</v>
      </c>
      <c r="K118" s="44">
        <v>360.8492</v>
      </c>
      <c r="L118" s="44">
        <v>933.640672</v>
      </c>
      <c r="M118" s="44">
        <v>1539.45604</v>
      </c>
      <c r="N118" s="44">
        <v>929.198668</v>
      </c>
      <c r="O118" s="44">
        <v>546.91079300000001</v>
      </c>
      <c r="P118" s="44">
        <v>981.02782000000002</v>
      </c>
      <c r="Q118" s="44">
        <v>2555.2837800000002</v>
      </c>
      <c r="R118" s="44">
        <v>1098.0445199999999</v>
      </c>
      <c r="S118" s="44">
        <v>335.216318</v>
      </c>
      <c r="T118" s="44">
        <v>3233.13708</v>
      </c>
      <c r="U118" s="44">
        <v>332.58236499999998</v>
      </c>
      <c r="V118" s="44">
        <v>1392.30539</v>
      </c>
      <c r="W118" s="44">
        <v>1856.42509</v>
      </c>
      <c r="X118" s="44">
        <v>80.630662400000006</v>
      </c>
      <c r="Y118" s="44">
        <v>502.65352300000001</v>
      </c>
      <c r="Z118" s="44">
        <v>35.456549699999997</v>
      </c>
      <c r="AA118" s="44">
        <v>430.56560899999999</v>
      </c>
      <c r="AB118" s="44">
        <v>1048.05098</v>
      </c>
      <c r="AC118">
        <v>188.26260184682073</v>
      </c>
      <c r="AD118">
        <v>1175.0041262939874</v>
      </c>
    </row>
    <row r="119" spans="1:30" x14ac:dyDescent="0.2">
      <c r="A119" s="15" t="s">
        <v>272</v>
      </c>
      <c r="B119" s="44">
        <v>0</v>
      </c>
      <c r="C119" s="44">
        <v>0</v>
      </c>
      <c r="D119" s="44">
        <v>0</v>
      </c>
      <c r="E119" s="44">
        <v>0</v>
      </c>
      <c r="F119" s="44">
        <v>0</v>
      </c>
      <c r="G119" s="44">
        <v>0</v>
      </c>
      <c r="H119" s="44">
        <v>0</v>
      </c>
      <c r="I119" s="44">
        <v>0</v>
      </c>
      <c r="J119" s="44">
        <v>0</v>
      </c>
      <c r="K119" s="44">
        <v>0</v>
      </c>
      <c r="L119" s="44">
        <v>0</v>
      </c>
      <c r="M119" s="44">
        <v>0</v>
      </c>
      <c r="N119" s="44">
        <v>0</v>
      </c>
      <c r="O119" s="44">
        <v>0</v>
      </c>
      <c r="P119" s="44">
        <v>0</v>
      </c>
      <c r="Q119" s="44">
        <v>0</v>
      </c>
      <c r="R119" s="44">
        <v>0</v>
      </c>
      <c r="S119" s="44">
        <v>0</v>
      </c>
      <c r="T119" s="44">
        <v>0</v>
      </c>
      <c r="U119" s="44">
        <v>0</v>
      </c>
      <c r="V119" s="44">
        <v>0</v>
      </c>
      <c r="W119" s="44">
        <v>0</v>
      </c>
      <c r="X119" s="44">
        <v>0</v>
      </c>
      <c r="Y119" s="44">
        <v>0</v>
      </c>
      <c r="Z119" s="44">
        <v>0</v>
      </c>
      <c r="AA119" s="44">
        <v>0</v>
      </c>
      <c r="AB119" s="44">
        <v>0</v>
      </c>
      <c r="AC119">
        <v>0</v>
      </c>
      <c r="AD119">
        <v>0</v>
      </c>
    </row>
    <row r="120" spans="1:30" x14ac:dyDescent="0.2">
      <c r="A120" s="15" t="s">
        <v>14</v>
      </c>
      <c r="B120" s="44">
        <v>168.91478699999999</v>
      </c>
      <c r="C120" s="44">
        <v>479.176242</v>
      </c>
      <c r="D120" s="44">
        <v>36.2056185</v>
      </c>
      <c r="E120" s="44">
        <v>51.428423500000001</v>
      </c>
      <c r="F120" s="44">
        <v>194.509411</v>
      </c>
      <c r="G120" s="44">
        <v>293.65020199999998</v>
      </c>
      <c r="H120" s="44">
        <v>112.746095</v>
      </c>
      <c r="I120" s="44">
        <v>63.441730399999997</v>
      </c>
      <c r="J120" s="44">
        <v>233.08523500000001</v>
      </c>
      <c r="K120" s="44">
        <v>81.611024499999999</v>
      </c>
      <c r="L120" s="44">
        <v>244.765367</v>
      </c>
      <c r="M120" s="44">
        <v>422.20674700000001</v>
      </c>
      <c r="N120" s="44">
        <v>120.666624</v>
      </c>
      <c r="O120" s="44">
        <v>140.355076</v>
      </c>
      <c r="P120" s="44">
        <v>171.53113400000001</v>
      </c>
      <c r="Q120" s="44">
        <v>693.34839299999999</v>
      </c>
      <c r="R120" s="44">
        <v>313.99140199999999</v>
      </c>
      <c r="S120" s="44">
        <v>87.076107800000003</v>
      </c>
      <c r="T120" s="44">
        <v>390.65507300000002</v>
      </c>
      <c r="U120" s="44">
        <v>85.017314099999993</v>
      </c>
      <c r="V120" s="44">
        <v>415.17285099999998</v>
      </c>
      <c r="W120" s="44">
        <v>374.66995700000001</v>
      </c>
      <c r="X120" s="44">
        <v>76.025390900000005</v>
      </c>
      <c r="Y120" s="44">
        <v>97.958690700000005</v>
      </c>
      <c r="Z120" s="44">
        <v>27.345242299999999</v>
      </c>
      <c r="AA120" s="44">
        <v>148.62357</v>
      </c>
      <c r="AB120" s="44">
        <v>319.799081</v>
      </c>
      <c r="AC120">
        <v>18.575441565512708</v>
      </c>
      <c r="AD120">
        <v>278.66023235488461</v>
      </c>
    </row>
    <row r="121" spans="1:30" x14ac:dyDescent="0.2">
      <c r="A121" s="103" t="s">
        <v>17</v>
      </c>
      <c r="B121" s="44">
        <v>59.1716312</v>
      </c>
      <c r="C121" s="44">
        <v>129.69141300000001</v>
      </c>
      <c r="D121" s="44">
        <v>40.533488900000002</v>
      </c>
      <c r="E121" s="44">
        <v>205.849885</v>
      </c>
      <c r="F121" s="44">
        <v>114.287926</v>
      </c>
      <c r="G121" s="44">
        <v>128.90857299999999</v>
      </c>
      <c r="H121" s="44">
        <v>42.701733699999998</v>
      </c>
      <c r="I121" s="44">
        <v>45.664445899999997</v>
      </c>
      <c r="J121" s="44">
        <v>104.85503300000001</v>
      </c>
      <c r="K121" s="44">
        <v>6.2258107100000002</v>
      </c>
      <c r="L121" s="44">
        <v>129.01250300000001</v>
      </c>
      <c r="M121" s="44">
        <v>123.523673</v>
      </c>
      <c r="N121" s="44">
        <v>68.174761899999993</v>
      </c>
      <c r="O121" s="44">
        <v>142.792663</v>
      </c>
      <c r="P121" s="44">
        <v>176.26677000000001</v>
      </c>
      <c r="Q121" s="44">
        <v>104.25508499999999</v>
      </c>
      <c r="R121" s="44">
        <v>209.94205299999999</v>
      </c>
      <c r="S121" s="44">
        <v>84.182931400000001</v>
      </c>
      <c r="T121" s="44">
        <v>111.977766</v>
      </c>
      <c r="U121" s="44">
        <v>85.064274499999996</v>
      </c>
      <c r="V121" s="44">
        <v>187.83307400000001</v>
      </c>
      <c r="W121" s="44">
        <v>216.15986899999999</v>
      </c>
      <c r="X121" s="44">
        <v>284.84791799999999</v>
      </c>
      <c r="Y121" s="44">
        <v>150.90395799999999</v>
      </c>
      <c r="Z121" s="44">
        <v>19.3649524</v>
      </c>
      <c r="AA121" s="44">
        <v>102.750393</v>
      </c>
      <c r="AB121" s="44">
        <v>146.0462</v>
      </c>
      <c r="AC121">
        <v>66.09023749028367</v>
      </c>
      <c r="AD121">
        <v>138.16445217517469</v>
      </c>
    </row>
    <row r="122" spans="1:30" x14ac:dyDescent="0.2">
      <c r="A122" s="99" t="s">
        <v>759</v>
      </c>
      <c r="B122" s="44">
        <v>0</v>
      </c>
      <c r="C122" s="44">
        <v>0</v>
      </c>
      <c r="D122" s="44">
        <v>0</v>
      </c>
      <c r="E122" s="44">
        <v>0</v>
      </c>
      <c r="F122" s="44">
        <v>0</v>
      </c>
      <c r="G122" s="44">
        <v>0</v>
      </c>
      <c r="H122" s="44">
        <v>0</v>
      </c>
      <c r="I122" s="44">
        <v>0</v>
      </c>
      <c r="J122" s="44">
        <v>0</v>
      </c>
      <c r="K122" s="44">
        <v>0</v>
      </c>
      <c r="L122" s="44">
        <v>0</v>
      </c>
      <c r="M122" s="44">
        <v>0</v>
      </c>
      <c r="N122" s="44">
        <v>0</v>
      </c>
      <c r="O122" s="44">
        <v>0</v>
      </c>
      <c r="P122" s="44">
        <v>0</v>
      </c>
      <c r="Q122" s="44">
        <v>0</v>
      </c>
      <c r="R122" s="44">
        <v>0</v>
      </c>
      <c r="S122" s="44">
        <v>0</v>
      </c>
      <c r="T122" s="44">
        <v>0</v>
      </c>
      <c r="U122" s="44">
        <v>0</v>
      </c>
      <c r="V122" s="44">
        <v>0</v>
      </c>
      <c r="W122" s="44">
        <v>0</v>
      </c>
      <c r="X122" s="44">
        <v>0</v>
      </c>
      <c r="Y122" s="44">
        <v>0</v>
      </c>
      <c r="Z122" s="44">
        <v>0</v>
      </c>
      <c r="AA122" s="44">
        <v>0</v>
      </c>
      <c r="AB122" s="44">
        <v>0</v>
      </c>
      <c r="AC122">
        <v>0</v>
      </c>
      <c r="AD122">
        <v>0</v>
      </c>
    </row>
    <row r="123" spans="1:30" x14ac:dyDescent="0.2">
      <c r="A123" s="2"/>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row>
    <row r="124" spans="1:30" x14ac:dyDescent="0.2">
      <c r="A124" s="10" t="s">
        <v>769</v>
      </c>
      <c r="B124" s="44">
        <v>0.74468270999999997</v>
      </c>
      <c r="C124" s="44">
        <v>0.71089091000000004</v>
      </c>
      <c r="D124" s="44">
        <v>0.64658051999999999</v>
      </c>
      <c r="E124" s="44">
        <v>0.88560742000000003</v>
      </c>
      <c r="F124" s="44">
        <v>0.63542708999999997</v>
      </c>
      <c r="G124" s="44">
        <v>0.76848134999999995</v>
      </c>
      <c r="H124" s="44">
        <v>0.81239108999999998</v>
      </c>
      <c r="I124" s="44">
        <v>0.66955883999999999</v>
      </c>
      <c r="J124" s="44">
        <v>0.70762625999999995</v>
      </c>
      <c r="K124" s="44">
        <v>0.94492485000000004</v>
      </c>
      <c r="L124" s="44">
        <v>0.73959386999999999</v>
      </c>
      <c r="M124" s="44">
        <v>0.71521541</v>
      </c>
      <c r="N124" s="44">
        <v>0.76014855999999997</v>
      </c>
      <c r="O124" s="44">
        <v>0.68246967999999997</v>
      </c>
      <c r="P124" s="44">
        <v>0.61082820999999998</v>
      </c>
      <c r="Q124" s="44">
        <v>0.67971535999999999</v>
      </c>
      <c r="R124" s="44">
        <v>0.73532518999999996</v>
      </c>
      <c r="S124" s="44">
        <v>0.65417817</v>
      </c>
      <c r="T124" s="44">
        <v>0.75599786999999996</v>
      </c>
      <c r="U124" s="44">
        <v>0.66821118999999995</v>
      </c>
      <c r="V124" s="44">
        <v>0.73418134000000002</v>
      </c>
      <c r="W124" s="44">
        <v>0.63838240000000002</v>
      </c>
      <c r="X124" s="44">
        <v>0.63279865999999996</v>
      </c>
      <c r="Y124" s="44">
        <v>0.58475712999999996</v>
      </c>
      <c r="Z124" s="44">
        <v>0.95509922999999997</v>
      </c>
      <c r="AA124" s="44">
        <v>0.68324543000000004</v>
      </c>
      <c r="AB124" s="44">
        <v>0.67013657000000004</v>
      </c>
      <c r="AC124">
        <v>0.95227474919665123</v>
      </c>
      <c r="AD124">
        <v>0.72898396550420397</v>
      </c>
    </row>
    <row r="125" spans="1:30" x14ac:dyDescent="0.2">
      <c r="A125" s="15" t="s">
        <v>1</v>
      </c>
      <c r="B125" s="44">
        <v>0.74078666999999998</v>
      </c>
      <c r="C125" s="44">
        <v>0.72844609999999999</v>
      </c>
      <c r="D125" s="44">
        <v>0.59091910000000003</v>
      </c>
      <c r="E125" s="44">
        <v>0.69155034000000004</v>
      </c>
      <c r="F125" s="44">
        <v>0.62304282</v>
      </c>
      <c r="G125" s="44">
        <v>0.78040458000000001</v>
      </c>
      <c r="H125" s="44">
        <v>0.81919368000000004</v>
      </c>
      <c r="I125" s="44">
        <v>0.66610336999999997</v>
      </c>
      <c r="J125" s="44">
        <v>0.68245381000000005</v>
      </c>
      <c r="K125" s="44">
        <v>0.98554127999999996</v>
      </c>
      <c r="L125" s="44">
        <v>0.75103315999999998</v>
      </c>
      <c r="M125" s="44">
        <v>0.74172568000000005</v>
      </c>
      <c r="N125" s="44">
        <v>0.63873614000000001</v>
      </c>
      <c r="O125" s="44">
        <v>0.59381534999999996</v>
      </c>
      <c r="P125" s="44">
        <v>0.60106683999999999</v>
      </c>
      <c r="Q125" s="44">
        <v>0.69247948999999998</v>
      </c>
      <c r="R125" s="44">
        <v>0.67834205999999997</v>
      </c>
      <c r="S125" s="44">
        <v>0.65213798999999995</v>
      </c>
      <c r="T125" s="44">
        <v>0.76223189999999996</v>
      </c>
      <c r="U125" s="44">
        <v>0.67408305999999996</v>
      </c>
      <c r="V125" s="44">
        <v>0.76184229999999997</v>
      </c>
      <c r="W125" s="44">
        <v>0.64193869000000003</v>
      </c>
      <c r="X125" s="44">
        <v>0.60959985999999999</v>
      </c>
      <c r="Y125" s="44">
        <v>0.59198525999999996</v>
      </c>
      <c r="Z125" s="44">
        <v>1.01863758</v>
      </c>
      <c r="AA125" s="44">
        <v>0.66641746000000002</v>
      </c>
      <c r="AB125" s="44">
        <v>0.68550409000000001</v>
      </c>
      <c r="AC125">
        <v>0.71828335619315553</v>
      </c>
      <c r="AD125">
        <v>0.73130549064462669</v>
      </c>
    </row>
    <row r="126" spans="1:30" x14ac:dyDescent="0.2">
      <c r="A126" s="15" t="s">
        <v>272</v>
      </c>
      <c r="B126" s="44">
        <v>3.4305557499999999</v>
      </c>
      <c r="C126" s="44">
        <v>3.75384421</v>
      </c>
      <c r="D126" s="44">
        <v>2.8458847199999999</v>
      </c>
      <c r="E126" s="44">
        <v>3.0151038400000001</v>
      </c>
      <c r="F126" s="44">
        <v>3.1375404200000001</v>
      </c>
      <c r="G126" s="44">
        <v>3.2681287600000002</v>
      </c>
      <c r="H126" s="44">
        <v>3.4887166999999999</v>
      </c>
      <c r="I126" s="44">
        <v>2.9630436100000002</v>
      </c>
      <c r="J126" s="44">
        <v>3.28336673</v>
      </c>
      <c r="K126" s="44">
        <v>3.3495833099999999</v>
      </c>
      <c r="L126" s="44">
        <v>3.6699919200000002</v>
      </c>
      <c r="M126" s="44">
        <v>4.1509254499999999</v>
      </c>
      <c r="N126" s="44">
        <v>3.3539806099999998</v>
      </c>
      <c r="O126" s="44">
        <v>3.4558618700000001</v>
      </c>
      <c r="P126" s="44">
        <v>3.2315813200000001</v>
      </c>
      <c r="Q126" s="44">
        <v>3.4916123200000002</v>
      </c>
      <c r="R126" s="44">
        <v>3.5219231899999999</v>
      </c>
      <c r="S126" s="44">
        <v>2.9722831799999998</v>
      </c>
      <c r="T126" s="44">
        <v>3.3986942400000002</v>
      </c>
      <c r="U126" s="44">
        <v>3.0325838599999999</v>
      </c>
      <c r="V126" s="44">
        <v>3.6858175399999999</v>
      </c>
      <c r="W126" s="44">
        <v>3.0843841300000001</v>
      </c>
      <c r="X126" s="44">
        <v>3.5347617200000001</v>
      </c>
      <c r="Y126" s="44">
        <v>2.91294349</v>
      </c>
      <c r="Z126" s="44">
        <v>3.58047264</v>
      </c>
      <c r="AA126" s="44">
        <v>3.3362596199999999</v>
      </c>
      <c r="AB126" s="44">
        <v>3.9889102200000002</v>
      </c>
      <c r="AC126">
        <v>3.1459106844303357</v>
      </c>
      <c r="AD126">
        <v>3.4592988113712706</v>
      </c>
    </row>
    <row r="127" spans="1:30" x14ac:dyDescent="0.2">
      <c r="A127" s="15" t="s">
        <v>14</v>
      </c>
      <c r="B127" s="44">
        <v>0.73902219000000002</v>
      </c>
      <c r="C127" s="44">
        <v>0.62519678000000001</v>
      </c>
      <c r="D127" s="44">
        <v>0.65642615999999998</v>
      </c>
      <c r="E127" s="44">
        <v>0.89371003000000004</v>
      </c>
      <c r="F127" s="44">
        <v>0.65974432999999999</v>
      </c>
      <c r="G127" s="44">
        <v>0.73150517999999998</v>
      </c>
      <c r="H127" s="44">
        <v>0.76327318</v>
      </c>
      <c r="I127" s="44">
        <v>0.63336247000000001</v>
      </c>
      <c r="J127" s="44">
        <v>0.63510498000000004</v>
      </c>
      <c r="K127" s="44">
        <v>0.76740953999999995</v>
      </c>
      <c r="L127" s="44">
        <v>0.68197795999999999</v>
      </c>
      <c r="M127" s="44">
        <v>0.63712124000000003</v>
      </c>
      <c r="N127" s="44">
        <v>0.75206492000000003</v>
      </c>
      <c r="O127" s="44">
        <v>0.60611062000000004</v>
      </c>
      <c r="P127" s="44">
        <v>0.61469916000000002</v>
      </c>
      <c r="Q127" s="44">
        <v>0.62165751999999996</v>
      </c>
      <c r="R127" s="44">
        <v>0.61762638000000003</v>
      </c>
      <c r="S127" s="44">
        <v>0.62981988</v>
      </c>
      <c r="T127" s="44">
        <v>0.63967618999999998</v>
      </c>
      <c r="U127" s="44">
        <v>0.63770789999999999</v>
      </c>
      <c r="V127" s="44">
        <v>0.67693006</v>
      </c>
      <c r="W127" s="44">
        <v>0.63453537999999998</v>
      </c>
      <c r="X127" s="44">
        <v>0.61346197999999996</v>
      </c>
      <c r="Y127" s="44">
        <v>0.56521244999999998</v>
      </c>
      <c r="Z127" s="44">
        <v>0.75522648000000003</v>
      </c>
      <c r="AA127" s="44">
        <v>0.62970342999999995</v>
      </c>
      <c r="AB127" s="44">
        <v>0.62664814999999996</v>
      </c>
      <c r="AC127">
        <v>0.73652399030186833</v>
      </c>
      <c r="AD127">
        <v>0.66713471535710855</v>
      </c>
    </row>
    <row r="128" spans="1:30" x14ac:dyDescent="0.2">
      <c r="A128" s="22" t="s">
        <v>17</v>
      </c>
      <c r="B128" s="44">
        <v>0.74289448000000002</v>
      </c>
      <c r="C128" s="44">
        <v>0.67378157999999999</v>
      </c>
      <c r="D128" s="44">
        <v>0.77725129000000004</v>
      </c>
      <c r="E128" s="44">
        <v>0.62375663999999997</v>
      </c>
      <c r="F128" s="44">
        <v>0.68751267999999999</v>
      </c>
      <c r="G128" s="44">
        <v>0.64896412999999997</v>
      </c>
      <c r="H128" s="44">
        <v>0.79461223000000003</v>
      </c>
      <c r="I128" s="44">
        <v>0.78254424</v>
      </c>
      <c r="J128" s="44">
        <v>0.67361961999999997</v>
      </c>
      <c r="K128" s="44">
        <v>0.85723391999999998</v>
      </c>
      <c r="L128" s="44">
        <v>0.6952874</v>
      </c>
      <c r="M128" s="44">
        <v>0.58818543000000001</v>
      </c>
      <c r="N128" s="44">
        <v>0.72322660000000005</v>
      </c>
      <c r="O128" s="44">
        <v>0.68874199999999997</v>
      </c>
      <c r="P128" s="44">
        <v>0.63752794999999995</v>
      </c>
      <c r="Q128" s="44">
        <v>0.69758463999999998</v>
      </c>
      <c r="R128" s="44">
        <v>0.59040013000000002</v>
      </c>
      <c r="S128" s="44">
        <v>0.71295633000000003</v>
      </c>
      <c r="T128" s="44">
        <v>0.67219273999999996</v>
      </c>
      <c r="U128" s="44">
        <v>0.68053412999999996</v>
      </c>
      <c r="V128" s="44">
        <v>0.58611667000000001</v>
      </c>
      <c r="W128" s="44">
        <v>0.60394972000000002</v>
      </c>
      <c r="X128" s="44">
        <v>0.58532664999999995</v>
      </c>
      <c r="Y128" s="44">
        <v>0.47190885999999999</v>
      </c>
      <c r="Z128" s="44">
        <v>0.84149408000000003</v>
      </c>
      <c r="AA128" s="44">
        <v>0.69114600999999998</v>
      </c>
      <c r="AB128" s="44">
        <v>0.62293282999999999</v>
      </c>
      <c r="AC128">
        <v>0.74295324094456106</v>
      </c>
      <c r="AD128">
        <v>0.64791348639749946</v>
      </c>
    </row>
    <row r="129" spans="1:30" x14ac:dyDescent="0.2">
      <c r="A129" s="2"/>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row>
    <row r="130" spans="1:30" x14ac:dyDescent="0.2">
      <c r="A130" s="92"/>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row>
    <row r="131" spans="1:30" x14ac:dyDescent="0.2">
      <c r="A131" s="2"/>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row>
    <row r="132" spans="1:30" x14ac:dyDescent="0.2">
      <c r="A132" s="101" t="s">
        <v>770</v>
      </c>
      <c r="B132" s="44">
        <v>174.99087900000001</v>
      </c>
      <c r="C132" s="44">
        <v>145.258118</v>
      </c>
      <c r="D132" s="44">
        <v>118.253125</v>
      </c>
      <c r="E132" s="44">
        <v>85.115467899999999</v>
      </c>
      <c r="F132" s="44">
        <v>221.27389600000001</v>
      </c>
      <c r="G132" s="44">
        <v>157.21104500000001</v>
      </c>
      <c r="H132" s="44">
        <v>144.51152400000001</v>
      </c>
      <c r="I132" s="44">
        <v>263.62081799999999</v>
      </c>
      <c r="J132" s="44">
        <v>93.288211700000005</v>
      </c>
      <c r="K132" s="44">
        <v>245.22050400000001</v>
      </c>
      <c r="L132" s="44">
        <v>145.239439</v>
      </c>
      <c r="M132" s="44">
        <v>153.85660200000001</v>
      </c>
      <c r="N132" s="44">
        <v>128.310228</v>
      </c>
      <c r="O132" s="44">
        <v>207.37558200000001</v>
      </c>
      <c r="P132" s="44">
        <v>215.554113</v>
      </c>
      <c r="Q132" s="44">
        <v>208.98782</v>
      </c>
      <c r="R132" s="44">
        <v>143.45391699999999</v>
      </c>
      <c r="S132" s="44">
        <v>198.33439799999999</v>
      </c>
      <c r="T132" s="44">
        <v>156.28057200000001</v>
      </c>
      <c r="U132" s="44">
        <v>256.35636799999997</v>
      </c>
      <c r="V132" s="44">
        <v>128.56590199999999</v>
      </c>
      <c r="W132" s="44">
        <v>213.942531</v>
      </c>
      <c r="X132" s="44">
        <v>64.521884400000005</v>
      </c>
      <c r="Y132" s="44">
        <v>252.60178999999999</v>
      </c>
      <c r="Z132" s="44">
        <v>171.702507</v>
      </c>
      <c r="AA132" s="44">
        <v>183.28089299999999</v>
      </c>
      <c r="AB132" s="44">
        <v>140.778704</v>
      </c>
      <c r="AC132">
        <v>47.649133156538689</v>
      </c>
      <c r="AD132">
        <v>152.27001955503272</v>
      </c>
    </row>
    <row r="133" spans="1:30" x14ac:dyDescent="0.2">
      <c r="A133" s="102" t="s">
        <v>758</v>
      </c>
      <c r="B133" s="44">
        <v>154.41322700000001</v>
      </c>
      <c r="C133" s="44">
        <v>128.48929200000001</v>
      </c>
      <c r="D133" s="44">
        <v>99.667607200000006</v>
      </c>
      <c r="E133" s="44">
        <v>67.650178299999993</v>
      </c>
      <c r="F133" s="44">
        <v>204.398978</v>
      </c>
      <c r="G133" s="44">
        <v>137.73969</v>
      </c>
      <c r="H133" s="44">
        <v>129.16390000000001</v>
      </c>
      <c r="I133" s="44">
        <v>240.21836200000001</v>
      </c>
      <c r="J133" s="44">
        <v>72.147328700000003</v>
      </c>
      <c r="K133" s="44">
        <v>220.96386699999999</v>
      </c>
      <c r="L133" s="44">
        <v>121.033276</v>
      </c>
      <c r="M133" s="44">
        <v>133.19987800000001</v>
      </c>
      <c r="N133" s="44">
        <v>112.653429</v>
      </c>
      <c r="O133" s="44">
        <v>186.24313699999999</v>
      </c>
      <c r="P133" s="44">
        <v>196.888755</v>
      </c>
      <c r="Q133" s="44">
        <v>182.036903</v>
      </c>
      <c r="R133" s="44">
        <v>125.20581799999999</v>
      </c>
      <c r="S133" s="44">
        <v>177.96764400000001</v>
      </c>
      <c r="T133" s="44">
        <v>140.25765899999999</v>
      </c>
      <c r="U133" s="44">
        <v>233.38067799999999</v>
      </c>
      <c r="V133" s="44">
        <v>112.233322</v>
      </c>
      <c r="W133" s="44">
        <v>196.66501099999999</v>
      </c>
      <c r="X133" s="44">
        <v>46.885230900000003</v>
      </c>
      <c r="Y133" s="44">
        <v>223.85979699999999</v>
      </c>
      <c r="Z133" s="44">
        <v>151.67929899999999</v>
      </c>
      <c r="AA133" s="44">
        <v>161.34950799999999</v>
      </c>
      <c r="AB133" s="44">
        <v>124.094863</v>
      </c>
      <c r="AC133">
        <v>33.398641682754423</v>
      </c>
      <c r="AD133">
        <v>132.25946330728482</v>
      </c>
    </row>
    <row r="134" spans="1:30" x14ac:dyDescent="0.2">
      <c r="A134" s="15" t="s">
        <v>1</v>
      </c>
      <c r="B134" s="44">
        <v>121.719453</v>
      </c>
      <c r="C134" s="44">
        <v>96.549842900000002</v>
      </c>
      <c r="D134" s="44">
        <v>61.448262200000002</v>
      </c>
      <c r="E134" s="44">
        <v>32.146841799999997</v>
      </c>
      <c r="F134" s="44">
        <v>160.86139</v>
      </c>
      <c r="G134" s="44">
        <v>105.68933699999999</v>
      </c>
      <c r="H134" s="44">
        <v>98.964284500000005</v>
      </c>
      <c r="I134" s="44">
        <v>183.20615699999999</v>
      </c>
      <c r="J134" s="44">
        <v>40.6366747</v>
      </c>
      <c r="K134" s="44">
        <v>169.431702</v>
      </c>
      <c r="L134" s="44">
        <v>83.316584500000005</v>
      </c>
      <c r="M134" s="44">
        <v>96.732498300000003</v>
      </c>
      <c r="N134" s="44">
        <v>72.683686600000001</v>
      </c>
      <c r="O134" s="44">
        <v>130.30865600000001</v>
      </c>
      <c r="P134" s="44">
        <v>148.68596199999999</v>
      </c>
      <c r="Q134" s="44">
        <v>128.617076</v>
      </c>
      <c r="R134" s="44">
        <v>83.639187699999994</v>
      </c>
      <c r="S134" s="44">
        <v>130.519576</v>
      </c>
      <c r="T134" s="44">
        <v>116.74697</v>
      </c>
      <c r="U134" s="44">
        <v>177.49242100000001</v>
      </c>
      <c r="V134" s="44">
        <v>76.209092999999996</v>
      </c>
      <c r="W134" s="44">
        <v>146.080882</v>
      </c>
      <c r="X134" s="44">
        <v>14.086308799999999</v>
      </c>
      <c r="Y134" s="44">
        <v>161.36246800000001</v>
      </c>
      <c r="Z134" s="44">
        <v>106.756559</v>
      </c>
      <c r="AA134" s="44">
        <v>109.533608</v>
      </c>
      <c r="AB134" s="44">
        <v>85.322713699999994</v>
      </c>
      <c r="AC134">
        <v>10.100580871328923</v>
      </c>
      <c r="AD134">
        <v>94.400906947028673</v>
      </c>
    </row>
    <row r="135" spans="1:30" x14ac:dyDescent="0.2">
      <c r="A135" s="15" t="s">
        <v>272</v>
      </c>
      <c r="B135" s="44">
        <v>0.2320837</v>
      </c>
      <c r="C135" s="44">
        <v>0.18901597000000001</v>
      </c>
      <c r="D135" s="44">
        <v>0.66813818999999997</v>
      </c>
      <c r="E135" s="44">
        <v>4.2378435999999997</v>
      </c>
      <c r="F135" s="44">
        <v>0.20987687999999999</v>
      </c>
      <c r="G135" s="44">
        <v>0.30426189999999997</v>
      </c>
      <c r="H135" s="44">
        <v>0.19610915000000001</v>
      </c>
      <c r="I135" s="44">
        <v>9.3112000000000004E-3</v>
      </c>
      <c r="J135" s="44">
        <v>1.1037244399999999</v>
      </c>
      <c r="K135" s="44">
        <v>0.45452489000000001</v>
      </c>
      <c r="L135" s="44">
        <v>0.34864423</v>
      </c>
      <c r="M135" s="44">
        <v>0.19397238</v>
      </c>
      <c r="N135" s="44">
        <v>3.6843484800000001</v>
      </c>
      <c r="O135" s="44">
        <v>5.0162380600000001</v>
      </c>
      <c r="P135" s="44">
        <v>0.31777571999999998</v>
      </c>
      <c r="Q135" s="44">
        <v>0.17452898</v>
      </c>
      <c r="R135" s="44">
        <v>3.4522316800000001</v>
      </c>
      <c r="S135" s="44">
        <v>2.222491E-2</v>
      </c>
      <c r="T135" s="44">
        <v>0.64335339000000002</v>
      </c>
      <c r="U135" s="44">
        <v>2.619107E-2</v>
      </c>
      <c r="V135" s="44">
        <v>0.30461307999999998</v>
      </c>
      <c r="W135" s="44">
        <v>8.6430510000000002E-2</v>
      </c>
      <c r="X135" s="44">
        <v>0.49746447999999999</v>
      </c>
      <c r="Y135" s="44">
        <v>1.0065274099999999</v>
      </c>
      <c r="Z135" s="44">
        <v>0.37950781</v>
      </c>
      <c r="AA135" s="44">
        <v>1.4334613300000001</v>
      </c>
      <c r="AB135" s="44">
        <v>0.12440572</v>
      </c>
      <c r="AC135">
        <v>3.044743852884221</v>
      </c>
      <c r="AD135">
        <v>0.84295269589911193</v>
      </c>
    </row>
    <row r="136" spans="1:30" x14ac:dyDescent="0.2">
      <c r="A136" s="15" t="s">
        <v>14</v>
      </c>
      <c r="B136" s="44">
        <v>23.519639999999999</v>
      </c>
      <c r="C136" s="44">
        <v>22.473700000000001</v>
      </c>
      <c r="D136" s="44">
        <v>24.464997499999999</v>
      </c>
      <c r="E136" s="44">
        <v>20.0062049</v>
      </c>
      <c r="F136" s="44">
        <v>28.440064199999998</v>
      </c>
      <c r="G136" s="44">
        <v>21.486275200000001</v>
      </c>
      <c r="H136" s="44">
        <v>21.207942200000002</v>
      </c>
      <c r="I136" s="44">
        <v>39.071702700000003</v>
      </c>
      <c r="J136" s="44">
        <v>20.406397800000001</v>
      </c>
      <c r="K136" s="44">
        <v>38.9164168</v>
      </c>
      <c r="L136" s="44">
        <v>23.975652799999999</v>
      </c>
      <c r="M136" s="44">
        <v>28.1383388</v>
      </c>
      <c r="N136" s="44">
        <v>21.077807799999999</v>
      </c>
      <c r="O136" s="44">
        <v>32.4204303</v>
      </c>
      <c r="P136" s="44">
        <v>28.908701400000002</v>
      </c>
      <c r="Q136" s="44">
        <v>40.616559000000002</v>
      </c>
      <c r="R136" s="44">
        <v>24.6002112</v>
      </c>
      <c r="S136" s="44">
        <v>30.947196099999999</v>
      </c>
      <c r="T136" s="44">
        <v>15.7332912</v>
      </c>
      <c r="U136" s="44">
        <v>41.855716100000002</v>
      </c>
      <c r="V136" s="44">
        <v>25.125029900000001</v>
      </c>
      <c r="W136" s="44">
        <v>32.951906299999997</v>
      </c>
      <c r="X136" s="44">
        <v>14.806191399999999</v>
      </c>
      <c r="Y136" s="44">
        <v>36.755270699999997</v>
      </c>
      <c r="Z136" s="44">
        <v>31.519885200000001</v>
      </c>
      <c r="AA136" s="44">
        <v>38.374290100000003</v>
      </c>
      <c r="AB136" s="44">
        <v>26.981554200000001</v>
      </c>
      <c r="AC136">
        <v>11.84518887267642</v>
      </c>
      <c r="AD136">
        <v>24.982397627597688</v>
      </c>
    </row>
    <row r="137" spans="1:30" x14ac:dyDescent="0.2">
      <c r="A137" s="103" t="s">
        <v>17</v>
      </c>
      <c r="B137" s="44">
        <v>8.9420500199999999</v>
      </c>
      <c r="C137" s="44">
        <v>9.2767333399999998</v>
      </c>
      <c r="D137" s="44">
        <v>13.086209200000001</v>
      </c>
      <c r="E137" s="44">
        <v>11.259288</v>
      </c>
      <c r="F137" s="44">
        <v>14.8876466</v>
      </c>
      <c r="G137" s="44">
        <v>10.259816199999999</v>
      </c>
      <c r="H137" s="44">
        <v>8.7955641500000006</v>
      </c>
      <c r="I137" s="44">
        <v>17.931190900000001</v>
      </c>
      <c r="J137" s="44">
        <v>10.000531799999999</v>
      </c>
      <c r="K137" s="44">
        <v>12.1612239</v>
      </c>
      <c r="L137" s="44">
        <v>13.3923945</v>
      </c>
      <c r="M137" s="44">
        <v>8.1350686400000001</v>
      </c>
      <c r="N137" s="44">
        <v>15.2075858</v>
      </c>
      <c r="O137" s="44">
        <v>18.4978129</v>
      </c>
      <c r="P137" s="44">
        <v>18.976316400000002</v>
      </c>
      <c r="Q137" s="44">
        <v>12.6287387</v>
      </c>
      <c r="R137" s="44">
        <v>13.514187099999999</v>
      </c>
      <c r="S137" s="44">
        <v>16.478646699999999</v>
      </c>
      <c r="T137" s="44">
        <v>7.1340448299999997</v>
      </c>
      <c r="U137" s="44">
        <v>14.006349699999999</v>
      </c>
      <c r="V137" s="44">
        <v>10.594585800000001</v>
      </c>
      <c r="W137" s="44">
        <v>17.545791999999999</v>
      </c>
      <c r="X137" s="44">
        <v>17.495266300000001</v>
      </c>
      <c r="Y137" s="44">
        <v>24.735530900000001</v>
      </c>
      <c r="Z137" s="44">
        <v>13.023346099999999</v>
      </c>
      <c r="AA137" s="44">
        <v>12.008148</v>
      </c>
      <c r="AB137" s="44">
        <v>11.6661898</v>
      </c>
      <c r="AC137">
        <v>8.4081280858648491</v>
      </c>
      <c r="AD137">
        <v>12.033206036759344</v>
      </c>
    </row>
    <row r="138" spans="1:30" x14ac:dyDescent="0.2">
      <c r="A138" s="99" t="s">
        <v>759</v>
      </c>
      <c r="B138" s="44">
        <v>20.577652199999999</v>
      </c>
      <c r="C138" s="44">
        <v>16.7688259</v>
      </c>
      <c r="D138" s="44">
        <v>18.585517800000002</v>
      </c>
      <c r="E138" s="44">
        <v>17.465289599999998</v>
      </c>
      <c r="F138" s="44">
        <v>16.874917700000001</v>
      </c>
      <c r="G138" s="44">
        <v>19.4713551</v>
      </c>
      <c r="H138" s="44">
        <v>15.347624</v>
      </c>
      <c r="I138" s="44">
        <v>23.402456600000001</v>
      </c>
      <c r="J138" s="44">
        <v>21.140882999999999</v>
      </c>
      <c r="K138" s="44">
        <v>24.256637099999999</v>
      </c>
      <c r="L138" s="44">
        <v>24.206162599999999</v>
      </c>
      <c r="M138" s="44">
        <v>20.6567243</v>
      </c>
      <c r="N138" s="44">
        <v>15.656799299999999</v>
      </c>
      <c r="O138" s="44">
        <v>21.132445400000002</v>
      </c>
      <c r="P138" s="44">
        <v>18.665357700000001</v>
      </c>
      <c r="Q138" s="44">
        <v>26.950916899999999</v>
      </c>
      <c r="R138" s="44">
        <v>18.248099499999999</v>
      </c>
      <c r="S138" s="44">
        <v>20.366754199999999</v>
      </c>
      <c r="T138" s="44">
        <v>16.022912999999999</v>
      </c>
      <c r="U138" s="44">
        <v>22.975690499999999</v>
      </c>
      <c r="V138" s="44">
        <v>16.332580100000001</v>
      </c>
      <c r="W138" s="44">
        <v>17.277520299999999</v>
      </c>
      <c r="X138" s="44">
        <v>17.636653500000001</v>
      </c>
      <c r="Y138" s="44">
        <v>28.741993000000001</v>
      </c>
      <c r="Z138" s="44">
        <v>20.023208499999999</v>
      </c>
      <c r="AA138" s="44">
        <v>21.9313851</v>
      </c>
      <c r="AB138" s="44">
        <v>16.683840400000001</v>
      </c>
      <c r="AC138">
        <v>14.25049147378428</v>
      </c>
      <c r="AD138">
        <v>20.010556247747925</v>
      </c>
    </row>
    <row r="139" spans="1:30" x14ac:dyDescent="0.2">
      <c r="A139" s="2"/>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row>
    <row r="140" spans="1:30" x14ac:dyDescent="0.2">
      <c r="A140" s="105" t="s">
        <v>771</v>
      </c>
      <c r="B140" s="44">
        <v>114.98886</v>
      </c>
      <c r="C140" s="44">
        <v>91.341870499999999</v>
      </c>
      <c r="D140" s="44">
        <v>64.4431333</v>
      </c>
      <c r="E140" s="44">
        <v>59.911499599999999</v>
      </c>
      <c r="F140" s="44">
        <v>129.88064800000001</v>
      </c>
      <c r="G140" s="44">
        <v>105.85038400000001</v>
      </c>
      <c r="H140" s="44">
        <v>104.931602</v>
      </c>
      <c r="I140" s="44">
        <v>160.840328</v>
      </c>
      <c r="J140" s="44">
        <v>51.053344600000003</v>
      </c>
      <c r="K140" s="44">
        <v>208.79424900000001</v>
      </c>
      <c r="L140" s="44">
        <v>89.515468999999996</v>
      </c>
      <c r="M140" s="44">
        <v>95.266604900000004</v>
      </c>
      <c r="N140" s="44">
        <v>85.633341000000001</v>
      </c>
      <c r="O140" s="44">
        <v>127.105294</v>
      </c>
      <c r="P140" s="44">
        <v>120.26520600000001</v>
      </c>
      <c r="Q140" s="44">
        <v>123.733279</v>
      </c>
      <c r="R140" s="44">
        <v>92.066991200000004</v>
      </c>
      <c r="S140" s="44">
        <v>116.42254699999999</v>
      </c>
      <c r="T140" s="44">
        <v>106.034491</v>
      </c>
      <c r="U140" s="44">
        <v>155.94758100000001</v>
      </c>
      <c r="V140" s="44">
        <v>82.3996104</v>
      </c>
      <c r="W140" s="44">
        <v>125.547481</v>
      </c>
      <c r="X140" s="44">
        <v>29.668911300000001</v>
      </c>
      <c r="Y140" s="44">
        <v>130.90361300000001</v>
      </c>
      <c r="Z140" s="44">
        <v>144.86878200000001</v>
      </c>
      <c r="AA140" s="44">
        <v>110.241314</v>
      </c>
      <c r="AB140" s="44">
        <v>83.160506400000003</v>
      </c>
      <c r="AC140">
        <v>31.804683131953791</v>
      </c>
      <c r="AD140">
        <v>96.415028037202234</v>
      </c>
    </row>
    <row r="141" spans="1:30" x14ac:dyDescent="0.2">
      <c r="A141" s="15" t="s">
        <v>1</v>
      </c>
      <c r="B141" s="44">
        <v>90.168148599999995</v>
      </c>
      <c r="C141" s="44">
        <v>70.331356999999997</v>
      </c>
      <c r="D141" s="44">
        <v>36.310951699999997</v>
      </c>
      <c r="E141" s="44">
        <v>22.2311595</v>
      </c>
      <c r="F141" s="44">
        <v>100.223533</v>
      </c>
      <c r="G141" s="44">
        <v>82.480442100000005</v>
      </c>
      <c r="H141" s="44">
        <v>81.070915999999997</v>
      </c>
      <c r="I141" s="44">
        <v>122.034238</v>
      </c>
      <c r="J141" s="44">
        <v>27.732653299999999</v>
      </c>
      <c r="K141" s="44">
        <v>166.98193699999999</v>
      </c>
      <c r="L141" s="44">
        <v>62.573517699999996</v>
      </c>
      <c r="M141" s="44">
        <v>71.748977999999994</v>
      </c>
      <c r="N141" s="44">
        <v>46.425697200000002</v>
      </c>
      <c r="O141" s="44">
        <v>77.379280399999999</v>
      </c>
      <c r="P141" s="44">
        <v>89.370201800000004</v>
      </c>
      <c r="Q141" s="44">
        <v>89.064687500000005</v>
      </c>
      <c r="R141" s="44">
        <v>56.735979100000002</v>
      </c>
      <c r="S141" s="44">
        <v>85.116773899999998</v>
      </c>
      <c r="T141" s="44">
        <v>88.988264900000004</v>
      </c>
      <c r="U141" s="44">
        <v>119.64463499999999</v>
      </c>
      <c r="V141" s="44">
        <v>58.059310699999997</v>
      </c>
      <c r="W141" s="44">
        <v>93.774969900000002</v>
      </c>
      <c r="X141" s="44">
        <v>8.58701179</v>
      </c>
      <c r="Y141" s="44">
        <v>95.524202900000006</v>
      </c>
      <c r="Z141" s="44">
        <v>108.746244</v>
      </c>
      <c r="AA141" s="44">
        <v>72.995108900000005</v>
      </c>
      <c r="AB141" s="44">
        <v>58.489069600000001</v>
      </c>
      <c r="AC141">
        <v>7.2550791277585258</v>
      </c>
      <c r="AD141">
        <v>69.035901572194547</v>
      </c>
    </row>
    <row r="142" spans="1:30" x14ac:dyDescent="0.2">
      <c r="A142" s="15" t="s">
        <v>272</v>
      </c>
      <c r="B142" s="44">
        <v>0.79617607000000001</v>
      </c>
      <c r="C142" s="44">
        <v>0.70953650999999995</v>
      </c>
      <c r="D142" s="44">
        <v>1.9014442600000001</v>
      </c>
      <c r="E142" s="44">
        <v>12.7775385</v>
      </c>
      <c r="F142" s="44">
        <v>0.6584972</v>
      </c>
      <c r="G142" s="44">
        <v>0.99436705000000003</v>
      </c>
      <c r="H142" s="44">
        <v>0.68416927000000005</v>
      </c>
      <c r="I142" s="44">
        <v>2.7589499999999999E-2</v>
      </c>
      <c r="J142" s="44">
        <v>3.6239321000000002</v>
      </c>
      <c r="K142" s="44">
        <v>1.52246898</v>
      </c>
      <c r="L142" s="44">
        <v>1.2795215200000001</v>
      </c>
      <c r="M142" s="44">
        <v>0.80516487999999997</v>
      </c>
      <c r="N142" s="44">
        <v>12.357233300000001</v>
      </c>
      <c r="O142" s="44">
        <v>17.335425900000001</v>
      </c>
      <c r="P142" s="44">
        <v>1.02691808</v>
      </c>
      <c r="Q142" s="44">
        <v>0.60938755</v>
      </c>
      <c r="R142" s="44">
        <v>12.1584948</v>
      </c>
      <c r="S142" s="44">
        <v>6.6058729999999996E-2</v>
      </c>
      <c r="T142" s="44">
        <v>2.1865614600000001</v>
      </c>
      <c r="U142" s="44">
        <v>7.9426620000000003E-2</v>
      </c>
      <c r="V142" s="44">
        <v>1.1227482200000001</v>
      </c>
      <c r="W142" s="44">
        <v>0.26658490000000001</v>
      </c>
      <c r="X142" s="44">
        <v>1.7584184199999999</v>
      </c>
      <c r="Y142" s="44">
        <v>2.9319574500000001</v>
      </c>
      <c r="Z142" s="44">
        <v>1.3588173400000001</v>
      </c>
      <c r="AA142" s="44">
        <v>4.7823991399999999</v>
      </c>
      <c r="AB142" s="44">
        <v>0.49624326000000002</v>
      </c>
      <c r="AC142">
        <v>9.5784922181420562</v>
      </c>
      <c r="AD142">
        <v>2.9160252589660058</v>
      </c>
    </row>
    <row r="143" spans="1:30" x14ac:dyDescent="0.2">
      <c r="A143" s="15" t="s">
        <v>14</v>
      </c>
      <c r="B143" s="44">
        <v>17.381535700000001</v>
      </c>
      <c r="C143" s="44">
        <v>14.050484900000001</v>
      </c>
      <c r="D143" s="44">
        <v>16.059464299999998</v>
      </c>
      <c r="E143" s="44">
        <v>17.879746000000001</v>
      </c>
      <c r="F143" s="44">
        <v>18.763171199999999</v>
      </c>
      <c r="G143" s="44">
        <v>15.7173216</v>
      </c>
      <c r="H143" s="44">
        <v>16.1874535</v>
      </c>
      <c r="I143" s="44">
        <v>24.746549999999999</v>
      </c>
      <c r="J143" s="44">
        <v>12.9602048</v>
      </c>
      <c r="K143" s="44">
        <v>29.8648296</v>
      </c>
      <c r="L143" s="44">
        <v>16.350866700000001</v>
      </c>
      <c r="M143" s="44">
        <v>17.927533199999999</v>
      </c>
      <c r="N143" s="44">
        <v>15.8518799</v>
      </c>
      <c r="O143" s="44">
        <v>19.6503671</v>
      </c>
      <c r="P143" s="44">
        <v>17.7701545</v>
      </c>
      <c r="Q143" s="44">
        <v>25.249589400000001</v>
      </c>
      <c r="R143" s="44">
        <v>15.1937395</v>
      </c>
      <c r="S143" s="44">
        <v>19.491159400000001</v>
      </c>
      <c r="T143" s="44">
        <v>10.064211800000001</v>
      </c>
      <c r="U143" s="44">
        <v>26.6917206</v>
      </c>
      <c r="V143" s="44">
        <v>17.007888099999999</v>
      </c>
      <c r="W143" s="44">
        <v>20.9091503</v>
      </c>
      <c r="X143" s="44">
        <v>9.0830355300000001</v>
      </c>
      <c r="Y143" s="44">
        <v>20.7745368</v>
      </c>
      <c r="Z143" s="44">
        <v>23.804652000000001</v>
      </c>
      <c r="AA143" s="44">
        <v>24.164422200000001</v>
      </c>
      <c r="AB143" s="44">
        <v>16.907941000000001</v>
      </c>
      <c r="AC143">
        <v>8.7242657743829266</v>
      </c>
      <c r="AD143">
        <v>16.66662473022549</v>
      </c>
    </row>
    <row r="144" spans="1:30" x14ac:dyDescent="0.2">
      <c r="A144" s="22" t="s">
        <v>17</v>
      </c>
      <c r="B144" s="44">
        <v>6.6429996200000003</v>
      </c>
      <c r="C144" s="44">
        <v>6.25049207</v>
      </c>
      <c r="D144" s="44">
        <v>10.171272999999999</v>
      </c>
      <c r="E144" s="44">
        <v>7.02305563</v>
      </c>
      <c r="F144" s="44">
        <v>10.235445800000001</v>
      </c>
      <c r="G144" s="44">
        <v>6.6582527200000001</v>
      </c>
      <c r="H144" s="44">
        <v>6.9890628000000001</v>
      </c>
      <c r="I144" s="44">
        <v>14.0319501</v>
      </c>
      <c r="J144" s="44">
        <v>6.73655443</v>
      </c>
      <c r="K144" s="44">
        <v>10.425013699999999</v>
      </c>
      <c r="L144" s="44">
        <v>9.3115631099999998</v>
      </c>
      <c r="M144" s="44">
        <v>4.7849288200000002</v>
      </c>
      <c r="N144" s="44">
        <v>10.998530499999999</v>
      </c>
      <c r="O144" s="44">
        <v>12.740220600000001</v>
      </c>
      <c r="P144" s="44">
        <v>12.0979321</v>
      </c>
      <c r="Q144" s="44">
        <v>8.8096141100000001</v>
      </c>
      <c r="R144" s="44">
        <v>7.9787778600000001</v>
      </c>
      <c r="S144" s="44">
        <v>11.7485555</v>
      </c>
      <c r="T144" s="44">
        <v>4.7954531400000002</v>
      </c>
      <c r="U144" s="44">
        <v>9.5317990399999992</v>
      </c>
      <c r="V144" s="44">
        <v>6.2096633399999996</v>
      </c>
      <c r="W144" s="44">
        <v>10.596776200000001</v>
      </c>
      <c r="X144" s="44">
        <v>10.2404455</v>
      </c>
      <c r="Y144" s="44">
        <v>11.672916300000001</v>
      </c>
      <c r="Z144" s="44">
        <v>10.9590687</v>
      </c>
      <c r="AA144" s="44">
        <v>8.2993835300000001</v>
      </c>
      <c r="AB144" s="44">
        <v>7.2672525600000002</v>
      </c>
      <c r="AC144">
        <v>6.2468460116702786</v>
      </c>
      <c r="AD144">
        <v>7.7964764758161831</v>
      </c>
    </row>
    <row r="145" spans="1:30" x14ac:dyDescent="0.2">
      <c r="A145" s="2"/>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row>
    <row r="146" spans="1:30" x14ac:dyDescent="0.2">
      <c r="A146" s="101" t="s">
        <v>772</v>
      </c>
      <c r="B146" s="44">
        <v>13.197773099999999</v>
      </c>
      <c r="C146" s="44">
        <v>23.836978599999998</v>
      </c>
      <c r="D146" s="44">
        <v>3.5889786199999998</v>
      </c>
      <c r="E146" s="44">
        <v>7.8771022300000002</v>
      </c>
      <c r="F146" s="44">
        <v>21.451831800000001</v>
      </c>
      <c r="G146" s="44">
        <v>20.992215699999999</v>
      </c>
      <c r="H146" s="44">
        <v>5.91721524</v>
      </c>
      <c r="I146" s="44">
        <v>5.0583858700000004</v>
      </c>
      <c r="J146" s="44">
        <v>8.2458242899999998</v>
      </c>
      <c r="K146" s="44">
        <v>4.9539094099999996</v>
      </c>
      <c r="L146" s="44">
        <v>13.650279299999999</v>
      </c>
      <c r="M146" s="44">
        <v>22.3383866</v>
      </c>
      <c r="N146" s="44">
        <v>12.3431196</v>
      </c>
      <c r="O146" s="44">
        <v>10.026385899999999</v>
      </c>
      <c r="P146" s="44">
        <v>17.487383999999999</v>
      </c>
      <c r="Q146" s="44">
        <v>40.6422922</v>
      </c>
      <c r="R146" s="44">
        <v>17.1159645</v>
      </c>
      <c r="S146" s="44">
        <v>7.8716386800000002</v>
      </c>
      <c r="T146" s="44">
        <v>27.742275899999999</v>
      </c>
      <c r="U146" s="44">
        <v>7.8450678900000002</v>
      </c>
      <c r="V146" s="44">
        <v>18.293097700000001</v>
      </c>
      <c r="W146" s="44">
        <v>30.8924609</v>
      </c>
      <c r="X146" s="44">
        <v>4.0948358100000002</v>
      </c>
      <c r="Y146" s="44">
        <v>16.370334499999998</v>
      </c>
      <c r="Z146" s="44">
        <v>0.76599497999999999</v>
      </c>
      <c r="AA146" s="44">
        <v>8.0676755799999995</v>
      </c>
      <c r="AB146" s="44">
        <v>16.445203100000001</v>
      </c>
      <c r="AC146">
        <v>2.1947929623705309</v>
      </c>
      <c r="AD146">
        <v>16.946188908490814</v>
      </c>
    </row>
    <row r="147" spans="1:30" x14ac:dyDescent="0.2">
      <c r="A147" s="102" t="s">
        <v>758</v>
      </c>
      <c r="B147" s="44">
        <v>13.197773099999999</v>
      </c>
      <c r="C147" s="44">
        <v>23.836978599999998</v>
      </c>
      <c r="D147" s="44">
        <v>3.5889786199999998</v>
      </c>
      <c r="E147" s="44">
        <v>7.8771022300000002</v>
      </c>
      <c r="F147" s="44">
        <v>21.451831800000001</v>
      </c>
      <c r="G147" s="44">
        <v>20.992215699999999</v>
      </c>
      <c r="H147" s="44">
        <v>5.91721524</v>
      </c>
      <c r="I147" s="44">
        <v>5.0583858700000004</v>
      </c>
      <c r="J147" s="44">
        <v>8.2458242899999998</v>
      </c>
      <c r="K147" s="44">
        <v>4.9539094099999996</v>
      </c>
      <c r="L147" s="44">
        <v>13.650279299999999</v>
      </c>
      <c r="M147" s="44">
        <v>22.3383866</v>
      </c>
      <c r="N147" s="44">
        <v>12.3431196</v>
      </c>
      <c r="O147" s="44">
        <v>10.026385899999999</v>
      </c>
      <c r="P147" s="44">
        <v>17.487383999999999</v>
      </c>
      <c r="Q147" s="44">
        <v>40.6422922</v>
      </c>
      <c r="R147" s="44">
        <v>17.1159645</v>
      </c>
      <c r="S147" s="44">
        <v>7.8716386800000002</v>
      </c>
      <c r="T147" s="44">
        <v>27.742275899999999</v>
      </c>
      <c r="U147" s="44">
        <v>7.8450678900000002</v>
      </c>
      <c r="V147" s="44">
        <v>18.293097700000001</v>
      </c>
      <c r="W147" s="44">
        <v>30.8924609</v>
      </c>
      <c r="X147" s="44">
        <v>4.0948358100000002</v>
      </c>
      <c r="Y147" s="44">
        <v>16.370334499999998</v>
      </c>
      <c r="Z147" s="44">
        <v>0.76599497999999999</v>
      </c>
      <c r="AA147" s="44">
        <v>8.0676755799999995</v>
      </c>
      <c r="AB147" s="44">
        <v>16.445203100000001</v>
      </c>
      <c r="AC147">
        <v>2.1947929623705309</v>
      </c>
      <c r="AD147">
        <v>16.946188908490814</v>
      </c>
    </row>
    <row r="148" spans="1:30" x14ac:dyDescent="0.2">
      <c r="A148" s="15" t="s">
        <v>1</v>
      </c>
      <c r="B148" s="44">
        <v>10.9460175</v>
      </c>
      <c r="C148" s="44">
        <v>18.995505300000001</v>
      </c>
      <c r="D148" s="44">
        <v>2.5964094700000002</v>
      </c>
      <c r="E148" s="44">
        <v>6.08113554</v>
      </c>
      <c r="F148" s="44">
        <v>17.640496299999999</v>
      </c>
      <c r="G148" s="44">
        <v>16.6707106</v>
      </c>
      <c r="H148" s="44">
        <v>4.6265123900000003</v>
      </c>
      <c r="I148" s="44">
        <v>3.4711324499999998</v>
      </c>
      <c r="J148" s="44">
        <v>4.9024603400000002</v>
      </c>
      <c r="K148" s="44">
        <v>3.98410939</v>
      </c>
      <c r="L148" s="44">
        <v>9.7478011099999993</v>
      </c>
      <c r="M148" s="44">
        <v>16.4920331</v>
      </c>
      <c r="N148" s="44">
        <v>10.2583179</v>
      </c>
      <c r="O148" s="44">
        <v>6.6062072399999998</v>
      </c>
      <c r="P148" s="44">
        <v>12.910353799999999</v>
      </c>
      <c r="Q148" s="44">
        <v>30.974077600000001</v>
      </c>
      <c r="R148" s="44">
        <v>11.5871432</v>
      </c>
      <c r="S148" s="44">
        <v>5.2099311400000001</v>
      </c>
      <c r="T148" s="44">
        <v>24.009664099999998</v>
      </c>
      <c r="U148" s="44">
        <v>5.1906073900000003</v>
      </c>
      <c r="V148" s="44">
        <v>12.764714100000001</v>
      </c>
      <c r="W148" s="44">
        <v>23.434232000000002</v>
      </c>
      <c r="X148" s="44">
        <v>0.74782866000000003</v>
      </c>
      <c r="Y148" s="44">
        <v>10.949340299999999</v>
      </c>
      <c r="Z148" s="44">
        <v>0.33054173999999997</v>
      </c>
      <c r="AA148" s="44">
        <v>5.0937997900000003</v>
      </c>
      <c r="AB148" s="44">
        <v>11.384803399999999</v>
      </c>
      <c r="AC148">
        <v>1.5139414363526493</v>
      </c>
      <c r="AD148">
        <v>12.508783455255022</v>
      </c>
    </row>
    <row r="149" spans="1:30" x14ac:dyDescent="0.2">
      <c r="A149" s="15" t="s">
        <v>272</v>
      </c>
      <c r="B149" s="44">
        <v>0</v>
      </c>
      <c r="C149" s="44">
        <v>0</v>
      </c>
      <c r="D149" s="44">
        <v>0</v>
      </c>
      <c r="E149" s="44">
        <v>0</v>
      </c>
      <c r="F149" s="44">
        <v>0</v>
      </c>
      <c r="G149" s="44">
        <v>0</v>
      </c>
      <c r="H149" s="44">
        <v>0</v>
      </c>
      <c r="I149" s="44">
        <v>0</v>
      </c>
      <c r="J149" s="44">
        <v>0</v>
      </c>
      <c r="K149" s="44">
        <v>0</v>
      </c>
      <c r="L149" s="44">
        <v>0</v>
      </c>
      <c r="M149" s="44">
        <v>0</v>
      </c>
      <c r="N149" s="44">
        <v>0</v>
      </c>
      <c r="O149" s="44">
        <v>0</v>
      </c>
      <c r="P149" s="44">
        <v>0</v>
      </c>
      <c r="Q149" s="44">
        <v>0</v>
      </c>
      <c r="R149" s="44">
        <v>0</v>
      </c>
      <c r="S149" s="44">
        <v>0</v>
      </c>
      <c r="T149" s="44">
        <v>0</v>
      </c>
      <c r="U149" s="44">
        <v>0</v>
      </c>
      <c r="V149" s="44">
        <v>0</v>
      </c>
      <c r="W149" s="44">
        <v>0</v>
      </c>
      <c r="X149" s="44">
        <v>0</v>
      </c>
      <c r="Y149" s="44">
        <v>0</v>
      </c>
      <c r="Z149" s="44">
        <v>0</v>
      </c>
      <c r="AA149" s="44">
        <v>0</v>
      </c>
      <c r="AB149" s="44">
        <v>0</v>
      </c>
      <c r="AC149">
        <v>0</v>
      </c>
      <c r="AD149">
        <v>0</v>
      </c>
    </row>
    <row r="150" spans="1:30" x14ac:dyDescent="0.2">
      <c r="A150" s="15" t="s">
        <v>14</v>
      </c>
      <c r="B150" s="44">
        <v>1.6675908399999999</v>
      </c>
      <c r="C150" s="44">
        <v>3.8102187600000001</v>
      </c>
      <c r="D150" s="44">
        <v>0.46829552000000002</v>
      </c>
      <c r="E150" s="44">
        <v>0.35900320000000002</v>
      </c>
      <c r="F150" s="44">
        <v>2.4007351899999998</v>
      </c>
      <c r="G150" s="44">
        <v>3.0031581599999999</v>
      </c>
      <c r="H150" s="44">
        <v>0.936145</v>
      </c>
      <c r="I150" s="44">
        <v>0.92293678000000001</v>
      </c>
      <c r="J150" s="44">
        <v>2.3059956100000001</v>
      </c>
      <c r="K150" s="44">
        <v>0.90106129999999995</v>
      </c>
      <c r="L150" s="44">
        <v>2.55550576</v>
      </c>
      <c r="M150" s="44">
        <v>4.5230571499999996</v>
      </c>
      <c r="N150" s="44">
        <v>1.33215493</v>
      </c>
      <c r="O150" s="44">
        <v>1.69536738</v>
      </c>
      <c r="P150" s="44">
        <v>2.2573545699999999</v>
      </c>
      <c r="Q150" s="44">
        <v>8.4044782199999997</v>
      </c>
      <c r="R150" s="44">
        <v>3.3134023899999998</v>
      </c>
      <c r="S150" s="44">
        <v>1.35333664</v>
      </c>
      <c r="T150" s="44">
        <v>2.9010514700000001</v>
      </c>
      <c r="U150" s="44">
        <v>1.3268637999999999</v>
      </c>
      <c r="V150" s="44">
        <v>3.8063220900000001</v>
      </c>
      <c r="W150" s="44">
        <v>4.7295755499999999</v>
      </c>
      <c r="X150" s="44">
        <v>0.70511595000000005</v>
      </c>
      <c r="Y150" s="44">
        <v>2.1338416800000002</v>
      </c>
      <c r="Z150" s="44">
        <v>0.25492452999999998</v>
      </c>
      <c r="AA150" s="44">
        <v>1.75828885</v>
      </c>
      <c r="AB150" s="44">
        <v>3.47392419</v>
      </c>
      <c r="AC150">
        <v>0.14937714877359709</v>
      </c>
      <c r="AD150">
        <v>2.9665432027990808</v>
      </c>
    </row>
    <row r="151" spans="1:30" x14ac:dyDescent="0.2">
      <c r="A151" s="103" t="s">
        <v>17</v>
      </c>
      <c r="B151" s="44">
        <v>0.58416478000000005</v>
      </c>
      <c r="C151" s="44">
        <v>1.03125449</v>
      </c>
      <c r="D151" s="44">
        <v>0.52427363000000005</v>
      </c>
      <c r="E151" s="44">
        <v>1.4369634899999999</v>
      </c>
      <c r="F151" s="44">
        <v>1.4106003600000001</v>
      </c>
      <c r="G151" s="44">
        <v>1.3183468899999999</v>
      </c>
      <c r="H151" s="44">
        <v>0.35455786</v>
      </c>
      <c r="I151" s="44">
        <v>0.66431662999999996</v>
      </c>
      <c r="J151" s="44">
        <v>1.0373683499999999</v>
      </c>
      <c r="K151" s="44">
        <v>6.8738720000000003E-2</v>
      </c>
      <c r="L151" s="44">
        <v>1.34697241</v>
      </c>
      <c r="M151" s="44">
        <v>1.3232963099999999</v>
      </c>
      <c r="N151" s="44">
        <v>0.75264677000000002</v>
      </c>
      <c r="O151" s="44">
        <v>1.7248113199999999</v>
      </c>
      <c r="P151" s="44">
        <v>2.3196756700000001</v>
      </c>
      <c r="Q151" s="44">
        <v>1.26373639</v>
      </c>
      <c r="R151" s="44">
        <v>2.2154189400000002</v>
      </c>
      <c r="S151" s="44">
        <v>1.3083708999999999</v>
      </c>
      <c r="T151" s="44">
        <v>0.83156032999999996</v>
      </c>
      <c r="U151" s="44">
        <v>1.3275967099999999</v>
      </c>
      <c r="V151" s="44">
        <v>1.72206149</v>
      </c>
      <c r="W151" s="44">
        <v>2.7286533500000001</v>
      </c>
      <c r="X151" s="44">
        <v>2.6418911899999999</v>
      </c>
      <c r="Y151" s="44">
        <v>3.2871525099999999</v>
      </c>
      <c r="Z151" s="44">
        <v>0.18052871000000001</v>
      </c>
      <c r="AA151" s="44">
        <v>1.2155869399999999</v>
      </c>
      <c r="AB151" s="44">
        <v>1.58647556</v>
      </c>
      <c r="AC151">
        <v>0.5314743772442847</v>
      </c>
      <c r="AD151">
        <v>1.4708622504367137</v>
      </c>
    </row>
    <row r="152" spans="1:30" x14ac:dyDescent="0.2">
      <c r="A152" s="99" t="s">
        <v>759</v>
      </c>
      <c r="B152" s="44">
        <v>0</v>
      </c>
      <c r="C152" s="44">
        <v>0</v>
      </c>
      <c r="D152" s="44">
        <v>0</v>
      </c>
      <c r="E152" s="44">
        <v>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0</v>
      </c>
      <c r="AA152" s="44">
        <v>0</v>
      </c>
      <c r="AB152" s="44">
        <v>0</v>
      </c>
      <c r="AC152">
        <v>0</v>
      </c>
      <c r="AD152">
        <v>0</v>
      </c>
    </row>
    <row r="153" spans="1:30" x14ac:dyDescent="0.2">
      <c r="A153" s="2"/>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row>
    <row r="154" spans="1:30" x14ac:dyDescent="0.2">
      <c r="A154" s="92"/>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row>
    <row r="155" spans="1:30" x14ac:dyDescent="0.2">
      <c r="A155" s="2"/>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row>
    <row r="156" spans="1:30" x14ac:dyDescent="0.2">
      <c r="A156" s="101" t="s">
        <v>773</v>
      </c>
      <c r="B156" s="44">
        <v>8037.0728499999996</v>
      </c>
      <c r="C156" s="44">
        <v>7900.8399399999998</v>
      </c>
      <c r="D156" s="44">
        <v>3794.1478999999999</v>
      </c>
      <c r="E156" s="44">
        <v>4607.7632400000002</v>
      </c>
      <c r="F156" s="44">
        <v>7642.7264100000002</v>
      </c>
      <c r="G156" s="44">
        <v>7679.64156</v>
      </c>
      <c r="H156" s="44">
        <v>8815.7475400000003</v>
      </c>
      <c r="I156" s="44">
        <v>8266.0554699999993</v>
      </c>
      <c r="J156" s="44">
        <v>3836.5346800000002</v>
      </c>
      <c r="K156" s="44">
        <v>11045.220300000001</v>
      </c>
      <c r="L156" s="44">
        <v>6275.2407599999997</v>
      </c>
      <c r="M156" s="44">
        <v>6209.83176</v>
      </c>
      <c r="N156" s="44">
        <v>4589.8767500000004</v>
      </c>
      <c r="O156" s="44">
        <v>6315.6639400000004</v>
      </c>
      <c r="P156" s="44">
        <v>7162.9298099999996</v>
      </c>
      <c r="Q156" s="44">
        <v>6391.9630100000004</v>
      </c>
      <c r="R156" s="44">
        <v>5871.3830600000001</v>
      </c>
      <c r="S156" s="44">
        <v>5930.3320899999999</v>
      </c>
      <c r="T156" s="44">
        <v>8155.9788500000004</v>
      </c>
      <c r="U156" s="44">
        <v>7000.3942500000003</v>
      </c>
      <c r="V156" s="44">
        <v>6560.8894700000001</v>
      </c>
      <c r="W156" s="44">
        <v>6149.5478700000003</v>
      </c>
      <c r="X156" s="44">
        <v>2789.7962000000002</v>
      </c>
      <c r="Y156" s="44">
        <v>4510.9810600000001</v>
      </c>
      <c r="Z156" s="44">
        <v>8748.1321399999997</v>
      </c>
      <c r="AA156" s="44">
        <v>6392.6907199999996</v>
      </c>
      <c r="AB156" s="44">
        <v>4670.41968</v>
      </c>
      <c r="AC156">
        <v>2343.5684170066756</v>
      </c>
      <c r="AD156">
        <v>6250.5925848084016</v>
      </c>
    </row>
    <row r="157" spans="1:30" x14ac:dyDescent="0.2">
      <c r="A157" s="102" t="s">
        <v>758</v>
      </c>
      <c r="B157" s="44">
        <v>7091.9716500000004</v>
      </c>
      <c r="C157" s="44">
        <v>6988.7545399999999</v>
      </c>
      <c r="D157" s="44">
        <v>3197.8321299999998</v>
      </c>
      <c r="E157" s="44">
        <v>3662.2721200000001</v>
      </c>
      <c r="F157" s="44">
        <v>7059.8723900000005</v>
      </c>
      <c r="G157" s="44">
        <v>6728.4804700000004</v>
      </c>
      <c r="H157" s="44">
        <v>7879.4846399999997</v>
      </c>
      <c r="I157" s="44">
        <v>7532.2515000000003</v>
      </c>
      <c r="J157" s="44">
        <v>2967.1029600000002</v>
      </c>
      <c r="K157" s="44">
        <v>9952.6530600000006</v>
      </c>
      <c r="L157" s="44">
        <v>5229.3850400000001</v>
      </c>
      <c r="M157" s="44">
        <v>5376.1022999999996</v>
      </c>
      <c r="N157" s="44">
        <v>4029.8062</v>
      </c>
      <c r="O157" s="44">
        <v>5672.0711799999999</v>
      </c>
      <c r="P157" s="44">
        <v>6542.6742000000004</v>
      </c>
      <c r="Q157" s="44">
        <v>5567.6601199999996</v>
      </c>
      <c r="R157" s="44">
        <v>5124.5119800000002</v>
      </c>
      <c r="S157" s="44">
        <v>5321.3524299999999</v>
      </c>
      <c r="T157" s="44">
        <v>7319.7742099999996</v>
      </c>
      <c r="U157" s="44">
        <v>6372.99071</v>
      </c>
      <c r="V157" s="44">
        <v>5727.4161199999999</v>
      </c>
      <c r="W157" s="44">
        <v>5652.9241400000001</v>
      </c>
      <c r="X157" s="44">
        <v>2027.2228600000001</v>
      </c>
      <c r="Y157" s="44">
        <v>3997.7044700000001</v>
      </c>
      <c r="Z157" s="44">
        <v>7727.9625599999999</v>
      </c>
      <c r="AA157" s="44">
        <v>5627.7415799999999</v>
      </c>
      <c r="AB157" s="44">
        <v>4116.9230699999998</v>
      </c>
      <c r="AC157">
        <v>1642.6742027285973</v>
      </c>
      <c r="AD157">
        <v>5429.1713039445121</v>
      </c>
    </row>
    <row r="158" spans="1:30" x14ac:dyDescent="0.2">
      <c r="A158" s="15" t="s">
        <v>1</v>
      </c>
      <c r="B158" s="44">
        <v>5590.3948700000001</v>
      </c>
      <c r="C158" s="44">
        <v>5251.5127199999997</v>
      </c>
      <c r="D158" s="44">
        <v>1971.5656100000001</v>
      </c>
      <c r="E158" s="44">
        <v>1740.2834</v>
      </c>
      <c r="F158" s="44">
        <v>5556.0986599999997</v>
      </c>
      <c r="G158" s="44">
        <v>5162.8447699999997</v>
      </c>
      <c r="H158" s="44">
        <v>6037.1942900000004</v>
      </c>
      <c r="I158" s="44">
        <v>5744.5852100000002</v>
      </c>
      <c r="J158" s="44">
        <v>1671.2080699999999</v>
      </c>
      <c r="K158" s="44">
        <v>7631.5415899999998</v>
      </c>
      <c r="L158" s="44">
        <v>3599.7910200000001</v>
      </c>
      <c r="M158" s="44">
        <v>3904.2363500000001</v>
      </c>
      <c r="N158" s="44">
        <v>2600.0200300000001</v>
      </c>
      <c r="O158" s="44">
        <v>3968.5756099999999</v>
      </c>
      <c r="P158" s="44">
        <v>4940.8804700000001</v>
      </c>
      <c r="Q158" s="44">
        <v>3933.7966900000001</v>
      </c>
      <c r="R158" s="44">
        <v>3423.2436400000001</v>
      </c>
      <c r="S158" s="44">
        <v>3902.6232399999999</v>
      </c>
      <c r="T158" s="44">
        <v>6092.79709</v>
      </c>
      <c r="U158" s="44">
        <v>4846.8346199999996</v>
      </c>
      <c r="V158" s="44">
        <v>3889.0516699999998</v>
      </c>
      <c r="W158" s="44">
        <v>4198.9377800000002</v>
      </c>
      <c r="X158" s="44">
        <v>609.06359199999997</v>
      </c>
      <c r="Y158" s="44">
        <v>2881.62264</v>
      </c>
      <c r="Z158" s="44">
        <v>5439.1779399999996</v>
      </c>
      <c r="AA158" s="44">
        <v>3820.4445099999998</v>
      </c>
      <c r="AB158" s="44">
        <v>2830.6332600000001</v>
      </c>
      <c r="AC158">
        <v>496.78558150684654</v>
      </c>
      <c r="AD158">
        <v>3875.1003689799099</v>
      </c>
    </row>
    <row r="159" spans="1:30" x14ac:dyDescent="0.2">
      <c r="A159" s="15" t="s">
        <v>272</v>
      </c>
      <c r="B159" s="44">
        <v>10.659261900000001</v>
      </c>
      <c r="C159" s="44">
        <v>10.280905199999999</v>
      </c>
      <c r="D159" s="44">
        <v>21.437193400000002</v>
      </c>
      <c r="E159" s="44">
        <v>229.41752500000001</v>
      </c>
      <c r="F159" s="44">
        <v>7.2490772999999997</v>
      </c>
      <c r="G159" s="44">
        <v>14.8629652</v>
      </c>
      <c r="H159" s="44">
        <v>11.9633973</v>
      </c>
      <c r="I159" s="44">
        <v>0.29196069000000002</v>
      </c>
      <c r="J159" s="44">
        <v>45.391341599999997</v>
      </c>
      <c r="K159" s="44">
        <v>20.472707</v>
      </c>
      <c r="L159" s="44">
        <v>15.0635841</v>
      </c>
      <c r="M159" s="44">
        <v>7.8289511899999997</v>
      </c>
      <c r="N159" s="44">
        <v>131.79545899999999</v>
      </c>
      <c r="O159" s="44">
        <v>152.770512</v>
      </c>
      <c r="P159" s="44">
        <v>10.5597855</v>
      </c>
      <c r="Q159" s="44">
        <v>5.3380278800000003</v>
      </c>
      <c r="R159" s="44">
        <v>141.29537199999999</v>
      </c>
      <c r="S159" s="44">
        <v>0.66453982</v>
      </c>
      <c r="T159" s="44">
        <v>33.575361100000002</v>
      </c>
      <c r="U159" s="44">
        <v>0.71520684000000001</v>
      </c>
      <c r="V159" s="44">
        <v>15.5448117</v>
      </c>
      <c r="W159" s="44">
        <v>2.4843520699999999</v>
      </c>
      <c r="X159" s="44">
        <v>21.5093614</v>
      </c>
      <c r="Y159" s="44">
        <v>17.9746393</v>
      </c>
      <c r="Z159" s="44">
        <v>19.335678600000001</v>
      </c>
      <c r="AA159" s="44">
        <v>49.997982800000003</v>
      </c>
      <c r="AB159" s="44">
        <v>4.1272360199999998</v>
      </c>
      <c r="AC159">
        <v>149.75226323745824</v>
      </c>
      <c r="AD159">
        <v>34.602700424734365</v>
      </c>
    </row>
    <row r="160" spans="1:30" x14ac:dyDescent="0.2">
      <c r="A160" s="15" t="s">
        <v>14</v>
      </c>
      <c r="B160" s="44">
        <v>1080.22236</v>
      </c>
      <c r="C160" s="44">
        <v>1222.38336</v>
      </c>
      <c r="D160" s="44">
        <v>784.95869800000003</v>
      </c>
      <c r="E160" s="44">
        <v>1083.0446899999999</v>
      </c>
      <c r="F160" s="44">
        <v>982.31031399999995</v>
      </c>
      <c r="G160" s="44">
        <v>1049.58842</v>
      </c>
      <c r="H160" s="44">
        <v>1293.76439</v>
      </c>
      <c r="I160" s="44">
        <v>1225.12654</v>
      </c>
      <c r="J160" s="44">
        <v>839.22557400000005</v>
      </c>
      <c r="K160" s="44">
        <v>1752.8729900000001</v>
      </c>
      <c r="L160" s="44">
        <v>1035.8962799999999</v>
      </c>
      <c r="M160" s="44">
        <v>1135.69614</v>
      </c>
      <c r="N160" s="44">
        <v>753.98930700000005</v>
      </c>
      <c r="O160" s="44">
        <v>987.37054799999999</v>
      </c>
      <c r="P160" s="44">
        <v>960.64508599999999</v>
      </c>
      <c r="Q160" s="44">
        <v>1242.27116</v>
      </c>
      <c r="R160" s="44">
        <v>1006.85479</v>
      </c>
      <c r="S160" s="44">
        <v>925.34200699999997</v>
      </c>
      <c r="T160" s="44">
        <v>821.08983999999998</v>
      </c>
      <c r="U160" s="44">
        <v>1142.96561</v>
      </c>
      <c r="V160" s="44">
        <v>1282.1637900000001</v>
      </c>
      <c r="W160" s="44">
        <v>947.16709300000002</v>
      </c>
      <c r="X160" s="44">
        <v>640.18986700000005</v>
      </c>
      <c r="Y160" s="44">
        <v>656.37828500000001</v>
      </c>
      <c r="Z160" s="44">
        <v>1605.91785</v>
      </c>
      <c r="AA160" s="44">
        <v>1338.4645</v>
      </c>
      <c r="AB160" s="44">
        <v>895.12957900000004</v>
      </c>
      <c r="AC160">
        <v>582.59214169301163</v>
      </c>
      <c r="AD160">
        <v>1025.5123747807781</v>
      </c>
    </row>
    <row r="161" spans="1:30" x14ac:dyDescent="0.2">
      <c r="A161" s="103" t="s">
        <v>17</v>
      </c>
      <c r="B161" s="44">
        <v>410.69516199999998</v>
      </c>
      <c r="C161" s="44">
        <v>504.57754999999997</v>
      </c>
      <c r="D161" s="44">
        <v>419.87062200000003</v>
      </c>
      <c r="E161" s="44">
        <v>609.52650000000006</v>
      </c>
      <c r="F161" s="44">
        <v>514.214338</v>
      </c>
      <c r="G161" s="44">
        <v>501.18432100000001</v>
      </c>
      <c r="H161" s="44">
        <v>536.56255799999997</v>
      </c>
      <c r="I161" s="44">
        <v>562.24777700000004</v>
      </c>
      <c r="J161" s="44">
        <v>411.27797700000002</v>
      </c>
      <c r="K161" s="44">
        <v>547.76576799999998</v>
      </c>
      <c r="L161" s="44">
        <v>578.63415399999997</v>
      </c>
      <c r="M161" s="44">
        <v>328.34084999999999</v>
      </c>
      <c r="N161" s="44">
        <v>544.00140499999998</v>
      </c>
      <c r="O161" s="44">
        <v>563.354512</v>
      </c>
      <c r="P161" s="44">
        <v>630.58885999999995</v>
      </c>
      <c r="Q161" s="44">
        <v>386.254234</v>
      </c>
      <c r="R161" s="44">
        <v>553.11817599999995</v>
      </c>
      <c r="S161" s="44">
        <v>492.72263500000003</v>
      </c>
      <c r="T161" s="44">
        <v>372.311913</v>
      </c>
      <c r="U161" s="44">
        <v>382.47526499999998</v>
      </c>
      <c r="V161" s="44">
        <v>540.655846</v>
      </c>
      <c r="W161" s="44">
        <v>504.33491400000003</v>
      </c>
      <c r="X161" s="44">
        <v>756.46004400000004</v>
      </c>
      <c r="Y161" s="44">
        <v>441.72890200000001</v>
      </c>
      <c r="Z161" s="44">
        <v>663.53109600000005</v>
      </c>
      <c r="AA161" s="44">
        <v>418.83458200000001</v>
      </c>
      <c r="AB161" s="44">
        <v>387.03298799999999</v>
      </c>
      <c r="AC161">
        <v>413.54421629128041</v>
      </c>
      <c r="AD161">
        <v>493.95585975909012</v>
      </c>
    </row>
    <row r="162" spans="1:30" x14ac:dyDescent="0.2">
      <c r="A162" s="99" t="s">
        <v>759</v>
      </c>
      <c r="B162" s="44">
        <v>945.10119899999995</v>
      </c>
      <c r="C162" s="44">
        <v>912.08540200000004</v>
      </c>
      <c r="D162" s="44">
        <v>596.31577000000004</v>
      </c>
      <c r="E162" s="44">
        <v>945.49112600000001</v>
      </c>
      <c r="F162" s="44">
        <v>582.854017</v>
      </c>
      <c r="G162" s="44">
        <v>951.16108399999996</v>
      </c>
      <c r="H162" s="44">
        <v>936.26289699999995</v>
      </c>
      <c r="I162" s="44">
        <v>733.80397700000003</v>
      </c>
      <c r="J162" s="44">
        <v>869.43172600000003</v>
      </c>
      <c r="K162" s="44">
        <v>1092.56729</v>
      </c>
      <c r="L162" s="44">
        <v>1045.85573</v>
      </c>
      <c r="M162" s="44">
        <v>833.729465</v>
      </c>
      <c r="N162" s="44">
        <v>560.07054300000004</v>
      </c>
      <c r="O162" s="44">
        <v>643.592761</v>
      </c>
      <c r="P162" s="44">
        <v>620.25560599999994</v>
      </c>
      <c r="Q162" s="44">
        <v>824.30289100000005</v>
      </c>
      <c r="R162" s="44">
        <v>746.871083</v>
      </c>
      <c r="S162" s="44">
        <v>608.97966799999995</v>
      </c>
      <c r="T162" s="44">
        <v>836.20463900000004</v>
      </c>
      <c r="U162" s="44">
        <v>627.40353500000003</v>
      </c>
      <c r="V162" s="44">
        <v>833.47334999999998</v>
      </c>
      <c r="W162" s="44">
        <v>496.62373200000002</v>
      </c>
      <c r="X162" s="44">
        <v>762.57334000000003</v>
      </c>
      <c r="Y162" s="44">
        <v>513.27659200000005</v>
      </c>
      <c r="Z162" s="44">
        <v>1020.16958</v>
      </c>
      <c r="AA162" s="44">
        <v>764.94914300000005</v>
      </c>
      <c r="AB162" s="44">
        <v>553.49661800000001</v>
      </c>
      <c r="AC162">
        <v>700.89421427807918</v>
      </c>
      <c r="AD162">
        <v>821.4212808638905</v>
      </c>
    </row>
    <row r="163" spans="1:30" x14ac:dyDescent="0.2">
      <c r="A163" s="2"/>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row>
    <row r="164" spans="1:30" x14ac:dyDescent="0.2">
      <c r="A164" s="105" t="s">
        <v>774</v>
      </c>
      <c r="B164" s="44">
        <v>5281.2686599999997</v>
      </c>
      <c r="C164" s="44">
        <v>4968.2421100000001</v>
      </c>
      <c r="D164" s="44">
        <v>2067.6559600000001</v>
      </c>
      <c r="E164" s="44">
        <v>3243.3353499999998</v>
      </c>
      <c r="F164" s="44">
        <v>4486.0341699999999</v>
      </c>
      <c r="G164" s="44">
        <v>5170.7117799999996</v>
      </c>
      <c r="H164" s="44">
        <v>6401.2231199999997</v>
      </c>
      <c r="I164" s="44">
        <v>5043.2855799999998</v>
      </c>
      <c r="J164" s="44">
        <v>2099.59998</v>
      </c>
      <c r="K164" s="44">
        <v>9404.5091799999991</v>
      </c>
      <c r="L164" s="44">
        <v>3867.6211199999998</v>
      </c>
      <c r="M164" s="44">
        <v>3845.0711900000001</v>
      </c>
      <c r="N164" s="44">
        <v>3063.2513600000002</v>
      </c>
      <c r="O164" s="44">
        <v>3871.0165999999999</v>
      </c>
      <c r="P164" s="44">
        <v>3996.4499900000001</v>
      </c>
      <c r="Q164" s="44">
        <v>3784.42409</v>
      </c>
      <c r="R164" s="44">
        <v>3768.18273</v>
      </c>
      <c r="S164" s="44">
        <v>3481.11258</v>
      </c>
      <c r="T164" s="44">
        <v>5533.7336999999998</v>
      </c>
      <c r="U164" s="44">
        <v>4258.5037199999997</v>
      </c>
      <c r="V164" s="44">
        <v>4204.9620299999997</v>
      </c>
      <c r="W164" s="44">
        <v>3608.7272699999999</v>
      </c>
      <c r="X164" s="44">
        <v>1282.8239100000001</v>
      </c>
      <c r="Y164" s="44">
        <v>2337.6862000000001</v>
      </c>
      <c r="Z164" s="44">
        <v>7380.9711100000004</v>
      </c>
      <c r="AA164" s="44">
        <v>3845.1287200000002</v>
      </c>
      <c r="AB164" s="44">
        <v>2758.9007099999999</v>
      </c>
      <c r="AC164">
        <v>1564.277164415184</v>
      </c>
      <c r="AD164">
        <v>3957.7788265511003</v>
      </c>
    </row>
    <row r="165" spans="1:30" x14ac:dyDescent="0.2">
      <c r="A165" s="15" t="s">
        <v>1</v>
      </c>
      <c r="B165" s="44">
        <v>4141.2900099999997</v>
      </c>
      <c r="C165" s="44">
        <v>3825.4439900000002</v>
      </c>
      <c r="D165" s="44">
        <v>1165.03577</v>
      </c>
      <c r="E165" s="44">
        <v>1203.4935800000001</v>
      </c>
      <c r="F165" s="44">
        <v>3461.6873500000002</v>
      </c>
      <c r="G165" s="44">
        <v>4029.1076899999998</v>
      </c>
      <c r="H165" s="44">
        <v>4945.6313799999998</v>
      </c>
      <c r="I165" s="44">
        <v>3826.48756</v>
      </c>
      <c r="J165" s="44">
        <v>1140.5223100000001</v>
      </c>
      <c r="K165" s="44">
        <v>7521.1992899999996</v>
      </c>
      <c r="L165" s="44">
        <v>2703.5624200000002</v>
      </c>
      <c r="M165" s="44">
        <v>2895.8723599999998</v>
      </c>
      <c r="N165" s="44">
        <v>1660.72675</v>
      </c>
      <c r="O165" s="44">
        <v>2356.60113</v>
      </c>
      <c r="P165" s="44">
        <v>2969.7994399999998</v>
      </c>
      <c r="Q165" s="44">
        <v>2724.0735300000001</v>
      </c>
      <c r="R165" s="44">
        <v>2322.13015</v>
      </c>
      <c r="S165" s="44">
        <v>2545.0488700000001</v>
      </c>
      <c r="T165" s="44">
        <v>4644.1243199999999</v>
      </c>
      <c r="U165" s="44">
        <v>3267.1691300000002</v>
      </c>
      <c r="V165" s="44">
        <v>2962.8440700000001</v>
      </c>
      <c r="W165" s="44">
        <v>2695.4606100000001</v>
      </c>
      <c r="X165" s="44">
        <v>371.285078</v>
      </c>
      <c r="Y165" s="44">
        <v>1705.8781300000001</v>
      </c>
      <c r="Z165" s="44">
        <v>5540.5510700000004</v>
      </c>
      <c r="AA165" s="44">
        <v>2546.0109299999999</v>
      </c>
      <c r="AB165" s="44">
        <v>1940.4106899999999</v>
      </c>
      <c r="AC165">
        <v>356.83281479310614</v>
      </c>
      <c r="AD165">
        <v>2833.8821766340266</v>
      </c>
    </row>
    <row r="166" spans="1:30" x14ac:dyDescent="0.2">
      <c r="A166" s="15" t="s">
        <v>272</v>
      </c>
      <c r="B166" s="44">
        <v>36.5671921</v>
      </c>
      <c r="C166" s="44">
        <v>38.592916500000001</v>
      </c>
      <c r="D166" s="44">
        <v>61.007781000000001</v>
      </c>
      <c r="E166" s="44">
        <v>691.71766200000002</v>
      </c>
      <c r="F166" s="44">
        <v>22.744273100000001</v>
      </c>
      <c r="G166" s="44">
        <v>48.574083999999999</v>
      </c>
      <c r="H166" s="44">
        <v>41.736903900000001</v>
      </c>
      <c r="I166" s="44">
        <v>0.86509227</v>
      </c>
      <c r="J166" s="44">
        <v>149.03642099999999</v>
      </c>
      <c r="K166" s="44">
        <v>68.575037800000004</v>
      </c>
      <c r="L166" s="44">
        <v>55.283231899999997</v>
      </c>
      <c r="M166" s="44">
        <v>32.497392699999999</v>
      </c>
      <c r="N166" s="44">
        <v>442.03941400000002</v>
      </c>
      <c r="O166" s="44">
        <v>527.95378700000003</v>
      </c>
      <c r="P166" s="44">
        <v>34.1248054</v>
      </c>
      <c r="Q166" s="44">
        <v>18.6383239</v>
      </c>
      <c r="R166" s="44">
        <v>497.63144799999998</v>
      </c>
      <c r="S166" s="44">
        <v>1.97520053</v>
      </c>
      <c r="T166" s="44">
        <v>114.112386</v>
      </c>
      <c r="U166" s="44">
        <v>2.1689247300000001</v>
      </c>
      <c r="V166" s="44">
        <v>57.295339400000003</v>
      </c>
      <c r="W166" s="44">
        <v>7.6626960999999998</v>
      </c>
      <c r="X166" s="44">
        <v>76.030467299999998</v>
      </c>
      <c r="Y166" s="44">
        <v>52.359108399999997</v>
      </c>
      <c r="Z166" s="44">
        <v>69.230868200000003</v>
      </c>
      <c r="AA166" s="44">
        <v>166.806251</v>
      </c>
      <c r="AB166" s="44">
        <v>16.463173900000001</v>
      </c>
      <c r="AC166">
        <v>471.10724493634399</v>
      </c>
      <c r="AD166">
        <v>119.70108044951975</v>
      </c>
    </row>
    <row r="167" spans="1:30" x14ac:dyDescent="0.2">
      <c r="A167" s="15" t="s">
        <v>14</v>
      </c>
      <c r="B167" s="44">
        <v>798.30828699999995</v>
      </c>
      <c r="C167" s="44">
        <v>764.230144</v>
      </c>
      <c r="D167" s="44">
        <v>515.26742000000002</v>
      </c>
      <c r="E167" s="44">
        <v>967.92790200000002</v>
      </c>
      <c r="F167" s="44">
        <v>648.07366400000001</v>
      </c>
      <c r="G167" s="44">
        <v>767.77936399999999</v>
      </c>
      <c r="H167" s="44">
        <v>987.49566700000003</v>
      </c>
      <c r="I167" s="44">
        <v>775.94916899999998</v>
      </c>
      <c r="J167" s="44">
        <v>532.99633800000004</v>
      </c>
      <c r="K167" s="44">
        <v>1345.17146</v>
      </c>
      <c r="L167" s="44">
        <v>706.45842700000003</v>
      </c>
      <c r="M167" s="44">
        <v>723.57613100000003</v>
      </c>
      <c r="N167" s="44">
        <v>567.04891099999998</v>
      </c>
      <c r="O167" s="44">
        <v>598.45577500000002</v>
      </c>
      <c r="P167" s="44">
        <v>590.50772800000004</v>
      </c>
      <c r="Q167" s="44">
        <v>772.26721499999996</v>
      </c>
      <c r="R167" s="44">
        <v>621.86008100000004</v>
      </c>
      <c r="S167" s="44">
        <v>582.79879300000005</v>
      </c>
      <c r="T167" s="44">
        <v>525.23162300000001</v>
      </c>
      <c r="U167" s="44">
        <v>728.878197</v>
      </c>
      <c r="V167" s="44">
        <v>867.93521799999996</v>
      </c>
      <c r="W167" s="44">
        <v>601.01102700000001</v>
      </c>
      <c r="X167" s="44">
        <v>392.732145</v>
      </c>
      <c r="Y167" s="44">
        <v>370.99318099999999</v>
      </c>
      <c r="Z167" s="44">
        <v>1212.83169</v>
      </c>
      <c r="AA167" s="44">
        <v>842.83569</v>
      </c>
      <c r="AB167" s="44">
        <v>560.93129499999998</v>
      </c>
      <c r="AC167">
        <v>429.09308891824844</v>
      </c>
      <c r="AD167">
        <v>684.15490624456686</v>
      </c>
    </row>
    <row r="168" spans="1:30" x14ac:dyDescent="0.2">
      <c r="A168" s="22" t="s">
        <v>17</v>
      </c>
      <c r="B168" s="44">
        <v>305.10316999999998</v>
      </c>
      <c r="C168" s="44">
        <v>339.97505999999998</v>
      </c>
      <c r="D168" s="44">
        <v>326.34498400000001</v>
      </c>
      <c r="E168" s="44">
        <v>380.19620200000003</v>
      </c>
      <c r="F168" s="44">
        <v>353.52887700000002</v>
      </c>
      <c r="G168" s="44">
        <v>325.25064800000001</v>
      </c>
      <c r="H168" s="44">
        <v>426.35916800000001</v>
      </c>
      <c r="I168" s="44">
        <v>439.98375700000003</v>
      </c>
      <c r="J168" s="44">
        <v>277.044916</v>
      </c>
      <c r="K168" s="44">
        <v>469.56339600000001</v>
      </c>
      <c r="L168" s="44">
        <v>402.31703499999998</v>
      </c>
      <c r="M168" s="44">
        <v>193.125303</v>
      </c>
      <c r="N168" s="44">
        <v>393.436285</v>
      </c>
      <c r="O168" s="44">
        <v>388.00591200000002</v>
      </c>
      <c r="P168" s="44">
        <v>402.01802300000003</v>
      </c>
      <c r="Q168" s="44">
        <v>269.445021</v>
      </c>
      <c r="R168" s="44">
        <v>326.56104499999998</v>
      </c>
      <c r="S168" s="44">
        <v>351.28972199999998</v>
      </c>
      <c r="T168" s="44">
        <v>250.265365</v>
      </c>
      <c r="U168" s="44">
        <v>260.28747199999998</v>
      </c>
      <c r="V168" s="44">
        <v>316.88740300000001</v>
      </c>
      <c r="W168" s="44">
        <v>304.59293000000002</v>
      </c>
      <c r="X168" s="44">
        <v>442.77622000000002</v>
      </c>
      <c r="Y168" s="44">
        <v>208.45578399999999</v>
      </c>
      <c r="Z168" s="44">
        <v>558.35748999999998</v>
      </c>
      <c r="AA168" s="44">
        <v>289.47584999999998</v>
      </c>
      <c r="AB168" s="44">
        <v>241.095553</v>
      </c>
      <c r="AC168">
        <v>307.24401576748534</v>
      </c>
      <c r="AD168">
        <v>320.04066322298638</v>
      </c>
    </row>
    <row r="169" spans="1:30" x14ac:dyDescent="0.2">
      <c r="A169" s="2"/>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row>
    <row r="170" spans="1:30" x14ac:dyDescent="0.2">
      <c r="A170" s="101" t="s">
        <v>775</v>
      </c>
      <c r="B170" s="44">
        <v>606.15424199999995</v>
      </c>
      <c r="C170" s="44">
        <v>1296.5344399999999</v>
      </c>
      <c r="D170" s="44">
        <v>115.152269</v>
      </c>
      <c r="E170" s="44">
        <v>426.43038999999999</v>
      </c>
      <c r="F170" s="44">
        <v>740.93910200000005</v>
      </c>
      <c r="G170" s="44">
        <v>1025.45398</v>
      </c>
      <c r="H170" s="44">
        <v>360.97242799999998</v>
      </c>
      <c r="I170" s="44">
        <v>158.61000100000001</v>
      </c>
      <c r="J170" s="44">
        <v>339.11455999999998</v>
      </c>
      <c r="K170" s="44">
        <v>223.13395499999999</v>
      </c>
      <c r="L170" s="44">
        <v>589.77637000000004</v>
      </c>
      <c r="M170" s="44">
        <v>901.60331499999995</v>
      </c>
      <c r="N170" s="44">
        <v>441.53453999999999</v>
      </c>
      <c r="O170" s="44">
        <v>305.355546</v>
      </c>
      <c r="P170" s="44">
        <v>581.111178</v>
      </c>
      <c r="Q170" s="44">
        <v>1243.0582199999999</v>
      </c>
      <c r="R170" s="44">
        <v>700.53426300000001</v>
      </c>
      <c r="S170" s="44">
        <v>235.36729800000001</v>
      </c>
      <c r="T170" s="44">
        <v>1447.81538</v>
      </c>
      <c r="U170" s="44">
        <v>214.22743800000001</v>
      </c>
      <c r="V170" s="44">
        <v>933.52117699999997</v>
      </c>
      <c r="W170" s="44">
        <v>887.970551</v>
      </c>
      <c r="X170" s="44">
        <v>177.05244500000001</v>
      </c>
      <c r="Y170" s="44">
        <v>292.34261800000002</v>
      </c>
      <c r="Z170" s="44">
        <v>39.026950800000002</v>
      </c>
      <c r="AA170" s="44">
        <v>281.39406200000002</v>
      </c>
      <c r="AB170" s="44">
        <v>545.57968200000005</v>
      </c>
      <c r="AC170">
        <v>107.94839544262007</v>
      </c>
      <c r="AD170">
        <v>695.63084737040185</v>
      </c>
    </row>
    <row r="171" spans="1:30" x14ac:dyDescent="0.2">
      <c r="A171" s="102" t="s">
        <v>758</v>
      </c>
      <c r="B171" s="44">
        <v>606.15424199999995</v>
      </c>
      <c r="C171" s="44">
        <v>1296.5344399999999</v>
      </c>
      <c r="D171" s="44">
        <v>115.152269</v>
      </c>
      <c r="E171" s="44">
        <v>426.43038999999999</v>
      </c>
      <c r="F171" s="44">
        <v>740.93910200000005</v>
      </c>
      <c r="G171" s="44">
        <v>1025.45398</v>
      </c>
      <c r="H171" s="44">
        <v>360.97242799999998</v>
      </c>
      <c r="I171" s="44">
        <v>158.61000100000001</v>
      </c>
      <c r="J171" s="44">
        <v>339.11455999999998</v>
      </c>
      <c r="K171" s="44">
        <v>223.13395499999999</v>
      </c>
      <c r="L171" s="44">
        <v>589.77637000000004</v>
      </c>
      <c r="M171" s="44">
        <v>901.60331499999995</v>
      </c>
      <c r="N171" s="44">
        <v>441.53453999999999</v>
      </c>
      <c r="O171" s="44">
        <v>305.355546</v>
      </c>
      <c r="P171" s="44">
        <v>581.111178</v>
      </c>
      <c r="Q171" s="44">
        <v>1243.0582199999999</v>
      </c>
      <c r="R171" s="44">
        <v>700.53426300000001</v>
      </c>
      <c r="S171" s="44">
        <v>235.36729800000001</v>
      </c>
      <c r="T171" s="44">
        <v>1447.81538</v>
      </c>
      <c r="U171" s="44">
        <v>214.22743800000001</v>
      </c>
      <c r="V171" s="44">
        <v>933.52117699999997</v>
      </c>
      <c r="W171" s="44">
        <v>887.970551</v>
      </c>
      <c r="X171" s="44">
        <v>177.05244500000001</v>
      </c>
      <c r="Y171" s="44">
        <v>292.34261800000002</v>
      </c>
      <c r="Z171" s="44">
        <v>39.026950800000002</v>
      </c>
      <c r="AA171" s="44">
        <v>281.39406200000002</v>
      </c>
      <c r="AB171" s="44">
        <v>545.57968200000005</v>
      </c>
      <c r="AC171">
        <v>107.94839544262007</v>
      </c>
      <c r="AD171">
        <v>695.63084737040185</v>
      </c>
    </row>
    <row r="172" spans="1:30" x14ac:dyDescent="0.2">
      <c r="A172" s="15" t="s">
        <v>1</v>
      </c>
      <c r="B172" s="44">
        <v>502.73442899999998</v>
      </c>
      <c r="C172" s="44">
        <v>1033.1983499999999</v>
      </c>
      <c r="D172" s="44">
        <v>83.305718400000003</v>
      </c>
      <c r="E172" s="44">
        <v>329.20494400000001</v>
      </c>
      <c r="F172" s="44">
        <v>609.29684599999996</v>
      </c>
      <c r="G172" s="44">
        <v>814.35170200000005</v>
      </c>
      <c r="H172" s="44">
        <v>282.23469</v>
      </c>
      <c r="I172" s="44">
        <v>108.840317</v>
      </c>
      <c r="J172" s="44">
        <v>201.61667600000001</v>
      </c>
      <c r="K172" s="44">
        <v>179.45222899999999</v>
      </c>
      <c r="L172" s="44">
        <v>421.165211</v>
      </c>
      <c r="M172" s="44">
        <v>665.63767600000006</v>
      </c>
      <c r="N172" s="44">
        <v>366.95760999999999</v>
      </c>
      <c r="O172" s="44">
        <v>201.19333399999999</v>
      </c>
      <c r="P172" s="44">
        <v>429.01504799999998</v>
      </c>
      <c r="Q172" s="44">
        <v>947.35261600000001</v>
      </c>
      <c r="R172" s="44">
        <v>474.24676499999998</v>
      </c>
      <c r="S172" s="44">
        <v>155.78045</v>
      </c>
      <c r="T172" s="44">
        <v>1253.0176300000001</v>
      </c>
      <c r="U172" s="44">
        <v>141.74135100000001</v>
      </c>
      <c r="V172" s="44">
        <v>651.40038900000002</v>
      </c>
      <c r="W172" s="44">
        <v>673.59178599999996</v>
      </c>
      <c r="X172" s="44">
        <v>32.334603700000002</v>
      </c>
      <c r="Y172" s="44">
        <v>195.53411199999999</v>
      </c>
      <c r="Z172" s="44">
        <v>16.840888899999999</v>
      </c>
      <c r="AA172" s="44">
        <v>177.66765599999999</v>
      </c>
      <c r="AB172" s="44">
        <v>377.69782199999997</v>
      </c>
      <c r="AC172">
        <v>74.461487552726041</v>
      </c>
      <c r="AD172">
        <v>513.47802633027811</v>
      </c>
    </row>
    <row r="173" spans="1:30" x14ac:dyDescent="0.2">
      <c r="A173" s="15" t="s">
        <v>272</v>
      </c>
      <c r="B173" s="44">
        <v>0</v>
      </c>
      <c r="C173" s="44">
        <v>0</v>
      </c>
      <c r="D173" s="44">
        <v>0</v>
      </c>
      <c r="E173" s="44">
        <v>0</v>
      </c>
      <c r="F173" s="44">
        <v>0</v>
      </c>
      <c r="G173" s="44">
        <v>0</v>
      </c>
      <c r="H173" s="44">
        <v>0</v>
      </c>
      <c r="I173" s="44">
        <v>0</v>
      </c>
      <c r="J173" s="44">
        <v>0</v>
      </c>
      <c r="K173" s="44">
        <v>0</v>
      </c>
      <c r="L173" s="44">
        <v>0</v>
      </c>
      <c r="M173" s="44">
        <v>0</v>
      </c>
      <c r="N173" s="44">
        <v>0</v>
      </c>
      <c r="O173" s="44">
        <v>0</v>
      </c>
      <c r="P173" s="44">
        <v>0</v>
      </c>
      <c r="Q173" s="44">
        <v>0</v>
      </c>
      <c r="R173" s="44">
        <v>0</v>
      </c>
      <c r="S173" s="44">
        <v>0</v>
      </c>
      <c r="T173" s="44">
        <v>0</v>
      </c>
      <c r="U173" s="44">
        <v>0</v>
      </c>
      <c r="V173" s="44">
        <v>0</v>
      </c>
      <c r="W173" s="44">
        <v>0</v>
      </c>
      <c r="X173" s="44">
        <v>0</v>
      </c>
      <c r="Y173" s="44">
        <v>0</v>
      </c>
      <c r="Z173" s="44">
        <v>0</v>
      </c>
      <c r="AA173" s="44">
        <v>0</v>
      </c>
      <c r="AB173" s="44">
        <v>0</v>
      </c>
      <c r="AC173">
        <v>0</v>
      </c>
      <c r="AD173">
        <v>0</v>
      </c>
    </row>
    <row r="174" spans="1:30" x14ac:dyDescent="0.2">
      <c r="A174" s="15" t="s">
        <v>14</v>
      </c>
      <c r="B174" s="44">
        <v>76.589986600000003</v>
      </c>
      <c r="C174" s="44">
        <v>207.24438000000001</v>
      </c>
      <c r="D174" s="44">
        <v>15.0252473</v>
      </c>
      <c r="E174" s="44">
        <v>19.4347958</v>
      </c>
      <c r="F174" s="44">
        <v>82.920591000000002</v>
      </c>
      <c r="G174" s="44">
        <v>146.702022</v>
      </c>
      <c r="H174" s="44">
        <v>57.108372500000002</v>
      </c>
      <c r="I174" s="44">
        <v>28.939469500000001</v>
      </c>
      <c r="J174" s="44">
        <v>94.835477800000007</v>
      </c>
      <c r="K174" s="44">
        <v>40.585597100000001</v>
      </c>
      <c r="L174" s="44">
        <v>110.41363200000001</v>
      </c>
      <c r="M174" s="44">
        <v>182.555857</v>
      </c>
      <c r="N174" s="44">
        <v>47.653464800000002</v>
      </c>
      <c r="O174" s="44">
        <v>51.632745300000003</v>
      </c>
      <c r="P174" s="44">
        <v>75.012590099999997</v>
      </c>
      <c r="Q174" s="44">
        <v>257.05380300000002</v>
      </c>
      <c r="R174" s="44">
        <v>135.613269</v>
      </c>
      <c r="S174" s="44">
        <v>40.465677100000001</v>
      </c>
      <c r="T174" s="44">
        <v>151.400229</v>
      </c>
      <c r="U174" s="44">
        <v>36.233036599999998</v>
      </c>
      <c r="V174" s="44">
        <v>194.241693</v>
      </c>
      <c r="W174" s="44">
        <v>135.946561</v>
      </c>
      <c r="X174" s="44">
        <v>30.487792200000001</v>
      </c>
      <c r="Y174" s="44">
        <v>38.106299200000002</v>
      </c>
      <c r="Z174" s="44">
        <v>12.9882404</v>
      </c>
      <c r="AA174" s="44">
        <v>61.327706800000001</v>
      </c>
      <c r="AB174" s="44">
        <v>115.249562</v>
      </c>
      <c r="AC174">
        <v>7.3469451571811071</v>
      </c>
      <c r="AD174">
        <v>121.77481161502118</v>
      </c>
    </row>
    <row r="175" spans="1:30" x14ac:dyDescent="0.2">
      <c r="A175" s="103" t="s">
        <v>17</v>
      </c>
      <c r="B175" s="44">
        <v>26.829826600000001</v>
      </c>
      <c r="C175" s="44">
        <v>56.091713200000001</v>
      </c>
      <c r="D175" s="44">
        <v>16.821303400000001</v>
      </c>
      <c r="E175" s="44">
        <v>77.790649799999997</v>
      </c>
      <c r="F175" s="44">
        <v>48.721665100000003</v>
      </c>
      <c r="G175" s="44">
        <v>64.400256200000001</v>
      </c>
      <c r="H175" s="44">
        <v>21.629365700000001</v>
      </c>
      <c r="I175" s="44">
        <v>20.830214300000002</v>
      </c>
      <c r="J175" s="44">
        <v>42.662407000000002</v>
      </c>
      <c r="K175" s="44">
        <v>3.0961288200000001</v>
      </c>
      <c r="L175" s="44">
        <v>58.197527000000001</v>
      </c>
      <c r="M175" s="44">
        <v>53.409781199999998</v>
      </c>
      <c r="N175" s="44">
        <v>26.923464899999999</v>
      </c>
      <c r="O175" s="44">
        <v>52.529466200000002</v>
      </c>
      <c r="P175" s="44">
        <v>77.083539599999995</v>
      </c>
      <c r="Q175" s="44">
        <v>38.651803899999997</v>
      </c>
      <c r="R175" s="44">
        <v>90.674228299999996</v>
      </c>
      <c r="S175" s="44">
        <v>39.121171099999998</v>
      </c>
      <c r="T175" s="44">
        <v>43.397514999999999</v>
      </c>
      <c r="U175" s="44">
        <v>36.253050399999999</v>
      </c>
      <c r="V175" s="44">
        <v>87.879094899999998</v>
      </c>
      <c r="W175" s="44">
        <v>78.432204600000006</v>
      </c>
      <c r="X175" s="44">
        <v>114.23004899999999</v>
      </c>
      <c r="Y175" s="44">
        <v>58.702207399999999</v>
      </c>
      <c r="Z175" s="44">
        <v>9.1978214499999993</v>
      </c>
      <c r="AA175" s="44">
        <v>42.398698899999999</v>
      </c>
      <c r="AB175" s="44">
        <v>52.632297899999998</v>
      </c>
      <c r="AC175">
        <v>26.139962732712927</v>
      </c>
      <c r="AD175">
        <v>60.37800942510259</v>
      </c>
    </row>
    <row r="176" spans="1:30" x14ac:dyDescent="0.2">
      <c r="A176" s="99" t="s">
        <v>759</v>
      </c>
      <c r="B176" s="44">
        <v>0</v>
      </c>
      <c r="C176" s="44">
        <v>0</v>
      </c>
      <c r="D176" s="44">
        <v>0</v>
      </c>
      <c r="E176" s="44">
        <v>0</v>
      </c>
      <c r="F176" s="44">
        <v>0</v>
      </c>
      <c r="G176" s="44">
        <v>0</v>
      </c>
      <c r="H176" s="44">
        <v>0</v>
      </c>
      <c r="I176" s="44">
        <v>0</v>
      </c>
      <c r="J176" s="44">
        <v>0</v>
      </c>
      <c r="K176" s="44">
        <v>0</v>
      </c>
      <c r="L176" s="44">
        <v>0</v>
      </c>
      <c r="M176" s="44">
        <v>0</v>
      </c>
      <c r="N176" s="44">
        <v>0</v>
      </c>
      <c r="O176" s="44">
        <v>0</v>
      </c>
      <c r="P176" s="44">
        <v>0</v>
      </c>
      <c r="Q176" s="44">
        <v>0</v>
      </c>
      <c r="R176" s="44">
        <v>0</v>
      </c>
      <c r="S176" s="44">
        <v>0</v>
      </c>
      <c r="T176" s="44">
        <v>0</v>
      </c>
      <c r="U176" s="44">
        <v>0</v>
      </c>
      <c r="V176" s="44">
        <v>0</v>
      </c>
      <c r="W176" s="44">
        <v>0</v>
      </c>
      <c r="X176" s="44">
        <v>0</v>
      </c>
      <c r="Y176" s="44">
        <v>0</v>
      </c>
      <c r="Z176" s="44">
        <v>0</v>
      </c>
      <c r="AA176" s="44">
        <v>0</v>
      </c>
      <c r="AB176" s="44">
        <v>0</v>
      </c>
      <c r="AC176">
        <v>0</v>
      </c>
      <c r="AD17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C49D1-5D08-6046-A65C-70641699F7AF}">
  <sheetPr>
    <tabColor theme="5" tint="0.39997558519241921"/>
  </sheetPr>
  <dimension ref="A1:AD32"/>
  <sheetViews>
    <sheetView topLeftCell="Y1" zoomScale="188" workbookViewId="0">
      <selection activeCell="AD10" sqref="AD10"/>
    </sheetView>
  </sheetViews>
  <sheetFormatPr baseColWidth="10" defaultRowHeight="16" x14ac:dyDescent="0.2"/>
  <cols>
    <col min="1" max="1" width="50" customWidth="1"/>
  </cols>
  <sheetData>
    <row r="1" spans="1:30" x14ac:dyDescent="0.2">
      <c r="A1" s="1" t="s">
        <v>726</v>
      </c>
      <c r="B1" t="s">
        <v>20</v>
      </c>
      <c r="C1" t="s">
        <v>228</v>
      </c>
      <c r="D1" t="s">
        <v>229</v>
      </c>
      <c r="E1" t="s">
        <v>231</v>
      </c>
      <c r="F1" t="s">
        <v>232</v>
      </c>
      <c r="G1" t="s">
        <v>237</v>
      </c>
      <c r="H1" t="s">
        <v>233</v>
      </c>
      <c r="I1" t="s">
        <v>234</v>
      </c>
      <c r="J1" t="s">
        <v>250</v>
      </c>
      <c r="K1" t="s">
        <v>235</v>
      </c>
      <c r="L1" t="s">
        <v>236</v>
      </c>
      <c r="M1" t="s">
        <v>285</v>
      </c>
      <c r="N1" t="s">
        <v>284</v>
      </c>
      <c r="O1" t="s">
        <v>230</v>
      </c>
      <c r="P1" t="s">
        <v>238</v>
      </c>
      <c r="Q1" t="s">
        <v>239</v>
      </c>
      <c r="R1" t="s">
        <v>240</v>
      </c>
      <c r="S1" t="s">
        <v>242</v>
      </c>
      <c r="T1" t="s">
        <v>243</v>
      </c>
      <c r="U1" t="s">
        <v>241</v>
      </c>
      <c r="V1" t="s">
        <v>244</v>
      </c>
      <c r="W1" t="s">
        <v>245</v>
      </c>
      <c r="X1" t="s">
        <v>246</v>
      </c>
      <c r="Y1" t="s">
        <v>247</v>
      </c>
      <c r="Z1" t="s">
        <v>251</v>
      </c>
      <c r="AA1" t="s">
        <v>249</v>
      </c>
      <c r="AB1" t="s">
        <v>248</v>
      </c>
      <c r="AC1" t="s">
        <v>855</v>
      </c>
      <c r="AD1" t="s">
        <v>871</v>
      </c>
    </row>
    <row r="2" spans="1:30" x14ac:dyDescent="0.2">
      <c r="A2" s="2"/>
    </row>
    <row r="3" spans="1:30" x14ac:dyDescent="0.2">
      <c r="A3" s="3" t="s">
        <v>673</v>
      </c>
      <c r="B3">
        <v>4048082.9999999902</v>
      </c>
      <c r="C3">
        <v>4977207.9999999898</v>
      </c>
      <c r="D3">
        <v>2907681.9999999902</v>
      </c>
      <c r="E3">
        <v>326373.99999999901</v>
      </c>
      <c r="F3">
        <v>4531723.9999999898</v>
      </c>
      <c r="G3">
        <v>41721838.999999903</v>
      </c>
      <c r="H3">
        <v>2959702</v>
      </c>
      <c r="I3">
        <v>600947</v>
      </c>
      <c r="J3">
        <v>18930012.999999899</v>
      </c>
      <c r="K3">
        <v>2756640.9999999902</v>
      </c>
      <c r="L3">
        <v>30465400.999999899</v>
      </c>
      <c r="M3">
        <v>28870997</v>
      </c>
      <c r="N3">
        <v>4193935</v>
      </c>
      <c r="O3">
        <v>1511861</v>
      </c>
      <c r="P3">
        <v>4284390.9999999898</v>
      </c>
      <c r="Q3">
        <v>1783175.99999999</v>
      </c>
      <c r="R3">
        <v>26233800</v>
      </c>
      <c r="S3">
        <v>1293405.99999999</v>
      </c>
      <c r="T3">
        <v>238638</v>
      </c>
      <c r="U3">
        <v>820791.99999999895</v>
      </c>
      <c r="V3">
        <v>8096264</v>
      </c>
      <c r="W3">
        <v>13773665</v>
      </c>
      <c r="X3">
        <v>4107903</v>
      </c>
      <c r="Y3">
        <v>7537489</v>
      </c>
      <c r="Z3">
        <v>4840191</v>
      </c>
      <c r="AA3">
        <v>855215</v>
      </c>
      <c r="AB3">
        <v>1964673</v>
      </c>
      <c r="AC3">
        <v>177231</v>
      </c>
      <c r="AD3">
        <v>224809240.99999997</v>
      </c>
    </row>
    <row r="4" spans="1:30" x14ac:dyDescent="0.2">
      <c r="A4" s="4" t="s">
        <v>1</v>
      </c>
      <c r="B4">
        <v>4048082.9999999902</v>
      </c>
      <c r="C4">
        <v>4977207.9999999898</v>
      </c>
      <c r="D4">
        <v>2907681.9999999902</v>
      </c>
      <c r="E4">
        <v>326373.99999999901</v>
      </c>
      <c r="F4">
        <v>4531723.9999999898</v>
      </c>
      <c r="G4">
        <v>41721838.999999903</v>
      </c>
      <c r="H4">
        <v>2959702</v>
      </c>
      <c r="I4">
        <v>600947</v>
      </c>
      <c r="J4">
        <v>18930012.999999899</v>
      </c>
      <c r="K4">
        <v>2756640.9999999902</v>
      </c>
      <c r="L4">
        <v>30465400.999999899</v>
      </c>
      <c r="M4">
        <v>28870997</v>
      </c>
      <c r="N4">
        <v>4193935</v>
      </c>
      <c r="O4">
        <v>1511861</v>
      </c>
      <c r="P4">
        <v>4284390.9999999898</v>
      </c>
      <c r="Q4">
        <v>1783175.99999999</v>
      </c>
      <c r="R4">
        <v>26233800</v>
      </c>
      <c r="S4">
        <v>1293405.99999999</v>
      </c>
      <c r="T4">
        <v>238638</v>
      </c>
      <c r="U4">
        <v>820791.99999999895</v>
      </c>
      <c r="V4">
        <v>8096264</v>
      </c>
      <c r="W4">
        <v>13773665</v>
      </c>
      <c r="X4">
        <v>4107903</v>
      </c>
      <c r="Y4">
        <v>7537489</v>
      </c>
      <c r="Z4">
        <v>4840191</v>
      </c>
      <c r="AA4">
        <v>855215</v>
      </c>
      <c r="AB4">
        <v>1964673</v>
      </c>
      <c r="AC4">
        <v>177231</v>
      </c>
      <c r="AD4">
        <v>224809240.99999997</v>
      </c>
    </row>
    <row r="5" spans="1:30" x14ac:dyDescent="0.2">
      <c r="A5" s="5" t="s">
        <v>2</v>
      </c>
      <c r="B5">
        <v>20746.5655441282</v>
      </c>
      <c r="C5">
        <v>75967.921235193498</v>
      </c>
      <c r="D5">
        <v>241796.47950469999</v>
      </c>
      <c r="E5">
        <v>0</v>
      </c>
      <c r="F5">
        <v>635969.07300574996</v>
      </c>
      <c r="G5">
        <v>519223.40083933203</v>
      </c>
      <c r="H5">
        <v>0</v>
      </c>
      <c r="I5">
        <v>4794.6977857091997</v>
      </c>
      <c r="J5">
        <v>199373.40525713799</v>
      </c>
      <c r="K5">
        <v>2271.2526136197298</v>
      </c>
      <c r="L5">
        <v>39700.887573690503</v>
      </c>
      <c r="M5">
        <v>581612.52355757402</v>
      </c>
      <c r="N5">
        <v>0</v>
      </c>
      <c r="O5">
        <v>2451.00903099782</v>
      </c>
      <c r="P5">
        <v>72933.614982889107</v>
      </c>
      <c r="Q5">
        <v>316525.601502084</v>
      </c>
      <c r="R5">
        <v>0</v>
      </c>
      <c r="S5">
        <v>56074.731506823598</v>
      </c>
      <c r="T5">
        <v>646.384212145844</v>
      </c>
      <c r="U5">
        <v>5236.1330580359499</v>
      </c>
      <c r="V5">
        <v>660.26178545332505</v>
      </c>
      <c r="W5">
        <v>4123818.2896541599</v>
      </c>
      <c r="X5">
        <v>0</v>
      </c>
      <c r="Y5">
        <v>128790.92839858901</v>
      </c>
      <c r="Z5">
        <v>0</v>
      </c>
      <c r="AA5">
        <v>0</v>
      </c>
      <c r="AB5">
        <v>27512.451217906</v>
      </c>
      <c r="AC5">
        <v>0</v>
      </c>
      <c r="AD5">
        <v>7056105.6122659333</v>
      </c>
    </row>
    <row r="6" spans="1:30" x14ac:dyDescent="0.2">
      <c r="A6" s="5" t="s">
        <v>3</v>
      </c>
      <c r="B6">
        <v>6579.8386094287998</v>
      </c>
      <c r="C6">
        <v>8938.1596012143891</v>
      </c>
      <c r="D6">
        <v>11660.2561630772</v>
      </c>
      <c r="E6">
        <v>27486.725718360402</v>
      </c>
      <c r="F6">
        <v>0</v>
      </c>
      <c r="G6">
        <v>127542.05451124</v>
      </c>
      <c r="H6">
        <v>2340.56234433897</v>
      </c>
      <c r="I6">
        <v>0</v>
      </c>
      <c r="J6">
        <v>859810.46316210297</v>
      </c>
      <c r="K6">
        <v>0</v>
      </c>
      <c r="L6">
        <v>269778.77031135402</v>
      </c>
      <c r="M6">
        <v>54013.2247436295</v>
      </c>
      <c r="N6">
        <v>0</v>
      </c>
      <c r="O6">
        <v>19058.626267662301</v>
      </c>
      <c r="P6">
        <v>20905.098570292299</v>
      </c>
      <c r="Q6">
        <v>19991.439561600499</v>
      </c>
      <c r="R6">
        <v>405846.03577903</v>
      </c>
      <c r="S6">
        <v>0</v>
      </c>
      <c r="T6">
        <v>0</v>
      </c>
      <c r="U6">
        <v>0</v>
      </c>
      <c r="V6">
        <v>0</v>
      </c>
      <c r="W6">
        <v>0</v>
      </c>
      <c r="X6">
        <v>230026.57722102699</v>
      </c>
      <c r="Y6">
        <v>0</v>
      </c>
      <c r="Z6">
        <v>0</v>
      </c>
      <c r="AA6">
        <v>9879.5898069170107</v>
      </c>
      <c r="AB6">
        <v>0</v>
      </c>
      <c r="AC6">
        <v>73447.765985302132</v>
      </c>
      <c r="AD6">
        <v>2147305.1883565797</v>
      </c>
    </row>
    <row r="7" spans="1:30" x14ac:dyDescent="0.2">
      <c r="A7" s="5" t="s">
        <v>4</v>
      </c>
      <c r="B7">
        <v>663912.27830991405</v>
      </c>
      <c r="C7">
        <v>1809436.6400913801</v>
      </c>
      <c r="D7">
        <v>3269.4394020173399</v>
      </c>
      <c r="E7">
        <v>172483.18558823</v>
      </c>
      <c r="F7">
        <v>0</v>
      </c>
      <c r="G7">
        <v>10183414.976152601</v>
      </c>
      <c r="H7">
        <v>164048.03451149701</v>
      </c>
      <c r="I7">
        <v>4000.3344871762501</v>
      </c>
      <c r="J7">
        <v>3960842.16009347</v>
      </c>
      <c r="K7">
        <v>172697.37637105599</v>
      </c>
      <c r="L7">
        <v>6026391.8677763902</v>
      </c>
      <c r="M7">
        <v>2178055.9283409002</v>
      </c>
      <c r="N7">
        <v>1929698.4892770001</v>
      </c>
      <c r="O7">
        <v>57913.393786774301</v>
      </c>
      <c r="P7">
        <v>0</v>
      </c>
      <c r="Q7">
        <v>811914.41440169199</v>
      </c>
      <c r="R7">
        <v>1563714.47692674</v>
      </c>
      <c r="S7">
        <v>12331.1402279752</v>
      </c>
      <c r="T7">
        <v>89315.604630191403</v>
      </c>
      <c r="U7">
        <v>29160.535402059399</v>
      </c>
      <c r="V7">
        <v>17460.2111411191</v>
      </c>
      <c r="W7">
        <v>24247.330115021599</v>
      </c>
      <c r="X7">
        <v>271358.64394269499</v>
      </c>
      <c r="Y7">
        <v>55040.328172342801</v>
      </c>
      <c r="Z7">
        <v>21966.425306431502</v>
      </c>
      <c r="AA7">
        <v>79421.570621137507</v>
      </c>
      <c r="AB7">
        <v>0</v>
      </c>
      <c r="AC7">
        <v>27550.898132954753</v>
      </c>
      <c r="AD7">
        <v>30329645.683208823</v>
      </c>
    </row>
    <row r="8" spans="1:30" x14ac:dyDescent="0.2">
      <c r="A8" s="5" t="s">
        <v>5</v>
      </c>
      <c r="B8">
        <v>876776.48713172495</v>
      </c>
      <c r="C8">
        <v>2297103.4562518699</v>
      </c>
      <c r="D8">
        <v>97361.950343877397</v>
      </c>
      <c r="E8">
        <v>0</v>
      </c>
      <c r="F8">
        <v>1227835.4168897399</v>
      </c>
      <c r="G8">
        <v>18053897.716715101</v>
      </c>
      <c r="H8">
        <v>429864.458350698</v>
      </c>
      <c r="I8">
        <v>43675.381552627397</v>
      </c>
      <c r="J8">
        <v>4768205.7211708901</v>
      </c>
      <c r="K8">
        <v>16296.851622083501</v>
      </c>
      <c r="L8">
        <v>9903457.7668668702</v>
      </c>
      <c r="M8">
        <v>20729025.099393599</v>
      </c>
      <c r="N8">
        <v>514212.32917584298</v>
      </c>
      <c r="O8">
        <v>338250.70438805898</v>
      </c>
      <c r="P8">
        <v>1912824.1970285501</v>
      </c>
      <c r="Q8">
        <v>452668.87125528499</v>
      </c>
      <c r="R8">
        <v>16557095.080000101</v>
      </c>
      <c r="S8">
        <v>129407.61160514499</v>
      </c>
      <c r="T8">
        <v>118092.60499336199</v>
      </c>
      <c r="U8">
        <v>76200.332109314404</v>
      </c>
      <c r="V8">
        <v>6904309.6759716496</v>
      </c>
      <c r="W8">
        <v>2969447.1722157402</v>
      </c>
      <c r="X8">
        <v>633462.30404108495</v>
      </c>
      <c r="Y8">
        <v>2527353.58903185</v>
      </c>
      <c r="Z8">
        <v>55864.920858346297</v>
      </c>
      <c r="AA8">
        <v>93440.249588186198</v>
      </c>
      <c r="AB8">
        <v>1246165.1187342401</v>
      </c>
      <c r="AC8">
        <v>0</v>
      </c>
      <c r="AD8">
        <v>92972295.06728597</v>
      </c>
    </row>
    <row r="9" spans="1:30" x14ac:dyDescent="0.2">
      <c r="A9" s="5" t="s">
        <v>6</v>
      </c>
      <c r="B9">
        <v>1233713.7273088</v>
      </c>
      <c r="C9">
        <v>393229.75067522097</v>
      </c>
      <c r="D9">
        <v>1396546.08547511</v>
      </c>
      <c r="E9">
        <v>14171.5812942415</v>
      </c>
      <c r="F9">
        <v>1399075.9771215401</v>
      </c>
      <c r="G9">
        <v>4572721.2083300203</v>
      </c>
      <c r="H9">
        <v>649722.91632534598</v>
      </c>
      <c r="I9">
        <v>273233.15030824603</v>
      </c>
      <c r="J9">
        <v>5320757.1727319798</v>
      </c>
      <c r="K9">
        <v>556939.44983367098</v>
      </c>
      <c r="L9">
        <v>7367451.9309566999</v>
      </c>
      <c r="M9">
        <v>1749854.2488772101</v>
      </c>
      <c r="N9">
        <v>1331088.94856069</v>
      </c>
      <c r="O9">
        <v>930514.15604073799</v>
      </c>
      <c r="P9">
        <v>1649234.91758013</v>
      </c>
      <c r="Q9">
        <v>28980.170340688401</v>
      </c>
      <c r="R9">
        <v>5829127.3148532696</v>
      </c>
      <c r="S9">
        <v>481141.29306154401</v>
      </c>
      <c r="T9">
        <v>10603.399057241801</v>
      </c>
      <c r="U9">
        <v>333135.09845303698</v>
      </c>
      <c r="V9">
        <v>462259.193919143</v>
      </c>
      <c r="W9">
        <v>2046349.32097481</v>
      </c>
      <c r="X9">
        <v>2786550.7646398698</v>
      </c>
      <c r="Y9">
        <v>3317696.6378315501</v>
      </c>
      <c r="Z9">
        <v>575053.16972571402</v>
      </c>
      <c r="AA9">
        <v>453540.93358263298</v>
      </c>
      <c r="AB9">
        <v>30407.7015050683</v>
      </c>
      <c r="AC9">
        <v>15349.784393903828</v>
      </c>
      <c r="AD9">
        <v>45208450.003758192</v>
      </c>
    </row>
    <row r="10" spans="1:30" x14ac:dyDescent="0.2">
      <c r="A10" s="5" t="s">
        <v>7</v>
      </c>
      <c r="B10">
        <v>0</v>
      </c>
      <c r="C10">
        <v>0</v>
      </c>
      <c r="D10">
        <v>0</v>
      </c>
      <c r="E10">
        <v>5492.8091627778203</v>
      </c>
      <c r="F10">
        <v>0</v>
      </c>
      <c r="G10">
        <v>39794.861570880603</v>
      </c>
      <c r="H10">
        <v>0</v>
      </c>
      <c r="I10">
        <v>0</v>
      </c>
      <c r="J10">
        <v>47810.0132474118</v>
      </c>
      <c r="K10">
        <v>0</v>
      </c>
      <c r="L10">
        <v>27369.008454021801</v>
      </c>
      <c r="M10">
        <v>0</v>
      </c>
      <c r="N10">
        <v>325.29319710389399</v>
      </c>
      <c r="O10">
        <v>0</v>
      </c>
      <c r="P10">
        <v>0</v>
      </c>
      <c r="Q10">
        <v>0</v>
      </c>
      <c r="R10">
        <v>1900.2077025511301</v>
      </c>
      <c r="S10">
        <v>0</v>
      </c>
      <c r="T10">
        <v>0</v>
      </c>
      <c r="U10">
        <v>0</v>
      </c>
      <c r="V10">
        <v>0</v>
      </c>
      <c r="W10">
        <v>24533.965310441101</v>
      </c>
      <c r="X10">
        <v>0</v>
      </c>
      <c r="Y10">
        <v>10594.106259623501</v>
      </c>
      <c r="Z10">
        <v>0</v>
      </c>
      <c r="AA10">
        <v>54722.638894485302</v>
      </c>
      <c r="AB10">
        <v>0</v>
      </c>
      <c r="AC10">
        <v>0</v>
      </c>
      <c r="AD10">
        <v>212542.90379929729</v>
      </c>
    </row>
    <row r="11" spans="1:30" x14ac:dyDescent="0.2">
      <c r="A11" s="5" t="s">
        <v>8</v>
      </c>
      <c r="B11">
        <v>810436.68282509595</v>
      </c>
      <c r="C11">
        <v>2057.3387886127398</v>
      </c>
      <c r="D11">
        <v>770522.05480586505</v>
      </c>
      <c r="E11">
        <v>0</v>
      </c>
      <c r="F11">
        <v>998744.28495631297</v>
      </c>
      <c r="G11">
        <v>5674103.9821239999</v>
      </c>
      <c r="H11">
        <v>1551227.7699232399</v>
      </c>
      <c r="I11">
        <v>258573.347307805</v>
      </c>
      <c r="J11">
        <v>0</v>
      </c>
      <c r="K11">
        <v>1072139.9970353399</v>
      </c>
      <c r="L11">
        <v>2288641.3229948501</v>
      </c>
      <c r="M11">
        <v>73720.026088628307</v>
      </c>
      <c r="N11">
        <v>112038.91121383299</v>
      </c>
      <c r="O11">
        <v>125093.514782232</v>
      </c>
      <c r="P11">
        <v>586729.92746933305</v>
      </c>
      <c r="Q11">
        <v>0</v>
      </c>
      <c r="R11">
        <v>1595519.4586879599</v>
      </c>
      <c r="S11">
        <v>585535.35420966404</v>
      </c>
      <c r="T11">
        <v>0</v>
      </c>
      <c r="U11">
        <v>363787.80127042602</v>
      </c>
      <c r="V11">
        <v>428624.20643338503</v>
      </c>
      <c r="W11">
        <v>4482758.6442612801</v>
      </c>
      <c r="X11">
        <v>6134.4869893536397</v>
      </c>
      <c r="Y11">
        <v>1315392.7532021999</v>
      </c>
      <c r="Z11">
        <v>1851541.7678115999</v>
      </c>
      <c r="AA11">
        <v>94408.466676794094</v>
      </c>
      <c r="AB11">
        <v>531448.17114912497</v>
      </c>
      <c r="AC11">
        <v>0</v>
      </c>
      <c r="AD11">
        <v>25579180.271006994</v>
      </c>
    </row>
    <row r="12" spans="1:30" x14ac:dyDescent="0.2">
      <c r="A12" s="5" t="s">
        <v>9</v>
      </c>
      <c r="B12">
        <v>256833.24879787001</v>
      </c>
      <c r="C12">
        <v>280837.37167261099</v>
      </c>
      <c r="D12">
        <v>113592.91100874401</v>
      </c>
      <c r="E12">
        <v>80950.893828577697</v>
      </c>
      <c r="F12">
        <v>102612.71782001</v>
      </c>
      <c r="G12">
        <v>1006012.30643497</v>
      </c>
      <c r="H12">
        <v>135109.09230839799</v>
      </c>
      <c r="I12">
        <v>7131.2316556925798</v>
      </c>
      <c r="J12">
        <v>1837584.2434394001</v>
      </c>
      <c r="K12">
        <v>736696.93997688405</v>
      </c>
      <c r="L12">
        <v>2006198.19600997</v>
      </c>
      <c r="M12">
        <v>810384.29491042695</v>
      </c>
      <c r="N12">
        <v>229602.063333636</v>
      </c>
      <c r="O12">
        <v>30625.788396006901</v>
      </c>
      <c r="P12">
        <v>12566.0523280372</v>
      </c>
      <c r="Q12">
        <v>48786.421378447703</v>
      </c>
      <c r="R12">
        <v>228332.62021605499</v>
      </c>
      <c r="S12">
        <v>13670.6650502804</v>
      </c>
      <c r="T12">
        <v>16770.318169090398</v>
      </c>
      <c r="U12">
        <v>7363.0346731929203</v>
      </c>
      <c r="V12">
        <v>185159.78607482399</v>
      </c>
      <c r="W12">
        <v>48438.879112639799</v>
      </c>
      <c r="X12">
        <v>84868.772261981096</v>
      </c>
      <c r="Y12">
        <v>38047.304931500003</v>
      </c>
      <c r="Z12">
        <v>1749200.08706409</v>
      </c>
      <c r="AA12">
        <v>26014.827877274602</v>
      </c>
      <c r="AB12">
        <v>49146.596348701802</v>
      </c>
      <c r="AC12">
        <v>24986.426605339846</v>
      </c>
      <c r="AD12">
        <v>10167523.091684677</v>
      </c>
    </row>
    <row r="13" spans="1:30" x14ac:dyDescent="0.2">
      <c r="A13" s="5" t="s">
        <v>10</v>
      </c>
      <c r="B13">
        <v>179084.171473027</v>
      </c>
      <c r="C13">
        <v>109637.361683889</v>
      </c>
      <c r="D13">
        <v>272932.82329660503</v>
      </c>
      <c r="E13">
        <v>25788.8044078118</v>
      </c>
      <c r="F13">
        <v>167486.530206633</v>
      </c>
      <c r="G13">
        <v>1545128.4933217</v>
      </c>
      <c r="H13">
        <v>27389.166236472302</v>
      </c>
      <c r="I13">
        <v>9538.8569027426001</v>
      </c>
      <c r="J13">
        <v>1935629.8208975601</v>
      </c>
      <c r="K13">
        <v>199599.13254733299</v>
      </c>
      <c r="L13">
        <v>2536411.2490561102</v>
      </c>
      <c r="M13">
        <v>2694331.6540879998</v>
      </c>
      <c r="N13">
        <v>76968.965241887199</v>
      </c>
      <c r="O13">
        <v>7953.80730752829</v>
      </c>
      <c r="P13">
        <v>29197.192040753402</v>
      </c>
      <c r="Q13">
        <v>104309.081560201</v>
      </c>
      <c r="R13">
        <v>52264.805834295497</v>
      </c>
      <c r="S13">
        <v>15245.2043385651</v>
      </c>
      <c r="T13">
        <v>3209.6889379678501</v>
      </c>
      <c r="U13">
        <v>5909.0650339323602</v>
      </c>
      <c r="V13">
        <v>97790.6646744178</v>
      </c>
      <c r="W13">
        <v>54071.398355884601</v>
      </c>
      <c r="X13">
        <v>95501.450903985606</v>
      </c>
      <c r="Y13">
        <v>144573.35217232601</v>
      </c>
      <c r="Z13">
        <v>586564.62923381699</v>
      </c>
      <c r="AA13">
        <v>43786.722952571698</v>
      </c>
      <c r="AB13">
        <v>79992.961044957803</v>
      </c>
      <c r="AC13">
        <v>35896.124882499469</v>
      </c>
      <c r="AD13">
        <v>11136193.178633498</v>
      </c>
    </row>
    <row r="14" spans="1:30" x14ac:dyDescent="0.2">
      <c r="A14" s="85" t="s">
        <v>674</v>
      </c>
      <c r="B14">
        <v>3612165.57972909</v>
      </c>
      <c r="C14">
        <v>4586733.2666434897</v>
      </c>
      <c r="D14">
        <v>2521156.2656946401</v>
      </c>
      <c r="E14">
        <v>219634.30176361001</v>
      </c>
      <c r="F14">
        <v>4261624.7519733496</v>
      </c>
      <c r="G14">
        <v>39170698.200243302</v>
      </c>
      <c r="H14">
        <v>2797203.7414551298</v>
      </c>
      <c r="I14">
        <v>584276.91144156398</v>
      </c>
      <c r="J14">
        <v>15156798.935663</v>
      </c>
      <c r="K14">
        <v>1820344.92747577</v>
      </c>
      <c r="L14">
        <v>25922791.554933801</v>
      </c>
      <c r="M14">
        <v>25366281.0510015</v>
      </c>
      <c r="N14">
        <v>3887363.9714244702</v>
      </c>
      <c r="O14">
        <v>1473281.4042964601</v>
      </c>
      <c r="P14">
        <v>4242627.7556312</v>
      </c>
      <c r="Q14">
        <v>1630080.4970613499</v>
      </c>
      <c r="R14">
        <v>25953202.573949602</v>
      </c>
      <c r="S14">
        <v>1264490.1306111501</v>
      </c>
      <c r="T14">
        <v>218657.99289294099</v>
      </c>
      <c r="U14">
        <v>807519.90029287396</v>
      </c>
      <c r="V14">
        <v>7813313.5492507601</v>
      </c>
      <c r="W14">
        <v>13671154.722531401</v>
      </c>
      <c r="X14">
        <v>3927532.7768340302</v>
      </c>
      <c r="Y14">
        <v>7354868.34289617</v>
      </c>
      <c r="Z14">
        <v>2504426.2837020899</v>
      </c>
      <c r="AA14">
        <v>785413.44917015405</v>
      </c>
      <c r="AB14">
        <v>1835533.4426063399</v>
      </c>
      <c r="AC14">
        <v>116348.44851216071</v>
      </c>
      <c r="AD14">
        <v>203505524.72968179</v>
      </c>
    </row>
    <row r="15" spans="1:30" x14ac:dyDescent="0.2">
      <c r="A15" s="4" t="s">
        <v>12</v>
      </c>
      <c r="B15">
        <v>191210.06489810499</v>
      </c>
      <c r="C15">
        <v>248234.31388585901</v>
      </c>
      <c r="D15">
        <v>228602.27918827601</v>
      </c>
      <c r="E15">
        <v>108963.866259527</v>
      </c>
      <c r="F15">
        <v>204474.746878187</v>
      </c>
      <c r="G15">
        <v>2870321.7262632102</v>
      </c>
      <c r="H15">
        <v>163828.91370563599</v>
      </c>
      <c r="I15">
        <v>2024.7902805814199</v>
      </c>
      <c r="J15">
        <v>2488384.3512713802</v>
      </c>
      <c r="K15">
        <v>289246.79976293602</v>
      </c>
      <c r="L15">
        <v>1628092.9354349801</v>
      </c>
      <c r="M15">
        <v>1658591.88019938</v>
      </c>
      <c r="N15">
        <v>1676193.4428699899</v>
      </c>
      <c r="O15">
        <v>903278.81473722996</v>
      </c>
      <c r="P15">
        <v>218276.459475515</v>
      </c>
      <c r="Q15">
        <v>88188.044519822695</v>
      </c>
      <c r="R15">
        <v>9926553.94322877</v>
      </c>
      <c r="S15">
        <v>13472.9241506335</v>
      </c>
      <c r="T15">
        <v>29419.762012838</v>
      </c>
      <c r="U15">
        <v>6697.4061941282898</v>
      </c>
      <c r="V15">
        <v>587239.79645318899</v>
      </c>
      <c r="W15">
        <v>404998.04360031401</v>
      </c>
      <c r="X15">
        <v>292608.18490268901</v>
      </c>
      <c r="Y15">
        <v>1039453.61836456</v>
      </c>
      <c r="Z15">
        <v>579915.08084743004</v>
      </c>
      <c r="AA15">
        <v>194264.755870719</v>
      </c>
      <c r="AB15">
        <v>80427.380826467794</v>
      </c>
      <c r="AC15">
        <v>48688.555537426044</v>
      </c>
      <c r="AD15">
        <v>26171652.881619819</v>
      </c>
    </row>
    <row r="16" spans="1:30" x14ac:dyDescent="0.2">
      <c r="A16" s="5" t="s">
        <v>13</v>
      </c>
      <c r="B16">
        <v>191210.06489810499</v>
      </c>
      <c r="C16">
        <v>248234.31388585901</v>
      </c>
      <c r="D16">
        <v>228602.27918827601</v>
      </c>
      <c r="E16">
        <v>108963.866259527</v>
      </c>
      <c r="F16">
        <v>204474.746878187</v>
      </c>
      <c r="G16">
        <v>2870321.7262632102</v>
      </c>
      <c r="H16">
        <v>163828.91370563599</v>
      </c>
      <c r="I16">
        <v>2024.7902805814199</v>
      </c>
      <c r="J16">
        <v>2488384.3512713802</v>
      </c>
      <c r="K16">
        <v>289246.79976293602</v>
      </c>
      <c r="L16">
        <v>1628092.9354349801</v>
      </c>
      <c r="M16">
        <v>1658591.88019938</v>
      </c>
      <c r="N16">
        <v>1676193.4428699899</v>
      </c>
      <c r="O16">
        <v>903278.81473722996</v>
      </c>
      <c r="P16">
        <v>218276.459475515</v>
      </c>
      <c r="Q16">
        <v>88188.044519822695</v>
      </c>
      <c r="R16">
        <v>9926553.94322877</v>
      </c>
      <c r="S16">
        <v>13472.9241506335</v>
      </c>
      <c r="T16">
        <v>29419.762012838</v>
      </c>
      <c r="U16">
        <v>6697.4061941282898</v>
      </c>
      <c r="V16">
        <v>587239.79645318899</v>
      </c>
      <c r="W16">
        <v>404998.04360031401</v>
      </c>
      <c r="X16">
        <v>292608.18490268901</v>
      </c>
      <c r="Y16">
        <v>1039453.61836456</v>
      </c>
      <c r="Z16">
        <v>579915.08084743004</v>
      </c>
      <c r="AA16">
        <v>194264.755870719</v>
      </c>
      <c r="AB16">
        <v>80427.380826467794</v>
      </c>
      <c r="AC16">
        <v>48688.555537426044</v>
      </c>
      <c r="AD16">
        <v>26171652.881619819</v>
      </c>
    </row>
    <row r="17" spans="1:30" x14ac:dyDescent="0.2">
      <c r="A17" s="4" t="s">
        <v>14</v>
      </c>
      <c r="B17">
        <v>4048082.9999999902</v>
      </c>
      <c r="C17">
        <v>4977207.9999999898</v>
      </c>
      <c r="D17">
        <v>2907681.9999999902</v>
      </c>
      <c r="E17">
        <v>326373.99999999901</v>
      </c>
      <c r="F17">
        <v>4531723.9999999898</v>
      </c>
      <c r="G17">
        <v>41721838.999999903</v>
      </c>
      <c r="H17">
        <v>2959702</v>
      </c>
      <c r="I17">
        <v>600947</v>
      </c>
      <c r="J17">
        <v>18930012.999999899</v>
      </c>
      <c r="K17">
        <v>2756640.9999999902</v>
      </c>
      <c r="L17">
        <v>30465400.999999899</v>
      </c>
      <c r="M17">
        <v>28870996.999999899</v>
      </c>
      <c r="N17">
        <v>4193934.9999999902</v>
      </c>
      <c r="O17">
        <v>1511861</v>
      </c>
      <c r="P17">
        <v>4284390.9999999898</v>
      </c>
      <c r="Q17">
        <v>1783176</v>
      </c>
      <c r="R17">
        <v>26233800</v>
      </c>
      <c r="S17">
        <v>1293405.99999999</v>
      </c>
      <c r="T17">
        <v>238638</v>
      </c>
      <c r="U17">
        <v>820791.99999999895</v>
      </c>
      <c r="V17">
        <v>8096264</v>
      </c>
      <c r="W17">
        <v>13773665</v>
      </c>
      <c r="X17">
        <v>4107903</v>
      </c>
      <c r="Y17">
        <v>7537489</v>
      </c>
      <c r="Z17">
        <v>4840191</v>
      </c>
      <c r="AA17">
        <v>855215</v>
      </c>
      <c r="AB17">
        <v>1964673</v>
      </c>
      <c r="AC17">
        <v>177231</v>
      </c>
      <c r="AD17">
        <v>224809240.99999994</v>
      </c>
    </row>
    <row r="18" spans="1:30" x14ac:dyDescent="0.2">
      <c r="A18" s="5" t="s">
        <v>2</v>
      </c>
      <c r="B18">
        <v>9460.7913836041207</v>
      </c>
      <c r="C18">
        <v>4717.8876105139798</v>
      </c>
      <c r="D18">
        <v>57317.288516904897</v>
      </c>
      <c r="E18">
        <v>0</v>
      </c>
      <c r="F18">
        <v>259717.442727763</v>
      </c>
      <c r="G18">
        <v>341624.43138948601</v>
      </c>
      <c r="H18">
        <v>0</v>
      </c>
      <c r="I18">
        <v>4036.24768193406</v>
      </c>
      <c r="J18">
        <v>119550.503094296</v>
      </c>
      <c r="K18">
        <v>139.59446061559601</v>
      </c>
      <c r="L18">
        <v>23865.102120102001</v>
      </c>
      <c r="M18">
        <v>274932.80963663902</v>
      </c>
      <c r="N18">
        <v>0</v>
      </c>
      <c r="O18">
        <v>137.843751898112</v>
      </c>
      <c r="P18">
        <v>41221.757548455302</v>
      </c>
      <c r="Q18">
        <v>261292.69115680701</v>
      </c>
      <c r="R18">
        <v>0</v>
      </c>
      <c r="S18">
        <v>41061.418353836598</v>
      </c>
      <c r="T18">
        <v>17.755241363503</v>
      </c>
      <c r="U18">
        <v>4425.3943519845097</v>
      </c>
      <c r="V18">
        <v>40.007467366293497</v>
      </c>
      <c r="W18">
        <v>3017619.05851629</v>
      </c>
      <c r="X18">
        <v>0</v>
      </c>
      <c r="Y18">
        <v>6313.7623581553198</v>
      </c>
      <c r="Z18">
        <v>0</v>
      </c>
      <c r="AA18">
        <v>0</v>
      </c>
      <c r="AB18">
        <v>2006.47939653494</v>
      </c>
      <c r="AC18">
        <v>0</v>
      </c>
      <c r="AD18">
        <v>4469498.2667645589</v>
      </c>
    </row>
    <row r="19" spans="1:30" x14ac:dyDescent="0.2">
      <c r="A19" s="5" t="s">
        <v>3</v>
      </c>
      <c r="B19">
        <v>106022.484012207</v>
      </c>
      <c r="C19">
        <v>161656.946139946</v>
      </c>
      <c r="D19">
        <v>48779.975543146298</v>
      </c>
      <c r="E19">
        <v>31949.149645017202</v>
      </c>
      <c r="F19">
        <v>122667.724149428</v>
      </c>
      <c r="G19">
        <v>620602.01061808201</v>
      </c>
      <c r="H19">
        <v>39676.598638483301</v>
      </c>
      <c r="I19">
        <v>12526.801060923101</v>
      </c>
      <c r="J19">
        <v>2800380.1404591198</v>
      </c>
      <c r="K19">
        <v>84191.4939938569</v>
      </c>
      <c r="L19">
        <v>1713179.2449692001</v>
      </c>
      <c r="M19">
        <v>891220.46172877296</v>
      </c>
      <c r="N19">
        <v>295799.09698416601</v>
      </c>
      <c r="O19">
        <v>39531.175477367702</v>
      </c>
      <c r="P19">
        <v>17415.7069319859</v>
      </c>
      <c r="Q19">
        <v>74179.579991961393</v>
      </c>
      <c r="R19">
        <v>957159.23356985301</v>
      </c>
      <c r="S19">
        <v>30526.170552673699</v>
      </c>
      <c r="T19">
        <v>1256.06433301167</v>
      </c>
      <c r="U19">
        <v>7747.3084110276204</v>
      </c>
      <c r="V19">
        <v>62481.775713818402</v>
      </c>
      <c r="W19">
        <v>730759.40166034701</v>
      </c>
      <c r="X19">
        <v>232514.69222746399</v>
      </c>
      <c r="Y19">
        <v>129236.742145689</v>
      </c>
      <c r="Z19">
        <v>175744.79950850899</v>
      </c>
      <c r="AA19">
        <v>35030.015564057103</v>
      </c>
      <c r="AB19">
        <v>15405.251924941</v>
      </c>
      <c r="AC19">
        <v>12846.132170592658</v>
      </c>
      <c r="AD19">
        <v>9450486.1781256739</v>
      </c>
    </row>
    <row r="20" spans="1:30" x14ac:dyDescent="0.2">
      <c r="A20" s="5" t="s">
        <v>4</v>
      </c>
      <c r="B20">
        <v>561130.75338302995</v>
      </c>
      <c r="C20">
        <v>1627248.6757774099</v>
      </c>
      <c r="D20">
        <v>249.98872190802501</v>
      </c>
      <c r="E20">
        <v>20872.625447825201</v>
      </c>
      <c r="F20">
        <v>0</v>
      </c>
      <c r="G20">
        <v>9362591.3966894299</v>
      </c>
      <c r="H20">
        <v>148082.321687491</v>
      </c>
      <c r="I20">
        <v>3722.4234601653802</v>
      </c>
      <c r="J20">
        <v>3088756.8389071999</v>
      </c>
      <c r="K20">
        <v>151689.58778534399</v>
      </c>
      <c r="L20">
        <v>4372382.0987851098</v>
      </c>
      <c r="M20">
        <v>1709613.66005134</v>
      </c>
      <c r="N20">
        <v>678908.75932480395</v>
      </c>
      <c r="O20">
        <v>50578.327006077699</v>
      </c>
      <c r="P20">
        <v>0</v>
      </c>
      <c r="Q20">
        <v>700445.89055741602</v>
      </c>
      <c r="R20">
        <v>1460658.26317777</v>
      </c>
      <c r="S20">
        <v>11741.984749208301</v>
      </c>
      <c r="T20">
        <v>86307.402035097897</v>
      </c>
      <c r="U20">
        <v>27514.141625522199</v>
      </c>
      <c r="V20">
        <v>15383.086646255901</v>
      </c>
      <c r="W20">
        <v>11400.063563895599</v>
      </c>
      <c r="X20">
        <v>247591.007928242</v>
      </c>
      <c r="Y20">
        <v>51834.425928259203</v>
      </c>
      <c r="Z20">
        <v>18888.005589365901</v>
      </c>
      <c r="AA20">
        <v>74937.442896773093</v>
      </c>
      <c r="AB20">
        <v>0</v>
      </c>
      <c r="AC20">
        <v>1888.800710929967</v>
      </c>
      <c r="AD20">
        <v>24484417.972435907</v>
      </c>
    </row>
    <row r="21" spans="1:30" x14ac:dyDescent="0.2">
      <c r="A21" s="5" t="s">
        <v>5</v>
      </c>
      <c r="B21">
        <v>870388.80175603705</v>
      </c>
      <c r="C21">
        <v>2217331.8107317798</v>
      </c>
      <c r="D21">
        <v>82265.716169599094</v>
      </c>
      <c r="E21">
        <v>0</v>
      </c>
      <c r="F21">
        <v>1182526.6995216401</v>
      </c>
      <c r="G21">
        <v>17636276.110332299</v>
      </c>
      <c r="H21">
        <v>390336.73714860599</v>
      </c>
      <c r="I21">
        <v>42810.367053571397</v>
      </c>
      <c r="J21">
        <v>4291398.4997917004</v>
      </c>
      <c r="K21">
        <v>14095.902109766101</v>
      </c>
      <c r="L21">
        <v>9216333.6144181304</v>
      </c>
      <c r="M21">
        <v>19584045.416994002</v>
      </c>
      <c r="N21">
        <v>472480.31788057898</v>
      </c>
      <c r="O21">
        <v>326412.959483276</v>
      </c>
      <c r="P21">
        <v>1644381.7020235599</v>
      </c>
      <c r="Q21">
        <v>405322.11359537399</v>
      </c>
      <c r="R21">
        <v>16314793.5584621</v>
      </c>
      <c r="S21">
        <v>127344.80001392501</v>
      </c>
      <c r="T21">
        <v>115709.40928268799</v>
      </c>
      <c r="U21">
        <v>74362.394436295101</v>
      </c>
      <c r="V21">
        <v>6310690.4073477397</v>
      </c>
      <c r="W21">
        <v>2796570.1805927102</v>
      </c>
      <c r="X21">
        <v>606894.29894923698</v>
      </c>
      <c r="Y21">
        <v>2050328.4363694999</v>
      </c>
      <c r="Z21">
        <v>53672.420527008398</v>
      </c>
      <c r="AA21">
        <v>77571.779612202605</v>
      </c>
      <c r="AB21">
        <v>1167619.2363657199</v>
      </c>
      <c r="AC21">
        <v>0</v>
      </c>
      <c r="AD21">
        <v>88071963.690969184</v>
      </c>
    </row>
    <row r="22" spans="1:30" x14ac:dyDescent="0.2">
      <c r="A22" s="5" t="s">
        <v>6</v>
      </c>
      <c r="B22">
        <v>694459.62428334402</v>
      </c>
      <c r="C22">
        <v>261286.15652126001</v>
      </c>
      <c r="D22">
        <v>461771.77354460303</v>
      </c>
      <c r="E22">
        <v>950.70020561873196</v>
      </c>
      <c r="F22">
        <v>442702.66561660601</v>
      </c>
      <c r="G22">
        <v>3218493.16125347</v>
      </c>
      <c r="H22">
        <v>581390.492932564</v>
      </c>
      <c r="I22">
        <v>255551.96928706</v>
      </c>
      <c r="J22">
        <v>3430715.31955289</v>
      </c>
      <c r="K22">
        <v>493453.16705454298</v>
      </c>
      <c r="L22">
        <v>3011427.0187687702</v>
      </c>
      <c r="M22">
        <v>976937.46237674996</v>
      </c>
      <c r="N22">
        <v>239863.431377923</v>
      </c>
      <c r="O22">
        <v>547491.875670376</v>
      </c>
      <c r="P22">
        <v>730557.89735535404</v>
      </c>
      <c r="Q22">
        <v>22300.658632414601</v>
      </c>
      <c r="R22">
        <v>4034819.2204712499</v>
      </c>
      <c r="S22">
        <v>418862.946665389</v>
      </c>
      <c r="T22">
        <v>10147.3847835989</v>
      </c>
      <c r="U22">
        <v>323488.29228541203</v>
      </c>
      <c r="V22">
        <v>340993.54113029898</v>
      </c>
      <c r="W22">
        <v>1713995.9643499299</v>
      </c>
      <c r="X22">
        <v>2081479.5666347099</v>
      </c>
      <c r="Y22">
        <v>2712188.2350473101</v>
      </c>
      <c r="Z22">
        <v>546741.92228500894</v>
      </c>
      <c r="AA22">
        <v>376743.769741742</v>
      </c>
      <c r="AB22">
        <v>22530.804600667801</v>
      </c>
      <c r="AC22">
        <v>566.36659805676493</v>
      </c>
      <c r="AD22">
        <v>27951911.389026966</v>
      </c>
    </row>
    <row r="23" spans="1:30" x14ac:dyDescent="0.2">
      <c r="A23" s="5" t="s">
        <v>7</v>
      </c>
      <c r="B23">
        <v>0</v>
      </c>
      <c r="C23">
        <v>0</v>
      </c>
      <c r="D23">
        <v>0</v>
      </c>
      <c r="E23">
        <v>29.5049192102306</v>
      </c>
      <c r="F23">
        <v>0</v>
      </c>
      <c r="G23">
        <v>214.59611272871001</v>
      </c>
      <c r="H23">
        <v>0</v>
      </c>
      <c r="I23">
        <v>0</v>
      </c>
      <c r="J23">
        <v>302.47613732267502</v>
      </c>
      <c r="K23">
        <v>0</v>
      </c>
      <c r="L23">
        <v>155.099454904016</v>
      </c>
      <c r="M23">
        <v>0</v>
      </c>
      <c r="N23">
        <v>1.3510457127467099</v>
      </c>
      <c r="O23">
        <v>0</v>
      </c>
      <c r="P23">
        <v>0</v>
      </c>
      <c r="Q23">
        <v>0</v>
      </c>
      <c r="R23">
        <v>8.0625148987424602</v>
      </c>
      <c r="S23">
        <v>0</v>
      </c>
      <c r="T23">
        <v>0</v>
      </c>
      <c r="U23">
        <v>0</v>
      </c>
      <c r="V23">
        <v>0</v>
      </c>
      <c r="W23">
        <v>247.00432235831201</v>
      </c>
      <c r="X23">
        <v>0</v>
      </c>
      <c r="Y23">
        <v>55.993940443403403</v>
      </c>
      <c r="Z23">
        <v>0</v>
      </c>
      <c r="AA23">
        <v>341.439599278863</v>
      </c>
      <c r="AB23">
        <v>0</v>
      </c>
      <c r="AC23">
        <v>0</v>
      </c>
      <c r="AD23">
        <v>1355.5280468577018</v>
      </c>
    </row>
    <row r="24" spans="1:30" x14ac:dyDescent="0.2">
      <c r="A24" s="5" t="s">
        <v>8</v>
      </c>
      <c r="B24">
        <v>738672.08211936103</v>
      </c>
      <c r="C24">
        <v>1974.04969177817</v>
      </c>
      <c r="D24">
        <v>734796.89629560499</v>
      </c>
      <c r="E24">
        <v>0</v>
      </c>
      <c r="F24">
        <v>843572.51457446394</v>
      </c>
      <c r="G24">
        <v>5327290.08661961</v>
      </c>
      <c r="H24">
        <v>1439513.0169557999</v>
      </c>
      <c r="I24">
        <v>257639.82157650599</v>
      </c>
      <c r="J24">
        <v>0</v>
      </c>
      <c r="K24">
        <v>951878.00777976005</v>
      </c>
      <c r="L24">
        <v>2249276.6459955499</v>
      </c>
      <c r="M24">
        <v>72087.904874869797</v>
      </c>
      <c r="N24">
        <v>106633.57687757201</v>
      </c>
      <c r="O24">
        <v>120765.999423972</v>
      </c>
      <c r="P24">
        <v>557714.19927552203</v>
      </c>
      <c r="Q24">
        <v>0</v>
      </c>
      <c r="R24">
        <v>1538283.1746573001</v>
      </c>
      <c r="S24">
        <v>581447.26410832396</v>
      </c>
      <c r="T24">
        <v>0</v>
      </c>
      <c r="U24">
        <v>357077.56645357597</v>
      </c>
      <c r="V24">
        <v>395002.65701365902</v>
      </c>
      <c r="W24">
        <v>4282781.16788729</v>
      </c>
      <c r="X24">
        <v>5828.8785112125097</v>
      </c>
      <c r="Y24">
        <v>1305048.34547989</v>
      </c>
      <c r="Z24">
        <v>1621393.2377478001</v>
      </c>
      <c r="AA24">
        <v>90807.292565952594</v>
      </c>
      <c r="AB24">
        <v>521472.76876896701</v>
      </c>
      <c r="AC24">
        <v>0</v>
      </c>
      <c r="AD24">
        <v>24100957.155254364</v>
      </c>
    </row>
    <row r="25" spans="1:30" x14ac:dyDescent="0.2">
      <c r="A25" s="5" t="s">
        <v>15</v>
      </c>
      <c r="B25">
        <v>1067948.46306241</v>
      </c>
      <c r="C25">
        <v>702992.47352730401</v>
      </c>
      <c r="D25">
        <v>1522500.36120823</v>
      </c>
      <c r="E25">
        <v>272572.01978232799</v>
      </c>
      <c r="F25">
        <v>1680536.9534100799</v>
      </c>
      <c r="G25">
        <v>5214747.2069848599</v>
      </c>
      <c r="H25">
        <v>360702.83263705001</v>
      </c>
      <c r="I25">
        <v>24659.369879838501</v>
      </c>
      <c r="J25">
        <v>5198909.2220574198</v>
      </c>
      <c r="K25">
        <v>1061193.2468161101</v>
      </c>
      <c r="L25">
        <v>9878782.1754881907</v>
      </c>
      <c r="M25">
        <v>5362159.2843375597</v>
      </c>
      <c r="N25">
        <v>2400248.46650923</v>
      </c>
      <c r="O25">
        <v>426942.81918703101</v>
      </c>
      <c r="P25">
        <v>1293099.73686511</v>
      </c>
      <c r="Q25">
        <v>319635.06606602599</v>
      </c>
      <c r="R25">
        <v>1928078.4871467899</v>
      </c>
      <c r="S25">
        <v>82421.415556641397</v>
      </c>
      <c r="T25">
        <v>25199.984324239402</v>
      </c>
      <c r="U25">
        <v>26176.902436180899</v>
      </c>
      <c r="V25">
        <v>971672.52468085405</v>
      </c>
      <c r="W25">
        <v>1220292.1591071601</v>
      </c>
      <c r="X25">
        <v>933594.55574912694</v>
      </c>
      <c r="Y25">
        <v>1282483.0587307401</v>
      </c>
      <c r="Z25">
        <v>2423750.61434231</v>
      </c>
      <c r="AA25">
        <v>199783.260019993</v>
      </c>
      <c r="AB25">
        <v>235638.45894316299</v>
      </c>
      <c r="AC25">
        <v>161929.70052042062</v>
      </c>
      <c r="AD25">
        <v>46278650.819376454</v>
      </c>
    </row>
    <row r="26" spans="1:30" x14ac:dyDescent="0.2">
      <c r="A26" s="85" t="s">
        <v>16</v>
      </c>
      <c r="B26">
        <v>3112078.34495574</v>
      </c>
      <c r="C26">
        <v>912119.69000899105</v>
      </c>
      <c r="D26">
        <v>311919.92008782399</v>
      </c>
      <c r="E26">
        <v>306166.60716000397</v>
      </c>
      <c r="F26">
        <v>657540.641911846</v>
      </c>
      <c r="G26">
        <v>19182831.809579801</v>
      </c>
      <c r="H26">
        <v>319213.44814703398</v>
      </c>
      <c r="I26">
        <v>83232.524045855505</v>
      </c>
      <c r="J26">
        <v>4952237.8383792499</v>
      </c>
      <c r="K26">
        <v>226650.68055309099</v>
      </c>
      <c r="L26">
        <v>3409618.7508822898</v>
      </c>
      <c r="M26">
        <v>2872777.00484647</v>
      </c>
      <c r="N26">
        <v>2451918.6026792899</v>
      </c>
      <c r="O26">
        <v>360603.80885114201</v>
      </c>
      <c r="P26">
        <v>411759.10101755802</v>
      </c>
      <c r="Q26">
        <v>380041.32666760299</v>
      </c>
      <c r="R26">
        <v>3335173.02143458</v>
      </c>
      <c r="S26">
        <v>165759.31704697499</v>
      </c>
      <c r="T26">
        <v>80615.870887359895</v>
      </c>
      <c r="U26">
        <v>87138.666527428504</v>
      </c>
      <c r="V26">
        <v>515798.01598444802</v>
      </c>
      <c r="W26">
        <v>3096373.3636862901</v>
      </c>
      <c r="X26">
        <v>1275197.3916186199</v>
      </c>
      <c r="Y26">
        <v>630660.91671210504</v>
      </c>
      <c r="Z26">
        <v>684903.233594166</v>
      </c>
      <c r="AA26">
        <v>157837.91896762699</v>
      </c>
      <c r="AB26">
        <v>222162.89454656999</v>
      </c>
      <c r="AC26">
        <v>73373.003166250273</v>
      </c>
      <c r="AD26">
        <v>50275703.713946253</v>
      </c>
    </row>
    <row r="27" spans="1:30" x14ac:dyDescent="0.2">
      <c r="A27" s="4" t="s">
        <v>17</v>
      </c>
      <c r="B27">
        <v>4048082.9999999902</v>
      </c>
      <c r="C27">
        <v>4977207.9999999898</v>
      </c>
      <c r="D27">
        <v>2907681.9999999902</v>
      </c>
      <c r="E27">
        <v>326374</v>
      </c>
      <c r="F27">
        <v>4531723.9999999898</v>
      </c>
      <c r="G27">
        <v>41721838.999999903</v>
      </c>
      <c r="H27">
        <v>2959702</v>
      </c>
      <c r="I27">
        <v>600947</v>
      </c>
      <c r="J27">
        <v>18930012.999999899</v>
      </c>
      <c r="K27">
        <v>2756640.9999999902</v>
      </c>
      <c r="L27">
        <v>30465400.999999899</v>
      </c>
      <c r="M27">
        <v>28870997</v>
      </c>
      <c r="N27">
        <v>4193935</v>
      </c>
      <c r="O27">
        <v>1511861</v>
      </c>
      <c r="P27">
        <v>4284390.9999999898</v>
      </c>
      <c r="Q27">
        <v>1783176</v>
      </c>
      <c r="R27">
        <v>26233800</v>
      </c>
      <c r="S27">
        <v>1293405.99999999</v>
      </c>
      <c r="T27">
        <v>238638</v>
      </c>
      <c r="U27">
        <v>820791.99999999895</v>
      </c>
      <c r="V27">
        <v>8096264</v>
      </c>
      <c r="W27">
        <v>13773665</v>
      </c>
      <c r="X27">
        <v>4107903</v>
      </c>
      <c r="Y27">
        <v>7537489</v>
      </c>
      <c r="Z27">
        <v>4840191</v>
      </c>
      <c r="AA27">
        <v>855215</v>
      </c>
      <c r="AB27">
        <v>1964673</v>
      </c>
      <c r="AC27">
        <v>177231.00000000003</v>
      </c>
      <c r="AD27">
        <v>224809240.99999994</v>
      </c>
    </row>
    <row r="28" spans="1:30" x14ac:dyDescent="0.2">
      <c r="A28" s="5" t="s">
        <v>2</v>
      </c>
      <c r="B28">
        <v>1421.1513552081899</v>
      </c>
      <c r="C28">
        <v>6371.2148348522596</v>
      </c>
      <c r="D28">
        <v>20918.844099396701</v>
      </c>
      <c r="E28">
        <v>0</v>
      </c>
      <c r="F28">
        <v>58462.485277629698</v>
      </c>
      <c r="G28">
        <v>44216.943084733102</v>
      </c>
      <c r="H28">
        <v>0</v>
      </c>
      <c r="I28">
        <v>516.26674666038605</v>
      </c>
      <c r="J28">
        <v>44009.466553132203</v>
      </c>
      <c r="K28">
        <v>116.34935902295101</v>
      </c>
      <c r="L28">
        <v>3799.9937803552598</v>
      </c>
      <c r="M28">
        <v>42791.876022305303</v>
      </c>
      <c r="N28">
        <v>0</v>
      </c>
      <c r="O28">
        <v>240.08290905438801</v>
      </c>
      <c r="P28">
        <v>1390.09763560026</v>
      </c>
      <c r="Q28">
        <v>22625.3199486515</v>
      </c>
      <c r="R28">
        <v>0</v>
      </c>
      <c r="S28">
        <v>3151.9143437500002</v>
      </c>
      <c r="T28">
        <v>5.5476492125997403</v>
      </c>
      <c r="U28">
        <v>307.60456921995802</v>
      </c>
      <c r="V28">
        <v>51.2299877251859</v>
      </c>
      <c r="W28">
        <v>1818533.9585001799</v>
      </c>
      <c r="X28">
        <v>0</v>
      </c>
      <c r="Y28">
        <v>3168.5297214633601</v>
      </c>
      <c r="Z28">
        <v>0</v>
      </c>
      <c r="AA28">
        <v>0</v>
      </c>
      <c r="AB28">
        <v>2941.4400263452198</v>
      </c>
      <c r="AC28">
        <v>0</v>
      </c>
      <c r="AD28">
        <v>2075040.3164045047</v>
      </c>
    </row>
    <row r="29" spans="1:30" x14ac:dyDescent="0.2">
      <c r="A29" s="5" t="s">
        <v>3</v>
      </c>
      <c r="B29">
        <v>156695.21554780001</v>
      </c>
      <c r="C29">
        <v>369031.36714354198</v>
      </c>
      <c r="D29">
        <v>207599.00473736599</v>
      </c>
      <c r="E29">
        <v>156435.18584585699</v>
      </c>
      <c r="F29">
        <v>303192.633687769</v>
      </c>
      <c r="G29">
        <v>4699742.3693774296</v>
      </c>
      <c r="H29">
        <v>101853.754619384</v>
      </c>
      <c r="I29">
        <v>27290.761316947501</v>
      </c>
      <c r="J29">
        <v>2351686.2734097601</v>
      </c>
      <c r="K29">
        <v>42249.352747348501</v>
      </c>
      <c r="L29">
        <v>3348346.1902795299</v>
      </c>
      <c r="M29">
        <v>1102536.07768054</v>
      </c>
      <c r="N29">
        <v>311941.60354023398</v>
      </c>
      <c r="O29">
        <v>195587.322092596</v>
      </c>
      <c r="P29">
        <v>380593.48872586602</v>
      </c>
      <c r="Q29">
        <v>257041.63529880301</v>
      </c>
      <c r="R29">
        <v>4519797.5868416596</v>
      </c>
      <c r="S29">
        <v>221707.663600695</v>
      </c>
      <c r="T29">
        <v>2658.3840756517902</v>
      </c>
      <c r="U29">
        <v>178484.919636084</v>
      </c>
      <c r="V29">
        <v>144415.49543647401</v>
      </c>
      <c r="W29">
        <v>2707198.5397637901</v>
      </c>
      <c r="X29">
        <v>1763288.45869558</v>
      </c>
      <c r="Y29">
        <v>2431463.7840348398</v>
      </c>
      <c r="Z29">
        <v>187550.03881039101</v>
      </c>
      <c r="AA29">
        <v>223616.30288509501</v>
      </c>
      <c r="AB29">
        <v>39729.352071425201</v>
      </c>
      <c r="AC29">
        <v>32273.826657886559</v>
      </c>
      <c r="AD29">
        <v>26464006.588560369</v>
      </c>
    </row>
    <row r="30" spans="1:30" x14ac:dyDescent="0.2">
      <c r="A30" s="5" t="s">
        <v>5</v>
      </c>
      <c r="B30">
        <v>871594.37137330801</v>
      </c>
      <c r="C30">
        <v>2176161.64037184</v>
      </c>
      <c r="D30">
        <v>95422.040864947499</v>
      </c>
      <c r="E30">
        <v>0</v>
      </c>
      <c r="F30">
        <v>1189247.68029489</v>
      </c>
      <c r="G30">
        <v>17182702.4332086</v>
      </c>
      <c r="H30">
        <v>406500.463013431</v>
      </c>
      <c r="I30">
        <v>42548.402994673103</v>
      </c>
      <c r="J30">
        <v>4732903.0077233901</v>
      </c>
      <c r="K30">
        <v>13925.5639061729</v>
      </c>
      <c r="L30">
        <v>9435774.4913374893</v>
      </c>
      <c r="M30">
        <v>20090321.152074199</v>
      </c>
      <c r="N30">
        <v>437388.843994244</v>
      </c>
      <c r="O30">
        <v>323347.868979447</v>
      </c>
      <c r="P30">
        <v>1780166.6527538199</v>
      </c>
      <c r="Q30">
        <v>397831.90592967003</v>
      </c>
      <c r="R30">
        <v>16051748.4762064</v>
      </c>
      <c r="S30">
        <v>124046.914791421</v>
      </c>
      <c r="T30">
        <v>111055.492247542</v>
      </c>
      <c r="U30">
        <v>75843.356553297097</v>
      </c>
      <c r="V30">
        <v>6287335.2162825204</v>
      </c>
      <c r="W30">
        <v>2779873.2623378001</v>
      </c>
      <c r="X30">
        <v>547265.55317640095</v>
      </c>
      <c r="Y30">
        <v>2329241.79114111</v>
      </c>
      <c r="Z30">
        <v>54033.387633876198</v>
      </c>
      <c r="AA30">
        <v>87378.734792099407</v>
      </c>
      <c r="AB30">
        <v>1172981.5973279299</v>
      </c>
      <c r="AC30">
        <v>0</v>
      </c>
      <c r="AD30">
        <v>88796640.301310748</v>
      </c>
    </row>
    <row r="31" spans="1:30" x14ac:dyDescent="0.2">
      <c r="A31" s="5" t="s">
        <v>6</v>
      </c>
      <c r="B31">
        <v>50264.637511036002</v>
      </c>
      <c r="C31">
        <v>23364.826983746902</v>
      </c>
      <c r="D31">
        <v>13773.670706061999</v>
      </c>
      <c r="E31">
        <v>1882.64675145359</v>
      </c>
      <c r="F31">
        <v>17487.601124364199</v>
      </c>
      <c r="G31">
        <v>63440.2043529043</v>
      </c>
      <c r="H31">
        <v>8535.2373313249991</v>
      </c>
      <c r="I31">
        <v>3652.5973869862701</v>
      </c>
      <c r="J31">
        <v>128306.041326142</v>
      </c>
      <c r="K31">
        <v>10096.070811273799</v>
      </c>
      <c r="L31">
        <v>82016.405428974394</v>
      </c>
      <c r="M31">
        <v>25636.574713454698</v>
      </c>
      <c r="N31">
        <v>220210.917935134</v>
      </c>
      <c r="O31">
        <v>13809.1752985283</v>
      </c>
      <c r="P31">
        <v>30034.7387460555</v>
      </c>
      <c r="Q31">
        <v>313.57115214415597</v>
      </c>
      <c r="R31">
        <v>158587.63137693299</v>
      </c>
      <c r="S31">
        <v>5903.2980024463805</v>
      </c>
      <c r="T31">
        <v>95.209933395354597</v>
      </c>
      <c r="U31">
        <v>11653.489755494</v>
      </c>
      <c r="V31">
        <v>44307.118552102002</v>
      </c>
      <c r="W31">
        <v>36127.286930089998</v>
      </c>
      <c r="X31">
        <v>25927.171615061201</v>
      </c>
      <c r="Y31">
        <v>1707188.37119903</v>
      </c>
      <c r="Z31">
        <v>15405.6952253089</v>
      </c>
      <c r="AA31">
        <v>8984.5979723875498</v>
      </c>
      <c r="AB31">
        <v>514.84456297591396</v>
      </c>
      <c r="AC31">
        <v>188.51836393962327</v>
      </c>
      <c r="AD31">
        <v>2707708.1510487557</v>
      </c>
    </row>
    <row r="32" spans="1:30" x14ac:dyDescent="0.2">
      <c r="A32" s="7" t="s">
        <v>15</v>
      </c>
      <c r="B32">
        <v>2968107.6242126399</v>
      </c>
      <c r="C32">
        <v>2402278.9506660001</v>
      </c>
      <c r="D32">
        <v>2569968.4395922199</v>
      </c>
      <c r="E32">
        <v>168056.167402689</v>
      </c>
      <c r="F32">
        <v>2963333.5996153299</v>
      </c>
      <c r="G32">
        <v>19731737.0499762</v>
      </c>
      <c r="H32">
        <v>2442812.54503586</v>
      </c>
      <c r="I32">
        <v>526938.97155473195</v>
      </c>
      <c r="J32">
        <v>11673108.210987501</v>
      </c>
      <c r="K32">
        <v>2690253.6631761799</v>
      </c>
      <c r="L32">
        <v>17595463.919173598</v>
      </c>
      <c r="M32">
        <v>7609711.3195094401</v>
      </c>
      <c r="N32">
        <v>3224393.6345303799</v>
      </c>
      <c r="O32">
        <v>978876.55072037305</v>
      </c>
      <c r="P32">
        <v>2092206.0221386501</v>
      </c>
      <c r="Q32">
        <v>1105363.5676707299</v>
      </c>
      <c r="R32">
        <v>5503666.3055749498</v>
      </c>
      <c r="S32">
        <v>938596.20926168596</v>
      </c>
      <c r="T32">
        <v>124823.366094197</v>
      </c>
      <c r="U32">
        <v>554502.62948590296</v>
      </c>
      <c r="V32">
        <v>1620154.93974117</v>
      </c>
      <c r="W32">
        <v>6431931.9524681298</v>
      </c>
      <c r="X32">
        <v>1771421.81651295</v>
      </c>
      <c r="Y32">
        <v>1066426.5239035401</v>
      </c>
      <c r="Z32">
        <v>4583201.87833043</v>
      </c>
      <c r="AA32">
        <v>535235.36435041798</v>
      </c>
      <c r="AB32">
        <v>748505.76601131703</v>
      </c>
      <c r="AC32">
        <v>144768.65497817384</v>
      </c>
      <c r="AD32">
        <v>104765845.64267556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F8056-CC91-7A47-8DF1-D672019A9D81}">
  <sheetPr>
    <tabColor theme="5" tint="0.39997558519241921"/>
  </sheetPr>
  <dimension ref="A1:AD38"/>
  <sheetViews>
    <sheetView topLeftCell="Z1" zoomScale="200" zoomScaleNormal="100" workbookViewId="0">
      <selection activeCell="AE16" sqref="AE16"/>
    </sheetView>
  </sheetViews>
  <sheetFormatPr baseColWidth="10" defaultRowHeight="16" x14ac:dyDescent="0.2"/>
  <cols>
    <col min="1" max="1" width="36.5" customWidth="1"/>
  </cols>
  <sheetData>
    <row r="1" spans="1:30" x14ac:dyDescent="0.2">
      <c r="A1" s="1" t="s">
        <v>286</v>
      </c>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0" s="45" customFormat="1" x14ac:dyDescent="0.2">
      <c r="A2" s="57" t="s">
        <v>18</v>
      </c>
      <c r="B2" s="58" t="s">
        <v>20</v>
      </c>
      <c r="C2" s="58" t="s">
        <v>228</v>
      </c>
      <c r="D2" s="58" t="s">
        <v>229</v>
      </c>
      <c r="E2" s="58" t="s">
        <v>231</v>
      </c>
      <c r="F2" s="58" t="s">
        <v>232</v>
      </c>
      <c r="G2" s="58" t="s">
        <v>237</v>
      </c>
      <c r="H2" s="58" t="s">
        <v>233</v>
      </c>
      <c r="I2" s="58" t="s">
        <v>234</v>
      </c>
      <c r="J2" s="58" t="s">
        <v>250</v>
      </c>
      <c r="K2" s="58" t="s">
        <v>235</v>
      </c>
      <c r="L2" s="58" t="s">
        <v>236</v>
      </c>
      <c r="M2" s="58" t="s">
        <v>285</v>
      </c>
      <c r="N2" s="58" t="s">
        <v>284</v>
      </c>
      <c r="O2" s="58" t="s">
        <v>230</v>
      </c>
      <c r="P2" s="58" t="s">
        <v>238</v>
      </c>
      <c r="Q2" s="58" t="s">
        <v>239</v>
      </c>
      <c r="R2" s="58" t="s">
        <v>240</v>
      </c>
      <c r="S2" s="58" t="s">
        <v>242</v>
      </c>
      <c r="T2" s="58" t="s">
        <v>243</v>
      </c>
      <c r="U2" s="58" t="s">
        <v>241</v>
      </c>
      <c r="V2" s="58" t="s">
        <v>244</v>
      </c>
      <c r="W2" s="58" t="s">
        <v>245</v>
      </c>
      <c r="X2" s="58" t="s">
        <v>246</v>
      </c>
      <c r="Y2" s="58" t="s">
        <v>247</v>
      </c>
      <c r="Z2" s="58" t="s">
        <v>251</v>
      </c>
      <c r="AA2" s="58" t="s">
        <v>249</v>
      </c>
      <c r="AB2" s="58" t="s">
        <v>248</v>
      </c>
      <c r="AC2" s="58" t="s">
        <v>855</v>
      </c>
      <c r="AD2" s="58" t="s">
        <v>871</v>
      </c>
    </row>
    <row r="3" spans="1:30" x14ac:dyDescent="0.2">
      <c r="A3" s="3" t="s">
        <v>0</v>
      </c>
      <c r="B3">
        <v>5445.1585132149803</v>
      </c>
      <c r="C3">
        <v>6916.6618591524702</v>
      </c>
      <c r="D3">
        <v>1926.88307785044</v>
      </c>
      <c r="E3">
        <v>272.01186289917001</v>
      </c>
      <c r="F3">
        <v>6454.1192168699499</v>
      </c>
      <c r="G3">
        <v>48325.137081802597</v>
      </c>
      <c r="H3">
        <v>3959.5513120308401</v>
      </c>
      <c r="I3">
        <v>853.38280833507702</v>
      </c>
      <c r="J3">
        <v>11872.055184647899</v>
      </c>
      <c r="K3">
        <v>4744.5433311422203</v>
      </c>
      <c r="L3">
        <v>30372.688912923</v>
      </c>
      <c r="M3">
        <v>30871.458900263799</v>
      </c>
      <c r="N3">
        <v>3680.4166526890999</v>
      </c>
      <c r="O3">
        <v>2004.7254034524001</v>
      </c>
      <c r="P3">
        <v>5512.5385756726801</v>
      </c>
      <c r="Q3">
        <v>2302.9942693903199</v>
      </c>
      <c r="R3">
        <v>26768.728255710899</v>
      </c>
      <c r="S3">
        <v>1273.7011540016399</v>
      </c>
      <c r="T3">
        <v>387.616871806353</v>
      </c>
      <c r="U3">
        <v>1055.5468142536399</v>
      </c>
      <c r="V3">
        <v>8523.7036221796698</v>
      </c>
      <c r="W3">
        <v>18454.478232752601</v>
      </c>
      <c r="X3">
        <v>1785.8822173932001</v>
      </c>
      <c r="Y3">
        <v>6661.6532963128802</v>
      </c>
      <c r="Z3">
        <v>6772.6310900033204</v>
      </c>
      <c r="AA3">
        <v>1003.08762348519</v>
      </c>
      <c r="AB3">
        <v>1930.18709443494</v>
      </c>
      <c r="AC3">
        <v>63.302654870926546</v>
      </c>
      <c r="AD3">
        <v>240194.84588954257</v>
      </c>
    </row>
    <row r="4" spans="1:30" x14ac:dyDescent="0.2">
      <c r="A4" s="4" t="s">
        <v>1</v>
      </c>
      <c r="B4">
        <v>4292.2599970765496</v>
      </c>
      <c r="C4">
        <v>5197.34060376866</v>
      </c>
      <c r="D4">
        <v>1187.98494328533</v>
      </c>
      <c r="E4">
        <v>129.25793474299101</v>
      </c>
      <c r="F4">
        <v>5079.3727079641703</v>
      </c>
      <c r="G4">
        <v>37080.4644908173</v>
      </c>
      <c r="H4">
        <v>3033.7746272306499</v>
      </c>
      <c r="I4">
        <v>650.84527044938397</v>
      </c>
      <c r="J4">
        <v>6686.8843646990799</v>
      </c>
      <c r="K4">
        <v>3638.0429980723802</v>
      </c>
      <c r="L4">
        <v>20907.875786402099</v>
      </c>
      <c r="M4">
        <v>22419.4900773962</v>
      </c>
      <c r="N4">
        <v>2374.5948416176002</v>
      </c>
      <c r="O4">
        <v>1402.64536271768</v>
      </c>
      <c r="P4">
        <v>4162.9452041744698</v>
      </c>
      <c r="Q4">
        <v>1627.16671716835</v>
      </c>
      <c r="R4">
        <v>17881.874248384898</v>
      </c>
      <c r="S4">
        <v>934.11887270558395</v>
      </c>
      <c r="T4">
        <v>322.64259566361102</v>
      </c>
      <c r="U4">
        <v>802.77236850879206</v>
      </c>
      <c r="V4">
        <v>5787.7973444116797</v>
      </c>
      <c r="W4">
        <v>13707.809260542201</v>
      </c>
      <c r="X4">
        <v>536.55464244955704</v>
      </c>
      <c r="Y4">
        <v>4801.8484407177903</v>
      </c>
      <c r="Z4">
        <v>4766.7862427638802</v>
      </c>
      <c r="AA4">
        <v>680.95532713529497</v>
      </c>
      <c r="AB4">
        <v>1327.1202075639201</v>
      </c>
      <c r="AC4">
        <v>19.144299069616718</v>
      </c>
      <c r="AD4">
        <v>171440.36977749999</v>
      </c>
    </row>
    <row r="5" spans="1:30" x14ac:dyDescent="0.2">
      <c r="A5" s="5" t="s">
        <v>2</v>
      </c>
      <c r="B5">
        <v>28.534067953309499</v>
      </c>
      <c r="C5">
        <v>101.51799372766899</v>
      </c>
      <c r="D5">
        <v>121.02647683535299</v>
      </c>
      <c r="E5">
        <v>0</v>
      </c>
      <c r="F5">
        <v>828.48916465189495</v>
      </c>
      <c r="G5">
        <v>559.40651333287599</v>
      </c>
      <c r="H5">
        <v>0</v>
      </c>
      <c r="I5">
        <v>6.2958363179163399</v>
      </c>
      <c r="J5">
        <v>88.410547088238502</v>
      </c>
      <c r="K5">
        <v>4.7386123712224997</v>
      </c>
      <c r="L5">
        <v>32.507371992718497</v>
      </c>
      <c r="M5">
        <v>567.47189103805601</v>
      </c>
      <c r="N5">
        <v>0</v>
      </c>
      <c r="O5">
        <v>2.4822784861066598</v>
      </c>
      <c r="P5">
        <v>81.0121778211482</v>
      </c>
      <c r="Q5">
        <v>339.26659316699801</v>
      </c>
      <c r="R5">
        <v>0</v>
      </c>
      <c r="S5">
        <v>48.707404401218</v>
      </c>
      <c r="T5">
        <v>1.08062049125181</v>
      </c>
      <c r="U5">
        <v>6.2058254132480002</v>
      </c>
      <c r="V5">
        <v>0.58063553893317199</v>
      </c>
      <c r="W5">
        <v>4820.2305079872003</v>
      </c>
      <c r="X5">
        <v>0</v>
      </c>
      <c r="Y5">
        <v>89.123148858499107</v>
      </c>
      <c r="Z5">
        <v>0</v>
      </c>
      <c r="AA5">
        <v>0</v>
      </c>
      <c r="AB5">
        <v>23.380668189642201</v>
      </c>
      <c r="AC5">
        <v>0</v>
      </c>
      <c r="AD5">
        <v>7750.4683356635096</v>
      </c>
    </row>
    <row r="6" spans="1:30" x14ac:dyDescent="0.2">
      <c r="A6" s="5" t="s">
        <v>3</v>
      </c>
      <c r="B6">
        <v>6.9217201078741004</v>
      </c>
      <c r="C6">
        <v>9.3641420472741999</v>
      </c>
      <c r="D6">
        <v>4.3274490968627903</v>
      </c>
      <c r="E6">
        <v>12.6625827664241</v>
      </c>
      <c r="F6">
        <v>0</v>
      </c>
      <c r="G6">
        <v>112.00870427974201</v>
      </c>
      <c r="H6">
        <v>2.5583759003162299</v>
      </c>
      <c r="I6">
        <v>0</v>
      </c>
      <c r="J6">
        <v>298.85290683438399</v>
      </c>
      <c r="K6">
        <v>0</v>
      </c>
      <c r="L6">
        <v>180.55848225707001</v>
      </c>
      <c r="M6">
        <v>41.380649802983903</v>
      </c>
      <c r="N6">
        <v>0</v>
      </c>
      <c r="O6">
        <v>15.604051891046</v>
      </c>
      <c r="P6">
        <v>19.158395356423402</v>
      </c>
      <c r="Q6">
        <v>17.0877132582855</v>
      </c>
      <c r="R6">
        <v>266.946807883237</v>
      </c>
      <c r="S6">
        <v>0</v>
      </c>
      <c r="T6">
        <v>0</v>
      </c>
      <c r="U6">
        <v>0</v>
      </c>
      <c r="V6">
        <v>0</v>
      </c>
      <c r="W6">
        <v>0</v>
      </c>
      <c r="X6">
        <v>25.736390171439901</v>
      </c>
      <c r="Y6">
        <v>0</v>
      </c>
      <c r="Z6">
        <v>0</v>
      </c>
      <c r="AA6">
        <v>7.0807631683326999</v>
      </c>
      <c r="AB6">
        <v>0</v>
      </c>
      <c r="AC6">
        <v>9.4079495026060087</v>
      </c>
      <c r="AD6">
        <v>1029.657084324303</v>
      </c>
    </row>
    <row r="7" spans="1:30" x14ac:dyDescent="0.2">
      <c r="A7" s="5" t="s">
        <v>4</v>
      </c>
      <c r="B7">
        <v>724.38416841236506</v>
      </c>
      <c r="C7">
        <v>1935.18550768776</v>
      </c>
      <c r="D7">
        <v>1.21782145396927</v>
      </c>
      <c r="E7">
        <v>81.428803639544498</v>
      </c>
      <c r="F7">
        <v>0</v>
      </c>
      <c r="G7">
        <v>9185.1983602988694</v>
      </c>
      <c r="H7">
        <v>186.32812581652999</v>
      </c>
      <c r="I7">
        <v>4.2599102938337401</v>
      </c>
      <c r="J7">
        <v>1406.3058405004599</v>
      </c>
      <c r="K7">
        <v>294.48489300232302</v>
      </c>
      <c r="L7">
        <v>4065.3226227099499</v>
      </c>
      <c r="M7">
        <v>1714.4573377116999</v>
      </c>
      <c r="N7">
        <v>1056.8160693039699</v>
      </c>
      <c r="O7">
        <v>48.057077559468397</v>
      </c>
      <c r="P7">
        <v>0</v>
      </c>
      <c r="Q7">
        <v>717.15908263497602</v>
      </c>
      <c r="R7">
        <v>1073.73971581403</v>
      </c>
      <c r="S7">
        <v>8.6967379905192406</v>
      </c>
      <c r="T7">
        <v>127.021333429612</v>
      </c>
      <c r="U7">
        <v>27.849825584342199</v>
      </c>
      <c r="V7">
        <v>12.888410369594901</v>
      </c>
      <c r="W7">
        <v>25.541495608998598</v>
      </c>
      <c r="X7">
        <v>31.766580381437201</v>
      </c>
      <c r="Y7">
        <v>33.1538684877628</v>
      </c>
      <c r="Z7">
        <v>32.214702351775003</v>
      </c>
      <c r="AA7">
        <v>61.886661797380498</v>
      </c>
      <c r="AB7">
        <v>0</v>
      </c>
      <c r="AC7">
        <v>2.7482162527918668</v>
      </c>
      <c r="AD7">
        <v>22858.113169093998</v>
      </c>
    </row>
    <row r="8" spans="1:30" x14ac:dyDescent="0.2">
      <c r="A8" s="5" t="s">
        <v>5</v>
      </c>
      <c r="B8">
        <v>900.57198406846703</v>
      </c>
      <c r="C8">
        <v>2336.3393187972301</v>
      </c>
      <c r="D8">
        <v>35.503455460554001</v>
      </c>
      <c r="E8">
        <v>0</v>
      </c>
      <c r="F8">
        <v>1297.70727983815</v>
      </c>
      <c r="G8">
        <v>15804.520614377199</v>
      </c>
      <c r="H8">
        <v>464.24451482903999</v>
      </c>
      <c r="I8">
        <v>44.252652177492301</v>
      </c>
      <c r="J8">
        <v>1651.61436966614</v>
      </c>
      <c r="K8">
        <v>26.415670824217699</v>
      </c>
      <c r="L8">
        <v>6516.1815120977599</v>
      </c>
      <c r="M8">
        <v>15738.286982715101</v>
      </c>
      <c r="N8">
        <v>267.49561107433499</v>
      </c>
      <c r="O8">
        <v>266.64885992772099</v>
      </c>
      <c r="P8">
        <v>1626.5243691462799</v>
      </c>
      <c r="Q8">
        <v>381.31105409323999</v>
      </c>
      <c r="R8">
        <v>10560.139402630501</v>
      </c>
      <c r="S8">
        <v>88.074544274978294</v>
      </c>
      <c r="T8">
        <v>159.324638077332</v>
      </c>
      <c r="U8">
        <v>69.855428180826905</v>
      </c>
      <c r="V8">
        <v>4799.9293275811897</v>
      </c>
      <c r="W8">
        <v>2716.1106780192599</v>
      </c>
      <c r="X8">
        <v>70.236098884989104</v>
      </c>
      <c r="Y8">
        <v>1405.85028478908</v>
      </c>
      <c r="Z8">
        <v>77.730465597515007</v>
      </c>
      <c r="AA8">
        <v>67.502277585785194</v>
      </c>
      <c r="AB8">
        <v>839.69717358017397</v>
      </c>
      <c r="AC8">
        <v>0</v>
      </c>
      <c r="AD8">
        <v>68212.068568294824</v>
      </c>
    </row>
    <row r="9" spans="1:30" x14ac:dyDescent="0.2">
      <c r="A9" s="5" t="s">
        <v>6</v>
      </c>
      <c r="B9">
        <v>1605.50996966763</v>
      </c>
      <c r="C9">
        <v>521.73174391014595</v>
      </c>
      <c r="D9">
        <v>662.19665451692094</v>
      </c>
      <c r="E9">
        <v>8.3759503684249896</v>
      </c>
      <c r="F9">
        <v>1830.6814685591601</v>
      </c>
      <c r="G9">
        <v>5140.4740946546899</v>
      </c>
      <c r="H9">
        <v>883.24988270933795</v>
      </c>
      <c r="I9">
        <v>356.51961551892703</v>
      </c>
      <c r="J9">
        <v>2340.2815782530201</v>
      </c>
      <c r="K9">
        <v>1164.98842312086</v>
      </c>
      <c r="L9">
        <v>6103.2313483723701</v>
      </c>
      <c r="M9">
        <v>1696.6424331108799</v>
      </c>
      <c r="N9">
        <v>877.48178166106902</v>
      </c>
      <c r="O9">
        <v>954.62942978400395</v>
      </c>
      <c r="P9">
        <v>1898.46448096874</v>
      </c>
      <c r="Q9">
        <v>31.355120338537599</v>
      </c>
      <c r="R9">
        <v>4747.0257012519996</v>
      </c>
      <c r="S9">
        <v>420.21926003990501</v>
      </c>
      <c r="T9">
        <v>18.694955921141698</v>
      </c>
      <c r="U9">
        <v>396.07639937891901</v>
      </c>
      <c r="V9">
        <v>411.01176408190901</v>
      </c>
      <c r="W9">
        <v>2424.19273115231</v>
      </c>
      <c r="X9">
        <v>390.99468954533199</v>
      </c>
      <c r="Y9">
        <v>2466.6377110507001</v>
      </c>
      <c r="Z9">
        <v>1010.43844474132</v>
      </c>
      <c r="AA9">
        <v>413.09076809042398</v>
      </c>
      <c r="AB9">
        <v>26.640026343022399</v>
      </c>
      <c r="AC9">
        <v>1.5737277604514264</v>
      </c>
      <c r="AD9">
        <v>38802.410154872217</v>
      </c>
    </row>
    <row r="10" spans="1:30" x14ac:dyDescent="0.2">
      <c r="A10" s="5" t="s">
        <v>7</v>
      </c>
      <c r="B10">
        <v>0</v>
      </c>
      <c r="C10">
        <v>0</v>
      </c>
      <c r="D10">
        <v>0</v>
      </c>
      <c r="E10">
        <v>2.0807282787471699</v>
      </c>
      <c r="F10">
        <v>0</v>
      </c>
      <c r="G10">
        <v>30.404694986745302</v>
      </c>
      <c r="H10">
        <v>0</v>
      </c>
      <c r="I10">
        <v>0</v>
      </c>
      <c r="J10">
        <v>14.553934389322199</v>
      </c>
      <c r="K10">
        <v>0</v>
      </c>
      <c r="L10">
        <v>16.109830865964799</v>
      </c>
      <c r="M10">
        <v>0</v>
      </c>
      <c r="N10">
        <v>0.149642995987428</v>
      </c>
      <c r="O10">
        <v>0</v>
      </c>
      <c r="P10">
        <v>0</v>
      </c>
      <c r="Q10">
        <v>0</v>
      </c>
      <c r="R10">
        <v>1.12390808038427</v>
      </c>
      <c r="S10">
        <v>0</v>
      </c>
      <c r="T10">
        <v>0</v>
      </c>
      <c r="U10">
        <v>0</v>
      </c>
      <c r="V10">
        <v>0</v>
      </c>
      <c r="W10">
        <v>20.028811521041501</v>
      </c>
      <c r="X10">
        <v>0</v>
      </c>
      <c r="Y10">
        <v>5.4961301752333904</v>
      </c>
      <c r="Z10">
        <v>0</v>
      </c>
      <c r="AA10">
        <v>33.577075695486897</v>
      </c>
      <c r="AB10">
        <v>0</v>
      </c>
      <c r="AC10">
        <v>0</v>
      </c>
      <c r="AD10">
        <v>123.52475698891321</v>
      </c>
    </row>
    <row r="11" spans="1:30" x14ac:dyDescent="0.2">
      <c r="A11" s="5" t="s">
        <v>8</v>
      </c>
      <c r="B11">
        <v>705.02975256846298</v>
      </c>
      <c r="C11">
        <v>1.8407479473194699</v>
      </c>
      <c r="D11">
        <v>246.575019834648</v>
      </c>
      <c r="E11">
        <v>0</v>
      </c>
      <c r="F11">
        <v>873.39787535640403</v>
      </c>
      <c r="G11">
        <v>4061.7049670423598</v>
      </c>
      <c r="H11">
        <v>1373.53916408962</v>
      </c>
      <c r="I11">
        <v>225.44244000347101</v>
      </c>
      <c r="J11">
        <v>0</v>
      </c>
      <c r="K11">
        <v>1456.89823854421</v>
      </c>
      <c r="L11">
        <v>1264.87030407408</v>
      </c>
      <c r="M11">
        <v>47.384363422706798</v>
      </c>
      <c r="N11">
        <v>49.5090012664078</v>
      </c>
      <c r="O11">
        <v>82.973138058426002</v>
      </c>
      <c r="P11">
        <v>450.20135970514701</v>
      </c>
      <c r="Q11">
        <v>0</v>
      </c>
      <c r="R11">
        <v>859.37027939333097</v>
      </c>
      <c r="S11">
        <v>345.155280690925</v>
      </c>
      <c r="T11">
        <v>0</v>
      </c>
      <c r="U11">
        <v>293.17269257101498</v>
      </c>
      <c r="V11">
        <v>246.03034369511099</v>
      </c>
      <c r="W11">
        <v>3475.3594143840401</v>
      </c>
      <c r="X11">
        <v>0.586835697848058</v>
      </c>
      <c r="Y11">
        <v>638.79262192007297</v>
      </c>
      <c r="Z11">
        <v>2156.1754477078298</v>
      </c>
      <c r="AA11">
        <v>56.273960736943003</v>
      </c>
      <c r="AB11">
        <v>334.45923054739399</v>
      </c>
      <c r="AC11">
        <v>0</v>
      </c>
      <c r="AD11">
        <v>19244.742479257799</v>
      </c>
    </row>
    <row r="12" spans="1:30" x14ac:dyDescent="0.2">
      <c r="A12" s="5" t="s">
        <v>9</v>
      </c>
      <c r="B12">
        <v>88.021586253129996</v>
      </c>
      <c r="C12">
        <v>86.3111475662174</v>
      </c>
      <c r="D12">
        <v>13.324762005370101</v>
      </c>
      <c r="E12">
        <v>11.1973463139519</v>
      </c>
      <c r="F12">
        <v>30.166952869077999</v>
      </c>
      <c r="G12">
        <v>271.29798940225601</v>
      </c>
      <c r="H12">
        <v>43.339905526555</v>
      </c>
      <c r="I12">
        <v>1.9018063635281801</v>
      </c>
      <c r="J12">
        <v>217.060599163093</v>
      </c>
      <c r="K12">
        <v>370.94556029507697</v>
      </c>
      <c r="L12">
        <v>413.29562705013598</v>
      </c>
      <c r="M12">
        <v>182.86618995052501</v>
      </c>
      <c r="N12">
        <v>36.341518708290302</v>
      </c>
      <c r="O12">
        <v>7.8585024855709804</v>
      </c>
      <c r="P12">
        <v>3.1206474996142402</v>
      </c>
      <c r="Q12">
        <v>12.405737675844</v>
      </c>
      <c r="R12">
        <v>48.386559029058702</v>
      </c>
      <c r="S12">
        <v>2.43632410409981</v>
      </c>
      <c r="T12">
        <v>7.3643837823651701</v>
      </c>
      <c r="U12">
        <v>1.9001423530303201</v>
      </c>
      <c r="V12">
        <v>41.380330449110502</v>
      </c>
      <c r="W12">
        <v>13.9525482097505</v>
      </c>
      <c r="X12">
        <v>2.9890431238900899</v>
      </c>
      <c r="Y12">
        <v>6.8243759509495696</v>
      </c>
      <c r="Z12">
        <v>649.58792295933301</v>
      </c>
      <c r="AA12">
        <v>5.4464161539486904</v>
      </c>
      <c r="AB12">
        <v>9.2787058720339104</v>
      </c>
      <c r="AC12">
        <v>0.96315956309253747</v>
      </c>
      <c r="AD12">
        <v>2579.965790678903</v>
      </c>
    </row>
    <row r="13" spans="1:30" x14ac:dyDescent="0.2">
      <c r="A13" s="5" t="s">
        <v>10</v>
      </c>
      <c r="B13">
        <v>187.13764625127499</v>
      </c>
      <c r="C13">
        <v>132.26629427190801</v>
      </c>
      <c r="D13">
        <v>96.551828967026694</v>
      </c>
      <c r="E13">
        <v>11.711724334704099</v>
      </c>
      <c r="F13">
        <v>172.646509825393</v>
      </c>
      <c r="G13">
        <v>1327.8563983649599</v>
      </c>
      <c r="H13">
        <v>33.009477619741702</v>
      </c>
      <c r="I13">
        <v>9.09038082365592</v>
      </c>
      <c r="J13">
        <v>631.68650084921899</v>
      </c>
      <c r="K13">
        <v>290.56477634154197</v>
      </c>
      <c r="L13">
        <v>1936.09820939164</v>
      </c>
      <c r="M13">
        <v>2082.0734334602898</v>
      </c>
      <c r="N13">
        <v>43.031288390265203</v>
      </c>
      <c r="O13">
        <v>6.3131433280106597</v>
      </c>
      <c r="P13">
        <v>27.997258858308602</v>
      </c>
      <c r="Q13">
        <v>99.6997921634254</v>
      </c>
      <c r="R13">
        <v>47.292665524159602</v>
      </c>
      <c r="S13">
        <v>10.612214182962299</v>
      </c>
      <c r="T13">
        <v>3.6770951565890599</v>
      </c>
      <c r="U13">
        <v>4.8900397030640299</v>
      </c>
      <c r="V13">
        <v>88.974704155809306</v>
      </c>
      <c r="W13">
        <v>59.732567931414003</v>
      </c>
      <c r="X13">
        <v>10.1828568642054</v>
      </c>
      <c r="Y13">
        <v>87.125600995114496</v>
      </c>
      <c r="Z13">
        <v>802.90399376128505</v>
      </c>
      <c r="AA13">
        <v>30.742603628493001</v>
      </c>
      <c r="AB13">
        <v>63.180488475368598</v>
      </c>
      <c r="AC13">
        <v>4.1311707246568528</v>
      </c>
      <c r="AD13">
        <v>8301.1806643445016</v>
      </c>
    </row>
    <row r="14" spans="1:30" x14ac:dyDescent="0.2">
      <c r="A14" s="6" t="s">
        <v>11</v>
      </c>
      <c r="B14">
        <v>46.149101794032099</v>
      </c>
      <c r="C14">
        <v>72.783707813131997</v>
      </c>
      <c r="D14">
        <v>7.2614751146313603</v>
      </c>
      <c r="E14">
        <v>1.80079904119462</v>
      </c>
      <c r="F14">
        <v>46.2834568640748</v>
      </c>
      <c r="G14">
        <v>587.59215407755096</v>
      </c>
      <c r="H14">
        <v>47.505180739505299</v>
      </c>
      <c r="I14">
        <v>3.08262895055991</v>
      </c>
      <c r="J14">
        <v>38.118087955186603</v>
      </c>
      <c r="K14">
        <v>29.006823572921999</v>
      </c>
      <c r="L14">
        <v>379.70047759048998</v>
      </c>
      <c r="M14">
        <v>348.92679618391003</v>
      </c>
      <c r="N14">
        <v>43.769928217275599</v>
      </c>
      <c r="O14">
        <v>18.0788811973317</v>
      </c>
      <c r="P14">
        <v>56.4665148188042</v>
      </c>
      <c r="Q14">
        <v>28.881623837043001</v>
      </c>
      <c r="R14">
        <v>277.84920877810299</v>
      </c>
      <c r="S14">
        <v>10.2171070209763</v>
      </c>
      <c r="T14">
        <v>5.4795688053182596</v>
      </c>
      <c r="U14">
        <v>2.8220153243460202</v>
      </c>
      <c r="V14">
        <v>187.00182854001599</v>
      </c>
      <c r="W14">
        <v>152.660505728163</v>
      </c>
      <c r="X14">
        <v>4.0621477804147501</v>
      </c>
      <c r="Y14">
        <v>68.844698490368401</v>
      </c>
      <c r="Z14">
        <v>37.735265644824302</v>
      </c>
      <c r="AA14">
        <v>5.3548002785011297</v>
      </c>
      <c r="AB14">
        <v>30.483914556290301</v>
      </c>
      <c r="AC14">
        <v>0.32007526601802683</v>
      </c>
      <c r="AD14">
        <v>2538.2387739809874</v>
      </c>
    </row>
    <row r="15" spans="1:30" x14ac:dyDescent="0.2">
      <c r="A15" s="4" t="s">
        <v>12</v>
      </c>
      <c r="B15">
        <v>8.1840951281658008</v>
      </c>
      <c r="C15">
        <v>10.1748522833543</v>
      </c>
      <c r="D15">
        <v>12.9171774943602</v>
      </c>
      <c r="E15">
        <v>17.039773769670798</v>
      </c>
      <c r="F15">
        <v>6.6270899120933802</v>
      </c>
      <c r="G15">
        <v>106.748445556981</v>
      </c>
      <c r="H15">
        <v>6.01177457619265</v>
      </c>
      <c r="I15">
        <v>3.3078321582179798E-2</v>
      </c>
      <c r="J15">
        <v>181.621103279848</v>
      </c>
      <c r="K15">
        <v>9.7595731520491196</v>
      </c>
      <c r="L15">
        <v>87.490507965703102</v>
      </c>
      <c r="M15">
        <v>44.956574748222003</v>
      </c>
      <c r="N15">
        <v>120.368617791305</v>
      </c>
      <c r="O15">
        <v>53.9949017396928</v>
      </c>
      <c r="P15">
        <v>8.8971608492588192</v>
      </c>
      <c r="Q15">
        <v>2.2080097151986502</v>
      </c>
      <c r="R15">
        <v>738.07953526085896</v>
      </c>
      <c r="S15">
        <v>0.15906203297286101</v>
      </c>
      <c r="T15">
        <v>1.7779751242266599</v>
      </c>
      <c r="U15">
        <v>0.118458403600269</v>
      </c>
      <c r="V15">
        <v>23.1342309848615</v>
      </c>
      <c r="W15">
        <v>8.1103903279147893</v>
      </c>
      <c r="X15">
        <v>18.948674438547702</v>
      </c>
      <c r="Y15">
        <v>29.952392896863799</v>
      </c>
      <c r="Z15">
        <v>16.945400155682101</v>
      </c>
      <c r="AA15">
        <v>8.9116312532535105</v>
      </c>
      <c r="AB15">
        <v>1.9350222416263101</v>
      </c>
      <c r="AC15">
        <v>5.7709044313927187</v>
      </c>
      <c r="AD15">
        <v>1530.8764138354816</v>
      </c>
    </row>
    <row r="16" spans="1:30" x14ac:dyDescent="0.2">
      <c r="A16" s="5" t="s">
        <v>13</v>
      </c>
      <c r="B16">
        <v>8.1840951281658008</v>
      </c>
      <c r="C16">
        <v>10.1748522833543</v>
      </c>
      <c r="D16">
        <v>12.9171774943602</v>
      </c>
      <c r="E16">
        <v>17.039773769670798</v>
      </c>
      <c r="F16">
        <v>6.6270899120933802</v>
      </c>
      <c r="G16">
        <v>106.748445556981</v>
      </c>
      <c r="H16">
        <v>6.01177457619265</v>
      </c>
      <c r="I16">
        <v>3.3078321582179798E-2</v>
      </c>
      <c r="J16">
        <v>181.621103279848</v>
      </c>
      <c r="K16">
        <v>9.7595731520491196</v>
      </c>
      <c r="L16">
        <v>87.490507965703102</v>
      </c>
      <c r="M16">
        <v>44.956574748222003</v>
      </c>
      <c r="N16">
        <v>120.368617791305</v>
      </c>
      <c r="O16">
        <v>53.9949017396928</v>
      </c>
      <c r="P16">
        <v>8.8971608492588192</v>
      </c>
      <c r="Q16">
        <v>2.2080097151986502</v>
      </c>
      <c r="R16">
        <v>738.07953526085896</v>
      </c>
      <c r="S16">
        <v>0.15906203297286101</v>
      </c>
      <c r="T16">
        <v>1.7779751242266599</v>
      </c>
      <c r="U16">
        <v>0.118458403600269</v>
      </c>
      <c r="V16">
        <v>23.1342309848615</v>
      </c>
      <c r="W16">
        <v>8.1103903279147893</v>
      </c>
      <c r="X16">
        <v>18.948674438547702</v>
      </c>
      <c r="Y16">
        <v>29.952392896863799</v>
      </c>
      <c r="Z16">
        <v>16.945400155682101</v>
      </c>
      <c r="AA16">
        <v>8.9116312532535105</v>
      </c>
      <c r="AB16">
        <v>1.9350222416263101</v>
      </c>
      <c r="AC16">
        <v>5.7709044313927187</v>
      </c>
      <c r="AD16">
        <v>1530.8764138354816</v>
      </c>
    </row>
    <row r="17" spans="1:30" x14ac:dyDescent="0.2">
      <c r="A17" s="4" t="s">
        <v>14</v>
      </c>
      <c r="B17">
        <v>829.38599484465101</v>
      </c>
      <c r="C17">
        <v>1209.7738360615199</v>
      </c>
      <c r="D17">
        <v>472.98406284804798</v>
      </c>
      <c r="E17">
        <v>80.442139247241897</v>
      </c>
      <c r="F17">
        <v>898.02584555769795</v>
      </c>
      <c r="G17">
        <v>7538.3296840306903</v>
      </c>
      <c r="H17">
        <v>650.13471509217698</v>
      </c>
      <c r="I17">
        <v>138.803375323783</v>
      </c>
      <c r="J17">
        <v>3357.93279498423</v>
      </c>
      <c r="K17">
        <v>835.61456502096098</v>
      </c>
      <c r="L17">
        <v>6016.5689076627204</v>
      </c>
      <c r="M17">
        <v>6521.5642965832903</v>
      </c>
      <c r="N17">
        <v>688.61743273886998</v>
      </c>
      <c r="O17">
        <v>348.97425612152301</v>
      </c>
      <c r="P17">
        <v>809.39275466253798</v>
      </c>
      <c r="Q17">
        <v>513.85021950439602</v>
      </c>
      <c r="R17">
        <v>5259.47101880837</v>
      </c>
      <c r="S17">
        <v>221.48677399352599</v>
      </c>
      <c r="T17">
        <v>43.480613771003803</v>
      </c>
      <c r="U17">
        <v>189.30730766910301</v>
      </c>
      <c r="V17">
        <v>1908.1526342459899</v>
      </c>
      <c r="W17">
        <v>3092.1119882920798</v>
      </c>
      <c r="X17">
        <v>563.97533741373297</v>
      </c>
      <c r="Y17">
        <v>1093.76883729054</v>
      </c>
      <c r="Z17">
        <v>1407.39412845328</v>
      </c>
      <c r="AA17">
        <v>238.56766625946099</v>
      </c>
      <c r="AB17">
        <v>419.67448335752601</v>
      </c>
      <c r="AC17">
        <v>22.450970018794358</v>
      </c>
      <c r="AD17">
        <v>45370.236639857801</v>
      </c>
    </row>
    <row r="18" spans="1:30" x14ac:dyDescent="0.2">
      <c r="A18" s="5" t="s">
        <v>2</v>
      </c>
      <c r="B18">
        <v>2.6483282437648499</v>
      </c>
      <c r="C18">
        <v>1.6063125465667001</v>
      </c>
      <c r="D18">
        <v>13.2910767425613</v>
      </c>
      <c r="E18">
        <v>0</v>
      </c>
      <c r="F18">
        <v>68.241147218075497</v>
      </c>
      <c r="G18">
        <v>101.980024853288</v>
      </c>
      <c r="H18">
        <v>0</v>
      </c>
      <c r="I18">
        <v>1.2762249374694401</v>
      </c>
      <c r="J18">
        <v>29.525710167631999</v>
      </c>
      <c r="K18">
        <v>7.1327250997327798E-2</v>
      </c>
      <c r="L18">
        <v>6.5714159743387803</v>
      </c>
      <c r="M18">
        <v>77.709611898988399</v>
      </c>
      <c r="N18">
        <v>0</v>
      </c>
      <c r="O18">
        <v>4.2856204530602397E-2</v>
      </c>
      <c r="P18">
        <v>9.94605799399476</v>
      </c>
      <c r="Q18">
        <v>90.216043561484298</v>
      </c>
      <c r="R18">
        <v>0</v>
      </c>
      <c r="S18">
        <v>9.8288628651676397</v>
      </c>
      <c r="T18">
        <v>4.4289381497780297E-3</v>
      </c>
      <c r="U18">
        <v>1.41082380858801</v>
      </c>
      <c r="V18">
        <v>1.40452560138381E-2</v>
      </c>
      <c r="W18">
        <v>858.04370339541504</v>
      </c>
      <c r="X18">
        <v>0</v>
      </c>
      <c r="Y18">
        <v>1.1422478830113001</v>
      </c>
      <c r="Z18">
        <v>0</v>
      </c>
      <c r="AA18">
        <v>0</v>
      </c>
      <c r="AB18">
        <v>0.60412857207241799</v>
      </c>
      <c r="AC18">
        <v>0</v>
      </c>
      <c r="AD18">
        <v>1274.1743783121115</v>
      </c>
    </row>
    <row r="19" spans="1:30" x14ac:dyDescent="0.2">
      <c r="A19" s="5" t="s">
        <v>3</v>
      </c>
      <c r="B19">
        <v>18.490298306430802</v>
      </c>
      <c r="C19">
        <v>36.443889219159402</v>
      </c>
      <c r="D19">
        <v>6.8402418052285601</v>
      </c>
      <c r="E19">
        <v>1.2653698624244101</v>
      </c>
      <c r="F19">
        <v>19.6084164657481</v>
      </c>
      <c r="G19">
        <v>102.800089409946</v>
      </c>
      <c r="H19">
        <v>8.1407496518257005</v>
      </c>
      <c r="I19">
        <v>2.43421907871635</v>
      </c>
      <c r="J19">
        <v>442.53772563712101</v>
      </c>
      <c r="K19">
        <v>25.1835833106073</v>
      </c>
      <c r="L19">
        <v>300.66726025057</v>
      </c>
      <c r="M19">
        <v>176.686058056203</v>
      </c>
      <c r="N19">
        <v>34.500857805168401</v>
      </c>
      <c r="O19">
        <v>8.2178470148348595</v>
      </c>
      <c r="P19">
        <v>3.0663571038922899</v>
      </c>
      <c r="Q19">
        <v>18.312103766947502</v>
      </c>
      <c r="R19">
        <v>175.45577143593201</v>
      </c>
      <c r="S19">
        <v>4.7278630133395696</v>
      </c>
      <c r="T19">
        <v>0.137770526093937</v>
      </c>
      <c r="U19">
        <v>1.3634168974157099</v>
      </c>
      <c r="V19">
        <v>12.8182259779016</v>
      </c>
      <c r="W19">
        <v>153.09785000479101</v>
      </c>
      <c r="X19">
        <v>24.529233298688801</v>
      </c>
      <c r="Y19">
        <v>14.824557875307001</v>
      </c>
      <c r="Z19">
        <v>38.767035840698703</v>
      </c>
      <c r="AA19">
        <v>7.9811776814762503</v>
      </c>
      <c r="AB19">
        <v>2.2547540971728099</v>
      </c>
      <c r="AC19">
        <v>1.0499624240993477</v>
      </c>
      <c r="AD19">
        <v>1642.2026858177437</v>
      </c>
    </row>
    <row r="20" spans="1:30" x14ac:dyDescent="0.2">
      <c r="A20" s="5" t="s">
        <v>4</v>
      </c>
      <c r="B20">
        <v>94.172631326433603</v>
      </c>
      <c r="C20">
        <v>373.36003546057401</v>
      </c>
      <c r="D20">
        <v>3.6200582163127097E-2</v>
      </c>
      <c r="E20">
        <v>4.3631428243955304</v>
      </c>
      <c r="F20">
        <v>0</v>
      </c>
      <c r="G20">
        <v>1584.9681392515199</v>
      </c>
      <c r="H20">
        <v>35.6039206491605</v>
      </c>
      <c r="I20">
        <v>0.92181098139665296</v>
      </c>
      <c r="J20">
        <v>489.09385499764198</v>
      </c>
      <c r="K20">
        <v>47.840758752042298</v>
      </c>
      <c r="L20">
        <v>847.12359396915895</v>
      </c>
      <c r="M20">
        <v>398.92382333745502</v>
      </c>
      <c r="N20">
        <v>89.191613522246399</v>
      </c>
      <c r="O20">
        <v>10.6116104540123</v>
      </c>
      <c r="P20">
        <v>0</v>
      </c>
      <c r="Q20">
        <v>187.03120992601899</v>
      </c>
      <c r="R20">
        <v>293.65523860837698</v>
      </c>
      <c r="S20">
        <v>2.1895615835513902</v>
      </c>
      <c r="T20">
        <v>15.358950808307799</v>
      </c>
      <c r="U20">
        <v>6.7266185533582199</v>
      </c>
      <c r="V20">
        <v>3.7525805398163201</v>
      </c>
      <c r="W20">
        <v>2.3321041850351598</v>
      </c>
      <c r="X20">
        <v>30.574091869354099</v>
      </c>
      <c r="Y20">
        <v>7.8571420906524496</v>
      </c>
      <c r="Z20">
        <v>5.4173804754045296</v>
      </c>
      <c r="AA20">
        <v>20.218985161963602</v>
      </c>
      <c r="AB20">
        <v>0</v>
      </c>
      <c r="AC20">
        <v>0.16734565475024665</v>
      </c>
      <c r="AD20">
        <v>4551.4923455648022</v>
      </c>
    </row>
    <row r="21" spans="1:30" x14ac:dyDescent="0.2">
      <c r="A21" s="5" t="s">
        <v>5</v>
      </c>
      <c r="B21">
        <v>142.04393263725899</v>
      </c>
      <c r="C21">
        <v>482.38257742723198</v>
      </c>
      <c r="D21">
        <v>14.445406272602501</v>
      </c>
      <c r="E21">
        <v>0</v>
      </c>
      <c r="F21">
        <v>233.509630406773</v>
      </c>
      <c r="G21">
        <v>2843.9182479476399</v>
      </c>
      <c r="H21">
        <v>87.996122121938498</v>
      </c>
      <c r="I21">
        <v>10.0164080133826</v>
      </c>
      <c r="J21">
        <v>685.46547376474803</v>
      </c>
      <c r="K21">
        <v>4.2660374243966004</v>
      </c>
      <c r="L21">
        <v>1714.76826242327</v>
      </c>
      <c r="M21">
        <v>4355.6133091665397</v>
      </c>
      <c r="N21">
        <v>59.294702067567499</v>
      </c>
      <c r="O21">
        <v>67.035049647673603</v>
      </c>
      <c r="P21">
        <v>292.17456557413101</v>
      </c>
      <c r="Q21">
        <v>101.19310653052</v>
      </c>
      <c r="R21">
        <v>2925.7784365338798</v>
      </c>
      <c r="S21">
        <v>22.601065147297799</v>
      </c>
      <c r="T21">
        <v>19.300578108238799</v>
      </c>
      <c r="U21">
        <v>17.126907387873</v>
      </c>
      <c r="V21">
        <v>1417.21807518797</v>
      </c>
      <c r="W21">
        <v>573.83141686146098</v>
      </c>
      <c r="X21">
        <v>65.108114990728893</v>
      </c>
      <c r="Y21">
        <v>283.91884936943597</v>
      </c>
      <c r="Z21">
        <v>14.235916083384099</v>
      </c>
      <c r="AA21">
        <v>18.559041862021601</v>
      </c>
      <c r="AB21">
        <v>265.18547404919298</v>
      </c>
      <c r="AC21">
        <v>0</v>
      </c>
      <c r="AD21">
        <v>16716.986707007178</v>
      </c>
    </row>
    <row r="22" spans="1:30" x14ac:dyDescent="0.2">
      <c r="A22" s="5" t="s">
        <v>6</v>
      </c>
      <c r="B22">
        <v>144.881892261057</v>
      </c>
      <c r="C22">
        <v>72.261640796792605</v>
      </c>
      <c r="D22">
        <v>102.667872706273</v>
      </c>
      <c r="E22">
        <v>0.28202593677447702</v>
      </c>
      <c r="F22">
        <v>111.730595767593</v>
      </c>
      <c r="G22">
        <v>668.15648701582302</v>
      </c>
      <c r="H22">
        <v>166.298223247869</v>
      </c>
      <c r="I22">
        <v>76.617695874243495</v>
      </c>
      <c r="J22">
        <v>647.02408426832096</v>
      </c>
      <c r="K22">
        <v>190.742706708588</v>
      </c>
      <c r="L22">
        <v>708.87512623739894</v>
      </c>
      <c r="M22">
        <v>257.21753824733901</v>
      </c>
      <c r="N22">
        <v>37.9094173269553</v>
      </c>
      <c r="O22">
        <v>146.770686259157</v>
      </c>
      <c r="P22">
        <v>176.149918540584</v>
      </c>
      <c r="Q22">
        <v>7.3429627910505699</v>
      </c>
      <c r="R22">
        <v>969.20033765689402</v>
      </c>
      <c r="S22">
        <v>95.154242690645603</v>
      </c>
      <c r="T22">
        <v>2.2736928778977799</v>
      </c>
      <c r="U22">
        <v>97.098951332409797</v>
      </c>
      <c r="V22">
        <v>98.242822295766899</v>
      </c>
      <c r="W22">
        <v>456.43003946496998</v>
      </c>
      <c r="X22">
        <v>287.53681027755903</v>
      </c>
      <c r="Y22">
        <v>491.042162276108</v>
      </c>
      <c r="Z22">
        <v>187.18473303481801</v>
      </c>
      <c r="AA22">
        <v>117.554751502968</v>
      </c>
      <c r="AB22">
        <v>6.6324177669014803</v>
      </c>
      <c r="AC22">
        <v>6.6044841731292395E-2</v>
      </c>
      <c r="AD22">
        <v>6323.3458800044991</v>
      </c>
    </row>
    <row r="23" spans="1:30" x14ac:dyDescent="0.2">
      <c r="A23" s="5" t="s">
        <v>7</v>
      </c>
      <c r="B23">
        <v>0</v>
      </c>
      <c r="C23">
        <v>0</v>
      </c>
      <c r="D23">
        <v>0</v>
      </c>
      <c r="E23">
        <v>1.2748256534380401E-3</v>
      </c>
      <c r="F23">
        <v>0</v>
      </c>
      <c r="G23">
        <v>2.5816517233153102E-2</v>
      </c>
      <c r="H23">
        <v>0</v>
      </c>
      <c r="I23">
        <v>0</v>
      </c>
      <c r="J23">
        <v>1.9695055214307599E-2</v>
      </c>
      <c r="K23">
        <v>0</v>
      </c>
      <c r="L23">
        <v>1.7583651751181099E-2</v>
      </c>
      <c r="M23">
        <v>0</v>
      </c>
      <c r="N23" s="56">
        <v>8.8078610125732698E-5</v>
      </c>
      <c r="O23">
        <v>0</v>
      </c>
      <c r="P23">
        <v>0</v>
      </c>
      <c r="Q23">
        <v>0</v>
      </c>
      <c r="R23">
        <v>6.1198281440767103E-4</v>
      </c>
      <c r="S23">
        <v>0</v>
      </c>
      <c r="T23">
        <v>0</v>
      </c>
      <c r="U23">
        <v>0</v>
      </c>
      <c r="V23">
        <v>0</v>
      </c>
      <c r="W23">
        <v>3.1675588150353901E-2</v>
      </c>
      <c r="X23">
        <v>0</v>
      </c>
      <c r="Y23">
        <v>4.3227315730331303E-3</v>
      </c>
      <c r="Z23">
        <v>0</v>
      </c>
      <c r="AA23">
        <v>4.4735670269135802E-2</v>
      </c>
      <c r="AB23">
        <v>0</v>
      </c>
      <c r="AC23">
        <v>0</v>
      </c>
      <c r="AD23">
        <v>0.14580410126913634</v>
      </c>
    </row>
    <row r="24" spans="1:30" x14ac:dyDescent="0.2">
      <c r="A24" s="5" t="s">
        <v>8</v>
      </c>
      <c r="B24">
        <v>89.444419721987799</v>
      </c>
      <c r="C24">
        <v>0.33037157165495501</v>
      </c>
      <c r="D24">
        <v>87.730247604409698</v>
      </c>
      <c r="E24">
        <v>0</v>
      </c>
      <c r="F24">
        <v>118.118506087928</v>
      </c>
      <c r="G24">
        <v>667.66183658670798</v>
      </c>
      <c r="H24">
        <v>240.008498820488</v>
      </c>
      <c r="I24">
        <v>41.3771640482652</v>
      </c>
      <c r="J24">
        <v>0</v>
      </c>
      <c r="K24">
        <v>212.31848810178499</v>
      </c>
      <c r="L24">
        <v>305.34759326609401</v>
      </c>
      <c r="M24">
        <v>15.703634113866</v>
      </c>
      <c r="N24">
        <v>9.2018326310263401</v>
      </c>
      <c r="O24">
        <v>16.912295921198599</v>
      </c>
      <c r="P24">
        <v>73.716193739471393</v>
      </c>
      <c r="Q24">
        <v>0</v>
      </c>
      <c r="R24">
        <v>194.04482836920599</v>
      </c>
      <c r="S24">
        <v>72.034436140371696</v>
      </c>
      <c r="T24">
        <v>0</v>
      </c>
      <c r="U24">
        <v>59.231336811288401</v>
      </c>
      <c r="V24">
        <v>64.263870704325001</v>
      </c>
      <c r="W24">
        <v>633.06531397459696</v>
      </c>
      <c r="X24">
        <v>0.47325622944085299</v>
      </c>
      <c r="Y24">
        <v>123.656767364811</v>
      </c>
      <c r="Z24">
        <v>301.45281637829299</v>
      </c>
      <c r="AA24">
        <v>15.7710080713292</v>
      </c>
      <c r="AB24">
        <v>84.154523105400997</v>
      </c>
      <c r="AC24">
        <v>0</v>
      </c>
      <c r="AD24">
        <v>3426.0192393639522</v>
      </c>
    </row>
    <row r="25" spans="1:30" x14ac:dyDescent="0.2">
      <c r="A25" s="5" t="s">
        <v>15</v>
      </c>
      <c r="B25">
        <v>180.00676930367499</v>
      </c>
      <c r="C25">
        <v>198.067373442904</v>
      </c>
      <c r="D25">
        <v>235.81717907121001</v>
      </c>
      <c r="E25">
        <v>13.4867944124763</v>
      </c>
      <c r="F25">
        <v>319.93711596805701</v>
      </c>
      <c r="G25">
        <v>820.63480059016194</v>
      </c>
      <c r="H25">
        <v>94.423456567699503</v>
      </c>
      <c r="I25">
        <v>5.2194252076803398</v>
      </c>
      <c r="J25">
        <v>715.06156186404598</v>
      </c>
      <c r="K25">
        <v>350.574713904193</v>
      </c>
      <c r="L25">
        <v>1987.118931834</v>
      </c>
      <c r="M25">
        <v>1140.26518661718</v>
      </c>
      <c r="N25">
        <v>268.699777095115</v>
      </c>
      <c r="O25">
        <v>83.145224016237606</v>
      </c>
      <c r="P25">
        <v>239.34746723580599</v>
      </c>
      <c r="Q25">
        <v>87.065223876638299</v>
      </c>
      <c r="R25">
        <v>466.392151938533</v>
      </c>
      <c r="S25">
        <v>13.5778155560137</v>
      </c>
      <c r="T25">
        <v>3.58220612145338</v>
      </c>
      <c r="U25">
        <v>5.3572926012454998</v>
      </c>
      <c r="V25">
        <v>284.806756455852</v>
      </c>
      <c r="W25">
        <v>290.21269191219</v>
      </c>
      <c r="X25">
        <v>88.248298895203305</v>
      </c>
      <c r="Y25">
        <v>159.30003788586299</v>
      </c>
      <c r="Z25">
        <v>838.64137817614403</v>
      </c>
      <c r="AA25">
        <v>45.350086268439</v>
      </c>
      <c r="AB25">
        <v>53.990881418167902</v>
      </c>
      <c r="AC25">
        <v>15.025302466499284</v>
      </c>
      <c r="AD25">
        <v>9003.3559007026943</v>
      </c>
    </row>
    <row r="26" spans="1:30" x14ac:dyDescent="0.2">
      <c r="A26" s="7" t="s">
        <v>16</v>
      </c>
      <c r="B26">
        <v>157.69772304404199</v>
      </c>
      <c r="C26">
        <v>45.321635596638799</v>
      </c>
      <c r="D26">
        <v>12.155838063598599</v>
      </c>
      <c r="E26">
        <v>61.043531385517703</v>
      </c>
      <c r="F26">
        <v>26.880433643520298</v>
      </c>
      <c r="G26">
        <v>748.18424185835897</v>
      </c>
      <c r="H26">
        <v>17.663744033194899</v>
      </c>
      <c r="I26">
        <v>0.94042718262932001</v>
      </c>
      <c r="J26">
        <v>349.20468922950801</v>
      </c>
      <c r="K26">
        <v>4.6169495683500097</v>
      </c>
      <c r="L26">
        <v>146.079140056136</v>
      </c>
      <c r="M26">
        <v>99.445135145716606</v>
      </c>
      <c r="N26">
        <v>189.81914421217999</v>
      </c>
      <c r="O26">
        <v>16.238686603878001</v>
      </c>
      <c r="P26">
        <v>14.992194474657399</v>
      </c>
      <c r="Q26">
        <v>22.689569051736001</v>
      </c>
      <c r="R26">
        <v>234.94364228273699</v>
      </c>
      <c r="S26">
        <v>1.3729269971392299</v>
      </c>
      <c r="T26">
        <v>2.8229863908622801</v>
      </c>
      <c r="U26">
        <v>0.99196027692484301</v>
      </c>
      <c r="V26">
        <v>27.036257828338901</v>
      </c>
      <c r="W26">
        <v>125.067192905472</v>
      </c>
      <c r="X26">
        <v>67.505531852757898</v>
      </c>
      <c r="Y26">
        <v>12.022749813784801</v>
      </c>
      <c r="Z26">
        <v>21.694868464540299</v>
      </c>
      <c r="AA26">
        <v>13.0878800409942</v>
      </c>
      <c r="AB26">
        <v>6.8523043486171096</v>
      </c>
      <c r="AC26">
        <v>6.1423146317141839</v>
      </c>
      <c r="AD26">
        <v>2432.5136989835487</v>
      </c>
    </row>
    <row r="27" spans="1:30" x14ac:dyDescent="0.2">
      <c r="A27" s="4" t="s">
        <v>17</v>
      </c>
      <c r="B27">
        <v>315.32842616562101</v>
      </c>
      <c r="C27">
        <v>499.37256703893797</v>
      </c>
      <c r="D27">
        <v>252.99689422269799</v>
      </c>
      <c r="E27">
        <v>45.272015139265697</v>
      </c>
      <c r="F27">
        <v>470.09357343599402</v>
      </c>
      <c r="G27">
        <v>3599.5944613976799</v>
      </c>
      <c r="H27">
        <v>269.63019513181899</v>
      </c>
      <c r="I27">
        <v>63.7010842403269</v>
      </c>
      <c r="J27">
        <v>1645.61692168476</v>
      </c>
      <c r="K27">
        <v>261.12619489682999</v>
      </c>
      <c r="L27">
        <v>3360.7537108923898</v>
      </c>
      <c r="M27">
        <v>1885.4479515361099</v>
      </c>
      <c r="N27">
        <v>496.835760541323</v>
      </c>
      <c r="O27">
        <v>199.11088287349801</v>
      </c>
      <c r="P27">
        <v>531.30345598641395</v>
      </c>
      <c r="Q27">
        <v>159.76932300237601</v>
      </c>
      <c r="R27">
        <v>2889.3034532567699</v>
      </c>
      <c r="S27">
        <v>117.936445269563</v>
      </c>
      <c r="T27">
        <v>19.715687247511799</v>
      </c>
      <c r="U27">
        <v>63.348679672148101</v>
      </c>
      <c r="V27">
        <v>804.61941253713599</v>
      </c>
      <c r="W27">
        <v>1646.44659359042</v>
      </c>
      <c r="X27">
        <v>666.403563091362</v>
      </c>
      <c r="Y27">
        <v>736.08362540767803</v>
      </c>
      <c r="Z27">
        <v>581.50531863047797</v>
      </c>
      <c r="AA27">
        <v>74.652998837182594</v>
      </c>
      <c r="AB27">
        <v>181.457381271862</v>
      </c>
      <c r="AC27">
        <v>15.936481351122749</v>
      </c>
      <c r="AD27">
        <v>21853.363058349314</v>
      </c>
    </row>
    <row r="28" spans="1:30" x14ac:dyDescent="0.2">
      <c r="A28" s="5" t="s">
        <v>2</v>
      </c>
      <c r="B28">
        <v>0.197082538483245</v>
      </c>
      <c r="C28">
        <v>0.92591589393556795</v>
      </c>
      <c r="D28">
        <v>3.9157764178323502</v>
      </c>
      <c r="E28">
        <v>0</v>
      </c>
      <c r="F28">
        <v>10.3631696967094</v>
      </c>
      <c r="G28">
        <v>6.5275314185931004</v>
      </c>
      <c r="H28">
        <v>0</v>
      </c>
      <c r="I28">
        <v>9.8714958685599097E-2</v>
      </c>
      <c r="J28">
        <v>7.0590363356547599</v>
      </c>
      <c r="K28">
        <v>2.60613387971587E-2</v>
      </c>
      <c r="L28">
        <v>0.65366553218597001</v>
      </c>
      <c r="M28">
        <v>4.05546023619792</v>
      </c>
      <c r="N28">
        <v>0</v>
      </c>
      <c r="O28">
        <v>6.1200561389415403E-2</v>
      </c>
      <c r="P28">
        <v>0.28719615457479197</v>
      </c>
      <c r="Q28">
        <v>3.5430593751832999</v>
      </c>
      <c r="R28">
        <v>0</v>
      </c>
      <c r="S28">
        <v>0.54316272471532501</v>
      </c>
      <c r="T28">
        <v>8.1043333184184399E-4</v>
      </c>
      <c r="U28">
        <v>4.0722382478023698E-2</v>
      </c>
      <c r="V28">
        <v>8.2398837034674908E-3</v>
      </c>
      <c r="W28">
        <v>320.34926646238199</v>
      </c>
      <c r="X28">
        <v>0</v>
      </c>
      <c r="Y28">
        <v>0.37503344949768302</v>
      </c>
      <c r="Z28">
        <v>0</v>
      </c>
      <c r="AA28">
        <v>0</v>
      </c>
      <c r="AB28">
        <v>0.45341287913693501</v>
      </c>
      <c r="AC28">
        <v>0</v>
      </c>
      <c r="AD28">
        <v>359.4845186734687</v>
      </c>
    </row>
    <row r="29" spans="1:30" x14ac:dyDescent="0.2">
      <c r="A29" s="5" t="s">
        <v>3</v>
      </c>
      <c r="B29">
        <v>15.7545023200756</v>
      </c>
      <c r="C29">
        <v>39.691398566625502</v>
      </c>
      <c r="D29">
        <v>27.6393924323547</v>
      </c>
      <c r="E29">
        <v>25.430482943475099</v>
      </c>
      <c r="F29">
        <v>36.206445235669101</v>
      </c>
      <c r="G29">
        <v>487.76566156606702</v>
      </c>
      <c r="H29">
        <v>10.798920441696</v>
      </c>
      <c r="I29">
        <v>4.2791757922007898</v>
      </c>
      <c r="J29">
        <v>270.40323170923602</v>
      </c>
      <c r="K29">
        <v>4.9812971460595499</v>
      </c>
      <c r="L29">
        <v>438.46335982624998</v>
      </c>
      <c r="M29">
        <v>79.637044921772898</v>
      </c>
      <c r="N29">
        <v>48.643633585416502</v>
      </c>
      <c r="O29">
        <v>33.997841871607598</v>
      </c>
      <c r="P29">
        <v>58.230835404278203</v>
      </c>
      <c r="Q29">
        <v>27.757731483066301</v>
      </c>
      <c r="R29">
        <v>526.816024209734</v>
      </c>
      <c r="S29">
        <v>27.172241972196201</v>
      </c>
      <c r="T29">
        <v>0.22438179971791</v>
      </c>
      <c r="U29">
        <v>19.333889374850301</v>
      </c>
      <c r="V29">
        <v>14.851632877330699</v>
      </c>
      <c r="W29">
        <v>343.07340087197201</v>
      </c>
      <c r="X29">
        <v>350.04560373316701</v>
      </c>
      <c r="Y29">
        <v>241.57862717582501</v>
      </c>
      <c r="Z29">
        <v>33.180532017250101</v>
      </c>
      <c r="AA29">
        <v>25.125708904878302</v>
      </c>
      <c r="AB29">
        <v>4.0695745206521901</v>
      </c>
      <c r="AC29">
        <v>4.4336910346412308</v>
      </c>
      <c r="AD29">
        <v>3199.5862637380706</v>
      </c>
    </row>
    <row r="30" spans="1:30" x14ac:dyDescent="0.2">
      <c r="A30" s="5" t="s">
        <v>5</v>
      </c>
      <c r="B30">
        <v>84.3619407602488</v>
      </c>
      <c r="C30">
        <v>228.969876252441</v>
      </c>
      <c r="D30">
        <v>12.4583349673896</v>
      </c>
      <c r="E30">
        <v>0</v>
      </c>
      <c r="F30">
        <v>162.12795917900399</v>
      </c>
      <c r="G30">
        <v>1735.0442764311499</v>
      </c>
      <c r="H30">
        <v>42.439040534983</v>
      </c>
      <c r="I30">
        <v>6.7180598068164104</v>
      </c>
      <c r="J30">
        <v>529.49750882195599</v>
      </c>
      <c r="K30">
        <v>1.6566502456697301</v>
      </c>
      <c r="L30">
        <v>1182.83120836633</v>
      </c>
      <c r="M30">
        <v>1424.93255481445</v>
      </c>
      <c r="N30">
        <v>67.186861408410394</v>
      </c>
      <c r="O30">
        <v>53.587811390135002</v>
      </c>
      <c r="P30">
        <v>255.78903396815599</v>
      </c>
      <c r="Q30">
        <v>41.682570533992902</v>
      </c>
      <c r="R30">
        <v>1754.2646858159501</v>
      </c>
      <c r="S30">
        <v>14.9004806265125</v>
      </c>
      <c r="T30">
        <v>11.1374766351265</v>
      </c>
      <c r="U30">
        <v>7.9529715358463102</v>
      </c>
      <c r="V30">
        <v>633.17225453141202</v>
      </c>
      <c r="W30">
        <v>341.61771686162098</v>
      </c>
      <c r="X30">
        <v>104.536302166003</v>
      </c>
      <c r="Y30">
        <v>211.99166265659699</v>
      </c>
      <c r="Z30">
        <v>6.5528193659301497</v>
      </c>
      <c r="AA30">
        <v>9.1922536516362303</v>
      </c>
      <c r="AB30">
        <v>117.356480660225</v>
      </c>
      <c r="AC30">
        <v>0</v>
      </c>
      <c r="AD30">
        <v>9041.9587919880141</v>
      </c>
    </row>
    <row r="31" spans="1:30" x14ac:dyDescent="0.2">
      <c r="A31" s="5" t="s">
        <v>6</v>
      </c>
      <c r="B31">
        <v>7.02994423882331</v>
      </c>
      <c r="C31">
        <v>3.4847521407090798</v>
      </c>
      <c r="D31">
        <v>1.83557074213444</v>
      </c>
      <c r="E31">
        <v>0.41195827534566198</v>
      </c>
      <c r="F31">
        <v>2.3324216399449602</v>
      </c>
      <c r="G31">
        <v>7.4825015168586804</v>
      </c>
      <c r="H31">
        <v>1.24516797666874</v>
      </c>
      <c r="I31">
        <v>0.54909619122176501</v>
      </c>
      <c r="J31">
        <v>18.8008555079691</v>
      </c>
      <c r="K31">
        <v>1.31794490173473</v>
      </c>
      <c r="L31">
        <v>12.7116288710437</v>
      </c>
      <c r="M31">
        <v>1.46325261604761</v>
      </c>
      <c r="N31">
        <v>48.738314729360901</v>
      </c>
      <c r="O31">
        <v>3.0355991083603602</v>
      </c>
      <c r="P31">
        <v>5.1878477734109296</v>
      </c>
      <c r="Q31">
        <v>4.1585118093209597E-2</v>
      </c>
      <c r="R31">
        <v>25.303135118737199</v>
      </c>
      <c r="S31">
        <v>0.70326855589812998</v>
      </c>
      <c r="T31">
        <v>9.4142286340713806E-3</v>
      </c>
      <c r="U31">
        <v>1.7584844417857599</v>
      </c>
      <c r="V31">
        <v>6.3620673921732296</v>
      </c>
      <c r="W31">
        <v>5.3067549416378599</v>
      </c>
      <c r="X31">
        <v>7.098847096389</v>
      </c>
      <c r="Y31">
        <v>223.71120860242701</v>
      </c>
      <c r="Z31">
        <v>3.3235861603652199</v>
      </c>
      <c r="AA31">
        <v>1.18591404892803</v>
      </c>
      <c r="AB31">
        <v>6.7062675426477994E-2</v>
      </c>
      <c r="AC31">
        <v>2.89330052455028E-2</v>
      </c>
      <c r="AD31">
        <v>390.52711761537563</v>
      </c>
    </row>
    <row r="32" spans="1:30" x14ac:dyDescent="0.2">
      <c r="A32" s="7" t="s">
        <v>15</v>
      </c>
      <c r="B32">
        <v>207.98495630798999</v>
      </c>
      <c r="C32">
        <v>226.30062418522701</v>
      </c>
      <c r="D32">
        <v>207.14781966298699</v>
      </c>
      <c r="E32">
        <v>19.429573920444899</v>
      </c>
      <c r="F32">
        <v>259.06357768466501</v>
      </c>
      <c r="G32">
        <v>1362.7744904650101</v>
      </c>
      <c r="H32">
        <v>215.14706617847099</v>
      </c>
      <c r="I32">
        <v>52.0560374914023</v>
      </c>
      <c r="J32">
        <v>819.85628930994596</v>
      </c>
      <c r="K32">
        <v>253.14424126456899</v>
      </c>
      <c r="L32">
        <v>1726.0938482965701</v>
      </c>
      <c r="M32">
        <v>375.35963894763597</v>
      </c>
      <c r="N32">
        <v>332.266950818135</v>
      </c>
      <c r="O32">
        <v>108.42842994200601</v>
      </c>
      <c r="P32">
        <v>211.80854268599401</v>
      </c>
      <c r="Q32">
        <v>86.744376492040203</v>
      </c>
      <c r="R32">
        <v>582.91960811235106</v>
      </c>
      <c r="S32">
        <v>74.617291390241206</v>
      </c>
      <c r="T32">
        <v>8.3436041507014593</v>
      </c>
      <c r="U32">
        <v>34.2626119371877</v>
      </c>
      <c r="V32">
        <v>150.22521785251601</v>
      </c>
      <c r="W32">
        <v>636.09945445281198</v>
      </c>
      <c r="X32">
        <v>204.722810095802</v>
      </c>
      <c r="Y32">
        <v>58.427093523329702</v>
      </c>
      <c r="Z32">
        <v>538.44838108693295</v>
      </c>
      <c r="AA32">
        <v>39.149122231740002</v>
      </c>
      <c r="AB32">
        <v>59.510850536421501</v>
      </c>
      <c r="AC32">
        <v>11.473857311236015</v>
      </c>
      <c r="AD32">
        <v>8861.8063663343819</v>
      </c>
    </row>
    <row r="33" spans="6:7" ht="19" x14ac:dyDescent="0.2">
      <c r="F33" s="54"/>
      <c r="G33" s="50"/>
    </row>
    <row r="34" spans="6:7" ht="19" x14ac:dyDescent="0.2">
      <c r="F34" s="54"/>
      <c r="G34" s="50"/>
    </row>
    <row r="35" spans="6:7" ht="19" x14ac:dyDescent="0.2">
      <c r="F35" s="54"/>
    </row>
    <row r="36" spans="6:7" ht="19" x14ac:dyDescent="0.2">
      <c r="F36" s="54"/>
    </row>
    <row r="37" spans="6:7" ht="19" x14ac:dyDescent="0.2">
      <c r="F37" s="54"/>
    </row>
    <row r="38" spans="6:7" ht="19" x14ac:dyDescent="0.2">
      <c r="F38" s="5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640E5-4276-5941-8B5A-89145E24978F}">
  <sheetPr>
    <tabColor theme="5" tint="0.39997558519241921"/>
  </sheetPr>
  <dimension ref="A1:AD144"/>
  <sheetViews>
    <sheetView topLeftCell="T27" workbookViewId="0">
      <selection activeCell="AF17" sqref="AF17"/>
    </sheetView>
  </sheetViews>
  <sheetFormatPr baseColWidth="10" defaultRowHeight="16" x14ac:dyDescent="0.2"/>
  <cols>
    <col min="1" max="1" width="37.1640625" customWidth="1"/>
  </cols>
  <sheetData>
    <row r="1" spans="1:30" x14ac:dyDescent="0.2">
      <c r="A1" s="1" t="s">
        <v>42</v>
      </c>
      <c r="B1" s="8">
        <v>2015</v>
      </c>
    </row>
    <row r="2" spans="1:30" x14ac:dyDescent="0.2">
      <c r="A2" s="2" t="s">
        <v>18</v>
      </c>
      <c r="B2" s="55" t="s">
        <v>20</v>
      </c>
      <c r="C2" s="55" t="s">
        <v>228</v>
      </c>
      <c r="D2" s="55" t="s">
        <v>229</v>
      </c>
      <c r="E2" s="55" t="s">
        <v>231</v>
      </c>
      <c r="F2" s="55" t="s">
        <v>232</v>
      </c>
      <c r="G2" s="55" t="s">
        <v>237</v>
      </c>
      <c r="H2" s="55" t="s">
        <v>233</v>
      </c>
      <c r="I2" s="55" t="s">
        <v>234</v>
      </c>
      <c r="J2" s="55" t="s">
        <v>250</v>
      </c>
      <c r="K2" s="55" t="s">
        <v>235</v>
      </c>
      <c r="L2" s="55" t="s">
        <v>236</v>
      </c>
      <c r="M2" s="55" t="s">
        <v>285</v>
      </c>
      <c r="N2" s="55" t="s">
        <v>284</v>
      </c>
      <c r="O2" s="55" t="s">
        <v>230</v>
      </c>
      <c r="P2" s="55" t="s">
        <v>238</v>
      </c>
      <c r="Q2" s="55" t="s">
        <v>239</v>
      </c>
      <c r="R2" s="55" t="s">
        <v>240</v>
      </c>
      <c r="S2" s="55" t="s">
        <v>242</v>
      </c>
      <c r="T2" s="55" t="s">
        <v>243</v>
      </c>
      <c r="U2" s="55" t="s">
        <v>241</v>
      </c>
      <c r="V2" s="55" t="s">
        <v>244</v>
      </c>
      <c r="W2" s="55" t="s">
        <v>245</v>
      </c>
      <c r="X2" s="55" t="s">
        <v>246</v>
      </c>
      <c r="Y2" s="55" t="s">
        <v>247</v>
      </c>
      <c r="Z2" s="55" t="s">
        <v>251</v>
      </c>
      <c r="AA2" s="55" t="s">
        <v>249</v>
      </c>
      <c r="AB2" s="55" t="s">
        <v>248</v>
      </c>
      <c r="AC2" s="55" t="s">
        <v>855</v>
      </c>
      <c r="AD2" s="55" t="s">
        <v>871</v>
      </c>
    </row>
    <row r="3" spans="1:30" x14ac:dyDescent="0.2">
      <c r="A3" s="9" t="s">
        <v>0</v>
      </c>
      <c r="B3">
        <v>725.641062377715</v>
      </c>
      <c r="C3">
        <v>902.67676168464698</v>
      </c>
      <c r="D3">
        <v>359.315536430441</v>
      </c>
      <c r="E3">
        <v>70.225475992503405</v>
      </c>
      <c r="F3">
        <v>532.84381136446996</v>
      </c>
      <c r="G3">
        <v>6831.4071744066996</v>
      </c>
      <c r="H3">
        <v>470.48520951529298</v>
      </c>
      <c r="I3">
        <v>83.137916869428096</v>
      </c>
      <c r="J3">
        <v>3478.7944927747199</v>
      </c>
      <c r="K3">
        <v>520.83929922563095</v>
      </c>
      <c r="L3">
        <v>6074.4141755786604</v>
      </c>
      <c r="M3">
        <v>4787.56606318185</v>
      </c>
      <c r="N3">
        <v>511.51168321712601</v>
      </c>
      <c r="O3">
        <v>227.470128121926</v>
      </c>
      <c r="P3">
        <v>522.59715966025794</v>
      </c>
      <c r="Q3">
        <v>340.962773269801</v>
      </c>
      <c r="R3">
        <v>3901.4035207183601</v>
      </c>
      <c r="S3">
        <v>145.76334053716701</v>
      </c>
      <c r="T3">
        <v>44.281014284467503</v>
      </c>
      <c r="U3">
        <v>103.915701882191</v>
      </c>
      <c r="V3">
        <v>1240.3987537783601</v>
      </c>
      <c r="W3">
        <v>1621.27274677435</v>
      </c>
      <c r="X3">
        <v>671.78907274501</v>
      </c>
      <c r="Y3">
        <v>855.30852295686998</v>
      </c>
      <c r="Z3">
        <v>894.05611685835697</v>
      </c>
      <c r="AA3">
        <v>136.34439445871499</v>
      </c>
      <c r="AB3">
        <v>259.50254880776299</v>
      </c>
      <c r="AC3">
        <v>27.009899147241345</v>
      </c>
      <c r="AD3">
        <v>36340.934356620055</v>
      </c>
    </row>
    <row r="4" spans="1:30" x14ac:dyDescent="0.2">
      <c r="A4" s="10" t="s">
        <v>21</v>
      </c>
      <c r="B4">
        <v>345.71043967903699</v>
      </c>
      <c r="C4">
        <v>427.37434907411301</v>
      </c>
      <c r="D4">
        <v>144.73896462483901</v>
      </c>
      <c r="E4">
        <v>30.129384474257201</v>
      </c>
      <c r="F4">
        <v>235.849812278147</v>
      </c>
      <c r="G4">
        <v>3526.2645506949202</v>
      </c>
      <c r="H4">
        <v>242.00938590398101</v>
      </c>
      <c r="I4">
        <v>33.541800221247897</v>
      </c>
      <c r="J4">
        <v>1571.0459561083701</v>
      </c>
      <c r="K4">
        <v>254.776846813806</v>
      </c>
      <c r="L4">
        <v>2789.6486348503099</v>
      </c>
      <c r="M4">
        <v>2235.07910625045</v>
      </c>
      <c r="N4">
        <v>242.18190558665199</v>
      </c>
      <c r="O4">
        <v>96.378772401771201</v>
      </c>
      <c r="P4">
        <v>232.41342135973301</v>
      </c>
      <c r="Q4">
        <v>157.54330124181001</v>
      </c>
      <c r="R4">
        <v>1698.38176452465</v>
      </c>
      <c r="S4">
        <v>60.802778855431903</v>
      </c>
      <c r="T4">
        <v>20.305208769160402</v>
      </c>
      <c r="U4">
        <v>44.960554267682099</v>
      </c>
      <c r="V4">
        <v>642.98369360387801</v>
      </c>
      <c r="W4">
        <v>715.82001003478103</v>
      </c>
      <c r="X4">
        <v>291.57791847928303</v>
      </c>
      <c r="Y4">
        <v>387.23235170582097</v>
      </c>
      <c r="Z4">
        <v>450.65994998021199</v>
      </c>
      <c r="AA4">
        <v>60.101916809555902</v>
      </c>
      <c r="AB4">
        <v>122.177100431471</v>
      </c>
      <c r="AC4">
        <v>13.356950179240375</v>
      </c>
      <c r="AD4">
        <v>17073.04682920465</v>
      </c>
    </row>
    <row r="5" spans="1:30" x14ac:dyDescent="0.2">
      <c r="A5" s="5" t="s">
        <v>22</v>
      </c>
      <c r="B5">
        <v>183.60007756044499</v>
      </c>
      <c r="C5">
        <v>211.30508446224101</v>
      </c>
      <c r="D5">
        <v>99.683644434780206</v>
      </c>
      <c r="E5">
        <v>15.2837170263441</v>
      </c>
      <c r="F5">
        <v>148.98167526749299</v>
      </c>
      <c r="G5">
        <v>1894.0485623811901</v>
      </c>
      <c r="H5">
        <v>125.225553452268</v>
      </c>
      <c r="I5">
        <v>22.793768441573999</v>
      </c>
      <c r="J5">
        <v>739.76171085328701</v>
      </c>
      <c r="K5">
        <v>117.721732788388</v>
      </c>
      <c r="L5">
        <v>1441.4893523478599</v>
      </c>
      <c r="M5">
        <v>1055.5371158328601</v>
      </c>
      <c r="N5">
        <v>148.291939305369</v>
      </c>
      <c r="O5">
        <v>54.266069117395702</v>
      </c>
      <c r="P5">
        <v>157.99903546158799</v>
      </c>
      <c r="Q5">
        <v>64.929084374927797</v>
      </c>
      <c r="R5">
        <v>953.39341560577998</v>
      </c>
      <c r="S5">
        <v>41.7970747409748</v>
      </c>
      <c r="T5">
        <v>9.6233355713896191</v>
      </c>
      <c r="U5">
        <v>28.613591660140401</v>
      </c>
      <c r="V5">
        <v>329.71335961505298</v>
      </c>
      <c r="W5">
        <v>485.44480389707002</v>
      </c>
      <c r="X5">
        <v>155.606977966812</v>
      </c>
      <c r="Y5">
        <v>255.99435079829399</v>
      </c>
      <c r="Z5">
        <v>206.16248197643</v>
      </c>
      <c r="AA5">
        <v>33.398197494954999</v>
      </c>
      <c r="AB5">
        <v>77.0312050625176</v>
      </c>
      <c r="AC5">
        <v>8.9238104757810959</v>
      </c>
      <c r="AD5">
        <v>9066.620727973228</v>
      </c>
    </row>
    <row r="6" spans="1:30" x14ac:dyDescent="0.2">
      <c r="A6" s="5" t="s">
        <v>23</v>
      </c>
      <c r="B6">
        <v>56.708906682212898</v>
      </c>
      <c r="C6">
        <v>67.046254928364107</v>
      </c>
      <c r="D6">
        <v>34.621106457312798</v>
      </c>
      <c r="E6">
        <v>5.7034264224362703</v>
      </c>
      <c r="F6">
        <v>51.820608493113198</v>
      </c>
      <c r="G6">
        <v>597.25364878031701</v>
      </c>
      <c r="H6">
        <v>35.179685290975101</v>
      </c>
      <c r="I6">
        <v>8.3424568603757105</v>
      </c>
      <c r="J6">
        <v>328.34420905733498</v>
      </c>
      <c r="K6">
        <v>40.081832648780697</v>
      </c>
      <c r="L6">
        <v>518.82762409565601</v>
      </c>
      <c r="M6">
        <v>408.92737051896</v>
      </c>
      <c r="N6">
        <v>55.612011396746801</v>
      </c>
      <c r="O6">
        <v>22.865218781510301</v>
      </c>
      <c r="P6">
        <v>51.0213553462387</v>
      </c>
      <c r="Q6">
        <v>26.480182006291201</v>
      </c>
      <c r="R6">
        <v>370.14963063541802</v>
      </c>
      <c r="S6">
        <v>14.540091429883701</v>
      </c>
      <c r="T6">
        <v>3.1664310014913002</v>
      </c>
      <c r="U6">
        <v>11.965442671798799</v>
      </c>
      <c r="V6">
        <v>104.91031369551899</v>
      </c>
      <c r="W6">
        <v>160.795172603781</v>
      </c>
      <c r="X6">
        <v>57.4800062043292</v>
      </c>
      <c r="Y6">
        <v>95.832617220098697</v>
      </c>
      <c r="Z6">
        <v>70.826026164184398</v>
      </c>
      <c r="AA6">
        <v>11.656254789396399</v>
      </c>
      <c r="AB6">
        <v>25.519972922589901</v>
      </c>
      <c r="AC6">
        <v>2.2742423071128361</v>
      </c>
      <c r="AD6">
        <v>3237.952099412234</v>
      </c>
    </row>
    <row r="7" spans="1:30" x14ac:dyDescent="0.2">
      <c r="A7" s="5" t="s">
        <v>24</v>
      </c>
      <c r="B7">
        <v>50.725128270548801</v>
      </c>
      <c r="C7">
        <v>99.712147709929397</v>
      </c>
      <c r="D7">
        <v>3.5686278119146202</v>
      </c>
      <c r="E7">
        <v>4.7858472724738297</v>
      </c>
      <c r="F7">
        <v>9.0650412680453094</v>
      </c>
      <c r="G7">
        <v>561.69932554248396</v>
      </c>
      <c r="H7">
        <v>49.954057305734601</v>
      </c>
      <c r="I7">
        <v>1.4412844857789</v>
      </c>
      <c r="J7">
        <v>257.67832675771302</v>
      </c>
      <c r="K7">
        <v>57.772829814608897</v>
      </c>
      <c r="L7">
        <v>437.98254439183302</v>
      </c>
      <c r="M7">
        <v>485.36430535029098</v>
      </c>
      <c r="N7">
        <v>11.613798572819199</v>
      </c>
      <c r="O7">
        <v>6.72706799172279</v>
      </c>
      <c r="P7">
        <v>9.2058245348925105</v>
      </c>
      <c r="Q7">
        <v>42.200838115735998</v>
      </c>
      <c r="R7">
        <v>88.560548638218407</v>
      </c>
      <c r="S7">
        <v>2.1786107262341399</v>
      </c>
      <c r="T7">
        <v>4.6016725176627604</v>
      </c>
      <c r="U7">
        <v>2.49239423667535</v>
      </c>
      <c r="V7">
        <v>133.412020624706</v>
      </c>
      <c r="W7">
        <v>18.945288195164199</v>
      </c>
      <c r="X7">
        <v>37.289913286774798</v>
      </c>
      <c r="Y7">
        <v>12.0905352816643</v>
      </c>
      <c r="Z7">
        <v>107.07956878417301</v>
      </c>
      <c r="AA7">
        <v>6.7941299224913099</v>
      </c>
      <c r="AB7">
        <v>5.5712336169671204</v>
      </c>
      <c r="AC7">
        <v>1.2678201549577761</v>
      </c>
      <c r="AD7">
        <v>2509.7807311822185</v>
      </c>
    </row>
    <row r="8" spans="1:30" x14ac:dyDescent="0.2">
      <c r="A8" s="5" t="s">
        <v>25</v>
      </c>
      <c r="B8">
        <v>54.676327165829697</v>
      </c>
      <c r="C8">
        <v>49.310861973578</v>
      </c>
      <c r="D8">
        <v>6.8655859208317001</v>
      </c>
      <c r="E8">
        <v>4.3563937530030099</v>
      </c>
      <c r="F8">
        <v>25.9824872494953</v>
      </c>
      <c r="G8">
        <v>473.26301399092199</v>
      </c>
      <c r="H8">
        <v>31.6500898550036</v>
      </c>
      <c r="I8">
        <v>0.96429043351932298</v>
      </c>
      <c r="J8">
        <v>245.26170944003701</v>
      </c>
      <c r="K8">
        <v>39.200451562028199</v>
      </c>
      <c r="L8">
        <v>391.34911401496203</v>
      </c>
      <c r="M8">
        <v>285.25031454834601</v>
      </c>
      <c r="N8">
        <v>26.664156311716599</v>
      </c>
      <c r="O8">
        <v>12.520416511142299</v>
      </c>
      <c r="P8">
        <v>14.187206017013199</v>
      </c>
      <c r="Q8">
        <v>23.933196744855699</v>
      </c>
      <c r="R8">
        <v>286.27816964523799</v>
      </c>
      <c r="S8">
        <v>2.2870019583391898</v>
      </c>
      <c r="T8">
        <v>2.9137696786167799</v>
      </c>
      <c r="U8">
        <v>1.8891256990674601</v>
      </c>
      <c r="V8">
        <v>74.947999668599294</v>
      </c>
      <c r="W8">
        <v>50.6347453387651</v>
      </c>
      <c r="X8">
        <v>41.201021021367403</v>
      </c>
      <c r="Y8">
        <v>23.3148484057646</v>
      </c>
      <c r="Z8">
        <v>66.5918730554246</v>
      </c>
      <c r="AA8">
        <v>8.2533346027130499</v>
      </c>
      <c r="AB8">
        <v>14.0546888293966</v>
      </c>
      <c r="AC8">
        <v>0.89107724138866717</v>
      </c>
      <c r="AD8">
        <v>2258.6932706369685</v>
      </c>
    </row>
    <row r="9" spans="1:30" x14ac:dyDescent="0.2">
      <c r="A9" s="10" t="s">
        <v>26</v>
      </c>
      <c r="B9">
        <v>245.85928724052999</v>
      </c>
      <c r="C9">
        <v>324.21603858140099</v>
      </c>
      <c r="D9">
        <v>156.60650910630801</v>
      </c>
      <c r="E9">
        <v>30.424338140427601</v>
      </c>
      <c r="F9">
        <v>199.80408936448001</v>
      </c>
      <c r="G9">
        <v>2307.69576626766</v>
      </c>
      <c r="H9">
        <v>153.26841610590699</v>
      </c>
      <c r="I9">
        <v>35.051550975179502</v>
      </c>
      <c r="J9">
        <v>1285.8451742966499</v>
      </c>
      <c r="K9">
        <v>179.65739573004899</v>
      </c>
      <c r="L9">
        <v>2317.4784668219199</v>
      </c>
      <c r="M9">
        <v>1802.91967694354</v>
      </c>
      <c r="N9">
        <v>179.47596323872699</v>
      </c>
      <c r="O9">
        <v>90.971715978484397</v>
      </c>
      <c r="P9">
        <v>192.17337101522801</v>
      </c>
      <c r="Q9">
        <v>131.40349948015401</v>
      </c>
      <c r="R9">
        <v>1433.6304566144299</v>
      </c>
      <c r="S9">
        <v>56.533317191503599</v>
      </c>
      <c r="T9">
        <v>16.1209777346313</v>
      </c>
      <c r="U9">
        <v>42.019707384333998</v>
      </c>
      <c r="V9">
        <v>397.09542447913202</v>
      </c>
      <c r="W9">
        <v>588.156037959895</v>
      </c>
      <c r="X9">
        <v>271.81851365475501</v>
      </c>
      <c r="Y9">
        <v>336.66389953295402</v>
      </c>
      <c r="Z9">
        <v>302.110698933668</v>
      </c>
      <c r="AA9">
        <v>55.031204707562701</v>
      </c>
      <c r="AB9">
        <v>90.834103804590299</v>
      </c>
      <c r="AC9">
        <v>9.5656680631766591</v>
      </c>
      <c r="AD9">
        <v>13232.431269347318</v>
      </c>
    </row>
    <row r="10" spans="1:30" x14ac:dyDescent="0.2">
      <c r="A10" s="5" t="s">
        <v>27</v>
      </c>
      <c r="B10">
        <v>184.184937290454</v>
      </c>
      <c r="C10">
        <v>255.00144171622401</v>
      </c>
      <c r="D10">
        <v>121.978409857523</v>
      </c>
      <c r="E10">
        <v>25.200724426184198</v>
      </c>
      <c r="F10">
        <v>145.92358112716099</v>
      </c>
      <c r="G10">
        <v>1753.9956561506399</v>
      </c>
      <c r="H10">
        <v>113.788587895492</v>
      </c>
      <c r="I10">
        <v>25.662028592492401</v>
      </c>
      <c r="J10">
        <v>1013.74667458663</v>
      </c>
      <c r="K10">
        <v>141.29229765582801</v>
      </c>
      <c r="L10">
        <v>1800.4205117474901</v>
      </c>
      <c r="M10">
        <v>1399.3121969097499</v>
      </c>
      <c r="N10">
        <v>138.693144353272</v>
      </c>
      <c r="O10">
        <v>70.751950251895906</v>
      </c>
      <c r="P10">
        <v>148.008612435396</v>
      </c>
      <c r="Q10">
        <v>102.29752224995499</v>
      </c>
      <c r="R10">
        <v>1108.77209688112</v>
      </c>
      <c r="S10">
        <v>43.842509925383297</v>
      </c>
      <c r="T10">
        <v>12.082701738985101</v>
      </c>
      <c r="U10">
        <v>30.535473791333398</v>
      </c>
      <c r="V10">
        <v>296.927916811822</v>
      </c>
      <c r="W10">
        <v>427.58693922859499</v>
      </c>
      <c r="X10">
        <v>217.87337896372799</v>
      </c>
      <c r="Y10">
        <v>253.63889406113501</v>
      </c>
      <c r="Z10">
        <v>241.11108442356999</v>
      </c>
      <c r="AA10">
        <v>44.285483046277598</v>
      </c>
      <c r="AB10">
        <v>70.562389689310095</v>
      </c>
      <c r="AC10">
        <v>7.5327251305488696</v>
      </c>
      <c r="AD10">
        <v>10195.009870938229</v>
      </c>
    </row>
    <row r="11" spans="1:30" x14ac:dyDescent="0.2">
      <c r="A11" s="5" t="s">
        <v>28</v>
      </c>
      <c r="B11">
        <v>61.674349950076</v>
      </c>
      <c r="C11">
        <v>69.214596865177199</v>
      </c>
      <c r="D11">
        <v>34.628099248784999</v>
      </c>
      <c r="E11">
        <v>5.2236137142434398</v>
      </c>
      <c r="F11">
        <v>53.880508237319503</v>
      </c>
      <c r="G11">
        <v>553.700110117024</v>
      </c>
      <c r="H11">
        <v>39.479828210415</v>
      </c>
      <c r="I11">
        <v>9.3895223826871295</v>
      </c>
      <c r="J11">
        <v>272.09849971001597</v>
      </c>
      <c r="K11">
        <v>38.365098074221201</v>
      </c>
      <c r="L11">
        <v>517.05795507443304</v>
      </c>
      <c r="M11">
        <v>403.60748003379098</v>
      </c>
      <c r="N11">
        <v>40.7828188854551</v>
      </c>
      <c r="O11">
        <v>20.219765726588399</v>
      </c>
      <c r="P11">
        <v>44.164758579832103</v>
      </c>
      <c r="Q11">
        <v>29.105977230199201</v>
      </c>
      <c r="R11">
        <v>324.85835973331001</v>
      </c>
      <c r="S11">
        <v>12.690807266120199</v>
      </c>
      <c r="T11">
        <v>4.0382759956461296</v>
      </c>
      <c r="U11">
        <v>11.4842335930005</v>
      </c>
      <c r="V11">
        <v>100.16750766731001</v>
      </c>
      <c r="W11">
        <v>160.56909873129899</v>
      </c>
      <c r="X11">
        <v>53.945134691026396</v>
      </c>
      <c r="Y11">
        <v>83.025005471818602</v>
      </c>
      <c r="Z11">
        <v>60.999614510097999</v>
      </c>
      <c r="AA11">
        <v>10.745721661285</v>
      </c>
      <c r="AB11">
        <v>20.271714115280201</v>
      </c>
      <c r="AC11">
        <v>2.0329429326277895</v>
      </c>
      <c r="AD11">
        <v>3037.4213984090884</v>
      </c>
    </row>
    <row r="12" spans="1:30" x14ac:dyDescent="0.2">
      <c r="A12" s="10" t="s">
        <v>29</v>
      </c>
      <c r="B12">
        <v>134.07133545814699</v>
      </c>
      <c r="C12">
        <v>151.086374029132</v>
      </c>
      <c r="D12">
        <v>57.970062699293003</v>
      </c>
      <c r="E12">
        <v>9.6717533778185398</v>
      </c>
      <c r="F12">
        <v>97.1899097218419</v>
      </c>
      <c r="G12">
        <v>997.44685744411197</v>
      </c>
      <c r="H12">
        <v>75.207407505403495</v>
      </c>
      <c r="I12">
        <v>14.5445656730005</v>
      </c>
      <c r="J12">
        <v>621.90336236968994</v>
      </c>
      <c r="K12">
        <v>86.405056681776202</v>
      </c>
      <c r="L12">
        <v>967.28707390642205</v>
      </c>
      <c r="M12">
        <v>749.567279987848</v>
      </c>
      <c r="N12">
        <v>89.853814391746695</v>
      </c>
      <c r="O12">
        <v>40.119639741671101</v>
      </c>
      <c r="P12">
        <v>98.010367285296496</v>
      </c>
      <c r="Q12">
        <v>52.015972547835901</v>
      </c>
      <c r="R12">
        <v>769.391299579269</v>
      </c>
      <c r="S12">
        <v>28.427244490232201</v>
      </c>
      <c r="T12">
        <v>7.8548277806757802</v>
      </c>
      <c r="U12">
        <v>16.9354402301752</v>
      </c>
      <c r="V12">
        <v>200.31963569535301</v>
      </c>
      <c r="W12">
        <v>317.296698779677</v>
      </c>
      <c r="X12">
        <v>108.39264061097001</v>
      </c>
      <c r="Y12">
        <v>131.41227171809399</v>
      </c>
      <c r="Z12">
        <v>141.28546794447499</v>
      </c>
      <c r="AA12">
        <v>21.211272941596398</v>
      </c>
      <c r="AB12">
        <v>46.4913445717022</v>
      </c>
      <c r="AC12">
        <v>4.0872809048243104</v>
      </c>
      <c r="AD12">
        <v>6035.4562580680868</v>
      </c>
    </row>
    <row r="13" spans="1:30" x14ac:dyDescent="0.2">
      <c r="A13" s="11" t="s">
        <v>30</v>
      </c>
      <c r="B13">
        <v>39.715287260997698</v>
      </c>
      <c r="C13">
        <v>59.558893478044197</v>
      </c>
      <c r="D13">
        <v>25.424232638442</v>
      </c>
      <c r="E13">
        <v>3.4459039355787402</v>
      </c>
      <c r="F13">
        <v>38.664978072784102</v>
      </c>
      <c r="G13">
        <v>373.328853206975</v>
      </c>
      <c r="H13">
        <v>31.810455669983</v>
      </c>
      <c r="I13">
        <v>4.32554596101832</v>
      </c>
      <c r="J13">
        <v>189.679229636912</v>
      </c>
      <c r="K13">
        <v>30.547569960701299</v>
      </c>
      <c r="L13">
        <v>310.38296835470101</v>
      </c>
      <c r="M13">
        <v>276.58159976934098</v>
      </c>
      <c r="N13">
        <v>31.158628033889698</v>
      </c>
      <c r="O13">
        <v>11.5028360402075</v>
      </c>
      <c r="P13">
        <v>31.476694425533001</v>
      </c>
      <c r="Q13">
        <v>15.8230588251848</v>
      </c>
      <c r="R13">
        <v>226.441008851134</v>
      </c>
      <c r="S13">
        <v>8.5804637068411598</v>
      </c>
      <c r="T13">
        <v>3.2995370586249901</v>
      </c>
      <c r="U13">
        <v>4.6662224186191903</v>
      </c>
      <c r="V13">
        <v>83.636690869910893</v>
      </c>
      <c r="W13">
        <v>99.115032098840899</v>
      </c>
      <c r="X13">
        <v>38.433739728495603</v>
      </c>
      <c r="Y13">
        <v>39.121853015478202</v>
      </c>
      <c r="Z13">
        <v>51.943200280130597</v>
      </c>
      <c r="AA13">
        <v>7.1201355379433604</v>
      </c>
      <c r="AB13">
        <v>18.067338957080398</v>
      </c>
      <c r="AC13">
        <v>1.5959270519642097</v>
      </c>
      <c r="AD13">
        <v>2055.4478848453605</v>
      </c>
    </row>
    <row r="14" spans="1:30" x14ac:dyDescent="0.2">
      <c r="A14" s="7" t="s">
        <v>31</v>
      </c>
      <c r="B14">
        <v>94.356048197149605</v>
      </c>
      <c r="C14">
        <v>91.527480551087805</v>
      </c>
      <c r="D14">
        <v>32.545830060850903</v>
      </c>
      <c r="E14">
        <v>6.2258494422397996</v>
      </c>
      <c r="F14">
        <v>58.524931649057798</v>
      </c>
      <c r="G14">
        <v>624.11800423713601</v>
      </c>
      <c r="H14">
        <v>43.396951835420502</v>
      </c>
      <c r="I14">
        <v>10.219019711982201</v>
      </c>
      <c r="J14">
        <v>432.224132732778</v>
      </c>
      <c r="K14">
        <v>55.8574867210748</v>
      </c>
      <c r="L14">
        <v>656.90410555172002</v>
      </c>
      <c r="M14">
        <v>472.98568021850599</v>
      </c>
      <c r="N14">
        <v>58.695186357856898</v>
      </c>
      <c r="O14">
        <v>28.616803701463599</v>
      </c>
      <c r="P14">
        <v>66.533672859763399</v>
      </c>
      <c r="Q14">
        <v>36.192913722650999</v>
      </c>
      <c r="R14">
        <v>542.95029072813497</v>
      </c>
      <c r="S14">
        <v>19.846780783391001</v>
      </c>
      <c r="T14">
        <v>4.5552907220507901</v>
      </c>
      <c r="U14">
        <v>12.269217811556</v>
      </c>
      <c r="V14">
        <v>116.68294482544199</v>
      </c>
      <c r="W14">
        <v>218.181666680836</v>
      </c>
      <c r="X14">
        <v>69.958900882475206</v>
      </c>
      <c r="Y14">
        <v>92.290418702616506</v>
      </c>
      <c r="Z14">
        <v>89.342267664345101</v>
      </c>
      <c r="AA14">
        <v>14.091137403653001</v>
      </c>
      <c r="AB14">
        <v>28.424005614621699</v>
      </c>
      <c r="AC14">
        <v>2.4913538528601009</v>
      </c>
      <c r="AD14">
        <v>3980.0083732227267</v>
      </c>
    </row>
    <row r="15" spans="1:30" x14ac:dyDescent="0.2">
      <c r="A15" s="2"/>
    </row>
    <row r="16" spans="1:30" x14ac:dyDescent="0.2">
      <c r="A16" s="9" t="s">
        <v>32</v>
      </c>
      <c r="B16">
        <v>34627.809974628799</v>
      </c>
      <c r="C16">
        <v>38930.082260285002</v>
      </c>
      <c r="D16">
        <v>14166.494389326999</v>
      </c>
      <c r="E16">
        <v>2725.86296237231</v>
      </c>
      <c r="F16">
        <v>24166.454872215902</v>
      </c>
      <c r="G16">
        <v>286569.56032679102</v>
      </c>
      <c r="H16">
        <v>19196.343341391101</v>
      </c>
      <c r="I16">
        <v>4359.1722696680499</v>
      </c>
      <c r="J16">
        <v>160155.25187347899</v>
      </c>
      <c r="K16">
        <v>22939.3974836372</v>
      </c>
      <c r="L16">
        <v>251390.22526409701</v>
      </c>
      <c r="M16">
        <v>206837.690343542</v>
      </c>
      <c r="N16">
        <v>26214.355500556099</v>
      </c>
      <c r="O16">
        <v>11415.1372584091</v>
      </c>
      <c r="P16">
        <v>29143.342827079599</v>
      </c>
      <c r="Q16">
        <v>15903.1438649843</v>
      </c>
      <c r="R16">
        <v>202088.76034998801</v>
      </c>
      <c r="S16">
        <v>8031.5593456386696</v>
      </c>
      <c r="T16">
        <v>2071.6804009775801</v>
      </c>
      <c r="U16">
        <v>5284.2990143343104</v>
      </c>
      <c r="V16">
        <v>59432.357358361398</v>
      </c>
      <c r="W16">
        <v>91729.677643676099</v>
      </c>
      <c r="X16">
        <v>32311.4851539759</v>
      </c>
      <c r="Y16">
        <v>38345.772811403702</v>
      </c>
      <c r="Z16">
        <v>39257.478480170903</v>
      </c>
      <c r="AA16">
        <v>6336.0819401223298</v>
      </c>
      <c r="AB16">
        <v>12203.0275280976</v>
      </c>
      <c r="AC16">
        <v>1149.9418497410584</v>
      </c>
      <c r="AD16">
        <v>1646982.4466889543</v>
      </c>
    </row>
    <row r="17" spans="1:30" x14ac:dyDescent="0.2">
      <c r="A17" s="10" t="s">
        <v>21</v>
      </c>
      <c r="B17">
        <v>4220.7381119855199</v>
      </c>
      <c r="C17">
        <v>6093.6627883238298</v>
      </c>
      <c r="D17">
        <v>1057.75395149988</v>
      </c>
      <c r="E17">
        <v>426.40005583437699</v>
      </c>
      <c r="F17">
        <v>2168.3635642865802</v>
      </c>
      <c r="G17">
        <v>43626.739880276298</v>
      </c>
      <c r="H17">
        <v>3243.97841721948</v>
      </c>
      <c r="I17">
        <v>240.353605748853</v>
      </c>
      <c r="J17">
        <v>22418.961730805098</v>
      </c>
      <c r="K17">
        <v>3786.6867274292799</v>
      </c>
      <c r="L17">
        <v>33354.1549667988</v>
      </c>
      <c r="M17">
        <v>31693.253025472099</v>
      </c>
      <c r="N17">
        <v>2206.5105657722802</v>
      </c>
      <c r="O17">
        <v>986.99534199139498</v>
      </c>
      <c r="P17">
        <v>1802.6113145043601</v>
      </c>
      <c r="Q17">
        <v>2652.96859473515</v>
      </c>
      <c r="R17">
        <v>16382.504453736799</v>
      </c>
      <c r="S17">
        <v>426.639990082157</v>
      </c>
      <c r="T17">
        <v>307.93374884767002</v>
      </c>
      <c r="U17">
        <v>345.67592143366102</v>
      </c>
      <c r="V17">
        <v>9753.6351651261903</v>
      </c>
      <c r="W17">
        <v>5471.06618128432</v>
      </c>
      <c r="X17">
        <v>3605.8886231787601</v>
      </c>
      <c r="Y17">
        <v>2792.5808875909402</v>
      </c>
      <c r="Z17">
        <v>7032.4536068242696</v>
      </c>
      <c r="AA17">
        <v>760.663183772259</v>
      </c>
      <c r="AB17">
        <v>1113.84101956363</v>
      </c>
      <c r="AC17">
        <v>133.58024893118889</v>
      </c>
      <c r="AD17">
        <v>208106.59567305533</v>
      </c>
    </row>
    <row r="18" spans="1:30" x14ac:dyDescent="0.2">
      <c r="A18" s="5" t="s">
        <v>22</v>
      </c>
      <c r="B18">
        <v>243.708290273502</v>
      </c>
      <c r="C18">
        <v>280.48354632876999</v>
      </c>
      <c r="D18">
        <v>132.31873796694799</v>
      </c>
      <c r="E18">
        <v>20.287401808357401</v>
      </c>
      <c r="F18">
        <v>197.75628553081299</v>
      </c>
      <c r="G18">
        <v>2514.1347594525801</v>
      </c>
      <c r="H18">
        <v>166.22272678701799</v>
      </c>
      <c r="I18">
        <v>30.256143731514801</v>
      </c>
      <c r="J18">
        <v>981.94981264373905</v>
      </c>
      <c r="K18">
        <v>156.262255479967</v>
      </c>
      <c r="L18">
        <v>1913.4137097109699</v>
      </c>
      <c r="M18">
        <v>1401.10586682709</v>
      </c>
      <c r="N18">
        <v>196.840739228747</v>
      </c>
      <c r="O18">
        <v>72.032055215827398</v>
      </c>
      <c r="P18">
        <v>209.72580899117099</v>
      </c>
      <c r="Q18">
        <v>86.185999223382893</v>
      </c>
      <c r="R18">
        <v>1265.5216836648799</v>
      </c>
      <c r="S18">
        <v>55.480878651607199</v>
      </c>
      <c r="T18">
        <v>12.773887081062901</v>
      </c>
      <c r="U18">
        <v>37.981299325873998</v>
      </c>
      <c r="V18">
        <v>437.65710897187699</v>
      </c>
      <c r="W18">
        <v>644.37294772362497</v>
      </c>
      <c r="X18">
        <v>206.55062382766801</v>
      </c>
      <c r="Y18">
        <v>339.80348146741801</v>
      </c>
      <c r="Z18">
        <v>273.6573244882</v>
      </c>
      <c r="AA18">
        <v>44.332321194322901</v>
      </c>
      <c r="AB18">
        <v>102.250192554048</v>
      </c>
      <c r="AC18">
        <v>11.845346813981495</v>
      </c>
      <c r="AD18">
        <v>12034.911234964997</v>
      </c>
    </row>
    <row r="19" spans="1:30" x14ac:dyDescent="0.2">
      <c r="A19" s="5" t="s">
        <v>23</v>
      </c>
      <c r="B19">
        <v>701.85975600347399</v>
      </c>
      <c r="C19">
        <v>842.19985430530801</v>
      </c>
      <c r="D19">
        <v>588.58673493987897</v>
      </c>
      <c r="E19">
        <v>75.007554402925507</v>
      </c>
      <c r="F19">
        <v>813.68745384391195</v>
      </c>
      <c r="G19">
        <v>7946.6299692805196</v>
      </c>
      <c r="H19">
        <v>485.08939514482398</v>
      </c>
      <c r="I19">
        <v>125.465232597416</v>
      </c>
      <c r="J19">
        <v>4417.6843183278797</v>
      </c>
      <c r="K19">
        <v>541.50952668729201</v>
      </c>
      <c r="L19">
        <v>6592.9788832456597</v>
      </c>
      <c r="M19">
        <v>5506.7090187301901</v>
      </c>
      <c r="N19">
        <v>825.02146679146301</v>
      </c>
      <c r="O19">
        <v>332.88347742937202</v>
      </c>
      <c r="P19">
        <v>777.38216553318205</v>
      </c>
      <c r="Q19">
        <v>360.38762933712599</v>
      </c>
      <c r="R19">
        <v>5087.8923632386804</v>
      </c>
      <c r="S19">
        <v>218.04286599492301</v>
      </c>
      <c r="T19">
        <v>43.453768467891997</v>
      </c>
      <c r="U19">
        <v>163.27614561130099</v>
      </c>
      <c r="V19">
        <v>1456.9247261662699</v>
      </c>
      <c r="W19">
        <v>2605.8295068708198</v>
      </c>
      <c r="X19">
        <v>773.57695227672798</v>
      </c>
      <c r="Y19">
        <v>1392.78319847804</v>
      </c>
      <c r="Z19">
        <v>925.06520700323301</v>
      </c>
      <c r="AA19">
        <v>176.26832073226799</v>
      </c>
      <c r="AB19">
        <v>381.886925183649</v>
      </c>
      <c r="AC19">
        <v>32.058410936630395</v>
      </c>
      <c r="AD19">
        <v>44190.140827560892</v>
      </c>
    </row>
    <row r="20" spans="1:30" x14ac:dyDescent="0.2">
      <c r="A20" s="5" t="s">
        <v>24</v>
      </c>
      <c r="B20">
        <v>2296.9976216477298</v>
      </c>
      <c r="C20">
        <v>4108.3255166006702</v>
      </c>
      <c r="D20">
        <v>190.49616317764699</v>
      </c>
      <c r="E20">
        <v>255.19243881276</v>
      </c>
      <c r="F20">
        <v>516.46127413195495</v>
      </c>
      <c r="G20">
        <v>23949.704351837499</v>
      </c>
      <c r="H20">
        <v>1995.2963281836601</v>
      </c>
      <c r="I20">
        <v>64.034535937742902</v>
      </c>
      <c r="J20">
        <v>12694.6230173648</v>
      </c>
      <c r="K20">
        <v>2398.9931249005399</v>
      </c>
      <c r="L20">
        <v>18294.440066546002</v>
      </c>
      <c r="M20">
        <v>19501.6575670069</v>
      </c>
      <c r="N20">
        <v>579.876353224387</v>
      </c>
      <c r="O20">
        <v>316.91171392494402</v>
      </c>
      <c r="P20">
        <v>482.14406198914099</v>
      </c>
      <c r="Q20">
        <v>1762.1360013646499</v>
      </c>
      <c r="R20">
        <v>4258.2114089204197</v>
      </c>
      <c r="S20">
        <v>100.698399344557</v>
      </c>
      <c r="T20">
        <v>198.65776430856201</v>
      </c>
      <c r="U20">
        <v>109.04355633597601</v>
      </c>
      <c r="V20">
        <v>6397.1836065627103</v>
      </c>
      <c r="W20">
        <v>1006.60622265625</v>
      </c>
      <c r="X20">
        <v>1825.95126698075</v>
      </c>
      <c r="Y20">
        <v>610.13500275905596</v>
      </c>
      <c r="Z20">
        <v>4593.9029265526897</v>
      </c>
      <c r="AA20">
        <v>373.91008787620399</v>
      </c>
      <c r="AB20">
        <v>279.50223498488299</v>
      </c>
      <c r="AC20">
        <v>70.889177528764066</v>
      </c>
      <c r="AD20">
        <v>109231.98179146202</v>
      </c>
    </row>
    <row r="21" spans="1:30" x14ac:dyDescent="0.2">
      <c r="A21" s="5" t="s">
        <v>25</v>
      </c>
      <c r="B21">
        <v>978.17244406080897</v>
      </c>
      <c r="C21">
        <v>862.65387108908203</v>
      </c>
      <c r="D21">
        <v>146.35231541541299</v>
      </c>
      <c r="E21">
        <v>75.912660810333705</v>
      </c>
      <c r="F21">
        <v>640.45855077989995</v>
      </c>
      <c r="G21">
        <v>9216.2707997056496</v>
      </c>
      <c r="H21">
        <v>597.369967103975</v>
      </c>
      <c r="I21">
        <v>20.597693482179199</v>
      </c>
      <c r="J21">
        <v>4324.7045824686902</v>
      </c>
      <c r="K21">
        <v>689.92182036147597</v>
      </c>
      <c r="L21">
        <v>6553.32230729617</v>
      </c>
      <c r="M21">
        <v>5283.78057290789</v>
      </c>
      <c r="N21">
        <v>604.77200652768295</v>
      </c>
      <c r="O21">
        <v>265.168095421251</v>
      </c>
      <c r="P21">
        <v>333.359277990865</v>
      </c>
      <c r="Q21">
        <v>444.25896480999199</v>
      </c>
      <c r="R21">
        <v>5770.8789979128396</v>
      </c>
      <c r="S21">
        <v>52.4178460910694</v>
      </c>
      <c r="T21">
        <v>53.0483289901522</v>
      </c>
      <c r="U21">
        <v>35.374920160509497</v>
      </c>
      <c r="V21">
        <v>1461.86972342532</v>
      </c>
      <c r="W21">
        <v>1214.2575040336101</v>
      </c>
      <c r="X21">
        <v>799.80978009361104</v>
      </c>
      <c r="Y21">
        <v>449.859204886425</v>
      </c>
      <c r="Z21">
        <v>1239.8281487801401</v>
      </c>
      <c r="AA21">
        <v>166.15245396946401</v>
      </c>
      <c r="AB21">
        <v>350.20166684105698</v>
      </c>
      <c r="AC21">
        <v>18.787313651812934</v>
      </c>
      <c r="AD21">
        <v>42649.561819067436</v>
      </c>
    </row>
    <row r="22" spans="1:30" x14ac:dyDescent="0.2">
      <c r="A22" s="10" t="s">
        <v>26</v>
      </c>
      <c r="B22">
        <v>1971.6478529358999</v>
      </c>
      <c r="C22">
        <v>2496.9551250013401</v>
      </c>
      <c r="D22">
        <v>1316.42325286703</v>
      </c>
      <c r="E22">
        <v>221.93606276481</v>
      </c>
      <c r="F22">
        <v>1894.49753588112</v>
      </c>
      <c r="G22">
        <v>19177.880138640201</v>
      </c>
      <c r="H22">
        <v>1307.04859796906</v>
      </c>
      <c r="I22">
        <v>332.55179486913698</v>
      </c>
      <c r="J22">
        <v>10063.651751147399</v>
      </c>
      <c r="K22">
        <v>1406.03172175844</v>
      </c>
      <c r="L22">
        <v>17469.529365963801</v>
      </c>
      <c r="M22">
        <v>14367.306803453401</v>
      </c>
      <c r="N22">
        <v>1668.71199445363</v>
      </c>
      <c r="O22">
        <v>748.16857220179304</v>
      </c>
      <c r="P22">
        <v>1857.36341908078</v>
      </c>
      <c r="Q22">
        <v>1014.62968341152</v>
      </c>
      <c r="R22">
        <v>12006.108355708</v>
      </c>
      <c r="S22">
        <v>505.04353104957602</v>
      </c>
      <c r="T22">
        <v>132.36832661427201</v>
      </c>
      <c r="U22">
        <v>396.11658513148598</v>
      </c>
      <c r="V22">
        <v>3465.2048713336599</v>
      </c>
      <c r="W22">
        <v>5452.6754341516298</v>
      </c>
      <c r="X22">
        <v>2198.9377354231101</v>
      </c>
      <c r="Y22">
        <v>2923.77667157316</v>
      </c>
      <c r="Z22">
        <v>2361.8697880771801</v>
      </c>
      <c r="AA22">
        <v>455.045770386664</v>
      </c>
      <c r="AB22">
        <v>784.73244855032397</v>
      </c>
      <c r="AC22">
        <v>79.468282889937782</v>
      </c>
      <c r="AD22">
        <v>108075.68147328866</v>
      </c>
    </row>
    <row r="23" spans="1:30" x14ac:dyDescent="0.2">
      <c r="A23" s="5" t="s">
        <v>27</v>
      </c>
      <c r="B23">
        <v>1088.5620602578699</v>
      </c>
      <c r="C23">
        <v>1520.73540507141</v>
      </c>
      <c r="D23">
        <v>783.279312096387</v>
      </c>
      <c r="E23">
        <v>147.00016236841401</v>
      </c>
      <c r="F23">
        <v>990.66720136220704</v>
      </c>
      <c r="G23">
        <v>10488.0314455553</v>
      </c>
      <c r="H23">
        <v>693.52436969612495</v>
      </c>
      <c r="I23">
        <v>180.852592291435</v>
      </c>
      <c r="J23">
        <v>6184.6843742596102</v>
      </c>
      <c r="K23">
        <v>855.99455920111598</v>
      </c>
      <c r="L23">
        <v>10487.7244270386</v>
      </c>
      <c r="M23">
        <v>8642.4971825820794</v>
      </c>
      <c r="N23">
        <v>1033.1748317316001</v>
      </c>
      <c r="O23">
        <v>442.40515087993998</v>
      </c>
      <c r="P23">
        <v>1103.4078110948001</v>
      </c>
      <c r="Q23">
        <v>593.82391536563102</v>
      </c>
      <c r="R23">
        <v>7003.4536319375102</v>
      </c>
      <c r="S23">
        <v>271.85329557406601</v>
      </c>
      <c r="T23">
        <v>73.988101265098805</v>
      </c>
      <c r="U23">
        <v>199.85227081455301</v>
      </c>
      <c r="V23">
        <v>1961.3250082468701</v>
      </c>
      <c r="W23">
        <v>2838.5291703499502</v>
      </c>
      <c r="X23">
        <v>1383.99621398265</v>
      </c>
      <c r="Y23">
        <v>1576.28014766973</v>
      </c>
      <c r="Z23">
        <v>1459.9306112531899</v>
      </c>
      <c r="AA23">
        <v>287.90349256162801</v>
      </c>
      <c r="AB23">
        <v>449.69495298446799</v>
      </c>
      <c r="AC23">
        <v>49.637215988710032</v>
      </c>
      <c r="AD23">
        <v>62792.808913481094</v>
      </c>
    </row>
    <row r="24" spans="1:30" x14ac:dyDescent="0.2">
      <c r="A24" s="5" t="s">
        <v>28</v>
      </c>
      <c r="B24">
        <v>883.085792678026</v>
      </c>
      <c r="C24">
        <v>976.21971992993201</v>
      </c>
      <c r="D24">
        <v>533.14394077064401</v>
      </c>
      <c r="E24">
        <v>74.935900396395198</v>
      </c>
      <c r="F24">
        <v>903.83033451891902</v>
      </c>
      <c r="G24">
        <v>8689.8486930849394</v>
      </c>
      <c r="H24">
        <v>613.52422827293606</v>
      </c>
      <c r="I24">
        <v>151.69920257770201</v>
      </c>
      <c r="J24">
        <v>3878.9673768878001</v>
      </c>
      <c r="K24">
        <v>550.03716255733002</v>
      </c>
      <c r="L24">
        <v>6981.8049389252101</v>
      </c>
      <c r="M24">
        <v>5724.8096208713396</v>
      </c>
      <c r="N24">
        <v>635.53716272202496</v>
      </c>
      <c r="O24">
        <v>305.76342132185198</v>
      </c>
      <c r="P24">
        <v>753.95560798598206</v>
      </c>
      <c r="Q24">
        <v>420.80576804589703</v>
      </c>
      <c r="R24">
        <v>5002.6547237705099</v>
      </c>
      <c r="S24">
        <v>233.19023547551001</v>
      </c>
      <c r="T24">
        <v>58.380225349173202</v>
      </c>
      <c r="U24">
        <v>196.264314316933</v>
      </c>
      <c r="V24">
        <v>1503.87986308679</v>
      </c>
      <c r="W24">
        <v>2614.1462638016701</v>
      </c>
      <c r="X24">
        <v>814.94152144046404</v>
      </c>
      <c r="Y24">
        <v>1347.49652390342</v>
      </c>
      <c r="Z24">
        <v>901.93917682399297</v>
      </c>
      <c r="AA24">
        <v>167.14227782503499</v>
      </c>
      <c r="AB24">
        <v>335.03749556585598</v>
      </c>
      <c r="AC24">
        <v>29.831066901227754</v>
      </c>
      <c r="AD24">
        <v>45282.872559807554</v>
      </c>
    </row>
    <row r="25" spans="1:30" x14ac:dyDescent="0.2">
      <c r="A25" s="10" t="s">
        <v>29</v>
      </c>
      <c r="B25">
        <v>28435.4240097074</v>
      </c>
      <c r="C25">
        <v>30339.464346959801</v>
      </c>
      <c r="D25">
        <v>11792.3171849601</v>
      </c>
      <c r="E25">
        <v>2077.5268437731202</v>
      </c>
      <c r="F25">
        <v>20103.5937720482</v>
      </c>
      <c r="G25">
        <v>223764.940307874</v>
      </c>
      <c r="H25">
        <v>14645.316326202499</v>
      </c>
      <c r="I25">
        <v>3786.26686905005</v>
      </c>
      <c r="J25">
        <v>127672.63839152599</v>
      </c>
      <c r="K25">
        <v>17746.6790344494</v>
      </c>
      <c r="L25">
        <v>200566.54093133399</v>
      </c>
      <c r="M25">
        <v>160777.13051461699</v>
      </c>
      <c r="N25">
        <v>22339.132940330201</v>
      </c>
      <c r="O25">
        <v>9679.9733442159504</v>
      </c>
      <c r="P25">
        <v>25483.3680934945</v>
      </c>
      <c r="Q25">
        <v>12235.545586837599</v>
      </c>
      <c r="R25">
        <v>173700.147540543</v>
      </c>
      <c r="S25">
        <v>7099.8758245069403</v>
      </c>
      <c r="T25">
        <v>1631.37832551563</v>
      </c>
      <c r="U25">
        <v>4542.5065077691597</v>
      </c>
      <c r="V25">
        <v>46213.517321901498</v>
      </c>
      <c r="W25">
        <v>80805.936028240103</v>
      </c>
      <c r="X25">
        <v>26506.658795374002</v>
      </c>
      <c r="Y25">
        <v>32629.4152522396</v>
      </c>
      <c r="Z25">
        <v>29863.155085269402</v>
      </c>
      <c r="AA25">
        <v>5120.3729859634004</v>
      </c>
      <c r="AB25">
        <v>10304.4540599836</v>
      </c>
      <c r="AC25">
        <v>936.89331791993175</v>
      </c>
      <c r="AD25">
        <v>1330800.1695426102</v>
      </c>
    </row>
    <row r="26" spans="1:30" x14ac:dyDescent="0.2">
      <c r="A26" s="11" t="s">
        <v>30</v>
      </c>
      <c r="B26">
        <v>875.37956663444902</v>
      </c>
      <c r="C26">
        <v>1313.9528620932499</v>
      </c>
      <c r="D26">
        <v>604.18865667764601</v>
      </c>
      <c r="E26">
        <v>87.797190776417807</v>
      </c>
      <c r="F26">
        <v>887.73448712359902</v>
      </c>
      <c r="G26">
        <v>7998.4539610515003</v>
      </c>
      <c r="H26">
        <v>696.55860527668494</v>
      </c>
      <c r="I26">
        <v>100.021342185143</v>
      </c>
      <c r="J26">
        <v>4198.8936317970101</v>
      </c>
      <c r="K26">
        <v>638.33942739279098</v>
      </c>
      <c r="L26">
        <v>6819.2694695403297</v>
      </c>
      <c r="M26">
        <v>6036.2908353983603</v>
      </c>
      <c r="N26">
        <v>753.20535705310601</v>
      </c>
      <c r="O26">
        <v>267.15648897912502</v>
      </c>
      <c r="P26">
        <v>720.456404274688</v>
      </c>
      <c r="Q26">
        <v>347.99131987739702</v>
      </c>
      <c r="R26">
        <v>5281.08094393185</v>
      </c>
      <c r="S26">
        <v>198.49660970701899</v>
      </c>
      <c r="T26">
        <v>71.857565171924804</v>
      </c>
      <c r="U26">
        <v>107.75912464317599</v>
      </c>
      <c r="V26">
        <v>1842.7733933863899</v>
      </c>
      <c r="W26">
        <v>2250.30190598941</v>
      </c>
      <c r="X26">
        <v>898.77171995665105</v>
      </c>
      <c r="Y26">
        <v>902.12469468553297</v>
      </c>
      <c r="Z26">
        <v>1075.6869910180301</v>
      </c>
      <c r="AA26">
        <v>164.188335702568</v>
      </c>
      <c r="AB26">
        <v>413.446224729785</v>
      </c>
      <c r="AC26">
        <v>40.481469836574135</v>
      </c>
      <c r="AD26">
        <v>45592.658584890458</v>
      </c>
    </row>
    <row r="27" spans="1:30" x14ac:dyDescent="0.2">
      <c r="A27" s="7" t="s">
        <v>31</v>
      </c>
      <c r="B27">
        <v>27560.044443072999</v>
      </c>
      <c r="C27">
        <v>29025.5114848665</v>
      </c>
      <c r="D27">
        <v>11188.128528282499</v>
      </c>
      <c r="E27">
        <v>1989.7296529967</v>
      </c>
      <c r="F27">
        <v>19215.859284924602</v>
      </c>
      <c r="G27">
        <v>215766.48634682299</v>
      </c>
      <c r="H27">
        <v>13948.7577209258</v>
      </c>
      <c r="I27">
        <v>3686.2455268649101</v>
      </c>
      <c r="J27">
        <v>123473.744759729</v>
      </c>
      <c r="K27">
        <v>17108.339607056601</v>
      </c>
      <c r="L27">
        <v>193747.27146179401</v>
      </c>
      <c r="M27">
        <v>154740.83967921801</v>
      </c>
      <c r="N27">
        <v>21585.927583277102</v>
      </c>
      <c r="O27">
        <v>9412.8168552368206</v>
      </c>
      <c r="P27">
        <v>24762.9116892198</v>
      </c>
      <c r="Q27">
        <v>11887.5542669602</v>
      </c>
      <c r="R27">
        <v>168419.06659661201</v>
      </c>
      <c r="S27">
        <v>6901.3792147999202</v>
      </c>
      <c r="T27">
        <v>1559.52076034371</v>
      </c>
      <c r="U27">
        <v>4434.7473831259904</v>
      </c>
      <c r="V27">
        <v>44370.743928515098</v>
      </c>
      <c r="W27">
        <v>78555.634122250704</v>
      </c>
      <c r="X27">
        <v>25607.8870754173</v>
      </c>
      <c r="Y27">
        <v>31727.290557554101</v>
      </c>
      <c r="Z27">
        <v>28787.468094251399</v>
      </c>
      <c r="AA27">
        <v>4956.1846502608296</v>
      </c>
      <c r="AB27">
        <v>9891.0078352538603</v>
      </c>
      <c r="AC27">
        <v>896.41184808335765</v>
      </c>
      <c r="AD27">
        <v>1285207.5109577198</v>
      </c>
    </row>
    <row r="28" spans="1:30" x14ac:dyDescent="0.2">
      <c r="A28" s="2"/>
    </row>
    <row r="29" spans="1:30" x14ac:dyDescent="0.2">
      <c r="A29" s="9" t="s">
        <v>33</v>
      </c>
    </row>
    <row r="30" spans="1:30" x14ac:dyDescent="0.2">
      <c r="A30" s="10" t="s">
        <v>21</v>
      </c>
    </row>
    <row r="31" spans="1:30" x14ac:dyDescent="0.2">
      <c r="A31" s="5" t="s">
        <v>22</v>
      </c>
      <c r="B31">
        <v>8296703.1198418997</v>
      </c>
      <c r="C31">
        <v>9503448.0172595195</v>
      </c>
      <c r="D31">
        <v>3664026.76357025</v>
      </c>
      <c r="E31">
        <v>587366.85666799301</v>
      </c>
      <c r="F31">
        <v>5783446.8258159198</v>
      </c>
      <c r="G31">
        <v>86510500.639844596</v>
      </c>
      <c r="H31">
        <v>5796383.0969746104</v>
      </c>
      <c r="I31">
        <v>852044.42379056802</v>
      </c>
      <c r="J31">
        <v>31560543.936588001</v>
      </c>
      <c r="K31">
        <v>5368227.8326550201</v>
      </c>
      <c r="L31">
        <v>62689046.182981104</v>
      </c>
      <c r="M31">
        <v>46589523.635955498</v>
      </c>
      <c r="N31">
        <v>6199343.0362808704</v>
      </c>
      <c r="O31">
        <v>2316269.3442018698</v>
      </c>
      <c r="P31">
        <v>6076363.2079884699</v>
      </c>
      <c r="Q31">
        <v>2930976.6552544599</v>
      </c>
      <c r="R31">
        <v>39851709.742989898</v>
      </c>
      <c r="S31">
        <v>1665606.5197537299</v>
      </c>
      <c r="T31">
        <v>450909.01986188401</v>
      </c>
      <c r="U31">
        <v>1047960.51716892</v>
      </c>
      <c r="V31">
        <v>15183475.964469301</v>
      </c>
      <c r="W31">
        <v>19979604.1135052</v>
      </c>
      <c r="X31">
        <v>6421640.2230393402</v>
      </c>
      <c r="Y31">
        <v>10040107.257437499</v>
      </c>
      <c r="Z31">
        <v>9299858.3658494893</v>
      </c>
      <c r="AA31">
        <v>1323659.5962116399</v>
      </c>
      <c r="AB31">
        <v>3241530.5977363498</v>
      </c>
      <c r="AC31">
        <v>348220.66331444576</v>
      </c>
      <c r="AD31">
        <v>393578496.15700895</v>
      </c>
    </row>
    <row r="32" spans="1:30" x14ac:dyDescent="0.2">
      <c r="A32" s="5" t="s">
        <v>23</v>
      </c>
      <c r="B32">
        <v>4627473.5604117699</v>
      </c>
      <c r="C32">
        <v>5591372.1497068601</v>
      </c>
      <c r="D32">
        <v>2752659.9170007901</v>
      </c>
      <c r="E32">
        <v>355909.64985385298</v>
      </c>
      <c r="F32">
        <v>4562934.8695032103</v>
      </c>
      <c r="G32">
        <v>59016307.941393197</v>
      </c>
      <c r="H32">
        <v>3535373.68451373</v>
      </c>
      <c r="I32">
        <v>614901.948883306</v>
      </c>
      <c r="J32">
        <v>26782460.7037187</v>
      </c>
      <c r="K32">
        <v>3739274.1371597201</v>
      </c>
      <c r="L32">
        <v>44375502.741448902</v>
      </c>
      <c r="M32">
        <v>37537745.760190398</v>
      </c>
      <c r="N32">
        <v>4644213.33289205</v>
      </c>
      <c r="O32">
        <v>1905770.9309681701</v>
      </c>
      <c r="P32">
        <v>4480683.66508896</v>
      </c>
      <c r="Q32">
        <v>2249720.2881293101</v>
      </c>
      <c r="R32">
        <v>31636001.747749101</v>
      </c>
      <c r="S32">
        <v>1258171.2810239701</v>
      </c>
      <c r="T32">
        <v>320687.89299761201</v>
      </c>
      <c r="U32">
        <v>808765.42848184297</v>
      </c>
      <c r="V32">
        <v>10417638.4285604</v>
      </c>
      <c r="W32">
        <v>14946417.9050705</v>
      </c>
      <c r="X32">
        <v>4475317.4701355398</v>
      </c>
      <c r="Y32">
        <v>6532450.9765876504</v>
      </c>
      <c r="Z32">
        <v>6589031.3270344697</v>
      </c>
      <c r="AA32">
        <v>987124.70455930894</v>
      </c>
      <c r="AB32">
        <v>2246785.7940660901</v>
      </c>
      <c r="AC32">
        <v>201232.89959430884</v>
      </c>
      <c r="AD32">
        <v>287191931.13672417</v>
      </c>
    </row>
    <row r="33" spans="1:30" x14ac:dyDescent="0.2">
      <c r="A33" s="5" t="s">
        <v>24</v>
      </c>
      <c r="B33">
        <v>1879741.51512245</v>
      </c>
      <c r="C33">
        <v>3799776.2031100299</v>
      </c>
      <c r="D33">
        <v>147034.78080572101</v>
      </c>
      <c r="E33">
        <v>168956.11138076699</v>
      </c>
      <c r="F33">
        <v>410043.47638917901</v>
      </c>
      <c r="G33">
        <v>23255704.139411699</v>
      </c>
      <c r="H33">
        <v>1948353.9762838299</v>
      </c>
      <c r="I33">
        <v>49203.684258189001</v>
      </c>
      <c r="J33">
        <v>9444095.9440830201</v>
      </c>
      <c r="K33">
        <v>2245726.6187394401</v>
      </c>
      <c r="L33">
        <v>15425434.274966599</v>
      </c>
      <c r="M33">
        <v>17574554.576708399</v>
      </c>
      <c r="N33">
        <v>452604.74777452101</v>
      </c>
      <c r="O33">
        <v>262403.50079209602</v>
      </c>
      <c r="P33">
        <v>403368.15395740297</v>
      </c>
      <c r="Q33">
        <v>1674464.87120223</v>
      </c>
      <c r="R33">
        <v>3313736.3304131399</v>
      </c>
      <c r="S33">
        <v>84156.223887733402</v>
      </c>
      <c r="T33">
        <v>182608.177571565</v>
      </c>
      <c r="U33">
        <v>92549.357774660806</v>
      </c>
      <c r="V33">
        <v>6035571.1577945696</v>
      </c>
      <c r="W33">
        <v>895062.518991419</v>
      </c>
      <c r="X33">
        <v>1462514.34753783</v>
      </c>
      <c r="Y33">
        <v>551671.62012696604</v>
      </c>
      <c r="Z33">
        <v>4247374.2278825399</v>
      </c>
      <c r="AA33">
        <v>294104.00677333301</v>
      </c>
      <c r="AB33">
        <v>231485.96747763001</v>
      </c>
      <c r="AC33">
        <v>52940.274623444122</v>
      </c>
      <c r="AD33">
        <v>96585240.785840675</v>
      </c>
    </row>
    <row r="34" spans="1:30" x14ac:dyDescent="0.2">
      <c r="A34" s="5" t="s">
        <v>25</v>
      </c>
      <c r="B34">
        <v>2901849.0974249202</v>
      </c>
      <c r="C34">
        <v>2566074.33489508</v>
      </c>
      <c r="D34">
        <v>343191.11630826897</v>
      </c>
      <c r="E34">
        <v>186402.238100488</v>
      </c>
      <c r="F34">
        <v>1624163.6673026199</v>
      </c>
      <c r="G34">
        <v>29480156.7427436</v>
      </c>
      <c r="H34">
        <v>1971308.0413856399</v>
      </c>
      <c r="I34">
        <v>51868.574862564303</v>
      </c>
      <c r="J34">
        <v>11980303.389785901</v>
      </c>
      <c r="K34">
        <v>2183062.1415702198</v>
      </c>
      <c r="L34">
        <v>19869239.194262501</v>
      </c>
      <c r="M34">
        <v>16578461.9212674</v>
      </c>
      <c r="N34">
        <v>1639508.20474718</v>
      </c>
      <c r="O34">
        <v>688046.59136457404</v>
      </c>
      <c r="P34">
        <v>924993.79005255795</v>
      </c>
      <c r="Q34">
        <v>1381594.5979464301</v>
      </c>
      <c r="R34">
        <v>15919197.458433701</v>
      </c>
      <c r="S34">
        <v>146416.16170096799</v>
      </c>
      <c r="T34">
        <v>171192.46859918899</v>
      </c>
      <c r="U34">
        <v>96972.270738895793</v>
      </c>
      <c r="V34">
        <v>4725780.3546536099</v>
      </c>
      <c r="W34">
        <v>3187929.9693650901</v>
      </c>
      <c r="X34">
        <v>2228095.1903800201</v>
      </c>
      <c r="Y34">
        <v>1364288.87153443</v>
      </c>
      <c r="Z34">
        <v>4105261.41593702</v>
      </c>
      <c r="AA34">
        <v>452560.54573034297</v>
      </c>
      <c r="AB34">
        <v>958593.54188757495</v>
      </c>
      <c r="AC34">
        <v>52347.697414289803</v>
      </c>
      <c r="AD34">
        <v>127778859.59039533</v>
      </c>
    </row>
    <row r="35" spans="1:30" x14ac:dyDescent="0.2">
      <c r="A35" s="10" t="s">
        <v>26</v>
      </c>
    </row>
    <row r="36" spans="1:30" x14ac:dyDescent="0.2">
      <c r="A36" s="5" t="s">
        <v>27</v>
      </c>
      <c r="B36">
        <v>11854119.8892108</v>
      </c>
      <c r="C36">
        <v>14828940.238339599</v>
      </c>
      <c r="D36">
        <v>5994171.45114558</v>
      </c>
      <c r="E36">
        <v>1120772.4646310001</v>
      </c>
      <c r="F36">
        <v>7661224.9342925996</v>
      </c>
      <c r="G36">
        <v>113043451.35605501</v>
      </c>
      <c r="H36">
        <v>8070158.7626857301</v>
      </c>
      <c r="I36">
        <v>1466429.97621337</v>
      </c>
      <c r="J36">
        <v>60817665.211668201</v>
      </c>
      <c r="K36">
        <v>8980692.8678083904</v>
      </c>
      <c r="L36">
        <v>109605514.412332</v>
      </c>
      <c r="M36">
        <v>89061286.851582199</v>
      </c>
      <c r="N36">
        <v>7950019.8067133604</v>
      </c>
      <c r="O36">
        <v>3656796.7543116901</v>
      </c>
      <c r="P36">
        <v>8461270.7039282396</v>
      </c>
      <c r="Q36">
        <v>5598711.80727039</v>
      </c>
      <c r="R36">
        <v>65079489.1591179</v>
      </c>
      <c r="S36">
        <v>2199922.72743979</v>
      </c>
      <c r="T36">
        <v>886475.59201246803</v>
      </c>
      <c r="U36">
        <v>2128169.05245115</v>
      </c>
      <c r="V36">
        <v>22796535.456883501</v>
      </c>
      <c r="W36">
        <v>22136563.015721198</v>
      </c>
      <c r="X36">
        <v>11590852.0322333</v>
      </c>
      <c r="Y36">
        <v>12190131.471827701</v>
      </c>
      <c r="Z36">
        <v>15489688.1592231</v>
      </c>
      <c r="AA36">
        <v>2380915.5148637202</v>
      </c>
      <c r="AB36">
        <v>3461233.5256503099</v>
      </c>
      <c r="AC36">
        <v>388868.790971026</v>
      </c>
      <c r="AD36">
        <v>618900071.98658538</v>
      </c>
    </row>
    <row r="37" spans="1:30" x14ac:dyDescent="0.2">
      <c r="A37" s="5" t="s">
        <v>28</v>
      </c>
      <c r="B37">
        <v>7028237.5063782101</v>
      </c>
      <c r="C37">
        <v>9680881.6562028509</v>
      </c>
      <c r="D37">
        <v>3893857.3180584102</v>
      </c>
      <c r="E37">
        <v>600345.06135173305</v>
      </c>
      <c r="F37">
        <v>6510936.4553855304</v>
      </c>
      <c r="G37">
        <v>80012824.228057802</v>
      </c>
      <c r="H37">
        <v>5584473.8928479198</v>
      </c>
      <c r="I37">
        <v>1053123.43154831</v>
      </c>
      <c r="J37">
        <v>35730013.831573203</v>
      </c>
      <c r="K37">
        <v>5216920.0538123604</v>
      </c>
      <c r="L37">
        <v>65976355.776422597</v>
      </c>
      <c r="M37">
        <v>56390361.205016002</v>
      </c>
      <c r="N37">
        <v>4841167.9167151097</v>
      </c>
      <c r="O37">
        <v>2390688.46966282</v>
      </c>
      <c r="P37">
        <v>5885467.5236473298</v>
      </c>
      <c r="Q37">
        <v>4005757.5509513901</v>
      </c>
      <c r="R37">
        <v>42410311.246802598</v>
      </c>
      <c r="S37">
        <v>1918291.76417129</v>
      </c>
      <c r="T37">
        <v>569553.49916107301</v>
      </c>
      <c r="U37">
        <v>1462059.2781267499</v>
      </c>
      <c r="V37">
        <v>14632112.007358599</v>
      </c>
      <c r="W37">
        <v>19949541.061165702</v>
      </c>
      <c r="X37">
        <v>6815871.1545478199</v>
      </c>
      <c r="Y37">
        <v>10767564.064012701</v>
      </c>
      <c r="Z37">
        <v>8645457.4902193099</v>
      </c>
      <c r="AA37">
        <v>1523633.2117149399</v>
      </c>
      <c r="AB37">
        <v>2560025.6590387202</v>
      </c>
      <c r="AC37">
        <v>227338.20194116936</v>
      </c>
      <c r="AD37">
        <v>406283170.51589262</v>
      </c>
    </row>
    <row r="38" spans="1:30" x14ac:dyDescent="0.2">
      <c r="A38" s="10" t="s">
        <v>29</v>
      </c>
    </row>
    <row r="39" spans="1:30" x14ac:dyDescent="0.2">
      <c r="A39" s="11" t="s">
        <v>30</v>
      </c>
      <c r="B39">
        <v>78326574.421176597</v>
      </c>
      <c r="C39">
        <v>115581357.90465701</v>
      </c>
      <c r="D39">
        <v>39909144.792199597</v>
      </c>
      <c r="E39">
        <v>7897551.0629252</v>
      </c>
      <c r="F39">
        <v>60796893.134333603</v>
      </c>
      <c r="G39">
        <v>724352646.26739299</v>
      </c>
      <c r="H39">
        <v>67586578.745550007</v>
      </c>
      <c r="I39">
        <v>7054977.2926941998</v>
      </c>
      <c r="J39">
        <v>317645077.87869298</v>
      </c>
      <c r="K39">
        <v>50216825.862277701</v>
      </c>
      <c r="L39">
        <v>547664435.85178101</v>
      </c>
      <c r="M39">
        <v>519800883.32047802</v>
      </c>
      <c r="N39">
        <v>57043349.024092898</v>
      </c>
      <c r="O39">
        <v>20065761.6148412</v>
      </c>
      <c r="P39">
        <v>53058365.548522897</v>
      </c>
      <c r="Q39">
        <v>28319596.0083514</v>
      </c>
      <c r="R39">
        <v>429572619.41442603</v>
      </c>
      <c r="S39">
        <v>13844383.3812111</v>
      </c>
      <c r="T39">
        <v>6201726.53383731</v>
      </c>
      <c r="U39">
        <v>7853734.4054236002</v>
      </c>
      <c r="V39">
        <v>161987431.95372799</v>
      </c>
      <c r="W39">
        <v>175793772.81337899</v>
      </c>
      <c r="X39">
        <v>71015973.764961705</v>
      </c>
      <c r="Y39">
        <v>60467454.204899304</v>
      </c>
      <c r="Z39">
        <v>100344749.863737</v>
      </c>
      <c r="AA39">
        <v>12014893.5252926</v>
      </c>
      <c r="AB39">
        <v>28987052.365926102</v>
      </c>
      <c r="AC39">
        <v>3144607.0419391352</v>
      </c>
      <c r="AD39">
        <v>3766548417.998733</v>
      </c>
    </row>
    <row r="40" spans="1:30" x14ac:dyDescent="0.2">
      <c r="A40" s="7" t="s">
        <v>31</v>
      </c>
      <c r="B40">
        <v>4082815.6176144001</v>
      </c>
      <c r="C40">
        <v>4353067.5844536703</v>
      </c>
      <c r="D40">
        <v>1409889.61624709</v>
      </c>
      <c r="E40">
        <v>259034.93784435399</v>
      </c>
      <c r="F40">
        <v>2351483.0615889798</v>
      </c>
      <c r="G40">
        <v>34906426.0274271</v>
      </c>
      <c r="H40">
        <v>2244792.99461069</v>
      </c>
      <c r="I40">
        <v>480086.92692880402</v>
      </c>
      <c r="J40">
        <v>17905715.1668326</v>
      </c>
      <c r="K40">
        <v>2473987.4059982202</v>
      </c>
      <c r="L40">
        <v>28849560.217721999</v>
      </c>
      <c r="M40">
        <v>23393507.582969502</v>
      </c>
      <c r="N40">
        <v>2967986.1575988298</v>
      </c>
      <c r="O40">
        <v>1298803.5481650999</v>
      </c>
      <c r="P40">
        <v>3273375.6529667601</v>
      </c>
      <c r="Q40">
        <v>1821241.2886224301</v>
      </c>
      <c r="R40">
        <v>24803682.945071898</v>
      </c>
      <c r="S40">
        <v>996186.52029354696</v>
      </c>
      <c r="T40">
        <v>250996.57164260099</v>
      </c>
      <c r="U40">
        <v>651736.13362487603</v>
      </c>
      <c r="V40">
        <v>6975006.1070362497</v>
      </c>
      <c r="W40">
        <v>11193647.6658071</v>
      </c>
      <c r="X40">
        <v>3442721.4050733401</v>
      </c>
      <c r="Y40">
        <v>4288375.1445279596</v>
      </c>
      <c r="Z40">
        <v>4514601.1136167999</v>
      </c>
      <c r="AA40">
        <v>656881.65605422703</v>
      </c>
      <c r="AB40">
        <v>1449237.0936076301</v>
      </c>
      <c r="AC40">
        <v>124205.29813983648</v>
      </c>
      <c r="AD40">
        <v>191419051.44208688</v>
      </c>
    </row>
    <row r="41" spans="1:30" x14ac:dyDescent="0.2">
      <c r="A41" s="2"/>
    </row>
    <row r="42" spans="1:30" x14ac:dyDescent="0.2">
      <c r="A42" s="9" t="s">
        <v>34</v>
      </c>
    </row>
    <row r="43" spans="1:30" x14ac:dyDescent="0.2">
      <c r="A43" s="10" t="s">
        <v>21</v>
      </c>
    </row>
    <row r="44" spans="1:30" x14ac:dyDescent="0.2">
      <c r="A44" s="5" t="s">
        <v>22</v>
      </c>
      <c r="B44">
        <v>903696.21516891394</v>
      </c>
      <c r="C44">
        <v>1026566.5320855899</v>
      </c>
      <c r="D44">
        <v>395832.18698963802</v>
      </c>
      <c r="E44">
        <v>54945.760857348701</v>
      </c>
      <c r="F44">
        <v>587949.64454931405</v>
      </c>
      <c r="G44">
        <v>10077594.073506599</v>
      </c>
      <c r="H44">
        <v>639504.36142742704</v>
      </c>
      <c r="I44">
        <v>67026.175356300693</v>
      </c>
      <c r="J44">
        <v>3102714.4188819001</v>
      </c>
      <c r="K44">
        <v>621998.86749749701</v>
      </c>
      <c r="L44">
        <v>6892585.2229544101</v>
      </c>
      <c r="M44">
        <v>4422378.6536073498</v>
      </c>
      <c r="N44">
        <v>484872.96571872197</v>
      </c>
      <c r="O44">
        <v>239001.311625034</v>
      </c>
      <c r="P44">
        <v>481803.08490781602</v>
      </c>
      <c r="Q44">
        <v>316575.35137952102</v>
      </c>
      <c r="R44">
        <v>2501608.66654986</v>
      </c>
      <c r="S44">
        <v>126802.599898128</v>
      </c>
      <c r="T44">
        <v>64381.1847669665</v>
      </c>
      <c r="U44">
        <v>59398.784854794103</v>
      </c>
      <c r="V44">
        <v>1554200.28295601</v>
      </c>
      <c r="W44">
        <v>1974825.45448653</v>
      </c>
      <c r="X44">
        <v>626762.24426615995</v>
      </c>
      <c r="Y44">
        <v>674520.85957460105</v>
      </c>
      <c r="Z44">
        <v>948797.26775843801</v>
      </c>
      <c r="AA44">
        <v>119216.39818020401</v>
      </c>
      <c r="AB44">
        <v>347457.175830347</v>
      </c>
      <c r="AC44">
        <v>37772.097930494521</v>
      </c>
      <c r="AD44">
        <v>39350787.84356603</v>
      </c>
    </row>
    <row r="45" spans="1:30" x14ac:dyDescent="0.2">
      <c r="A45" s="5" t="s">
        <v>23</v>
      </c>
      <c r="B45">
        <v>426521.24596239498</v>
      </c>
      <c r="C45">
        <v>589409.89708241995</v>
      </c>
      <c r="D45">
        <v>269156.35025767097</v>
      </c>
      <c r="E45">
        <v>31830.358920614799</v>
      </c>
      <c r="F45">
        <v>466451.69225872902</v>
      </c>
      <c r="G45">
        <v>7260745.8051682599</v>
      </c>
      <c r="H45">
        <v>383486.25607682997</v>
      </c>
      <c r="I45">
        <v>60716.2969377439</v>
      </c>
      <c r="J45">
        <v>3166348.2426207801</v>
      </c>
      <c r="K45">
        <v>404879.545610375</v>
      </c>
      <c r="L45">
        <v>5569468.2193135098</v>
      </c>
      <c r="M45">
        <v>4017331.81699822</v>
      </c>
      <c r="N45">
        <v>439022.77054452401</v>
      </c>
      <c r="O45">
        <v>220148.74115439801</v>
      </c>
      <c r="P45">
        <v>458658.78850752203</v>
      </c>
      <c r="Q45">
        <v>247382.484174668</v>
      </c>
      <c r="R45">
        <v>2693597.2771227402</v>
      </c>
      <c r="S45">
        <v>109287.306049088</v>
      </c>
      <c r="T45">
        <v>46924.126407488096</v>
      </c>
      <c r="U45">
        <v>66471.844260983795</v>
      </c>
      <c r="V45">
        <v>1182242.7415740001</v>
      </c>
      <c r="W45">
        <v>1401490.15918006</v>
      </c>
      <c r="X45">
        <v>407318.63981741102</v>
      </c>
      <c r="Y45">
        <v>456504.63179368101</v>
      </c>
      <c r="Z45">
        <v>703495.86645415495</v>
      </c>
      <c r="AA45">
        <v>96332.458465805801</v>
      </c>
      <c r="AB45">
        <v>248459.839521341</v>
      </c>
      <c r="AC45">
        <v>23108.168712224142</v>
      </c>
      <c r="AD45">
        <v>31446791.570947681</v>
      </c>
    </row>
    <row r="46" spans="1:30" x14ac:dyDescent="0.2">
      <c r="A46" s="5" t="s">
        <v>24</v>
      </c>
      <c r="B46">
        <v>168363.62784756199</v>
      </c>
      <c r="C46">
        <v>466475.80693313899</v>
      </c>
      <c r="D46">
        <v>27498.141830690802</v>
      </c>
      <c r="E46">
        <v>15774.201551219099</v>
      </c>
      <c r="F46">
        <v>79192.108699327699</v>
      </c>
      <c r="G46">
        <v>2783641.1879447498</v>
      </c>
      <c r="H46">
        <v>201087.66922248399</v>
      </c>
      <c r="I46">
        <v>8971.7871303731499</v>
      </c>
      <c r="J46">
        <v>901255.32956861996</v>
      </c>
      <c r="K46">
        <v>235914.23621335899</v>
      </c>
      <c r="L46">
        <v>1819937.10703652</v>
      </c>
      <c r="M46">
        <v>1621001.11100613</v>
      </c>
      <c r="N46">
        <v>48517.887028161298</v>
      </c>
      <c r="O46">
        <v>33288.014476677898</v>
      </c>
      <c r="P46">
        <v>65829.570815840794</v>
      </c>
      <c r="Q46">
        <v>186983.496328565</v>
      </c>
      <c r="R46">
        <v>314582.57997015701</v>
      </c>
      <c r="S46">
        <v>13609.6743797776</v>
      </c>
      <c r="T46">
        <v>26061.811396258301</v>
      </c>
      <c r="U46">
        <v>15622.491554857999</v>
      </c>
      <c r="V46">
        <v>573868.73141146696</v>
      </c>
      <c r="W46">
        <v>187858.051378743</v>
      </c>
      <c r="X46">
        <v>154301.04533023501</v>
      </c>
      <c r="Y46">
        <v>110370.35724693</v>
      </c>
      <c r="Z46">
        <v>413475.77571247198</v>
      </c>
      <c r="AA46">
        <v>30354.5558595943</v>
      </c>
      <c r="AB46">
        <v>34739.048853174303</v>
      </c>
      <c r="AC46">
        <v>6116.4832174369731</v>
      </c>
      <c r="AD46">
        <v>10544691.889944546</v>
      </c>
    </row>
    <row r="47" spans="1:30" x14ac:dyDescent="0.2">
      <c r="A47" s="5" t="s">
        <v>25</v>
      </c>
      <c r="B47">
        <v>258138.91327343101</v>
      </c>
      <c r="C47">
        <v>264020.13751341403</v>
      </c>
      <c r="D47">
        <v>59015.377711786598</v>
      </c>
      <c r="E47">
        <v>23655.270484865199</v>
      </c>
      <c r="F47">
        <v>216072.892801952</v>
      </c>
      <c r="G47">
        <v>3408414.3205339201</v>
      </c>
      <c r="H47">
        <v>208427.31109837399</v>
      </c>
      <c r="I47">
        <v>8140.8688055614402</v>
      </c>
      <c r="J47">
        <v>1249772.3331599401</v>
      </c>
      <c r="K47">
        <v>244481.07200454801</v>
      </c>
      <c r="L47">
        <v>2390621.7317696302</v>
      </c>
      <c r="M47">
        <v>1756708.21503528</v>
      </c>
      <c r="N47">
        <v>161827.507840109</v>
      </c>
      <c r="O47">
        <v>68171.6904728027</v>
      </c>
      <c r="P47">
        <v>136574.31129580701</v>
      </c>
      <c r="Q47">
        <v>176408.97611218799</v>
      </c>
      <c r="R47">
        <v>1278368.30486416</v>
      </c>
      <c r="S47">
        <v>22556.2797187693</v>
      </c>
      <c r="T47">
        <v>23564.584108733099</v>
      </c>
      <c r="U47">
        <v>15640.860043975599</v>
      </c>
      <c r="V47">
        <v>495911.73668368201</v>
      </c>
      <c r="W47">
        <v>410848.36591104401</v>
      </c>
      <c r="X47">
        <v>245764.64631855101</v>
      </c>
      <c r="Y47">
        <v>261671.70019838901</v>
      </c>
      <c r="Z47">
        <v>456486.63188354502</v>
      </c>
      <c r="AA47">
        <v>47078.2553705666</v>
      </c>
      <c r="AB47">
        <v>109755.359341581</v>
      </c>
      <c r="AC47">
        <v>7996.1814616494739</v>
      </c>
      <c r="AD47">
        <v>14006093.835818291</v>
      </c>
    </row>
    <row r="48" spans="1:30" x14ac:dyDescent="0.2">
      <c r="A48" s="10" t="s">
        <v>26</v>
      </c>
    </row>
    <row r="49" spans="1:30" x14ac:dyDescent="0.2">
      <c r="A49" s="5" t="s">
        <v>27</v>
      </c>
      <c r="B49">
        <v>2970746.9504502402</v>
      </c>
      <c r="C49">
        <v>3812691.0019615102</v>
      </c>
      <c r="D49">
        <v>1541238.440464</v>
      </c>
      <c r="E49">
        <v>283580.50762958301</v>
      </c>
      <c r="F49">
        <v>2055453.2748334501</v>
      </c>
      <c r="G49">
        <v>30296508.098983899</v>
      </c>
      <c r="H49">
        <v>2098568.2274677199</v>
      </c>
      <c r="I49">
        <v>384208.70221284498</v>
      </c>
      <c r="J49">
        <v>15226931.5783129</v>
      </c>
      <c r="K49">
        <v>2192148.3053915799</v>
      </c>
      <c r="L49">
        <v>27649498.287636898</v>
      </c>
      <c r="M49">
        <v>22553649.876947101</v>
      </c>
      <c r="N49">
        <v>2010727.11905151</v>
      </c>
      <c r="O49">
        <v>957522.03696584702</v>
      </c>
      <c r="P49">
        <v>2230981.4522588602</v>
      </c>
      <c r="Q49">
        <v>1454569.3196895099</v>
      </c>
      <c r="R49">
        <v>16170250.284243399</v>
      </c>
      <c r="S49">
        <v>592510.74583614804</v>
      </c>
      <c r="T49">
        <v>242109.25517804999</v>
      </c>
      <c r="U49">
        <v>562348.52367509005</v>
      </c>
      <c r="V49">
        <v>5917554.5266011599</v>
      </c>
      <c r="W49">
        <v>5624283.5175080197</v>
      </c>
      <c r="X49">
        <v>2939954.5452185501</v>
      </c>
      <c r="Y49">
        <v>3210326.8791474998</v>
      </c>
      <c r="Z49">
        <v>4107932.3903418798</v>
      </c>
      <c r="AA49">
        <v>620584.07300264202</v>
      </c>
      <c r="AB49">
        <v>918053.300699385</v>
      </c>
      <c r="AC49">
        <v>101170.9357321189</v>
      </c>
      <c r="AD49">
        <v>158726102.15744174</v>
      </c>
    </row>
    <row r="50" spans="1:30" x14ac:dyDescent="0.2">
      <c r="A50" s="5" t="s">
        <v>28</v>
      </c>
      <c r="B50">
        <v>2195306.7364352099</v>
      </c>
      <c r="C50">
        <v>3100450.6712293499</v>
      </c>
      <c r="D50">
        <v>1237910.76655053</v>
      </c>
      <c r="E50">
        <v>192034.589308119</v>
      </c>
      <c r="F50">
        <v>2082523.17341096</v>
      </c>
      <c r="G50">
        <v>24960130.2614793</v>
      </c>
      <c r="H50">
        <v>1744564.1219006199</v>
      </c>
      <c r="I50">
        <v>331219.07701584202</v>
      </c>
      <c r="J50">
        <v>10979569.6481327</v>
      </c>
      <c r="K50">
        <v>1626072.8238647601</v>
      </c>
      <c r="L50">
        <v>20635018.875703301</v>
      </c>
      <c r="M50">
        <v>17746209.467921101</v>
      </c>
      <c r="N50">
        <v>1495255.1815561601</v>
      </c>
      <c r="O50">
        <v>760017.51652540499</v>
      </c>
      <c r="P50">
        <v>1848114.4130430601</v>
      </c>
      <c r="Q50">
        <v>1272763.4251800301</v>
      </c>
      <c r="R50">
        <v>13309816.676475899</v>
      </c>
      <c r="S50">
        <v>599913.37157116295</v>
      </c>
      <c r="T50">
        <v>184401.79979949701</v>
      </c>
      <c r="U50">
        <v>451667.801726954</v>
      </c>
      <c r="V50">
        <v>4621858.5281752897</v>
      </c>
      <c r="W50">
        <v>6271105.1778024696</v>
      </c>
      <c r="X50">
        <v>2186137.31711239</v>
      </c>
      <c r="Y50">
        <v>3504222.4476880301</v>
      </c>
      <c r="Z50">
        <v>2678684.8226889898</v>
      </c>
      <c r="AA50">
        <v>490162.25119440502</v>
      </c>
      <c r="AB50">
        <v>813496.93176885298</v>
      </c>
      <c r="AC50">
        <v>71998.799047027103</v>
      </c>
      <c r="AD50">
        <v>127390626.67430773</v>
      </c>
    </row>
    <row r="51" spans="1:30" x14ac:dyDescent="0.2">
      <c r="A51" s="10" t="s">
        <v>29</v>
      </c>
    </row>
    <row r="52" spans="1:30" x14ac:dyDescent="0.2">
      <c r="A52" s="11" t="s">
        <v>30</v>
      </c>
      <c r="B52">
        <v>13154783.602207201</v>
      </c>
      <c r="C52">
        <v>18892859.426398698</v>
      </c>
      <c r="D52">
        <v>6005325.5407119403</v>
      </c>
      <c r="E52">
        <v>1761541.5549765499</v>
      </c>
      <c r="F52">
        <v>11351909.7534789</v>
      </c>
      <c r="G52">
        <v>110862426.14064001</v>
      </c>
      <c r="H52">
        <v>10557725.5688146</v>
      </c>
      <c r="I52">
        <v>1593336.85469839</v>
      </c>
      <c r="J52">
        <v>51448380.996862598</v>
      </c>
      <c r="K52">
        <v>7535180.81893613</v>
      </c>
      <c r="L52">
        <v>80410060.230158001</v>
      </c>
      <c r="M52">
        <v>73827890.415494695</v>
      </c>
      <c r="N52">
        <v>8674464.9415395707</v>
      </c>
      <c r="O52">
        <v>2650225.6110331402</v>
      </c>
      <c r="P52">
        <v>9377559.9518999606</v>
      </c>
      <c r="Q52">
        <v>5095524.2373978496</v>
      </c>
      <c r="R52">
        <v>61411556.118311197</v>
      </c>
      <c r="S52">
        <v>2910133.3885056698</v>
      </c>
      <c r="T52">
        <v>1020626.04526897</v>
      </c>
      <c r="U52">
        <v>1265898.95800186</v>
      </c>
      <c r="V52">
        <v>23894439.2165277</v>
      </c>
      <c r="W52">
        <v>29350581.918111399</v>
      </c>
      <c r="X52">
        <v>14310431.3299507</v>
      </c>
      <c r="Y52">
        <v>12421286.648291299</v>
      </c>
      <c r="Z52">
        <v>14863108.818813</v>
      </c>
      <c r="AA52">
        <v>2273381.6639440199</v>
      </c>
      <c r="AB52">
        <v>5910576.8092285302</v>
      </c>
      <c r="AC52">
        <v>567265.24620478973</v>
      </c>
      <c r="AD52">
        <v>583398481.80640841</v>
      </c>
    </row>
    <row r="53" spans="1:30" x14ac:dyDescent="0.2">
      <c r="A53" s="7" t="s">
        <v>31</v>
      </c>
      <c r="B53">
        <v>545970.15877995698</v>
      </c>
      <c r="C53">
        <v>659046.50978531095</v>
      </c>
      <c r="D53">
        <v>216857.585558841</v>
      </c>
      <c r="E53">
        <v>36744.128528473797</v>
      </c>
      <c r="F53">
        <v>310174.26084460103</v>
      </c>
      <c r="G53">
        <v>4986424.2333882097</v>
      </c>
      <c r="H53">
        <v>304774.50553590001</v>
      </c>
      <c r="I53">
        <v>51037.957038925299</v>
      </c>
      <c r="J53">
        <v>2437992.7764237998</v>
      </c>
      <c r="K53">
        <v>295545.69604863197</v>
      </c>
      <c r="L53">
        <v>3791060.8408921501</v>
      </c>
      <c r="M53">
        <v>2989898.5453293198</v>
      </c>
      <c r="N53">
        <v>351279.86064674798</v>
      </c>
      <c r="O53">
        <v>186444.88167216801</v>
      </c>
      <c r="P53">
        <v>403966.71894252999</v>
      </c>
      <c r="Q53">
        <v>250085.30905123701</v>
      </c>
      <c r="R53">
        <v>3517028.9694983698</v>
      </c>
      <c r="S53">
        <v>142400.62508430099</v>
      </c>
      <c r="T53">
        <v>41046.507287053297</v>
      </c>
      <c r="U53">
        <v>93505.030167777397</v>
      </c>
      <c r="V53">
        <v>1001134.49147279</v>
      </c>
      <c r="W53">
        <v>1702589.38723816</v>
      </c>
      <c r="X53">
        <v>433987.01784684701</v>
      </c>
      <c r="Y53">
        <v>657624.62018106098</v>
      </c>
      <c r="Z53">
        <v>585823.23692754901</v>
      </c>
      <c r="AA53">
        <v>85818.785582176104</v>
      </c>
      <c r="AB53">
        <v>227145.08505723701</v>
      </c>
      <c r="AC53">
        <v>18603.57146064633</v>
      </c>
      <c r="AD53">
        <v>26324011.296270814</v>
      </c>
    </row>
    <row r="54" spans="1:30" x14ac:dyDescent="0.2">
      <c r="A54" s="2"/>
    </row>
    <row r="55" spans="1:30" x14ac:dyDescent="0.2">
      <c r="A55" s="9" t="s">
        <v>35</v>
      </c>
    </row>
    <row r="56" spans="1:30" x14ac:dyDescent="0.2">
      <c r="A56" s="10" t="s">
        <v>21</v>
      </c>
    </row>
    <row r="57" spans="1:30" x14ac:dyDescent="0.2">
      <c r="A57" s="5" t="s">
        <v>22</v>
      </c>
      <c r="B57">
        <v>644029.67062474601</v>
      </c>
      <c r="C57">
        <v>785478.98487103696</v>
      </c>
      <c r="D57">
        <v>287042.87499280402</v>
      </c>
      <c r="E57">
        <v>34421.945456429799</v>
      </c>
      <c r="F57">
        <v>360944.876086779</v>
      </c>
      <c r="G57">
        <v>6514256.9809066504</v>
      </c>
      <c r="H57">
        <v>470672.51769403298</v>
      </c>
      <c r="I57">
        <v>45227.642621101302</v>
      </c>
      <c r="J57">
        <v>2087435.54040967</v>
      </c>
      <c r="K57">
        <v>456459.55192943203</v>
      </c>
      <c r="L57">
        <v>5326840.3282453101</v>
      </c>
      <c r="M57">
        <v>2956689.9734092699</v>
      </c>
      <c r="N57">
        <v>381752.90481549501</v>
      </c>
      <c r="O57">
        <v>172859.568042884</v>
      </c>
      <c r="P57">
        <v>291493.67429126397</v>
      </c>
      <c r="Q57">
        <v>199378.60606263101</v>
      </c>
      <c r="R57">
        <v>1624444.8802692899</v>
      </c>
      <c r="S57">
        <v>90794.623618393904</v>
      </c>
      <c r="T57">
        <v>43486.807762123499</v>
      </c>
      <c r="U57">
        <v>37039.468850630503</v>
      </c>
      <c r="V57">
        <v>1152069.4629371201</v>
      </c>
      <c r="W57">
        <v>1104944.6073739999</v>
      </c>
      <c r="X57">
        <v>460748.26697577501</v>
      </c>
      <c r="Y57">
        <v>337835.532897809</v>
      </c>
      <c r="Z57">
        <v>688215.40515264601</v>
      </c>
      <c r="AA57">
        <v>80358.764101499401</v>
      </c>
      <c r="AB57">
        <v>206764.881857164</v>
      </c>
      <c r="AC57">
        <v>24038.086236702395</v>
      </c>
      <c r="AD57">
        <v>26865726.428492606</v>
      </c>
    </row>
    <row r="58" spans="1:30" x14ac:dyDescent="0.2">
      <c r="A58" s="5" t="s">
        <v>23</v>
      </c>
      <c r="B58">
        <v>296758.20225733501</v>
      </c>
      <c r="C58">
        <v>327324.94545254298</v>
      </c>
      <c r="D58">
        <v>217982.19935534699</v>
      </c>
      <c r="E58">
        <v>18494.5531800352</v>
      </c>
      <c r="F58">
        <v>290888.49545849999</v>
      </c>
      <c r="G58">
        <v>4010067.6569571202</v>
      </c>
      <c r="H58">
        <v>227277.487348533</v>
      </c>
      <c r="I58">
        <v>41520.417657152597</v>
      </c>
      <c r="J58">
        <v>1748970.26915589</v>
      </c>
      <c r="K58">
        <v>231491.90273467501</v>
      </c>
      <c r="L58">
        <v>3183889.5624829801</v>
      </c>
      <c r="M58">
        <v>2374641.9642426101</v>
      </c>
      <c r="N58">
        <v>309760.13878886797</v>
      </c>
      <c r="O58">
        <v>146777.11277362201</v>
      </c>
      <c r="P58">
        <v>267560.53814879898</v>
      </c>
      <c r="Q58">
        <v>136128.717523503</v>
      </c>
      <c r="R58">
        <v>1474271.0351099099</v>
      </c>
      <c r="S58">
        <v>79670.718500661198</v>
      </c>
      <c r="T58">
        <v>22462.947095565101</v>
      </c>
      <c r="U58">
        <v>36735.714825423202</v>
      </c>
      <c r="V58">
        <v>640532.56795460102</v>
      </c>
      <c r="W58">
        <v>819257.03982517601</v>
      </c>
      <c r="X58">
        <v>268687.67062391603</v>
      </c>
      <c r="Y58">
        <v>255977.271035218</v>
      </c>
      <c r="Z58">
        <v>370603.60573516699</v>
      </c>
      <c r="AA58">
        <v>54885.641783180399</v>
      </c>
      <c r="AB58">
        <v>141435.73323683199</v>
      </c>
      <c r="AC58">
        <v>12368.937698667898</v>
      </c>
      <c r="AD58">
        <v>18006423.046941936</v>
      </c>
    </row>
    <row r="59" spans="1:30" x14ac:dyDescent="0.2">
      <c r="A59" s="5" t="s">
        <v>24</v>
      </c>
      <c r="B59">
        <v>107696.720598466</v>
      </c>
      <c r="C59">
        <v>375977.25279305299</v>
      </c>
      <c r="D59">
        <v>5377.6185405763599</v>
      </c>
      <c r="E59">
        <v>7018.2630916917697</v>
      </c>
      <c r="F59">
        <v>20330.944682951202</v>
      </c>
      <c r="G59">
        <v>1828745.72650842</v>
      </c>
      <c r="H59">
        <v>159406.508780584</v>
      </c>
      <c r="I59">
        <v>1760.58152871933</v>
      </c>
      <c r="J59">
        <v>572528.78574141604</v>
      </c>
      <c r="K59">
        <v>186731.04612676101</v>
      </c>
      <c r="L59">
        <v>1186840.65173589</v>
      </c>
      <c r="M59">
        <v>1045243.3764365</v>
      </c>
      <c r="N59">
        <v>26956.537911486899</v>
      </c>
      <c r="O59">
        <v>7157.4786228755202</v>
      </c>
      <c r="P59">
        <v>11612.701419073899</v>
      </c>
      <c r="Q59">
        <v>132391.972450161</v>
      </c>
      <c r="R59">
        <v>108678.03401279901</v>
      </c>
      <c r="S59">
        <v>2989.1557966513501</v>
      </c>
      <c r="T59">
        <v>17140.690058453401</v>
      </c>
      <c r="U59">
        <v>2622.13038019239</v>
      </c>
      <c r="V59">
        <v>455774.84975691698</v>
      </c>
      <c r="W59">
        <v>19466.944087696898</v>
      </c>
      <c r="X59">
        <v>78049.5610537389</v>
      </c>
      <c r="Y59">
        <v>11672.193086004099</v>
      </c>
      <c r="Z59">
        <v>278448.77216029703</v>
      </c>
      <c r="AA59">
        <v>16706.076664613302</v>
      </c>
      <c r="AB59">
        <v>6688.2440692349301</v>
      </c>
      <c r="AC59">
        <v>3251.2409569629162</v>
      </c>
      <c r="AD59">
        <v>6677264.0590521544</v>
      </c>
    </row>
    <row r="60" spans="1:30" x14ac:dyDescent="0.2">
      <c r="A60" s="5" t="s">
        <v>25</v>
      </c>
      <c r="B60">
        <v>187754.07739465899</v>
      </c>
      <c r="C60">
        <v>104454.18557277801</v>
      </c>
      <c r="D60">
        <v>16361.0351154808</v>
      </c>
      <c r="E60">
        <v>10118.857205550001</v>
      </c>
      <c r="F60">
        <v>79509.7669896718</v>
      </c>
      <c r="G60">
        <v>2257071.8155649202</v>
      </c>
      <c r="H60">
        <v>135063.944802738</v>
      </c>
      <c r="I60">
        <v>2865.0110124807602</v>
      </c>
      <c r="J60">
        <v>679433.82131457306</v>
      </c>
      <c r="K60">
        <v>158375.652182555</v>
      </c>
      <c r="L60">
        <v>1307687.06173104</v>
      </c>
      <c r="M60">
        <v>655613.19464228104</v>
      </c>
      <c r="N60">
        <v>96337.194509589797</v>
      </c>
      <c r="O60">
        <v>31332.767388132201</v>
      </c>
      <c r="P60">
        <v>38464.923606154</v>
      </c>
      <c r="Q60">
        <v>112540.26215839099</v>
      </c>
      <c r="R60">
        <v>824872.20904468698</v>
      </c>
      <c r="S60">
        <v>6169.6193048641398</v>
      </c>
      <c r="T60">
        <v>13256.0476864914</v>
      </c>
      <c r="U60">
        <v>4091.8439491426202</v>
      </c>
      <c r="V60">
        <v>291147.29142410099</v>
      </c>
      <c r="W60">
        <v>138230.255376013</v>
      </c>
      <c r="X60">
        <v>112980.191873997</v>
      </c>
      <c r="Y60">
        <v>29121.803677903001</v>
      </c>
      <c r="Z60">
        <v>308806.25576525001</v>
      </c>
      <c r="AA60">
        <v>25856.734904339501</v>
      </c>
      <c r="AB60">
        <v>46152.6280378839</v>
      </c>
      <c r="AC60">
        <v>2043.4515819742082</v>
      </c>
      <c r="AD60">
        <v>7675711.9038176239</v>
      </c>
    </row>
    <row r="61" spans="1:30" x14ac:dyDescent="0.2">
      <c r="A61" s="10" t="s">
        <v>26</v>
      </c>
    </row>
    <row r="62" spans="1:30" x14ac:dyDescent="0.2">
      <c r="A62" s="5" t="s">
        <v>27</v>
      </c>
      <c r="B62">
        <v>2412172.2358372901</v>
      </c>
      <c r="C62">
        <v>2975083.4766575098</v>
      </c>
      <c r="D62">
        <v>1197507.5993764999</v>
      </c>
      <c r="E62">
        <v>229787.290002505</v>
      </c>
      <c r="F62">
        <v>1287095.33118257</v>
      </c>
      <c r="G62">
        <v>20883315.605726101</v>
      </c>
      <c r="H62">
        <v>1549924.3258499899</v>
      </c>
      <c r="I62">
        <v>281451.42393801798</v>
      </c>
      <c r="J62">
        <v>12864331.770606801</v>
      </c>
      <c r="K62">
        <v>1859738.60741201</v>
      </c>
      <c r="L62">
        <v>23866432.288007401</v>
      </c>
      <c r="M62">
        <v>17522590.350793201</v>
      </c>
      <c r="N62">
        <v>1425577.39154283</v>
      </c>
      <c r="O62">
        <v>698337.85508582904</v>
      </c>
      <c r="P62">
        <v>1398571.30839765</v>
      </c>
      <c r="Q62">
        <v>1145167.4918418699</v>
      </c>
      <c r="R62">
        <v>11515263.6891592</v>
      </c>
      <c r="S62">
        <v>339686.21295741998</v>
      </c>
      <c r="T62">
        <v>174335.454961938</v>
      </c>
      <c r="U62">
        <v>457508.85020328901</v>
      </c>
      <c r="V62">
        <v>4422050.5725464895</v>
      </c>
      <c r="W62">
        <v>3505947.8274529199</v>
      </c>
      <c r="X62">
        <v>2318212.2788326498</v>
      </c>
      <c r="Y62">
        <v>2021503.14418293</v>
      </c>
      <c r="Z62">
        <v>3088886.5056756102</v>
      </c>
      <c r="AA62">
        <v>463575.39253170899</v>
      </c>
      <c r="AB62">
        <v>571761.42004349397</v>
      </c>
      <c r="AC62">
        <v>75502.215301988588</v>
      </c>
      <c r="AD62">
        <v>120551317.91610801</v>
      </c>
    </row>
    <row r="63" spans="1:30" x14ac:dyDescent="0.2">
      <c r="A63" s="5" t="s">
        <v>28</v>
      </c>
      <c r="B63">
        <v>1709141.8516174201</v>
      </c>
      <c r="C63">
        <v>2364973.0911508701</v>
      </c>
      <c r="D63">
        <v>948278.78890058899</v>
      </c>
      <c r="E63">
        <v>142757.91580693101</v>
      </c>
      <c r="F63">
        <v>1514129.0436282</v>
      </c>
      <c r="G63">
        <v>19801222.297316801</v>
      </c>
      <c r="H63">
        <v>1422333.12407349</v>
      </c>
      <c r="I63">
        <v>256324.952550007</v>
      </c>
      <c r="J63">
        <v>8883421.9387806207</v>
      </c>
      <c r="K63">
        <v>1268548.4115448601</v>
      </c>
      <c r="L63">
        <v>16646979.0440327</v>
      </c>
      <c r="M63">
        <v>13972720.207772899</v>
      </c>
      <c r="N63">
        <v>1127659.2080802401</v>
      </c>
      <c r="O63">
        <v>579994.64680897596</v>
      </c>
      <c r="P63">
        <v>1362375.99209685</v>
      </c>
      <c r="Q63">
        <v>997658.71679582703</v>
      </c>
      <c r="R63">
        <v>9534285.3518083896</v>
      </c>
      <c r="S63">
        <v>456387.07379466901</v>
      </c>
      <c r="T63">
        <v>135792.34187528299</v>
      </c>
      <c r="U63">
        <v>384802.64247841598</v>
      </c>
      <c r="V63">
        <v>3541181.8102564299</v>
      </c>
      <c r="W63">
        <v>4613693.5006099204</v>
      </c>
      <c r="X63">
        <v>1653157.2211366401</v>
      </c>
      <c r="Y63">
        <v>2525142.5042171101</v>
      </c>
      <c r="Z63">
        <v>2106253.0266088201</v>
      </c>
      <c r="AA63">
        <v>386786.31298029597</v>
      </c>
      <c r="AB63">
        <v>626401.78768186399</v>
      </c>
      <c r="AC63">
        <v>55563.384706040757</v>
      </c>
      <c r="AD63">
        <v>99017966.189111352</v>
      </c>
    </row>
    <row r="64" spans="1:30" x14ac:dyDescent="0.2">
      <c r="A64" s="10" t="s">
        <v>29</v>
      </c>
    </row>
    <row r="65" spans="1:30" x14ac:dyDescent="0.2">
      <c r="A65" s="11" t="s">
        <v>30</v>
      </c>
      <c r="B65">
        <v>12091239.140246101</v>
      </c>
      <c r="C65">
        <v>15647941.8576899</v>
      </c>
      <c r="D65">
        <v>5027958.07470378</v>
      </c>
      <c r="E65">
        <v>1545376.5407625099</v>
      </c>
      <c r="F65">
        <v>10047816.669600399</v>
      </c>
      <c r="G65">
        <v>99360577.300542295</v>
      </c>
      <c r="H65">
        <v>9269235.0608117506</v>
      </c>
      <c r="I65">
        <v>1227440.4571626801</v>
      </c>
      <c r="J65">
        <v>48109197.9133268</v>
      </c>
      <c r="K65">
        <v>6877529.74076185</v>
      </c>
      <c r="L65">
        <v>72542290.941449702</v>
      </c>
      <c r="M65">
        <v>67331682.454711497</v>
      </c>
      <c r="N65">
        <v>8407605.4379061908</v>
      </c>
      <c r="O65">
        <v>2617266.15334934</v>
      </c>
      <c r="P65">
        <v>8772150.3583792206</v>
      </c>
      <c r="Q65">
        <v>4534561.4018690595</v>
      </c>
      <c r="R65">
        <v>58117274.2942812</v>
      </c>
      <c r="S65">
        <v>2633164.2604664001</v>
      </c>
      <c r="T65">
        <v>840793.93793347303</v>
      </c>
      <c r="U65">
        <v>1150699.8963621</v>
      </c>
      <c r="V65">
        <v>21447830.300217502</v>
      </c>
      <c r="W65">
        <v>25649131.074077401</v>
      </c>
      <c r="X65">
        <v>13354868.3000012</v>
      </c>
      <c r="Y65">
        <v>11159113.6993172</v>
      </c>
      <c r="Z65">
        <v>12755150.971622299</v>
      </c>
      <c r="AA65">
        <v>2044407.9171261</v>
      </c>
      <c r="AB65">
        <v>5224066.2854542099</v>
      </c>
      <c r="AC65">
        <v>481504.03740060935</v>
      </c>
      <c r="AD65">
        <v>528267874.47753382</v>
      </c>
    </row>
    <row r="66" spans="1:30" x14ac:dyDescent="0.2">
      <c r="A66" s="7" t="s">
        <v>31</v>
      </c>
      <c r="B66">
        <v>497249.79953325802</v>
      </c>
      <c r="C66">
        <v>548582.32485912705</v>
      </c>
      <c r="D66">
        <v>155998.53119642599</v>
      </c>
      <c r="E66">
        <v>26009.0857614917</v>
      </c>
      <c r="F66">
        <v>179693.306303822</v>
      </c>
      <c r="G66">
        <v>4079617.8480286002</v>
      </c>
      <c r="H66">
        <v>239956.63487278699</v>
      </c>
      <c r="I66">
        <v>40306.876468624403</v>
      </c>
      <c r="J66">
        <v>2210907.84076495</v>
      </c>
      <c r="K66">
        <v>256829.08297686599</v>
      </c>
      <c r="L66">
        <v>3382967.4679404702</v>
      </c>
      <c r="M66">
        <v>2571975.4009675998</v>
      </c>
      <c r="N66">
        <v>310789.23352990899</v>
      </c>
      <c r="O66">
        <v>170954.703361817</v>
      </c>
      <c r="P66">
        <v>320789.90194904798</v>
      </c>
      <c r="Q66">
        <v>218736.79584964001</v>
      </c>
      <c r="R66">
        <v>3082468.1485990798</v>
      </c>
      <c r="S66">
        <v>123477.131890031</v>
      </c>
      <c r="T66">
        <v>35176.815332605503</v>
      </c>
      <c r="U66">
        <v>87774.840404854302</v>
      </c>
      <c r="V66">
        <v>800946.86024936498</v>
      </c>
      <c r="W66">
        <v>1333906.62289294</v>
      </c>
      <c r="X66">
        <v>384072.55741754198</v>
      </c>
      <c r="Y66">
        <v>461458.25307123602</v>
      </c>
      <c r="Z66">
        <v>489439.01320547197</v>
      </c>
      <c r="AA66">
        <v>65147.644911067298</v>
      </c>
      <c r="AB66">
        <v>180685.56708384299</v>
      </c>
      <c r="AC66">
        <v>13456.15297373147</v>
      </c>
      <c r="AD66">
        <v>22269374.442396224</v>
      </c>
    </row>
    <row r="67" spans="1:30" x14ac:dyDescent="0.2">
      <c r="A67" s="2"/>
    </row>
    <row r="68" spans="1:30" x14ac:dyDescent="0.2">
      <c r="A68" s="9" t="s">
        <v>36</v>
      </c>
    </row>
    <row r="69" spans="1:30" x14ac:dyDescent="0.2">
      <c r="A69" s="10" t="s">
        <v>21</v>
      </c>
    </row>
    <row r="70" spans="1:30" x14ac:dyDescent="0.2">
      <c r="A70" s="5" t="s">
        <v>22</v>
      </c>
      <c r="B70">
        <v>8759.9999999999909</v>
      </c>
      <c r="C70">
        <v>8759.9999999999909</v>
      </c>
      <c r="D70">
        <v>8759.9999999999909</v>
      </c>
      <c r="E70">
        <v>8759.9999999999909</v>
      </c>
      <c r="F70">
        <v>8759.9999999999909</v>
      </c>
      <c r="G70">
        <v>8759.9999999999909</v>
      </c>
      <c r="H70">
        <v>8760</v>
      </c>
      <c r="I70">
        <v>8759.9999999999909</v>
      </c>
      <c r="J70">
        <v>8760</v>
      </c>
      <c r="K70">
        <v>8759.9999999999909</v>
      </c>
      <c r="L70">
        <v>8759.9999999999909</v>
      </c>
      <c r="M70">
        <v>8759.9999999999909</v>
      </c>
      <c r="N70">
        <v>8759.9999999999909</v>
      </c>
      <c r="O70">
        <v>8760</v>
      </c>
      <c r="P70">
        <v>8759.9999999999909</v>
      </c>
      <c r="Q70">
        <v>8759.9999999999909</v>
      </c>
      <c r="R70">
        <v>8759.9999999999909</v>
      </c>
      <c r="S70">
        <v>8759.9999999999909</v>
      </c>
      <c r="T70">
        <v>8760</v>
      </c>
      <c r="U70">
        <v>8759.9999999999909</v>
      </c>
      <c r="V70">
        <v>8760</v>
      </c>
      <c r="W70">
        <v>8759.9999999999909</v>
      </c>
      <c r="X70">
        <v>8759.9999999999909</v>
      </c>
      <c r="Y70">
        <v>8759.9999999999909</v>
      </c>
      <c r="Z70">
        <v>8759.9999999999909</v>
      </c>
      <c r="AA70">
        <v>8759.9999999999909</v>
      </c>
      <c r="AB70">
        <v>8759.9999999999909</v>
      </c>
      <c r="AC70">
        <v>8759.9999999999982</v>
      </c>
      <c r="AD70">
        <v>8760</v>
      </c>
    </row>
    <row r="71" spans="1:30" x14ac:dyDescent="0.2">
      <c r="A71" s="5" t="s">
        <v>23</v>
      </c>
      <c r="B71">
        <v>939.51232566520605</v>
      </c>
      <c r="C71">
        <v>925.68006448915401</v>
      </c>
      <c r="D71">
        <v>683.96207630929905</v>
      </c>
      <c r="E71">
        <v>884.16310085970701</v>
      </c>
      <c r="F71">
        <v>740.53644576875604</v>
      </c>
      <c r="G71">
        <v>873.93145224897705</v>
      </c>
      <c r="H71">
        <v>843.27984105376402</v>
      </c>
      <c r="I71">
        <v>773.16488657231105</v>
      </c>
      <c r="J71">
        <v>864.24371778480895</v>
      </c>
      <c r="K71">
        <v>860.68258918479103</v>
      </c>
      <c r="L71">
        <v>915.04605987446496</v>
      </c>
      <c r="M71">
        <v>863.48659579901505</v>
      </c>
      <c r="N71">
        <v>783.79935715595195</v>
      </c>
      <c r="O71">
        <v>798.70181316138303</v>
      </c>
      <c r="P71">
        <v>763.16591773952803</v>
      </c>
      <c r="Q71">
        <v>854.38308096967296</v>
      </c>
      <c r="R71">
        <v>845.94271364756696</v>
      </c>
      <c r="S71">
        <v>775.40179913054305</v>
      </c>
      <c r="T71">
        <v>847.31351115899895</v>
      </c>
      <c r="U71">
        <v>852.13338300173905</v>
      </c>
      <c r="V71">
        <v>837.30294821925497</v>
      </c>
      <c r="W71">
        <v>717.51099003845502</v>
      </c>
      <c r="X71">
        <v>864.00216966071696</v>
      </c>
      <c r="Y71">
        <v>800.07624990804004</v>
      </c>
      <c r="Z71">
        <v>890.27069393034401</v>
      </c>
      <c r="AA71">
        <v>768.92912932549996</v>
      </c>
      <c r="AB71">
        <v>777.04642820699303</v>
      </c>
      <c r="AC71">
        <v>824.89048012882256</v>
      </c>
      <c r="AD71">
        <v>852.01370943893312</v>
      </c>
    </row>
    <row r="72" spans="1:30" x14ac:dyDescent="0.2">
      <c r="A72" s="5" t="s">
        <v>24</v>
      </c>
      <c r="B72">
        <v>256.781751689516</v>
      </c>
      <c r="C72">
        <v>282.21804074127601</v>
      </c>
      <c r="D72">
        <v>217.82943834343101</v>
      </c>
      <c r="E72">
        <v>218.068321883398</v>
      </c>
      <c r="F72">
        <v>204.09556705358401</v>
      </c>
      <c r="G72">
        <v>272.71265692291598</v>
      </c>
      <c r="H72">
        <v>291.11522096108502</v>
      </c>
      <c r="I72">
        <v>261.72004969249099</v>
      </c>
      <c r="J72">
        <v>236.025883506996</v>
      </c>
      <c r="K72">
        <v>280.02460027699902</v>
      </c>
      <c r="L72">
        <v>278.38076842476897</v>
      </c>
      <c r="M72">
        <v>289.39955350223198</v>
      </c>
      <c r="N72">
        <v>232.88442217116901</v>
      </c>
      <c r="O72">
        <v>246.82495911940799</v>
      </c>
      <c r="P72">
        <v>222.01760796209899</v>
      </c>
      <c r="Q72">
        <v>278.473068804224</v>
      </c>
      <c r="R72">
        <v>241.832479058551</v>
      </c>
      <c r="S72">
        <v>251.56986633429401</v>
      </c>
      <c r="T72">
        <v>269.346733861921</v>
      </c>
      <c r="U72">
        <v>265.77754162877198</v>
      </c>
      <c r="V72">
        <v>242.497739757245</v>
      </c>
      <c r="W72">
        <v>218.848288260787</v>
      </c>
      <c r="X72">
        <v>237.46725923657701</v>
      </c>
      <c r="Y72">
        <v>230.42051172034601</v>
      </c>
      <c r="Z72">
        <v>271.03560628926601</v>
      </c>
      <c r="AA72">
        <v>211.28478018704701</v>
      </c>
      <c r="AB72">
        <v>231.775557169721</v>
      </c>
      <c r="AC72">
        <v>207.95973855259717</v>
      </c>
      <c r="AD72">
        <v>267.16989287923855</v>
      </c>
    </row>
    <row r="73" spans="1:30" x14ac:dyDescent="0.2">
      <c r="A73" s="5" t="s">
        <v>25</v>
      </c>
      <c r="B73">
        <v>649.95824608894395</v>
      </c>
      <c r="C73">
        <v>664.67228072361695</v>
      </c>
      <c r="D73">
        <v>545.48091160481999</v>
      </c>
      <c r="E73">
        <v>667.28976132915204</v>
      </c>
      <c r="F73">
        <v>471.72755269435203</v>
      </c>
      <c r="G73">
        <v>597.10249642358394</v>
      </c>
      <c r="H73">
        <v>616.07432731133804</v>
      </c>
      <c r="I73">
        <v>544.36577907269304</v>
      </c>
      <c r="J73">
        <v>659.43934156493594</v>
      </c>
      <c r="K73">
        <v>660.682400175152</v>
      </c>
      <c r="L73">
        <v>694.39146738301395</v>
      </c>
      <c r="M73">
        <v>627.74448652582396</v>
      </c>
      <c r="N73">
        <v>512.66977614615303</v>
      </c>
      <c r="O73">
        <v>549.03376769506804</v>
      </c>
      <c r="P73">
        <v>494.86401824477201</v>
      </c>
      <c r="Q73">
        <v>626.42064077271698</v>
      </c>
      <c r="R73">
        <v>576.82996425871397</v>
      </c>
      <c r="S73">
        <v>507.32809549247497</v>
      </c>
      <c r="T73">
        <v>638.68256398619803</v>
      </c>
      <c r="U73">
        <v>620.96473423720897</v>
      </c>
      <c r="V73">
        <v>596.14639681949905</v>
      </c>
      <c r="W73">
        <v>484.88570721980102</v>
      </c>
      <c r="X73">
        <v>598.99447557051599</v>
      </c>
      <c r="Y73">
        <v>602.63941583137705</v>
      </c>
      <c r="Z73">
        <v>624.541478637571</v>
      </c>
      <c r="AA73">
        <v>577.596085495843</v>
      </c>
      <c r="AB73">
        <v>466.664295945464</v>
      </c>
      <c r="AC73">
        <v>551.50850536640723</v>
      </c>
      <c r="AD73">
        <v>615.80644958051835</v>
      </c>
    </row>
    <row r="74" spans="1:30" x14ac:dyDescent="0.2">
      <c r="A74" s="10" t="s">
        <v>26</v>
      </c>
    </row>
    <row r="75" spans="1:30" x14ac:dyDescent="0.2">
      <c r="A75" s="5" t="s">
        <v>27</v>
      </c>
      <c r="B75">
        <v>1967.44438881464</v>
      </c>
      <c r="C75">
        <v>1949.8020716316901</v>
      </c>
      <c r="D75">
        <v>1810.78905199007</v>
      </c>
      <c r="E75">
        <v>1993.4105830429801</v>
      </c>
      <c r="F75">
        <v>1712.77077178578</v>
      </c>
      <c r="G75">
        <v>1944.6259703937401</v>
      </c>
      <c r="H75">
        <v>1907.82497757592</v>
      </c>
      <c r="I75">
        <v>1649.9386463158901</v>
      </c>
      <c r="J75">
        <v>1905.95854481068</v>
      </c>
      <c r="K75">
        <v>1919.3272620865</v>
      </c>
      <c r="L75">
        <v>1996.1548737539899</v>
      </c>
      <c r="M75">
        <v>1882.6817889952599</v>
      </c>
      <c r="N75">
        <v>1560.92747453893</v>
      </c>
      <c r="O75">
        <v>1859.60107904697</v>
      </c>
      <c r="P75">
        <v>1559.74097686345</v>
      </c>
      <c r="Q75">
        <v>2003.1292810790301</v>
      </c>
      <c r="R75">
        <v>1840.9058556694599</v>
      </c>
      <c r="S75">
        <v>1875.2637372403899</v>
      </c>
      <c r="T75">
        <v>1898.90711406779</v>
      </c>
      <c r="U75">
        <v>1776.63054459814</v>
      </c>
      <c r="V75">
        <v>1760.3661713223401</v>
      </c>
      <c r="W75">
        <v>1751.5906497476201</v>
      </c>
      <c r="X75">
        <v>1830.5045618650299</v>
      </c>
      <c r="Y75">
        <v>1871.04397031655</v>
      </c>
      <c r="Z75">
        <v>1920.37706390208</v>
      </c>
      <c r="AA75">
        <v>1788.61142913043</v>
      </c>
      <c r="AB75">
        <v>1824.5543960828199</v>
      </c>
      <c r="AC75">
        <v>1764.5999146956135</v>
      </c>
      <c r="AD75">
        <v>1887.9013131837701</v>
      </c>
    </row>
    <row r="76" spans="1:30" x14ac:dyDescent="0.2">
      <c r="A76" s="5" t="s">
        <v>28</v>
      </c>
      <c r="B76">
        <v>812.08825916659498</v>
      </c>
      <c r="C76">
        <v>824.42597434816696</v>
      </c>
      <c r="D76">
        <v>755.24128861769498</v>
      </c>
      <c r="E76">
        <v>810.55534170361204</v>
      </c>
      <c r="F76">
        <v>693.18047172727995</v>
      </c>
      <c r="G76">
        <v>740.90741977788196</v>
      </c>
      <c r="H76">
        <v>748.24717384155701</v>
      </c>
      <c r="I76">
        <v>719.71698576345295</v>
      </c>
      <c r="J76">
        <v>815.66451473439099</v>
      </c>
      <c r="K76">
        <v>811.04663817004302</v>
      </c>
      <c r="L76">
        <v>861.13861040016798</v>
      </c>
      <c r="M76">
        <v>819.78450704125601</v>
      </c>
      <c r="N76">
        <v>746.17009368639299</v>
      </c>
      <c r="O76">
        <v>768.93944325945301</v>
      </c>
      <c r="P76">
        <v>681.13254809320301</v>
      </c>
      <c r="Q76">
        <v>804.27033420102202</v>
      </c>
      <c r="R76">
        <v>755.08364981654802</v>
      </c>
      <c r="S76">
        <v>632.820349657105</v>
      </c>
      <c r="T76">
        <v>804.32539173912596</v>
      </c>
      <c r="U76">
        <v>680.39674142172305</v>
      </c>
      <c r="V76">
        <v>774.48903322444005</v>
      </c>
      <c r="W76">
        <v>714.22267730037299</v>
      </c>
      <c r="X76">
        <v>769.71045348928897</v>
      </c>
      <c r="Y76">
        <v>716.44492081760302</v>
      </c>
      <c r="Z76">
        <v>786.41427422892502</v>
      </c>
      <c r="AA76">
        <v>747.568200585402</v>
      </c>
      <c r="AB76">
        <v>703.55589780635898</v>
      </c>
      <c r="AC76">
        <v>792.42460177153635</v>
      </c>
      <c r="AD76">
        <v>779.96053415616666</v>
      </c>
    </row>
    <row r="77" spans="1:30" x14ac:dyDescent="0.2">
      <c r="A77" s="10" t="s">
        <v>29</v>
      </c>
    </row>
    <row r="78" spans="1:30" x14ac:dyDescent="0.2">
      <c r="A78" s="11" t="s">
        <v>30</v>
      </c>
      <c r="B78">
        <v>527.54905806294801</v>
      </c>
      <c r="C78">
        <v>527.07010500910906</v>
      </c>
      <c r="D78">
        <v>489.30182453365097</v>
      </c>
      <c r="E78">
        <v>456.377363095183</v>
      </c>
      <c r="F78">
        <v>506.44959141436402</v>
      </c>
      <c r="G78">
        <v>542.73403309739194</v>
      </c>
      <c r="H78">
        <v>531.02354434553399</v>
      </c>
      <c r="I78">
        <v>502.86313860146601</v>
      </c>
      <c r="J78">
        <v>525.27466305322503</v>
      </c>
      <c r="K78">
        <v>556.45051304351205</v>
      </c>
      <c r="L78">
        <v>529.25086760612896</v>
      </c>
      <c r="M78">
        <v>532.78829686885899</v>
      </c>
      <c r="N78">
        <v>481.02370078535898</v>
      </c>
      <c r="O78">
        <v>500.65752831002698</v>
      </c>
      <c r="P78">
        <v>508.02251537200902</v>
      </c>
      <c r="Q78">
        <v>528.71737194945695</v>
      </c>
      <c r="R78">
        <v>498.57879752184999</v>
      </c>
      <c r="S78">
        <v>502.64250834179597</v>
      </c>
      <c r="T78">
        <v>533.92721966317902</v>
      </c>
      <c r="U78">
        <v>503.51559922343802</v>
      </c>
      <c r="V78">
        <v>527.74783094239797</v>
      </c>
      <c r="W78">
        <v>512.15366710343903</v>
      </c>
      <c r="X78">
        <v>497.23855391544799</v>
      </c>
      <c r="Y78">
        <v>504.25985487562002</v>
      </c>
      <c r="Z78">
        <v>561.49298631949796</v>
      </c>
      <c r="AA78">
        <v>504.25186017474698</v>
      </c>
      <c r="AB78">
        <v>508.13219263894001</v>
      </c>
      <c r="AC78">
        <v>458.41446411966257</v>
      </c>
      <c r="AD78">
        <v>524.21941475569417</v>
      </c>
    </row>
    <row r="79" spans="1:30" x14ac:dyDescent="0.2">
      <c r="A79" s="7" t="s">
        <v>31</v>
      </c>
      <c r="B79">
        <v>39.809926772647501</v>
      </c>
      <c r="C79">
        <v>36.666813958427703</v>
      </c>
      <c r="D79">
        <v>33.825128436077499</v>
      </c>
      <c r="E79">
        <v>36.383635362999101</v>
      </c>
      <c r="F79">
        <v>35.414625541593303</v>
      </c>
      <c r="G79">
        <v>33.634445361062497</v>
      </c>
      <c r="H79">
        <v>36.176391411508597</v>
      </c>
      <c r="I79">
        <v>32.234914830945499</v>
      </c>
      <c r="J79">
        <v>40.703892299537998</v>
      </c>
      <c r="K79">
        <v>37.964272072286903</v>
      </c>
      <c r="L79">
        <v>39.424657567386603</v>
      </c>
      <c r="M79">
        <v>35.542223386625899</v>
      </c>
      <c r="N79">
        <v>31.6179216444961</v>
      </c>
      <c r="O79">
        <v>35.3511107811727</v>
      </c>
      <c r="P79">
        <v>31.2421805861891</v>
      </c>
      <c r="Q79">
        <v>35.402390141258898</v>
      </c>
      <c r="R79">
        <v>37.4861089136921</v>
      </c>
      <c r="S79">
        <v>33.439188538170399</v>
      </c>
      <c r="T79">
        <v>33.964598686302999</v>
      </c>
      <c r="U79">
        <v>32.169887270923503</v>
      </c>
      <c r="V79">
        <v>30.578221325040101</v>
      </c>
      <c r="W79">
        <v>32.295533637315202</v>
      </c>
      <c r="X79">
        <v>31.766603361727299</v>
      </c>
      <c r="Y79">
        <v>33.824016632371503</v>
      </c>
      <c r="Z79">
        <v>36.087354889672802</v>
      </c>
      <c r="AA79">
        <v>33.059792257250699</v>
      </c>
      <c r="AB79">
        <v>33.415370677925701</v>
      </c>
      <c r="AC79">
        <v>32.316876343335238</v>
      </c>
      <c r="AD79">
        <v>36.009101048600471</v>
      </c>
    </row>
    <row r="80" spans="1:30" x14ac:dyDescent="0.2">
      <c r="A80" s="2"/>
    </row>
    <row r="81" spans="1:30" x14ac:dyDescent="0.2">
      <c r="A81" s="9" t="s">
        <v>37</v>
      </c>
    </row>
    <row r="82" spans="1:30" x14ac:dyDescent="0.2">
      <c r="A82" s="10" t="s">
        <v>21</v>
      </c>
    </row>
    <row r="83" spans="1:30" x14ac:dyDescent="0.2">
      <c r="A83" s="5" t="s">
        <v>22</v>
      </c>
      <c r="B83">
        <v>29.3741124339696</v>
      </c>
      <c r="C83">
        <v>29.513871788362898</v>
      </c>
      <c r="D83">
        <v>36.112928890840301</v>
      </c>
      <c r="E83">
        <v>34.539575357457998</v>
      </c>
      <c r="F83">
        <v>34.193499393489098</v>
      </c>
      <c r="G83">
        <v>29.061613802459402</v>
      </c>
      <c r="H83">
        <v>28.6769739001167</v>
      </c>
      <c r="I83">
        <v>35.510054272653399</v>
      </c>
      <c r="J83">
        <v>31.113209411621199</v>
      </c>
      <c r="K83">
        <v>29.1087227202656</v>
      </c>
      <c r="L83">
        <v>30.5222973743446</v>
      </c>
      <c r="M83">
        <v>30.073410446845401</v>
      </c>
      <c r="N83">
        <v>31.7518708154658</v>
      </c>
      <c r="O83">
        <v>31.098307023809401</v>
      </c>
      <c r="P83">
        <v>34.515021866278303</v>
      </c>
      <c r="Q83">
        <v>29.4052151759292</v>
      </c>
      <c r="R83">
        <v>31.7557688698036</v>
      </c>
      <c r="S83">
        <v>33.309715105948399</v>
      </c>
      <c r="T83">
        <v>28.329189522479901</v>
      </c>
      <c r="U83">
        <v>36.243063267765898</v>
      </c>
      <c r="V83">
        <v>28.8245662584794</v>
      </c>
      <c r="W83">
        <v>32.2515373209052</v>
      </c>
      <c r="X83">
        <v>32.164776700914103</v>
      </c>
      <c r="Y83">
        <v>33.844606711317297</v>
      </c>
      <c r="Z83">
        <v>29.425966904303799</v>
      </c>
      <c r="AA83">
        <v>33.492237219601797</v>
      </c>
      <c r="AB83">
        <v>31.543799902876799</v>
      </c>
      <c r="AC83">
        <v>34.016783212215813</v>
      </c>
      <c r="AD83">
        <v>30.578172721519699</v>
      </c>
    </row>
    <row r="84" spans="1:30" x14ac:dyDescent="0.2">
      <c r="A84" s="5" t="s">
        <v>23</v>
      </c>
      <c r="B84">
        <v>151.67234276775</v>
      </c>
      <c r="C84">
        <v>150.624897029875</v>
      </c>
      <c r="D84">
        <v>213.82471961199701</v>
      </c>
      <c r="E84">
        <v>210.748864026939</v>
      </c>
      <c r="F84">
        <v>178.32545874854901</v>
      </c>
      <c r="G84">
        <v>134.65142511408899</v>
      </c>
      <c r="H84">
        <v>137.210218334117</v>
      </c>
      <c r="I84">
        <v>204.04103910431201</v>
      </c>
      <c r="J84">
        <v>164.94691683481</v>
      </c>
      <c r="K84">
        <v>144.816749675008</v>
      </c>
      <c r="L84">
        <v>148.572488781912</v>
      </c>
      <c r="M84">
        <v>146.69791451808899</v>
      </c>
      <c r="N84">
        <v>177.64504075391</v>
      </c>
      <c r="O84">
        <v>174.671295495235</v>
      </c>
      <c r="P84">
        <v>173.49632860496601</v>
      </c>
      <c r="Q84">
        <v>160.192194220196</v>
      </c>
      <c r="R84">
        <v>160.826023585634</v>
      </c>
      <c r="S84">
        <v>173.30141713095401</v>
      </c>
      <c r="T84">
        <v>135.501743024067</v>
      </c>
      <c r="U84">
        <v>201.883191171748</v>
      </c>
      <c r="V84">
        <v>139.85172706436401</v>
      </c>
      <c r="W84">
        <v>174.34475092435201</v>
      </c>
      <c r="X84">
        <v>172.854095254453</v>
      </c>
      <c r="Y84">
        <v>213.209896786028</v>
      </c>
      <c r="Z84">
        <v>140.39471981378099</v>
      </c>
      <c r="AA84">
        <v>178.56742913850999</v>
      </c>
      <c r="AB84">
        <v>169.97033103566699</v>
      </c>
      <c r="AC84">
        <v>159.3099885816934</v>
      </c>
      <c r="AD84">
        <v>153.86971581218688</v>
      </c>
    </row>
    <row r="85" spans="1:30" x14ac:dyDescent="0.2">
      <c r="A85" s="5" t="s">
        <v>24</v>
      </c>
      <c r="B85">
        <v>1221.9752573257799</v>
      </c>
      <c r="C85">
        <v>1081.20197006289</v>
      </c>
      <c r="D85">
        <v>1295.58572559339</v>
      </c>
      <c r="E85">
        <v>1510.4066773746099</v>
      </c>
      <c r="F85">
        <v>1259.5280838995</v>
      </c>
      <c r="G85">
        <v>1029.8421500490999</v>
      </c>
      <c r="H85">
        <v>1024.09333851611</v>
      </c>
      <c r="I85">
        <v>1301.41750365137</v>
      </c>
      <c r="J85">
        <v>1344.18615530037</v>
      </c>
      <c r="K85">
        <v>1068.24806941422</v>
      </c>
      <c r="L85">
        <v>1185.99189756591</v>
      </c>
      <c r="M85">
        <v>1109.6530203304501</v>
      </c>
      <c r="N85">
        <v>1281.1981228117099</v>
      </c>
      <c r="O85">
        <v>1207.7266994087599</v>
      </c>
      <c r="P85">
        <v>1195.29530841459</v>
      </c>
      <c r="Q85">
        <v>1052.3577004631099</v>
      </c>
      <c r="R85">
        <v>1285.0181741495101</v>
      </c>
      <c r="S85">
        <v>1196.56508684243</v>
      </c>
      <c r="T85">
        <v>1087.89084339176</v>
      </c>
      <c r="U85">
        <v>1178.22056206457</v>
      </c>
      <c r="V85">
        <v>1059.9135424492699</v>
      </c>
      <c r="W85">
        <v>1124.6211312596599</v>
      </c>
      <c r="X85">
        <v>1248.5014386728999</v>
      </c>
      <c r="Y85">
        <v>1105.97496862106</v>
      </c>
      <c r="Z85">
        <v>1081.5865709207601</v>
      </c>
      <c r="AA85">
        <v>1271.3532602919499</v>
      </c>
      <c r="AB85">
        <v>1207.4262558135099</v>
      </c>
      <c r="AC85">
        <v>1339.0406081756787</v>
      </c>
      <c r="AD85">
        <v>1130.9386496603872</v>
      </c>
    </row>
    <row r="86" spans="1:30" x14ac:dyDescent="0.2">
      <c r="A86" s="5" t="s">
        <v>25</v>
      </c>
      <c r="B86">
        <v>337.08591012841799</v>
      </c>
      <c r="C86">
        <v>336.17649315850798</v>
      </c>
      <c r="D86">
        <v>426.44552396849599</v>
      </c>
      <c r="E86">
        <v>407.25187414010401</v>
      </c>
      <c r="F86">
        <v>394.33128795668802</v>
      </c>
      <c r="G86">
        <v>312.62624822963897</v>
      </c>
      <c r="H86">
        <v>303.03227834655399</v>
      </c>
      <c r="I86">
        <v>397.113156410344</v>
      </c>
      <c r="J86">
        <v>360.98456289143797</v>
      </c>
      <c r="K86">
        <v>316.03398145378998</v>
      </c>
      <c r="L86">
        <v>329.82250821101002</v>
      </c>
      <c r="M86">
        <v>318.71355726490202</v>
      </c>
      <c r="N86">
        <v>368.87403477248199</v>
      </c>
      <c r="O86">
        <v>385.39264455238902</v>
      </c>
      <c r="P86">
        <v>360.39082810699</v>
      </c>
      <c r="Q86">
        <v>321.55522717758498</v>
      </c>
      <c r="R86">
        <v>362.51067385658399</v>
      </c>
      <c r="S86">
        <v>358.00587504898698</v>
      </c>
      <c r="T86">
        <v>309.87536673913797</v>
      </c>
      <c r="U86">
        <v>364.79418178995599</v>
      </c>
      <c r="V86">
        <v>309.339328897455</v>
      </c>
      <c r="W86">
        <v>380.89215123989902</v>
      </c>
      <c r="X86">
        <v>358.96571364942201</v>
      </c>
      <c r="Y86">
        <v>329.73896824391898</v>
      </c>
      <c r="Z86">
        <v>302.00954900630899</v>
      </c>
      <c r="AA86">
        <v>367.138619433401</v>
      </c>
      <c r="AB86">
        <v>365.328631519331</v>
      </c>
      <c r="AC86">
        <v>358.89474761662387</v>
      </c>
      <c r="AD86">
        <v>333.7763535829306</v>
      </c>
    </row>
    <row r="87" spans="1:30" x14ac:dyDescent="0.2">
      <c r="A87" s="10" t="s">
        <v>26</v>
      </c>
    </row>
    <row r="88" spans="1:30" x14ac:dyDescent="0.2">
      <c r="A88" s="5" t="s">
        <v>27</v>
      </c>
      <c r="B88">
        <v>91.829850754980498</v>
      </c>
      <c r="C88">
        <v>102.55186012144</v>
      </c>
      <c r="D88">
        <v>130.67349148758299</v>
      </c>
      <c r="E88">
        <v>131.15968406380401</v>
      </c>
      <c r="F88">
        <v>129.30924360774901</v>
      </c>
      <c r="G88">
        <v>92.778761792409298</v>
      </c>
      <c r="H88">
        <v>85.936892952192906</v>
      </c>
      <c r="I88">
        <v>123.328488386765</v>
      </c>
      <c r="J88">
        <v>101.692236174055</v>
      </c>
      <c r="K88">
        <v>95.314979790641502</v>
      </c>
      <c r="L88">
        <v>95.686101956368404</v>
      </c>
      <c r="M88">
        <v>97.039886667980895</v>
      </c>
      <c r="N88">
        <v>129.95877455036501</v>
      </c>
      <c r="O88">
        <v>120.98160783978599</v>
      </c>
      <c r="P88">
        <v>130.40686791672201</v>
      </c>
      <c r="Q88">
        <v>106.06438334520099</v>
      </c>
      <c r="R88">
        <v>107.613838437087</v>
      </c>
      <c r="S88">
        <v>123.57402020681</v>
      </c>
      <c r="T88">
        <v>83.463213123704605</v>
      </c>
      <c r="U88">
        <v>93.908080556086205</v>
      </c>
      <c r="V88">
        <v>86.036100176557497</v>
      </c>
      <c r="W88">
        <v>128.22808890133601</v>
      </c>
      <c r="X88">
        <v>119.404182723914</v>
      </c>
      <c r="Y88">
        <v>129.30788739339101</v>
      </c>
      <c r="Z88">
        <v>94.251775519696096</v>
      </c>
      <c r="AA88">
        <v>120.921339192544</v>
      </c>
      <c r="AB88">
        <v>129.92332058842399</v>
      </c>
      <c r="AC88">
        <v>127.64515214698322</v>
      </c>
      <c r="AD88">
        <v>101.45871967977752</v>
      </c>
    </row>
    <row r="89" spans="1:30" x14ac:dyDescent="0.2">
      <c r="A89" s="5" t="s">
        <v>28</v>
      </c>
      <c r="B89">
        <v>125.648257031242</v>
      </c>
      <c r="C89">
        <v>100.839960098514</v>
      </c>
      <c r="D89">
        <v>136.91922872933699</v>
      </c>
      <c r="E89">
        <v>124.821382269173</v>
      </c>
      <c r="F89">
        <v>138.81725627521899</v>
      </c>
      <c r="G89">
        <v>108.605698860429</v>
      </c>
      <c r="H89">
        <v>109.862493772006</v>
      </c>
      <c r="I89">
        <v>144.04693508212199</v>
      </c>
      <c r="J89">
        <v>108.563276666299</v>
      </c>
      <c r="K89">
        <v>105.433312545278</v>
      </c>
      <c r="L89">
        <v>105.822833904085</v>
      </c>
      <c r="M89">
        <v>101.521066695386</v>
      </c>
      <c r="N89">
        <v>131.277653172843</v>
      </c>
      <c r="O89">
        <v>127.897643378426</v>
      </c>
      <c r="P89">
        <v>128.10462464649501</v>
      </c>
      <c r="Q89">
        <v>105.050233992806</v>
      </c>
      <c r="R89">
        <v>117.958453420868</v>
      </c>
      <c r="S89">
        <v>121.561401571386</v>
      </c>
      <c r="T89">
        <v>102.501741162445</v>
      </c>
      <c r="U89">
        <v>134.23827422947801</v>
      </c>
      <c r="V89">
        <v>102.779411634524</v>
      </c>
      <c r="W89">
        <v>131.03791489672099</v>
      </c>
      <c r="X89">
        <v>119.56527683137</v>
      </c>
      <c r="Y89">
        <v>125.14404519839501</v>
      </c>
      <c r="Z89">
        <v>104.32521099599001</v>
      </c>
      <c r="AA89">
        <v>109.699812618883</v>
      </c>
      <c r="AB89">
        <v>130.872709960126</v>
      </c>
      <c r="AC89">
        <v>131.21889170631977</v>
      </c>
      <c r="AD89">
        <v>111.45643198143799</v>
      </c>
    </row>
    <row r="90" spans="1:30" x14ac:dyDescent="0.2">
      <c r="A90" s="10" t="s">
        <v>29</v>
      </c>
    </row>
    <row r="91" spans="1:30" x14ac:dyDescent="0.2">
      <c r="A91" s="11" t="s">
        <v>30</v>
      </c>
      <c r="B91">
        <v>11.1760226092279</v>
      </c>
      <c r="C91">
        <v>11.368207519911</v>
      </c>
      <c r="D91">
        <v>15.1391030758378</v>
      </c>
      <c r="E91">
        <v>11.117014638699599</v>
      </c>
      <c r="F91">
        <v>14.6016423102757</v>
      </c>
      <c r="G91">
        <v>11.0422098990978</v>
      </c>
      <c r="H91">
        <v>10.3061675587854</v>
      </c>
      <c r="I91">
        <v>14.177415182997199</v>
      </c>
      <c r="J91">
        <v>13.2188216478536</v>
      </c>
      <c r="K91">
        <v>12.711664196846399</v>
      </c>
      <c r="L91">
        <v>12.451547011509501</v>
      </c>
      <c r="M91">
        <v>11.6126983025474</v>
      </c>
      <c r="N91">
        <v>13.2040872413535</v>
      </c>
      <c r="O91">
        <v>13.3140467881133</v>
      </c>
      <c r="P91">
        <v>13.5785638480668</v>
      </c>
      <c r="Q91">
        <v>12.288004383070099</v>
      </c>
      <c r="R91">
        <v>12.293802503359601</v>
      </c>
      <c r="S91">
        <v>14.3376995739953</v>
      </c>
      <c r="T91">
        <v>11.586703280104601</v>
      </c>
      <c r="U91">
        <v>13.7207497835374</v>
      </c>
      <c r="V91">
        <v>11.3760269618496</v>
      </c>
      <c r="W91">
        <v>12.800805568797299</v>
      </c>
      <c r="X91">
        <v>12.655909259672599</v>
      </c>
      <c r="Y91">
        <v>14.9191777055571</v>
      </c>
      <c r="Z91">
        <v>10.719913024635099</v>
      </c>
      <c r="AA91">
        <v>13.665400809165201</v>
      </c>
      <c r="AB91">
        <v>14.263134433626799</v>
      </c>
      <c r="AC91">
        <v>12.87330000113816</v>
      </c>
      <c r="AD91">
        <v>12.104625647986504</v>
      </c>
    </row>
    <row r="92" spans="1:30" x14ac:dyDescent="0.2">
      <c r="A92" s="7" t="s">
        <v>31</v>
      </c>
      <c r="B92">
        <v>6750.2544871659702</v>
      </c>
      <c r="C92">
        <v>6667.8292771118104</v>
      </c>
      <c r="D92">
        <v>7935.4641663817201</v>
      </c>
      <c r="E92">
        <v>7681.3177000558399</v>
      </c>
      <c r="F92">
        <v>8171.8042535844497</v>
      </c>
      <c r="G92">
        <v>6181.2826720583798</v>
      </c>
      <c r="H92">
        <v>6213.8280698550298</v>
      </c>
      <c r="I92">
        <v>7678.2876602086099</v>
      </c>
      <c r="J92">
        <v>6895.7728640989599</v>
      </c>
      <c r="K92">
        <v>6915.2896920886697</v>
      </c>
      <c r="L92">
        <v>6715.7790274659701</v>
      </c>
      <c r="M92">
        <v>6614.6916673526202</v>
      </c>
      <c r="N92">
        <v>7272.9205720893997</v>
      </c>
      <c r="O92">
        <v>7247.2983836045796</v>
      </c>
      <c r="P92">
        <v>7564.9465000377804</v>
      </c>
      <c r="Q92">
        <v>6527.17151825163</v>
      </c>
      <c r="R92">
        <v>6790.0830279752399</v>
      </c>
      <c r="S92">
        <v>6927.7982327709897</v>
      </c>
      <c r="T92">
        <v>6213.3149872833401</v>
      </c>
      <c r="U92">
        <v>6804.5135973365004</v>
      </c>
      <c r="V92">
        <v>6361.3914092139303</v>
      </c>
      <c r="W92">
        <v>7017.8762515647104</v>
      </c>
      <c r="X92">
        <v>7438.2687596157302</v>
      </c>
      <c r="Y92">
        <v>7398.4410151333504</v>
      </c>
      <c r="Z92">
        <v>6376.5252720608196</v>
      </c>
      <c r="AA92">
        <v>7545.0191135367704</v>
      </c>
      <c r="AB92">
        <v>6824.9756226097197</v>
      </c>
      <c r="AC92">
        <v>7217.178828185999</v>
      </c>
      <c r="AD92">
        <v>6714.1044805906085</v>
      </c>
    </row>
    <row r="93" spans="1:30" x14ac:dyDescent="0.2">
      <c r="A93" s="2"/>
    </row>
    <row r="94" spans="1:30" x14ac:dyDescent="0.2">
      <c r="A94" s="9" t="s">
        <v>38</v>
      </c>
    </row>
    <row r="95" spans="1:30" x14ac:dyDescent="0.2">
      <c r="A95" s="10" t="s">
        <v>21</v>
      </c>
    </row>
    <row r="96" spans="1:30" x14ac:dyDescent="0.2">
      <c r="A96" s="5" t="s">
        <v>22</v>
      </c>
      <c r="B96">
        <v>25.3688865315745</v>
      </c>
      <c r="C96">
        <v>25.736330157530801</v>
      </c>
      <c r="D96">
        <v>31.669309482455301</v>
      </c>
      <c r="E96">
        <v>28.2347710870974</v>
      </c>
      <c r="F96">
        <v>29.5422439655968</v>
      </c>
      <c r="G96">
        <v>25.636068379385801</v>
      </c>
      <c r="H96">
        <v>25.152362993485301</v>
      </c>
      <c r="I96">
        <v>29.744636084136499</v>
      </c>
      <c r="J96">
        <v>26.497550582223301</v>
      </c>
      <c r="K96">
        <v>25.539287081926702</v>
      </c>
      <c r="L96">
        <v>26.1462197831755</v>
      </c>
      <c r="M96">
        <v>25.721235232852099</v>
      </c>
      <c r="N96">
        <v>27.0081409153015</v>
      </c>
      <c r="O96">
        <v>26.546545798813199</v>
      </c>
      <c r="P96">
        <v>28.992287989489199</v>
      </c>
      <c r="Q96">
        <v>25.118317521435699</v>
      </c>
      <c r="R96">
        <v>26.449217643648598</v>
      </c>
      <c r="S96">
        <v>27.637737226728301</v>
      </c>
      <c r="T96">
        <v>24.506439828556399</v>
      </c>
      <c r="U96">
        <v>29.276720408537599</v>
      </c>
      <c r="V96">
        <v>25.2605317259321</v>
      </c>
      <c r="W96">
        <v>27.868028549724901</v>
      </c>
      <c r="X96">
        <v>27.588629166054801</v>
      </c>
      <c r="Y96">
        <v>28.1802663905356</v>
      </c>
      <c r="Z96">
        <v>25.313748535003398</v>
      </c>
      <c r="AA96">
        <v>27.988905761294902</v>
      </c>
      <c r="AB96">
        <v>27.638278372907902</v>
      </c>
      <c r="AC96">
        <v>28.234246091308165</v>
      </c>
      <c r="AD96">
        <v>26.232263618790586</v>
      </c>
    </row>
    <row r="97" spans="1:30" x14ac:dyDescent="0.2">
      <c r="A97" s="5" t="s">
        <v>23</v>
      </c>
      <c r="B97">
        <v>96.504561723481899</v>
      </c>
      <c r="C97">
        <v>90.111350553759493</v>
      </c>
      <c r="D97">
        <v>141.31429594816601</v>
      </c>
      <c r="E97">
        <v>101.752583704052</v>
      </c>
      <c r="F97">
        <v>123.058998086505</v>
      </c>
      <c r="G97">
        <v>98.676919848074505</v>
      </c>
      <c r="H97">
        <v>95.382513261746993</v>
      </c>
      <c r="I97">
        <v>128.169556633301</v>
      </c>
      <c r="J97">
        <v>121.905488073523</v>
      </c>
      <c r="K97">
        <v>98.878609567469596</v>
      </c>
      <c r="L97">
        <v>99.395248509164503</v>
      </c>
      <c r="M97">
        <v>96.931319430707504</v>
      </c>
      <c r="N97">
        <v>123.150390103638</v>
      </c>
      <c r="O97">
        <v>127.685322156209</v>
      </c>
      <c r="P97">
        <v>117.340465213361</v>
      </c>
      <c r="Q97">
        <v>104.82416991128601</v>
      </c>
      <c r="R97">
        <v>91.457086681329898</v>
      </c>
      <c r="S97">
        <v>117.992531325944</v>
      </c>
      <c r="T97">
        <v>92.2257324278726</v>
      </c>
      <c r="U97">
        <v>124.399042652566</v>
      </c>
      <c r="V97">
        <v>97.569323281277207</v>
      </c>
      <c r="W97">
        <v>101.337653753905</v>
      </c>
      <c r="X97">
        <v>94.749331497653799</v>
      </c>
      <c r="Y97">
        <v>117.09955579103899</v>
      </c>
      <c r="Z97">
        <v>96.329327385318194</v>
      </c>
      <c r="AA97">
        <v>104.838547620399</v>
      </c>
      <c r="AB97">
        <v>118.053461094564</v>
      </c>
      <c r="AC97">
        <v>110.61534815898938</v>
      </c>
      <c r="AD97">
        <v>102.25957035995226</v>
      </c>
    </row>
    <row r="98" spans="1:30" x14ac:dyDescent="0.2">
      <c r="A98" s="5" t="s">
        <v>24</v>
      </c>
      <c r="B98">
        <v>831.08417155746304</v>
      </c>
      <c r="C98">
        <v>872.07871515038801</v>
      </c>
      <c r="D98">
        <v>1159.20160562253</v>
      </c>
      <c r="E98">
        <v>1135.5768198688099</v>
      </c>
      <c r="F98">
        <v>1135.7127942443301</v>
      </c>
      <c r="G98">
        <v>822.13127805934403</v>
      </c>
      <c r="H98">
        <v>774.37427380089696</v>
      </c>
      <c r="I98">
        <v>1186.74801627701</v>
      </c>
      <c r="J98">
        <v>978.67262099469201</v>
      </c>
      <c r="K98">
        <v>789.98446079281302</v>
      </c>
      <c r="L98">
        <v>893.84325225553198</v>
      </c>
      <c r="M98">
        <v>821.86878732851198</v>
      </c>
      <c r="N98">
        <v>931.14075063587904</v>
      </c>
      <c r="O98">
        <v>936.32644459311302</v>
      </c>
      <c r="P98">
        <v>1050.2920818924599</v>
      </c>
      <c r="Q98">
        <v>793.78896808856598</v>
      </c>
      <c r="R98">
        <v>899.290320043772</v>
      </c>
      <c r="S98">
        <v>1034.2893225421899</v>
      </c>
      <c r="T98">
        <v>825.209362736961</v>
      </c>
      <c r="U98">
        <v>1054.6012732638801</v>
      </c>
      <c r="V98">
        <v>742.47272522374794</v>
      </c>
      <c r="W98">
        <v>1006.5981421137</v>
      </c>
      <c r="X98">
        <v>923.86463536374004</v>
      </c>
      <c r="Y98">
        <v>1032.0004132609999</v>
      </c>
      <c r="Z98">
        <v>789.77962767422105</v>
      </c>
      <c r="AA98">
        <v>908.68587305350104</v>
      </c>
      <c r="AB98">
        <v>1020.39756225299</v>
      </c>
      <c r="AC98">
        <v>906.09823853342186</v>
      </c>
      <c r="AD98">
        <v>859.61383161662764</v>
      </c>
    </row>
    <row r="99" spans="1:30" x14ac:dyDescent="0.2">
      <c r="A99" s="5" t="s">
        <v>25</v>
      </c>
      <c r="B99">
        <v>261.10742170861101</v>
      </c>
      <c r="C99">
        <v>257.08110602150902</v>
      </c>
      <c r="D99">
        <v>372.328997495073</v>
      </c>
      <c r="E99">
        <v>321.01952674121299</v>
      </c>
      <c r="F99">
        <v>312.35925567851001</v>
      </c>
      <c r="G99">
        <v>256.27594312383502</v>
      </c>
      <c r="H99">
        <v>246.81771509116101</v>
      </c>
      <c r="I99">
        <v>305.423252711712</v>
      </c>
      <c r="J99">
        <v>267.67557777985502</v>
      </c>
      <c r="K99">
        <v>253.550256716565</v>
      </c>
      <c r="L99">
        <v>252.76918435554899</v>
      </c>
      <c r="M99">
        <v>248.68025833847801</v>
      </c>
      <c r="N99">
        <v>285.16415006963302</v>
      </c>
      <c r="O99">
        <v>284.19917493320702</v>
      </c>
      <c r="P99">
        <v>303.57040988667097</v>
      </c>
      <c r="Q99">
        <v>261.46307128654598</v>
      </c>
      <c r="R99">
        <v>269.01277145035698</v>
      </c>
      <c r="S99">
        <v>294.91757107783002</v>
      </c>
      <c r="T99">
        <v>240.188301983163</v>
      </c>
      <c r="U99">
        <v>293.006757910842</v>
      </c>
      <c r="V99">
        <v>239.05996149234701</v>
      </c>
      <c r="W99">
        <v>299.10824739795697</v>
      </c>
      <c r="X99">
        <v>280.69544829573499</v>
      </c>
      <c r="Y99">
        <v>304.55143981224302</v>
      </c>
      <c r="Z99">
        <v>246.2325915065</v>
      </c>
      <c r="AA99">
        <v>281.79965744550998</v>
      </c>
      <c r="AB99">
        <v>302.53849587252</v>
      </c>
      <c r="AC99">
        <v>298.65108014934765</v>
      </c>
      <c r="AD99">
        <v>261.50724558157037</v>
      </c>
    </row>
    <row r="100" spans="1:30" x14ac:dyDescent="0.2">
      <c r="A100" s="10" t="s">
        <v>26</v>
      </c>
    </row>
    <row r="101" spans="1:30" x14ac:dyDescent="0.2">
      <c r="A101" s="5" t="s">
        <v>27</v>
      </c>
      <c r="B101">
        <v>85.156792473158902</v>
      </c>
      <c r="C101">
        <v>96.907095747269196</v>
      </c>
      <c r="D101">
        <v>124.013810631018</v>
      </c>
      <c r="E101">
        <v>122.18216038251499</v>
      </c>
      <c r="F101">
        <v>118.767390729471</v>
      </c>
      <c r="G101">
        <v>87.714516745904604</v>
      </c>
      <c r="H101">
        <v>78.972650500356593</v>
      </c>
      <c r="I101">
        <v>116.44456919163601</v>
      </c>
      <c r="J101">
        <v>96.4149618423954</v>
      </c>
      <c r="K101">
        <v>87.5429841192352</v>
      </c>
      <c r="L101">
        <v>90.466941178904605</v>
      </c>
      <c r="M101">
        <v>90.638764659407897</v>
      </c>
      <c r="N101">
        <v>118.51200004373101</v>
      </c>
      <c r="O101">
        <v>114.45154903523201</v>
      </c>
      <c r="P101">
        <v>118.956194148406</v>
      </c>
      <c r="Q101">
        <v>100.800846535186</v>
      </c>
      <c r="R101">
        <v>95.824754822018704</v>
      </c>
      <c r="S101">
        <v>114.39365355439899</v>
      </c>
      <c r="T101">
        <v>78.100871879697095</v>
      </c>
      <c r="U101">
        <v>91.450099182134906</v>
      </c>
      <c r="V101">
        <v>80.112157009179796</v>
      </c>
      <c r="W101">
        <v>113.452810342666</v>
      </c>
      <c r="X101">
        <v>112.364053111695</v>
      </c>
      <c r="Y101">
        <v>118.265195074454</v>
      </c>
      <c r="Z101">
        <v>90.315208570704499</v>
      </c>
      <c r="AA101">
        <v>115.16368176307</v>
      </c>
      <c r="AB101">
        <v>118.066046431082</v>
      </c>
      <c r="AC101">
        <v>120.27384411040327</v>
      </c>
      <c r="AD101">
        <v>94.493697297284356</v>
      </c>
    </row>
    <row r="102" spans="1:30" x14ac:dyDescent="0.2">
      <c r="A102" s="5" t="s">
        <v>28</v>
      </c>
      <c r="B102">
        <v>120.17909124998801</v>
      </c>
      <c r="C102">
        <v>97.512588957052103</v>
      </c>
      <c r="D102">
        <v>133.41609076294699</v>
      </c>
      <c r="E102">
        <v>119.945069802219</v>
      </c>
      <c r="F102">
        <v>134.04089099845999</v>
      </c>
      <c r="G102">
        <v>104.004262839925</v>
      </c>
      <c r="H102">
        <v>106.33783233996</v>
      </c>
      <c r="I102">
        <v>139.785386269523</v>
      </c>
      <c r="J102">
        <v>102.730336697729</v>
      </c>
      <c r="K102">
        <v>100.79513613872901</v>
      </c>
      <c r="L102">
        <v>101.36785939643499</v>
      </c>
      <c r="M102">
        <v>97.791034793932198</v>
      </c>
      <c r="N102">
        <v>123.47818340214801</v>
      </c>
      <c r="O102">
        <v>123.440158019443</v>
      </c>
      <c r="P102">
        <v>121.455082329755</v>
      </c>
      <c r="Q102">
        <v>101.33546801650699</v>
      </c>
      <c r="R102">
        <v>110.781473626883</v>
      </c>
      <c r="S102">
        <v>115.440092621847</v>
      </c>
      <c r="T102">
        <v>96.859234348238104</v>
      </c>
      <c r="U102">
        <v>130.41185372257601</v>
      </c>
      <c r="V102">
        <v>98.941922176230094</v>
      </c>
      <c r="W102">
        <v>125.519858483192</v>
      </c>
      <c r="X102">
        <v>115.461579562132</v>
      </c>
      <c r="Y102">
        <v>121.446957749183</v>
      </c>
      <c r="Z102">
        <v>98.4160756560821</v>
      </c>
      <c r="AA102">
        <v>107.410651766936</v>
      </c>
      <c r="AB102">
        <v>126.87061242189</v>
      </c>
      <c r="AC102">
        <v>126.70510728700496</v>
      </c>
      <c r="AD102">
        <v>106.6301400456949</v>
      </c>
    </row>
    <row r="103" spans="1:30" x14ac:dyDescent="0.2">
      <c r="A103" s="10" t="s">
        <v>29</v>
      </c>
    </row>
    <row r="104" spans="1:30" x14ac:dyDescent="0.2">
      <c r="A104" s="11" t="s">
        <v>30</v>
      </c>
      <c r="B104">
        <v>11.0241193884791</v>
      </c>
      <c r="C104">
        <v>11.2073423389217</v>
      </c>
      <c r="D104">
        <v>14.8100548140639</v>
      </c>
      <c r="E104">
        <v>10.914308460619401</v>
      </c>
      <c r="F104">
        <v>14.259617326556601</v>
      </c>
      <c r="G104">
        <v>10.896354219754</v>
      </c>
      <c r="H104">
        <v>10.189750007648501</v>
      </c>
      <c r="I104">
        <v>13.889038242773101</v>
      </c>
      <c r="J104">
        <v>12.9656674158797</v>
      </c>
      <c r="K104">
        <v>12.485031012009699</v>
      </c>
      <c r="L104">
        <v>12.1789897230077</v>
      </c>
      <c r="M104">
        <v>11.4248310518006</v>
      </c>
      <c r="N104">
        <v>12.929720776301201</v>
      </c>
      <c r="O104">
        <v>13.0326736581004</v>
      </c>
      <c r="P104">
        <v>13.3087031373506</v>
      </c>
      <c r="Q104">
        <v>12.0686773261273</v>
      </c>
      <c r="R104">
        <v>12.0576677617446</v>
      </c>
      <c r="S104">
        <v>13.968695888053199</v>
      </c>
      <c r="T104">
        <v>11.351701099620801</v>
      </c>
      <c r="U104">
        <v>13.445821837870801</v>
      </c>
      <c r="V104">
        <v>11.2197083179075</v>
      </c>
      <c r="W104">
        <v>12.593111064057201</v>
      </c>
      <c r="X104">
        <v>12.374956485149101</v>
      </c>
      <c r="Y104">
        <v>14.5022358072278</v>
      </c>
      <c r="Z104">
        <v>10.5839506702275</v>
      </c>
      <c r="AA104">
        <v>13.3817467599869</v>
      </c>
      <c r="AB104">
        <v>13.9623527445678</v>
      </c>
      <c r="AC104">
        <v>12.646063380206186</v>
      </c>
      <c r="AD104">
        <v>11.936140611905897</v>
      </c>
    </row>
    <row r="105" spans="1:30" x14ac:dyDescent="0.2">
      <c r="A105" s="7" t="s">
        <v>31</v>
      </c>
      <c r="B105">
        <v>5983.1303902948202</v>
      </c>
      <c r="C105">
        <v>5932.7437894953</v>
      </c>
      <c r="D105">
        <v>6967.1280053378296</v>
      </c>
      <c r="E105">
        <v>6582.6624196482499</v>
      </c>
      <c r="F105">
        <v>6854.2452629340696</v>
      </c>
      <c r="G105">
        <v>5508.2041589422197</v>
      </c>
      <c r="H105">
        <v>5407.4517192112598</v>
      </c>
      <c r="I105">
        <v>6343.2753660015296</v>
      </c>
      <c r="J105">
        <v>5998.5521680294596</v>
      </c>
      <c r="K105">
        <v>5811.3987175780203</v>
      </c>
      <c r="L105">
        <v>5567.6262919283299</v>
      </c>
      <c r="M105">
        <v>5687.8262787938302</v>
      </c>
      <c r="N105">
        <v>6176.9029184920601</v>
      </c>
      <c r="O105">
        <v>6333.2171951179298</v>
      </c>
      <c r="P105">
        <v>6412.5118118464197</v>
      </c>
      <c r="Q105">
        <v>5569.0808226460504</v>
      </c>
      <c r="R105">
        <v>6029.0659602222504</v>
      </c>
      <c r="S105">
        <v>6297.1942369212402</v>
      </c>
      <c r="T105">
        <v>5514.4905044921597</v>
      </c>
      <c r="U105">
        <v>6119.5481649231497</v>
      </c>
      <c r="V105">
        <v>5686.1522945142196</v>
      </c>
      <c r="W105">
        <v>6373.0024491880504</v>
      </c>
      <c r="X105">
        <v>6368.2764505968598</v>
      </c>
      <c r="Y105">
        <v>6774.1957662998102</v>
      </c>
      <c r="Z105">
        <v>5491.2352079543398</v>
      </c>
      <c r="AA105">
        <v>6405.84112846676</v>
      </c>
      <c r="AB105">
        <v>6268.8788709600203</v>
      </c>
      <c r="AC105">
        <v>6419.316906156414</v>
      </c>
      <c r="AD105">
        <v>5859.8169717734781</v>
      </c>
    </row>
    <row r="106" spans="1:30" x14ac:dyDescent="0.2">
      <c r="A106" s="2"/>
    </row>
    <row r="107" spans="1:30" x14ac:dyDescent="0.2">
      <c r="A107" s="9" t="s">
        <v>39</v>
      </c>
    </row>
    <row r="108" spans="1:30" x14ac:dyDescent="0.2">
      <c r="A108" s="10" t="s">
        <v>21</v>
      </c>
    </row>
    <row r="109" spans="1:30" x14ac:dyDescent="0.2">
      <c r="A109" s="5" t="s">
        <v>22</v>
      </c>
      <c r="B109">
        <v>2.0495387865915502</v>
      </c>
      <c r="C109">
        <v>1.90939338224553</v>
      </c>
      <c r="D109">
        <v>1.2601194915985401</v>
      </c>
      <c r="E109">
        <v>1.7996741672682</v>
      </c>
      <c r="F109">
        <v>1.27621338497576</v>
      </c>
      <c r="G109">
        <v>2.0735064108714001</v>
      </c>
      <c r="H109">
        <v>1.9584346994983299</v>
      </c>
      <c r="I109">
        <v>1.41783622148137</v>
      </c>
      <c r="J109">
        <v>1.66722251783916</v>
      </c>
      <c r="K109">
        <v>1.9473801023256301</v>
      </c>
      <c r="L109">
        <v>2.0577128193054501</v>
      </c>
      <c r="M109">
        <v>1.6137137084651201</v>
      </c>
      <c r="N109">
        <v>1.47816860210777</v>
      </c>
      <c r="O109">
        <v>1.5320650140468399</v>
      </c>
      <c r="P109">
        <v>1.41825599203911</v>
      </c>
      <c r="Q109">
        <v>1.6436833241668001</v>
      </c>
      <c r="R109">
        <v>1.5190978715622501</v>
      </c>
      <c r="S109">
        <v>1.2877677386325199</v>
      </c>
      <c r="T109">
        <v>1.88951055515837</v>
      </c>
      <c r="U109">
        <v>1.2767674601712999</v>
      </c>
      <c r="V109">
        <v>1.8753681901268699</v>
      </c>
      <c r="W109">
        <v>1.4505655621437801</v>
      </c>
      <c r="X109">
        <v>1.5632404716078501</v>
      </c>
      <c r="Y109">
        <v>1.33202280725551</v>
      </c>
      <c r="Z109">
        <v>1.9213825168984999</v>
      </c>
      <c r="AA109">
        <v>1.5477506781471799</v>
      </c>
      <c r="AB109">
        <v>1.6499084568965601</v>
      </c>
      <c r="AC109">
        <v>1.9647841704580224</v>
      </c>
      <c r="AD109">
        <v>1.7507220539791286</v>
      </c>
    </row>
    <row r="110" spans="1:30" x14ac:dyDescent="0.2">
      <c r="A110" s="5" t="s">
        <v>23</v>
      </c>
      <c r="B110">
        <v>1.1431271444809199</v>
      </c>
      <c r="C110">
        <v>1.1233953151459299</v>
      </c>
      <c r="D110">
        <v>0.946685338011788</v>
      </c>
      <c r="E110">
        <v>1.09049633198065</v>
      </c>
      <c r="F110">
        <v>1.0068871955801399</v>
      </c>
      <c r="G110">
        <v>1.4145183758892601</v>
      </c>
      <c r="H110">
        <v>1.1945032589475999</v>
      </c>
      <c r="I110">
        <v>1.02322159671869</v>
      </c>
      <c r="J110">
        <v>1.4148147021197901</v>
      </c>
      <c r="K110">
        <v>1.35646032151437</v>
      </c>
      <c r="L110">
        <v>1.4565868586941899</v>
      </c>
      <c r="M110">
        <v>1.30018875898849</v>
      </c>
      <c r="N110">
        <v>1.1073641658471201</v>
      </c>
      <c r="O110">
        <v>1.2605463934635299</v>
      </c>
      <c r="P110">
        <v>1.04581576823613</v>
      </c>
      <c r="Q110">
        <v>1.2616367022264201</v>
      </c>
      <c r="R110">
        <v>1.20592524711437</v>
      </c>
      <c r="S110">
        <v>0.97275819118202</v>
      </c>
      <c r="T110">
        <v>1.3438257653752199</v>
      </c>
      <c r="U110">
        <v>0.98534760144085598</v>
      </c>
      <c r="V110">
        <v>1.2867216815756599</v>
      </c>
      <c r="W110">
        <v>1.0851445788082199</v>
      </c>
      <c r="X110">
        <v>1.0894408826438999</v>
      </c>
      <c r="Y110">
        <v>0.86666142751089303</v>
      </c>
      <c r="Z110">
        <v>1.3613163875215799</v>
      </c>
      <c r="AA110">
        <v>1.15424157031776</v>
      </c>
      <c r="AB110">
        <v>1.14359274752902</v>
      </c>
      <c r="AC110">
        <v>1.1354272085262107</v>
      </c>
      <c r="AD110">
        <v>1.2774916629727164</v>
      </c>
    </row>
    <row r="111" spans="1:30" x14ac:dyDescent="0.2">
      <c r="A111" s="5" t="s">
        <v>24</v>
      </c>
      <c r="B111">
        <v>0.46435350142831999</v>
      </c>
      <c r="C111">
        <v>0.76343528402068594</v>
      </c>
      <c r="D111">
        <v>5.05676964694632E-2</v>
      </c>
      <c r="E111">
        <v>0.517676381638143</v>
      </c>
      <c r="F111">
        <v>9.0482888275892098E-2</v>
      </c>
      <c r="G111">
        <v>0.55739882749204095</v>
      </c>
      <c r="H111">
        <v>0.65829396888059599</v>
      </c>
      <c r="I111">
        <v>8.1876911371866506E-2</v>
      </c>
      <c r="J111">
        <v>0.49889537551205199</v>
      </c>
      <c r="K111">
        <v>0.81466053023931795</v>
      </c>
      <c r="L111">
        <v>0.50632631669501604</v>
      </c>
      <c r="M111">
        <v>0.60872697180178703</v>
      </c>
      <c r="N111">
        <v>0.107918875179162</v>
      </c>
      <c r="O111">
        <v>0.17356324476396701</v>
      </c>
      <c r="P111">
        <v>9.4148305781942707E-2</v>
      </c>
      <c r="Q111">
        <v>0.93903510993992301</v>
      </c>
      <c r="R111">
        <v>0.12631552921853201</v>
      </c>
      <c r="S111">
        <v>6.50655895269803E-2</v>
      </c>
      <c r="T111">
        <v>0.76520997314579198</v>
      </c>
      <c r="U111">
        <v>0.112756164502895</v>
      </c>
      <c r="V111">
        <v>0.74547608104115304</v>
      </c>
      <c r="W111">
        <v>6.4983613220694597E-2</v>
      </c>
      <c r="X111">
        <v>0.35602455742938399</v>
      </c>
      <c r="Y111">
        <v>7.3190371505280696E-2</v>
      </c>
      <c r="Z111">
        <v>0.87752202916838296</v>
      </c>
      <c r="AA111">
        <v>0.34389481799703298</v>
      </c>
      <c r="AB111">
        <v>0.117824170982972</v>
      </c>
      <c r="AC111">
        <v>0.29870775780447056</v>
      </c>
      <c r="AD111">
        <v>0.42963198646198303</v>
      </c>
    </row>
    <row r="112" spans="1:30" x14ac:dyDescent="0.2">
      <c r="A112" s="5" t="s">
        <v>25</v>
      </c>
      <c r="B112">
        <v>0.71684525673631705</v>
      </c>
      <c r="C112">
        <v>0.515565018559619</v>
      </c>
      <c r="D112">
        <v>0.118029109203918</v>
      </c>
      <c r="E112">
        <v>0.57113078278443696</v>
      </c>
      <c r="F112">
        <v>0.35839862871229999</v>
      </c>
      <c r="G112">
        <v>0.70658814302848905</v>
      </c>
      <c r="H112">
        <v>0.66604950139765495</v>
      </c>
      <c r="I112">
        <v>8.6311396616613995E-2</v>
      </c>
      <c r="J112">
        <v>0.63287348982728697</v>
      </c>
      <c r="K112">
        <v>0.79192834379602595</v>
      </c>
      <c r="L112">
        <v>0.65219030579188897</v>
      </c>
      <c r="M112">
        <v>0.57422547344892405</v>
      </c>
      <c r="N112">
        <v>0.39092360867471299</v>
      </c>
      <c r="O112">
        <v>0.45509910723576702</v>
      </c>
      <c r="P112">
        <v>0.21589854662017499</v>
      </c>
      <c r="Q112">
        <v>0.77479429845760595</v>
      </c>
      <c r="R112">
        <v>0.60682011216193399</v>
      </c>
      <c r="S112">
        <v>0.113202012129964</v>
      </c>
      <c r="T112">
        <v>0.71737304452429695</v>
      </c>
      <c r="U112">
        <v>0.118144756209728</v>
      </c>
      <c r="V112">
        <v>0.58369889552188603</v>
      </c>
      <c r="W112">
        <v>0.23145110392659399</v>
      </c>
      <c r="X112">
        <v>0.54239235697143295</v>
      </c>
      <c r="Y112">
        <v>0.181000446108038</v>
      </c>
      <c r="Z112">
        <v>0.84816103660723796</v>
      </c>
      <c r="AA112">
        <v>0.529177511772295</v>
      </c>
      <c r="AB112">
        <v>0.48791505858103301</v>
      </c>
      <c r="AC112">
        <v>0.29536422755776248</v>
      </c>
      <c r="AD112">
        <v>0.568387932017418</v>
      </c>
    </row>
    <row r="113" spans="1:30" x14ac:dyDescent="0.2">
      <c r="A113" s="10" t="s">
        <v>26</v>
      </c>
    </row>
    <row r="114" spans="1:30" x14ac:dyDescent="0.2">
      <c r="A114" s="5" t="s">
        <v>27</v>
      </c>
      <c r="B114">
        <v>2.9283292583701499</v>
      </c>
      <c r="C114">
        <v>2.97936920424858</v>
      </c>
      <c r="D114">
        <v>2.0614948440529499</v>
      </c>
      <c r="E114">
        <v>3.4340127112791099</v>
      </c>
      <c r="F114">
        <v>1.6905762430131599</v>
      </c>
      <c r="G114">
        <v>2.7094551454468601</v>
      </c>
      <c r="H114">
        <v>2.7266794976946098</v>
      </c>
      <c r="I114">
        <v>2.4401985137015001</v>
      </c>
      <c r="J114">
        <v>3.21276404890309</v>
      </c>
      <c r="K114">
        <v>3.2578391120963501</v>
      </c>
      <c r="L114">
        <v>3.5977046359026299</v>
      </c>
      <c r="M114">
        <v>3.0848012228875299</v>
      </c>
      <c r="N114">
        <v>1.8955991942443899</v>
      </c>
      <c r="O114">
        <v>2.4187387294941098</v>
      </c>
      <c r="P114">
        <v>1.97490628281318</v>
      </c>
      <c r="Q114">
        <v>3.1397415663234498</v>
      </c>
      <c r="R114">
        <v>2.4807496115361798</v>
      </c>
      <c r="S114">
        <v>1.70087561634923</v>
      </c>
      <c r="T114">
        <v>3.7147293893364299</v>
      </c>
      <c r="U114">
        <v>2.5928238243686001</v>
      </c>
      <c r="V114">
        <v>2.8156857850588199</v>
      </c>
      <c r="W114">
        <v>1.60716577728014</v>
      </c>
      <c r="X114">
        <v>2.8215982783024298</v>
      </c>
      <c r="Y114">
        <v>1.6172669003998099</v>
      </c>
      <c r="Z114">
        <v>3.2002225034555698</v>
      </c>
      <c r="AA114">
        <v>2.7839964393324701</v>
      </c>
      <c r="AB114">
        <v>1.76173517203642</v>
      </c>
      <c r="AC114">
        <v>2.1941352865527248</v>
      </c>
      <c r="AD114">
        <v>2.7530010298223702</v>
      </c>
    </row>
    <row r="115" spans="1:30" x14ac:dyDescent="0.2">
      <c r="A115" s="5" t="s">
        <v>28</v>
      </c>
      <c r="B115">
        <v>1.7361890816908101</v>
      </c>
      <c r="C115">
        <v>1.9450426134898999</v>
      </c>
      <c r="D115">
        <v>1.33916202599129</v>
      </c>
      <c r="E115">
        <v>1.8394389913158899</v>
      </c>
      <c r="F115">
        <v>1.43674602764544</v>
      </c>
      <c r="G115">
        <v>1.9177683953014999</v>
      </c>
      <c r="H115">
        <v>1.8868365439655399</v>
      </c>
      <c r="I115">
        <v>1.75243978511967</v>
      </c>
      <c r="J115">
        <v>1.88747962463487</v>
      </c>
      <c r="K115">
        <v>1.89249164247806</v>
      </c>
      <c r="L115">
        <v>2.1656158662222298</v>
      </c>
      <c r="M115">
        <v>1.95318371599761</v>
      </c>
      <c r="N115">
        <v>1.15432592939926</v>
      </c>
      <c r="O115">
        <v>1.58128853754599</v>
      </c>
      <c r="P115">
        <v>1.3736999082593799</v>
      </c>
      <c r="Q115">
        <v>2.2464173760477899</v>
      </c>
      <c r="R115">
        <v>1.61662859543042</v>
      </c>
      <c r="S115">
        <v>1.48313195096612</v>
      </c>
      <c r="T115">
        <v>2.3866840116036498</v>
      </c>
      <c r="U115">
        <v>1.7812786651511701</v>
      </c>
      <c r="V115">
        <v>1.8072671552408199</v>
      </c>
      <c r="W115">
        <v>1.4483829148716501</v>
      </c>
      <c r="X115">
        <v>1.6592093714354501</v>
      </c>
      <c r="Y115">
        <v>1.42853463056632</v>
      </c>
      <c r="Z115">
        <v>1.78618105984233</v>
      </c>
      <c r="AA115">
        <v>1.7815791487695301</v>
      </c>
      <c r="AB115">
        <v>1.3030288801437799</v>
      </c>
      <c r="AC115">
        <v>1.2827225594911125</v>
      </c>
      <c r="AD115">
        <v>1.8072351861901115</v>
      </c>
    </row>
    <row r="116" spans="1:30" x14ac:dyDescent="0.2">
      <c r="A116" s="10" t="s">
        <v>29</v>
      </c>
    </row>
    <row r="117" spans="1:30" x14ac:dyDescent="0.2">
      <c r="A117" s="11" t="s">
        <v>30</v>
      </c>
      <c r="B117">
        <v>19.349053470785201</v>
      </c>
      <c r="C117">
        <v>23.222127326134899</v>
      </c>
      <c r="D117">
        <v>13.725415912812799</v>
      </c>
      <c r="E117">
        <v>24.197856026905299</v>
      </c>
      <c r="F117">
        <v>13.4158419917747</v>
      </c>
      <c r="G117">
        <v>17.361474556943499</v>
      </c>
      <c r="H117">
        <v>22.835602619976601</v>
      </c>
      <c r="I117">
        <v>11.739766223467599</v>
      </c>
      <c r="J117">
        <v>16.779971460066701</v>
      </c>
      <c r="K117">
        <v>18.2166723422737</v>
      </c>
      <c r="L117">
        <v>17.976603552724601</v>
      </c>
      <c r="M117">
        <v>18.004258159857699</v>
      </c>
      <c r="N117">
        <v>13.6013908236758</v>
      </c>
      <c r="O117">
        <v>13.272226490954599</v>
      </c>
      <c r="P117">
        <v>12.384109094740101</v>
      </c>
      <c r="Q117">
        <v>15.8815484328812</v>
      </c>
      <c r="R117">
        <v>16.374776792322301</v>
      </c>
      <c r="S117">
        <v>10.7038187399866</v>
      </c>
      <c r="T117">
        <v>25.988009176398101</v>
      </c>
      <c r="U117">
        <v>9.5684831302249602</v>
      </c>
      <c r="V117">
        <v>20.007676621430399</v>
      </c>
      <c r="W117">
        <v>12.7630353151016</v>
      </c>
      <c r="X117">
        <v>17.287646218754801</v>
      </c>
      <c r="Y117">
        <v>8.0222278539841803</v>
      </c>
      <c r="Z117">
        <v>20.731568209547401</v>
      </c>
      <c r="AA117">
        <v>14.0489742641237</v>
      </c>
      <c r="AB117">
        <v>14.7541358617572</v>
      </c>
      <c r="AC117">
        <v>17.742985380317975</v>
      </c>
      <c r="AD117">
        <v>16.754419886141303</v>
      </c>
    </row>
    <row r="118" spans="1:30" x14ac:dyDescent="0.2">
      <c r="A118" s="7" t="s">
        <v>31</v>
      </c>
      <c r="B118">
        <v>1.00858001617417</v>
      </c>
      <c r="C118">
        <v>0.87460029487489199</v>
      </c>
      <c r="D118">
        <v>0.48488439115663101</v>
      </c>
      <c r="E118">
        <v>0.79367516359867696</v>
      </c>
      <c r="F118">
        <v>0.51889370614560404</v>
      </c>
      <c r="G118">
        <v>0.83664639105258798</v>
      </c>
      <c r="H118">
        <v>0.758452369397559</v>
      </c>
      <c r="I118">
        <v>0.79888397301060499</v>
      </c>
      <c r="J118">
        <v>0.94589027312514895</v>
      </c>
      <c r="K118">
        <v>0.89746448884646901</v>
      </c>
      <c r="L118">
        <v>0.94696144710920005</v>
      </c>
      <c r="M118">
        <v>0.81027709514047896</v>
      </c>
      <c r="N118">
        <v>0.70768530213244496</v>
      </c>
      <c r="O118">
        <v>0.85907603156976697</v>
      </c>
      <c r="P118">
        <v>0.76402355736597405</v>
      </c>
      <c r="Q118">
        <v>1.0213469049731601</v>
      </c>
      <c r="R118">
        <v>0.94548570718202996</v>
      </c>
      <c r="S118">
        <v>0.770204035154891</v>
      </c>
      <c r="T118">
        <v>1.05178794509927</v>
      </c>
      <c r="U118">
        <v>0.79403324304437295</v>
      </c>
      <c r="V118">
        <v>0.86150922290037102</v>
      </c>
      <c r="W118">
        <v>0.81268476224789299</v>
      </c>
      <c r="X118">
        <v>0.83807271132578798</v>
      </c>
      <c r="Y118">
        <v>0.56893948960031204</v>
      </c>
      <c r="Z118">
        <v>0.93273201690115104</v>
      </c>
      <c r="AA118">
        <v>0.76808949334872201</v>
      </c>
      <c r="AB118">
        <v>0.73764799211249499</v>
      </c>
      <c r="AC118">
        <v>0.70081023150485233</v>
      </c>
      <c r="AD118">
        <v>0.85147323388760021</v>
      </c>
    </row>
    <row r="119" spans="1:30" x14ac:dyDescent="0.2">
      <c r="A119" s="2"/>
    </row>
    <row r="120" spans="1:30" x14ac:dyDescent="0.2">
      <c r="A120" s="9" t="s">
        <v>40</v>
      </c>
    </row>
    <row r="121" spans="1:30" x14ac:dyDescent="0.2">
      <c r="A121" s="10" t="s">
        <v>21</v>
      </c>
    </row>
    <row r="122" spans="1:30" x14ac:dyDescent="0.2">
      <c r="A122" s="5" t="s">
        <v>22</v>
      </c>
      <c r="B122">
        <v>60.203382755122</v>
      </c>
      <c r="C122">
        <v>56.353591477143397</v>
      </c>
      <c r="D122">
        <v>45.506605594060296</v>
      </c>
      <c r="E122">
        <v>62.159981519230698</v>
      </c>
      <c r="F122">
        <v>43.638201605131599</v>
      </c>
      <c r="G122">
        <v>60.259442529668497</v>
      </c>
      <c r="H122">
        <v>56.1619807625965</v>
      </c>
      <c r="I122">
        <v>50.347441174537501</v>
      </c>
      <c r="J122">
        <v>51.872643333300303</v>
      </c>
      <c r="K122">
        <v>56.6857474295592</v>
      </c>
      <c r="L122">
        <v>62.806122581842203</v>
      </c>
      <c r="M122">
        <v>48.529874698372701</v>
      </c>
      <c r="N122">
        <v>46.934618497603701</v>
      </c>
      <c r="O122">
        <v>47.644628187265504</v>
      </c>
      <c r="P122">
        <v>48.951136577210498</v>
      </c>
      <c r="Q122">
        <v>48.332861828211499</v>
      </c>
      <c r="R122">
        <v>48.240120899941601</v>
      </c>
      <c r="S122">
        <v>42.895176496480801</v>
      </c>
      <c r="T122">
        <v>53.528302621807903</v>
      </c>
      <c r="U122">
        <v>46.273963837213401</v>
      </c>
      <c r="V122">
        <v>54.056674655356701</v>
      </c>
      <c r="W122">
        <v>46.7829693639002</v>
      </c>
      <c r="X122">
        <v>50.281280699098403</v>
      </c>
      <c r="Y122">
        <v>45.081788042067799</v>
      </c>
      <c r="Z122">
        <v>56.538538352763297</v>
      </c>
      <c r="AA122">
        <v>51.837632869305203</v>
      </c>
      <c r="AB122">
        <v>52.044382222409503</v>
      </c>
      <c r="AC122">
        <v>66.835637185263835</v>
      </c>
      <c r="AD122">
        <v>53.533881353947528</v>
      </c>
    </row>
    <row r="123" spans="1:30" x14ac:dyDescent="0.2">
      <c r="A123" s="5" t="s">
        <v>23</v>
      </c>
      <c r="B123">
        <v>173.380772084829</v>
      </c>
      <c r="C123">
        <v>169.21130366770001</v>
      </c>
      <c r="D123">
        <v>202.424726961159</v>
      </c>
      <c r="E123">
        <v>229.82086319046701</v>
      </c>
      <c r="F123">
        <v>179.55362105986799</v>
      </c>
      <c r="G123">
        <v>190.466915163555</v>
      </c>
      <c r="H123">
        <v>163.898052961015</v>
      </c>
      <c r="I123">
        <v>208.77919782845399</v>
      </c>
      <c r="J123">
        <v>233.36932300722</v>
      </c>
      <c r="K123">
        <v>196.43817482482899</v>
      </c>
      <c r="L123">
        <v>216.408734723224</v>
      </c>
      <c r="M123">
        <v>190.73497942347399</v>
      </c>
      <c r="N123">
        <v>196.71775237133201</v>
      </c>
      <c r="O123">
        <v>220.18127157812299</v>
      </c>
      <c r="P123">
        <v>181.44519618615101</v>
      </c>
      <c r="Q123">
        <v>202.10435163838301</v>
      </c>
      <c r="R123">
        <v>193.944162234929</v>
      </c>
      <c r="S123">
        <v>168.58037305758799</v>
      </c>
      <c r="T123">
        <v>182.09073352899301</v>
      </c>
      <c r="U123">
        <v>198.92511819230799</v>
      </c>
      <c r="V123">
        <v>179.950249419519</v>
      </c>
      <c r="W123">
        <v>189.189261309231</v>
      </c>
      <c r="X123">
        <v>188.31431810262501</v>
      </c>
      <c r="Y123">
        <v>184.78079350802901</v>
      </c>
      <c r="Z123">
        <v>191.121632804001</v>
      </c>
      <c r="AA123">
        <v>206.109949816441</v>
      </c>
      <c r="AB123">
        <v>194.37683786749699</v>
      </c>
      <c r="AC123">
        <v>180.88489562565465</v>
      </c>
      <c r="AD123">
        <v>196.5672791340499</v>
      </c>
    </row>
    <row r="124" spans="1:30" x14ac:dyDescent="0.2">
      <c r="A124" s="5" t="s">
        <v>24</v>
      </c>
      <c r="B124">
        <v>567.42848939800194</v>
      </c>
      <c r="C124">
        <v>825.42773309869096</v>
      </c>
      <c r="D124">
        <v>65.514785721976097</v>
      </c>
      <c r="E124">
        <v>781.90186354538105</v>
      </c>
      <c r="F124">
        <v>113.965738895827</v>
      </c>
      <c r="G124">
        <v>574.03280693925103</v>
      </c>
      <c r="H124">
        <v>674.154468315955</v>
      </c>
      <c r="I124">
        <v>106.556045604259</v>
      </c>
      <c r="J124">
        <v>670.608256706681</v>
      </c>
      <c r="K124">
        <v>870.25953865611905</v>
      </c>
      <c r="L124">
        <v>600.49890912468197</v>
      </c>
      <c r="M124">
        <v>675.47572281646296</v>
      </c>
      <c r="N124">
        <v>138.26546029549499</v>
      </c>
      <c r="O124">
        <v>209.61696473746201</v>
      </c>
      <c r="P124">
        <v>112.535028196339</v>
      </c>
      <c r="Q124">
        <v>988.20082895050803</v>
      </c>
      <c r="R124">
        <v>162.317750723129</v>
      </c>
      <c r="S124">
        <v>77.855212782805594</v>
      </c>
      <c r="T124">
        <v>832.46492305736194</v>
      </c>
      <c r="U124">
        <v>132.85163151684699</v>
      </c>
      <c r="V124">
        <v>790.14019386753102</v>
      </c>
      <c r="W124">
        <v>73.081944613598296</v>
      </c>
      <c r="X124">
        <v>444.49717215346902</v>
      </c>
      <c r="Y124">
        <v>80.946718828917199</v>
      </c>
      <c r="Z124">
        <v>949.11604243566001</v>
      </c>
      <c r="AA124">
        <v>437.211798058037</v>
      </c>
      <c r="AB124">
        <v>142.26399761430099</v>
      </c>
      <c r="AC124">
        <v>399.98181767729159</v>
      </c>
      <c r="AD124">
        <v>485.88741862022488</v>
      </c>
    </row>
    <row r="125" spans="1:30" x14ac:dyDescent="0.2">
      <c r="A125" s="5" t="s">
        <v>25</v>
      </c>
      <c r="B125">
        <v>241.63843578820101</v>
      </c>
      <c r="C125">
        <v>173.320839934574</v>
      </c>
      <c r="D125">
        <v>50.332985317999999</v>
      </c>
      <c r="E125">
        <v>232.59408166806699</v>
      </c>
      <c r="F125">
        <v>141.327792862032</v>
      </c>
      <c r="G125">
        <v>220.898000198544</v>
      </c>
      <c r="H125">
        <v>201.83449790011801</v>
      </c>
      <c r="I125">
        <v>34.275391144608697</v>
      </c>
      <c r="J125">
        <v>228.457560090882</v>
      </c>
      <c r="K125">
        <v>250.27626751596401</v>
      </c>
      <c r="L125">
        <v>215.10704248718599</v>
      </c>
      <c r="M125">
        <v>183.01344331502901</v>
      </c>
      <c r="N125">
        <v>144.20156881966</v>
      </c>
      <c r="O125">
        <v>175.39184847102399</v>
      </c>
      <c r="P125">
        <v>77.807856003540493</v>
      </c>
      <c r="Q125">
        <v>249.13915665643299</v>
      </c>
      <c r="R125">
        <v>219.97876776954999</v>
      </c>
      <c r="S125">
        <v>40.526985409894003</v>
      </c>
      <c r="T125">
        <v>222.296235260739</v>
      </c>
      <c r="U125">
        <v>43.098519674301897</v>
      </c>
      <c r="V125">
        <v>180.56102461892601</v>
      </c>
      <c r="W125">
        <v>88.157908881450098</v>
      </c>
      <c r="X125">
        <v>194.70025949824301</v>
      </c>
      <c r="Y125">
        <v>59.682900351353801</v>
      </c>
      <c r="Z125">
        <v>256.15273215047603</v>
      </c>
      <c r="AA125">
        <v>194.281501107282</v>
      </c>
      <c r="AB125">
        <v>178.249340649083</v>
      </c>
      <c r="AC125">
        <v>106.00466990432223</v>
      </c>
      <c r="AD125">
        <v>189.71445136931644</v>
      </c>
    </row>
    <row r="126" spans="1:30" x14ac:dyDescent="0.2">
      <c r="A126" s="10" t="s">
        <v>26</v>
      </c>
    </row>
    <row r="127" spans="1:30" x14ac:dyDescent="0.2">
      <c r="A127" s="5" t="s">
        <v>27</v>
      </c>
      <c r="B127">
        <v>268.90803875757399</v>
      </c>
      <c r="C127">
        <v>305.53985388422899</v>
      </c>
      <c r="D127">
        <v>269.38272895605002</v>
      </c>
      <c r="E127">
        <v>450.40402228245699</v>
      </c>
      <c r="F127">
        <v>218.60713524526301</v>
      </c>
      <c r="G127">
        <v>251.379893526632</v>
      </c>
      <c r="H127">
        <v>234.32236410832101</v>
      </c>
      <c r="I127">
        <v>300.94599405843701</v>
      </c>
      <c r="J127">
        <v>326.713160432569</v>
      </c>
      <c r="K127">
        <v>310.52086913062499</v>
      </c>
      <c r="L127">
        <v>344.25033259987799</v>
      </c>
      <c r="M127">
        <v>299.34876106225499</v>
      </c>
      <c r="N127">
        <v>246.34974832266201</v>
      </c>
      <c r="O127">
        <v>292.62290043855899</v>
      </c>
      <c r="P127">
        <v>257.54134277072302</v>
      </c>
      <c r="Q127">
        <v>333.01475309539302</v>
      </c>
      <c r="R127">
        <v>266.96298789872202</v>
      </c>
      <c r="S127">
        <v>210.18403778401</v>
      </c>
      <c r="T127">
        <v>310.04325071907601</v>
      </c>
      <c r="U127">
        <v>243.487108566546</v>
      </c>
      <c r="V127">
        <v>242.25062426903</v>
      </c>
      <c r="W127">
        <v>206.083796168264</v>
      </c>
      <c r="X127">
        <v>336.91063639590499</v>
      </c>
      <c r="Y127">
        <v>209.125366241959</v>
      </c>
      <c r="Z127">
        <v>301.62665300877501</v>
      </c>
      <c r="AA127">
        <v>336.64457775135799</v>
      </c>
      <c r="AB127">
        <v>228.89048354839099</v>
      </c>
      <c r="AC127">
        <v>280.07073248308717</v>
      </c>
      <c r="AD127">
        <v>279.31595976288668</v>
      </c>
    </row>
    <row r="128" spans="1:30" x14ac:dyDescent="0.2">
      <c r="A128" s="5" t="s">
        <v>28</v>
      </c>
      <c r="B128">
        <v>218.14913199112399</v>
      </c>
      <c r="C128">
        <v>196.13801953423101</v>
      </c>
      <c r="D128">
        <v>183.35703174234399</v>
      </c>
      <c r="E128">
        <v>229.60131749586401</v>
      </c>
      <c r="F128">
        <v>199.44514152206</v>
      </c>
      <c r="G128">
        <v>208.280576824165</v>
      </c>
      <c r="H128">
        <v>207.292568060208</v>
      </c>
      <c r="I128">
        <v>252.43357996246201</v>
      </c>
      <c r="J128">
        <v>204.91097269123901</v>
      </c>
      <c r="K128">
        <v>199.53166283071599</v>
      </c>
      <c r="L128">
        <v>229.17160811128699</v>
      </c>
      <c r="M128">
        <v>198.28929430013599</v>
      </c>
      <c r="N128">
        <v>151.53719900809699</v>
      </c>
      <c r="O128">
        <v>202.24307745345101</v>
      </c>
      <c r="P128">
        <v>175.97731112449401</v>
      </c>
      <c r="Q128">
        <v>235.986670999327</v>
      </c>
      <c r="R128">
        <v>190.69500887292301</v>
      </c>
      <c r="S128">
        <v>180.29159867474701</v>
      </c>
      <c r="T128">
        <v>244.63926679394399</v>
      </c>
      <c r="U128">
        <v>239.11577393168201</v>
      </c>
      <c r="V128">
        <v>185.749854882053</v>
      </c>
      <c r="W128">
        <v>189.793077136817</v>
      </c>
      <c r="X128">
        <v>198.38382781688401</v>
      </c>
      <c r="Y128">
        <v>178.772602375064</v>
      </c>
      <c r="Z128">
        <v>186.34371594509199</v>
      </c>
      <c r="AA128">
        <v>195.43889878572699</v>
      </c>
      <c r="AB128">
        <v>170.53092070072501</v>
      </c>
      <c r="AC128">
        <v>168.31743262311761</v>
      </c>
      <c r="AD128">
        <v>201.42798560405959</v>
      </c>
    </row>
    <row r="129" spans="1:30" x14ac:dyDescent="0.2">
      <c r="A129" s="10" t="s">
        <v>29</v>
      </c>
    </row>
    <row r="130" spans="1:30" x14ac:dyDescent="0.2">
      <c r="A130" s="11" t="s">
        <v>30</v>
      </c>
      <c r="B130">
        <v>216.24545905665701</v>
      </c>
      <c r="C130">
        <v>263.99396249729898</v>
      </c>
      <c r="D130">
        <v>207.790486262819</v>
      </c>
      <c r="E130">
        <v>269.00791967625401</v>
      </c>
      <c r="F130">
        <v>195.893326055073</v>
      </c>
      <c r="G130">
        <v>191.70904621561601</v>
      </c>
      <c r="H130">
        <v>235.34754690731799</v>
      </c>
      <c r="I130">
        <v>166.43953990142799</v>
      </c>
      <c r="J130">
        <v>221.811449986696</v>
      </c>
      <c r="K130">
        <v>231.564221598964</v>
      </c>
      <c r="L130">
        <v>223.83652424402101</v>
      </c>
      <c r="M130">
        <v>209.07801817160501</v>
      </c>
      <c r="N130">
        <v>179.593951039562</v>
      </c>
      <c r="O130">
        <v>176.70704448300799</v>
      </c>
      <c r="P130">
        <v>168.158416044354</v>
      </c>
      <c r="Q130">
        <v>195.15253675318499</v>
      </c>
      <c r="R130">
        <v>201.30827192140799</v>
      </c>
      <c r="S130">
        <v>153.468137388429</v>
      </c>
      <c r="T130">
        <v>301.11535116756198</v>
      </c>
      <c r="U130">
        <v>131.28676283781499</v>
      </c>
      <c r="V130">
        <v>227.60786868936</v>
      </c>
      <c r="W130">
        <v>163.37713353631</v>
      </c>
      <c r="X130">
        <v>218.79088185788501</v>
      </c>
      <c r="Y130">
        <v>119.68504294806</v>
      </c>
      <c r="Z130">
        <v>222.24060807063799</v>
      </c>
      <c r="AA130">
        <v>191.98486427689801</v>
      </c>
      <c r="AB130">
        <v>210.440223248237</v>
      </c>
      <c r="AC130">
        <v>228.41077371664176</v>
      </c>
      <c r="AD130">
        <v>202.80598067092114</v>
      </c>
    </row>
    <row r="131" spans="1:30" x14ac:dyDescent="0.2">
      <c r="A131" s="7" t="s">
        <v>31</v>
      </c>
      <c r="B131">
        <v>6808.1717798456702</v>
      </c>
      <c r="C131">
        <v>5831.6854519374301</v>
      </c>
      <c r="D131">
        <v>3847.7827108612701</v>
      </c>
      <c r="E131">
        <v>6096.4710822452398</v>
      </c>
      <c r="F131">
        <v>4240.2977950388504</v>
      </c>
      <c r="G131">
        <v>5171.54783965354</v>
      </c>
      <c r="H131">
        <v>4712.8926226106096</v>
      </c>
      <c r="I131">
        <v>6134.0609519057598</v>
      </c>
      <c r="J131">
        <v>6522.6444778315599</v>
      </c>
      <c r="K131">
        <v>6206.2269287356103</v>
      </c>
      <c r="L131">
        <v>6359.5838263147898</v>
      </c>
      <c r="M131">
        <v>5359.7331494724203</v>
      </c>
      <c r="N131">
        <v>5146.9389924443603</v>
      </c>
      <c r="O131">
        <v>6225.9803349890099</v>
      </c>
      <c r="P131">
        <v>5779.7973362421399</v>
      </c>
      <c r="Q131">
        <v>6666.5064283953197</v>
      </c>
      <c r="R131">
        <v>6419.9264535298698</v>
      </c>
      <c r="S131">
        <v>5335.8181536191396</v>
      </c>
      <c r="T131">
        <v>6535.0898027292997</v>
      </c>
      <c r="U131">
        <v>5403.0099990326298</v>
      </c>
      <c r="V131">
        <v>5480.3973695169898</v>
      </c>
      <c r="W131">
        <v>5703.3210929880097</v>
      </c>
      <c r="X131">
        <v>6233.8100669410596</v>
      </c>
      <c r="Y131">
        <v>4209.2652549879804</v>
      </c>
      <c r="Z131">
        <v>5947.5892778304496</v>
      </c>
      <c r="AA131">
        <v>5795.2499082228896</v>
      </c>
      <c r="AB131">
        <v>5034.4295642347897</v>
      </c>
      <c r="AC131">
        <v>5057.8727653929491</v>
      </c>
      <c r="AD131">
        <v>5716.8802547477117</v>
      </c>
    </row>
    <row r="132" spans="1:30" x14ac:dyDescent="0.2">
      <c r="A132" s="2"/>
    </row>
    <row r="133" spans="1:30" x14ac:dyDescent="0.2">
      <c r="A133" s="9" t="s">
        <v>41</v>
      </c>
      <c r="B133">
        <v>2084.3660497657502</v>
      </c>
      <c r="C133">
        <v>2108.8613164122798</v>
      </c>
      <c r="D133">
        <v>1436.9135390018901</v>
      </c>
      <c r="E133">
        <v>2501.9618665653802</v>
      </c>
      <c r="F133">
        <v>1367.21880495808</v>
      </c>
      <c r="G133">
        <v>1903.91816487916</v>
      </c>
      <c r="H133">
        <v>1848.4152290257</v>
      </c>
      <c r="I133">
        <v>1608.6609361524399</v>
      </c>
      <c r="J133">
        <v>2136.8764381299902</v>
      </c>
      <c r="K133">
        <v>2196.97484047733</v>
      </c>
      <c r="L133">
        <v>2318.45702512975</v>
      </c>
      <c r="M133">
        <v>1928.2109595209299</v>
      </c>
      <c r="N133">
        <v>1418.19324094593</v>
      </c>
      <c r="O133">
        <v>1749.5004433541401</v>
      </c>
      <c r="P133">
        <v>1418.3372056472399</v>
      </c>
      <c r="Q133">
        <v>2223.3831153593101</v>
      </c>
      <c r="R133">
        <v>1729.26366815541</v>
      </c>
      <c r="S133">
        <v>1310.4335099618099</v>
      </c>
      <c r="T133">
        <v>2157.6426006573502</v>
      </c>
      <c r="U133">
        <v>1472.1416813385099</v>
      </c>
      <c r="V133">
        <v>1781.4687518840999</v>
      </c>
      <c r="W133">
        <v>1368.69952067388</v>
      </c>
      <c r="X133">
        <v>1901.5786998554199</v>
      </c>
      <c r="Y133">
        <v>1319.4643390337201</v>
      </c>
      <c r="Z133">
        <v>2147.84940487226</v>
      </c>
      <c r="AA133">
        <v>1853.80276955672</v>
      </c>
      <c r="AB133">
        <v>1535.86449132486</v>
      </c>
      <c r="AC133">
        <v>1772.0861177523375</v>
      </c>
      <c r="AD133">
        <v>1879.678087373396</v>
      </c>
    </row>
    <row r="134" spans="1:30" x14ac:dyDescent="0.2">
      <c r="A134" s="10" t="s">
        <v>21</v>
      </c>
      <c r="B134">
        <v>993.03518072064696</v>
      </c>
      <c r="C134">
        <v>998.44514741605894</v>
      </c>
      <c r="D134">
        <v>578.81543324472898</v>
      </c>
      <c r="E134">
        <v>1073.4362416529</v>
      </c>
      <c r="F134">
        <v>605.16476238466396</v>
      </c>
      <c r="G134">
        <v>982.77250364901704</v>
      </c>
      <c r="H134">
        <v>950.79255505807203</v>
      </c>
      <c r="I134">
        <v>649.01053305068297</v>
      </c>
      <c r="J134">
        <v>965.02713621054102</v>
      </c>
      <c r="K134">
        <v>1074.6852689846601</v>
      </c>
      <c r="L134">
        <v>1064.7414364853</v>
      </c>
      <c r="M134">
        <v>900.18685302571498</v>
      </c>
      <c r="N134">
        <v>671.46216372266895</v>
      </c>
      <c r="O134">
        <v>741.26086989517898</v>
      </c>
      <c r="P134">
        <v>630.77381212821797</v>
      </c>
      <c r="Q134">
        <v>1027.32363583233</v>
      </c>
      <c r="R134">
        <v>752.79315878337695</v>
      </c>
      <c r="S134">
        <v>546.62577447337503</v>
      </c>
      <c r="T134">
        <v>989.394307323931</v>
      </c>
      <c r="U134">
        <v>636.94229798471099</v>
      </c>
      <c r="V134">
        <v>923.45735968951703</v>
      </c>
      <c r="W134">
        <v>604.30455429085305</v>
      </c>
      <c r="X134">
        <v>825.34590338423595</v>
      </c>
      <c r="Y134">
        <v>597.37424015095496</v>
      </c>
      <c r="Z134">
        <v>1082.6498327264501</v>
      </c>
      <c r="AA134">
        <v>817.17404136449204</v>
      </c>
      <c r="AB134">
        <v>723.10453622841101</v>
      </c>
      <c r="AC134">
        <v>876.33300143436361</v>
      </c>
      <c r="AD134">
        <v>883.07668962589025</v>
      </c>
    </row>
    <row r="135" spans="1:30" x14ac:dyDescent="0.2">
      <c r="A135" s="5" t="s">
        <v>22</v>
      </c>
      <c r="B135">
        <v>527.38163293486798</v>
      </c>
      <c r="C135">
        <v>493.65746133977501</v>
      </c>
      <c r="D135">
        <v>398.63786500396799</v>
      </c>
      <c r="E135">
        <v>544.52143810845996</v>
      </c>
      <c r="F135">
        <v>382.27064606095303</v>
      </c>
      <c r="G135">
        <v>527.87271655989605</v>
      </c>
      <c r="H135">
        <v>491.97895148034502</v>
      </c>
      <c r="I135">
        <v>441.04358468894901</v>
      </c>
      <c r="J135">
        <v>454.40435559971098</v>
      </c>
      <c r="K135">
        <v>496.56714748293803</v>
      </c>
      <c r="L135">
        <v>550.18163381693705</v>
      </c>
      <c r="M135">
        <v>425.12170235774499</v>
      </c>
      <c r="N135">
        <v>411.14725803900802</v>
      </c>
      <c r="O135">
        <v>417.36694292044598</v>
      </c>
      <c r="P135">
        <v>428.81195641636401</v>
      </c>
      <c r="Q135">
        <v>423.39586961513299</v>
      </c>
      <c r="R135">
        <v>422.58345908348798</v>
      </c>
      <c r="S135">
        <v>375.76174610917099</v>
      </c>
      <c r="T135">
        <v>468.90793096703698</v>
      </c>
      <c r="U135">
        <v>405.35992321398902</v>
      </c>
      <c r="V135">
        <v>473.53646998092398</v>
      </c>
      <c r="W135">
        <v>409.81881162776602</v>
      </c>
      <c r="X135">
        <v>440.46401892410199</v>
      </c>
      <c r="Y135">
        <v>394.91646324851399</v>
      </c>
      <c r="Z135">
        <v>495.27759597020702</v>
      </c>
      <c r="AA135">
        <v>454.09766393511399</v>
      </c>
      <c r="AB135">
        <v>455.90878826830698</v>
      </c>
      <c r="AC135">
        <v>585.4801817429111</v>
      </c>
      <c r="AD135">
        <v>468.95680066058037</v>
      </c>
    </row>
    <row r="136" spans="1:30" x14ac:dyDescent="0.2">
      <c r="A136" s="5" t="s">
        <v>23</v>
      </c>
      <c r="B136">
        <v>162.893372407047</v>
      </c>
      <c r="C136">
        <v>156.635530491411</v>
      </c>
      <c r="D136">
        <v>138.450836548697</v>
      </c>
      <c r="E136">
        <v>203.19912704073801</v>
      </c>
      <c r="F136">
        <v>132.966000364585</v>
      </c>
      <c r="G136">
        <v>166.45502777426799</v>
      </c>
      <c r="H136">
        <v>138.211924049987</v>
      </c>
      <c r="I136">
        <v>161.420744807695</v>
      </c>
      <c r="J136">
        <v>201.68797133268399</v>
      </c>
      <c r="K136">
        <v>169.070916922968</v>
      </c>
      <c r="L136">
        <v>198.02396003090499</v>
      </c>
      <c r="M136">
        <v>164.69709808217101</v>
      </c>
      <c r="N136">
        <v>154.18724784981401</v>
      </c>
      <c r="O136">
        <v>175.859180833625</v>
      </c>
      <c r="P136">
        <v>138.47278966683299</v>
      </c>
      <c r="Q136">
        <v>172.67453863018</v>
      </c>
      <c r="R136">
        <v>164.06565089712001</v>
      </c>
      <c r="S136">
        <v>130.71752456695199</v>
      </c>
      <c r="T136">
        <v>154.287938775969</v>
      </c>
      <c r="U136">
        <v>169.510733929232</v>
      </c>
      <c r="V136">
        <v>150.67287437175301</v>
      </c>
      <c r="W136">
        <v>135.74537418662999</v>
      </c>
      <c r="X136">
        <v>162.70397941884599</v>
      </c>
      <c r="Y136">
        <v>147.83872432493601</v>
      </c>
      <c r="Z136">
        <v>170.14998866151899</v>
      </c>
      <c r="AA136">
        <v>158.48394425767799</v>
      </c>
      <c r="AB136">
        <v>151.03982759110801</v>
      </c>
      <c r="AC136">
        <v>149.21022840069821</v>
      </c>
      <c r="AD136">
        <v>167.47801664932004</v>
      </c>
    </row>
    <row r="137" spans="1:30" x14ac:dyDescent="0.2">
      <c r="A137" s="5" t="s">
        <v>24</v>
      </c>
      <c r="B137">
        <v>145.70528146615499</v>
      </c>
      <c r="C137">
        <v>232.950597608626</v>
      </c>
      <c r="D137">
        <v>14.2710489770083</v>
      </c>
      <c r="E137">
        <v>170.50802726084299</v>
      </c>
      <c r="F137">
        <v>23.259902104624601</v>
      </c>
      <c r="G137">
        <v>156.546011941323</v>
      </c>
      <c r="H137">
        <v>196.256627005702</v>
      </c>
      <c r="I137">
        <v>27.8878535505822</v>
      </c>
      <c r="J137">
        <v>158.280906276281</v>
      </c>
      <c r="K137">
        <v>243.694079449426</v>
      </c>
      <c r="L137">
        <v>167.167347760365</v>
      </c>
      <c r="M137">
        <v>195.482372584682</v>
      </c>
      <c r="N137">
        <v>32.199871827147099</v>
      </c>
      <c r="O137">
        <v>51.738698752058497</v>
      </c>
      <c r="P137">
        <v>24.9847577720986</v>
      </c>
      <c r="Q137">
        <v>275.18731743272599</v>
      </c>
      <c r="R137">
        <v>39.2537040525823</v>
      </c>
      <c r="S137">
        <v>19.586025473198401</v>
      </c>
      <c r="T137">
        <v>224.221708080116</v>
      </c>
      <c r="U137">
        <v>35.308980025919297</v>
      </c>
      <c r="V137">
        <v>191.60721110422801</v>
      </c>
      <c r="W137">
        <v>15.9938584814557</v>
      </c>
      <c r="X137">
        <v>105.55352520969301</v>
      </c>
      <c r="Y137">
        <v>18.651784374641998</v>
      </c>
      <c r="Z137">
        <v>257.24424200041801</v>
      </c>
      <c r="AA137">
        <v>92.376198647875896</v>
      </c>
      <c r="AB137">
        <v>32.973317312246699</v>
      </c>
      <c r="AC137">
        <v>83.180114229962143</v>
      </c>
      <c r="AD137">
        <v>129.81448958413523</v>
      </c>
    </row>
    <row r="138" spans="1:30" x14ac:dyDescent="0.2">
      <c r="A138" s="5" t="s">
        <v>25</v>
      </c>
      <c r="B138">
        <v>157.05489391257501</v>
      </c>
      <c r="C138">
        <v>115.20155797624599</v>
      </c>
      <c r="D138">
        <v>27.455682715054699</v>
      </c>
      <c r="E138">
        <v>155.207649242858</v>
      </c>
      <c r="F138">
        <v>66.668213854500905</v>
      </c>
      <c r="G138">
        <v>131.89874737352801</v>
      </c>
      <c r="H138">
        <v>124.345052522036</v>
      </c>
      <c r="I138">
        <v>18.658350003456199</v>
      </c>
      <c r="J138">
        <v>150.653903001863</v>
      </c>
      <c r="K138">
        <v>165.353125129326</v>
      </c>
      <c r="L138">
        <v>149.36849487709799</v>
      </c>
      <c r="M138">
        <v>114.885680001116</v>
      </c>
      <c r="N138">
        <v>73.927786006699606</v>
      </c>
      <c r="O138">
        <v>96.296047389048795</v>
      </c>
      <c r="P138">
        <v>38.5043082729227</v>
      </c>
      <c r="Q138">
        <v>156.065910154297</v>
      </c>
      <c r="R138">
        <v>126.890344750186</v>
      </c>
      <c r="S138">
        <v>20.560478324052799</v>
      </c>
      <c r="T138">
        <v>141.97672950080801</v>
      </c>
      <c r="U138">
        <v>26.762660815570001</v>
      </c>
      <c r="V138">
        <v>107.640804232609</v>
      </c>
      <c r="W138">
        <v>42.7465099950008</v>
      </c>
      <c r="X138">
        <v>116.624379831593</v>
      </c>
      <c r="Y138">
        <v>35.967268202862101</v>
      </c>
      <c r="Z138">
        <v>159.97800609431201</v>
      </c>
      <c r="AA138">
        <v>112.216234523823</v>
      </c>
      <c r="AB138">
        <v>83.182603056747794</v>
      </c>
      <c r="AC138">
        <v>58.462477060792118</v>
      </c>
      <c r="AD138">
        <v>116.82738273185466</v>
      </c>
    </row>
    <row r="139" spans="1:30" x14ac:dyDescent="0.2">
      <c r="A139" s="10" t="s">
        <v>26</v>
      </c>
      <c r="B139">
        <v>706.21796079811497</v>
      </c>
      <c r="C139">
        <v>757.44351793074304</v>
      </c>
      <c r="D139">
        <v>626.27409731903197</v>
      </c>
      <c r="E139">
        <v>1083.94471902143</v>
      </c>
      <c r="F139">
        <v>512.67538903588604</v>
      </c>
      <c r="G139">
        <v>643.15649415134396</v>
      </c>
      <c r="H139">
        <v>602.15213725990498</v>
      </c>
      <c r="I139">
        <v>678.22316132703099</v>
      </c>
      <c r="J139">
        <v>789.84034893250896</v>
      </c>
      <c r="K139">
        <v>757.82065391653498</v>
      </c>
      <c r="L139">
        <v>884.52549936280604</v>
      </c>
      <c r="M139">
        <v>726.13295238959699</v>
      </c>
      <c r="N139">
        <v>497.60661648344097</v>
      </c>
      <c r="O139">
        <v>699.67454078953597</v>
      </c>
      <c r="P139">
        <v>521.56165988875</v>
      </c>
      <c r="Q139">
        <v>856.86868170830405</v>
      </c>
      <c r="R139">
        <v>635.44441097133995</v>
      </c>
      <c r="S139">
        <v>508.242696716713</v>
      </c>
      <c r="T139">
        <v>785.51290855797004</v>
      </c>
      <c r="U139">
        <v>595.28022770086204</v>
      </c>
      <c r="V139">
        <v>570.31102947410102</v>
      </c>
      <c r="W139">
        <v>496.52897011856101</v>
      </c>
      <c r="X139">
        <v>769.41456293743204</v>
      </c>
      <c r="Y139">
        <v>519.363478500219</v>
      </c>
      <c r="Z139">
        <v>725.78026443168596</v>
      </c>
      <c r="AA139">
        <v>748.230245210509</v>
      </c>
      <c r="AB139">
        <v>537.60117299708395</v>
      </c>
      <c r="AC139">
        <v>627.59166516597509</v>
      </c>
      <c r="AD139">
        <v>684.42684647528165</v>
      </c>
    </row>
    <row r="140" spans="1:30" x14ac:dyDescent="0.2">
      <c r="A140" s="5" t="s">
        <v>27</v>
      </c>
      <c r="B140">
        <v>529.06161196073901</v>
      </c>
      <c r="C140">
        <v>595.74224006951397</v>
      </c>
      <c r="D140">
        <v>487.79529638882701</v>
      </c>
      <c r="E140">
        <v>897.84014466297799</v>
      </c>
      <c r="F140">
        <v>374.42391175191</v>
      </c>
      <c r="G140">
        <v>488.83986938670301</v>
      </c>
      <c r="H140">
        <v>447.04605905049499</v>
      </c>
      <c r="I140">
        <v>496.54242605096903</v>
      </c>
      <c r="J140">
        <v>622.70173982855704</v>
      </c>
      <c r="K140">
        <v>595.99116956920398</v>
      </c>
      <c r="L140">
        <v>687.17697921067997</v>
      </c>
      <c r="M140">
        <v>563.57846101020095</v>
      </c>
      <c r="N140">
        <v>384.53409050259501</v>
      </c>
      <c r="O140">
        <v>544.16186140939999</v>
      </c>
      <c r="P140">
        <v>401.69778555593302</v>
      </c>
      <c r="Q140">
        <v>667.07160295668803</v>
      </c>
      <c r="R140">
        <v>491.45372766977403</v>
      </c>
      <c r="S140">
        <v>394.15050420312002</v>
      </c>
      <c r="T140">
        <v>588.74333445915795</v>
      </c>
      <c r="U140">
        <v>432.58663429521198</v>
      </c>
      <c r="V140">
        <v>426.44980394491898</v>
      </c>
      <c r="W140">
        <v>360.97445043282801</v>
      </c>
      <c r="X140">
        <v>616.716456863556</v>
      </c>
      <c r="Y140">
        <v>391.282755547259</v>
      </c>
      <c r="Z140">
        <v>579.23690629960504</v>
      </c>
      <c r="AA140">
        <v>602.12633932086999</v>
      </c>
      <c r="AB140">
        <v>417.62313797974002</v>
      </c>
      <c r="AC140">
        <v>494.21279064839371</v>
      </c>
      <c r="AD140">
        <v>527.32096722953872</v>
      </c>
    </row>
    <row r="141" spans="1:30" x14ac:dyDescent="0.2">
      <c r="A141" s="5" t="s">
        <v>28</v>
      </c>
      <c r="B141">
        <v>177.15634883737599</v>
      </c>
      <c r="C141">
        <v>161.70127786122799</v>
      </c>
      <c r="D141">
        <v>138.47880093020399</v>
      </c>
      <c r="E141">
        <v>186.10457435845899</v>
      </c>
      <c r="F141">
        <v>138.25147728397599</v>
      </c>
      <c r="G141">
        <v>154.31662476464101</v>
      </c>
      <c r="H141">
        <v>155.10607820940899</v>
      </c>
      <c r="I141">
        <v>181.680735276061</v>
      </c>
      <c r="J141">
        <v>167.13860910395101</v>
      </c>
      <c r="K141">
        <v>161.829484347331</v>
      </c>
      <c r="L141">
        <v>197.34852015212499</v>
      </c>
      <c r="M141">
        <v>162.55449137939499</v>
      </c>
      <c r="N141">
        <v>113.072525980845</v>
      </c>
      <c r="O141">
        <v>155.51267938013501</v>
      </c>
      <c r="P141">
        <v>119.86387433281701</v>
      </c>
      <c r="Q141">
        <v>189.797078751616</v>
      </c>
      <c r="R141">
        <v>143.99068330156601</v>
      </c>
      <c r="S141">
        <v>114.092192513592</v>
      </c>
      <c r="T141">
        <v>196.76957409881101</v>
      </c>
      <c r="U141">
        <v>162.69359340565001</v>
      </c>
      <c r="V141">
        <v>143.86122552918101</v>
      </c>
      <c r="W141">
        <v>135.554519685733</v>
      </c>
      <c r="X141">
        <v>152.69810607387501</v>
      </c>
      <c r="Y141">
        <v>128.08072295296</v>
      </c>
      <c r="Z141">
        <v>146.54335813208101</v>
      </c>
      <c r="AA141">
        <v>146.10390588963801</v>
      </c>
      <c r="AB141">
        <v>119.978035017344</v>
      </c>
      <c r="AC141">
        <v>133.37887451758135</v>
      </c>
      <c r="AD141">
        <v>157.10587924574295</v>
      </c>
    </row>
    <row r="142" spans="1:30" x14ac:dyDescent="0.2">
      <c r="A142" s="10" t="s">
        <v>29</v>
      </c>
      <c r="B142">
        <v>385.11290824699</v>
      </c>
      <c r="C142">
        <v>352.97265106548201</v>
      </c>
      <c r="D142">
        <v>231.82400843813301</v>
      </c>
      <c r="E142">
        <v>344.58090589104899</v>
      </c>
      <c r="F142">
        <v>249.37865353753699</v>
      </c>
      <c r="G142">
        <v>277.98916707880301</v>
      </c>
      <c r="H142">
        <v>295.47053670772402</v>
      </c>
      <c r="I142">
        <v>281.42724177472701</v>
      </c>
      <c r="J142">
        <v>382.00895298694098</v>
      </c>
      <c r="K142">
        <v>364.46891757613798</v>
      </c>
      <c r="L142">
        <v>369.19008928163998</v>
      </c>
      <c r="M142">
        <v>301.891154105618</v>
      </c>
      <c r="N142">
        <v>249.12446073982201</v>
      </c>
      <c r="O142">
        <v>308.56503266943298</v>
      </c>
      <c r="P142">
        <v>266.00173363027699</v>
      </c>
      <c r="Q142">
        <v>339.190797818676</v>
      </c>
      <c r="R142">
        <v>341.02609840069101</v>
      </c>
      <c r="S142">
        <v>255.56503877172599</v>
      </c>
      <c r="T142">
        <v>382.73538477544997</v>
      </c>
      <c r="U142">
        <v>239.91915565293999</v>
      </c>
      <c r="V142">
        <v>287.700362720491</v>
      </c>
      <c r="W142">
        <v>267.86599626447298</v>
      </c>
      <c r="X142">
        <v>306.81823353376001</v>
      </c>
      <c r="Y142">
        <v>202.72662038254799</v>
      </c>
      <c r="Z142">
        <v>339.41930771412399</v>
      </c>
      <c r="AA142">
        <v>288.39848298172302</v>
      </c>
      <c r="AB142">
        <v>275.15878209936898</v>
      </c>
      <c r="AC142">
        <v>268.16145115199879</v>
      </c>
      <c r="AD142">
        <v>312.17455127222405</v>
      </c>
    </row>
    <row r="143" spans="1:30" x14ac:dyDescent="0.2">
      <c r="A143" s="11" t="s">
        <v>30</v>
      </c>
      <c r="B143">
        <v>114.08008823572899</v>
      </c>
      <c r="C143">
        <v>139.143325535222</v>
      </c>
      <c r="D143">
        <v>101.672264049131</v>
      </c>
      <c r="E143">
        <v>122.769125033569</v>
      </c>
      <c r="F143">
        <v>99.210094941392498</v>
      </c>
      <c r="G143">
        <v>104.04702383385499</v>
      </c>
      <c r="H143">
        <v>124.975088511751</v>
      </c>
      <c r="I143">
        <v>83.696309422216203</v>
      </c>
      <c r="J143">
        <v>116.51193465310899</v>
      </c>
      <c r="K143">
        <v>128.854029911265</v>
      </c>
      <c r="L143">
        <v>118.46567465808801</v>
      </c>
      <c r="M143">
        <v>111.394321214366</v>
      </c>
      <c r="N143">
        <v>86.388946967714901</v>
      </c>
      <c r="O143">
        <v>88.469712125832999</v>
      </c>
      <c r="P143">
        <v>85.428261499825894</v>
      </c>
      <c r="Q143">
        <v>103.180536361414</v>
      </c>
      <c r="R143">
        <v>100.368036145777</v>
      </c>
      <c r="S143">
        <v>77.139609527463605</v>
      </c>
      <c r="T143">
        <v>160.77368224679799</v>
      </c>
      <c r="U143">
        <v>66.104933060388305</v>
      </c>
      <c r="V143">
        <v>120.119559006232</v>
      </c>
      <c r="W143">
        <v>83.674198061469895</v>
      </c>
      <c r="X143">
        <v>108.79126170489999</v>
      </c>
      <c r="Y143">
        <v>60.352362387771301</v>
      </c>
      <c r="Z143">
        <v>124.78654270704401</v>
      </c>
      <c r="AA143">
        <v>96.808724937022703</v>
      </c>
      <c r="AB143">
        <v>106.931452058555</v>
      </c>
      <c r="AC143">
        <v>104.70680243247185</v>
      </c>
      <c r="AD143">
        <v>106.31483249626491</v>
      </c>
    </row>
    <row r="144" spans="1:30" x14ac:dyDescent="0.2">
      <c r="A144" s="7" t="s">
        <v>31</v>
      </c>
      <c r="B144">
        <v>271.03282001126098</v>
      </c>
      <c r="C144">
        <v>213.82932553025901</v>
      </c>
      <c r="D144">
        <v>130.15174438900101</v>
      </c>
      <c r="E144">
        <v>221.81178085747899</v>
      </c>
      <c r="F144">
        <v>150.16855859614401</v>
      </c>
      <c r="G144">
        <v>173.942143244948</v>
      </c>
      <c r="H144">
        <v>170.49544819597301</v>
      </c>
      <c r="I144">
        <v>197.73093235251099</v>
      </c>
      <c r="J144">
        <v>265.49701833383199</v>
      </c>
      <c r="K144">
        <v>235.61488766487199</v>
      </c>
      <c r="L144">
        <v>250.72441462355101</v>
      </c>
      <c r="M144">
        <v>190.49683289125201</v>
      </c>
      <c r="N144">
        <v>162.735513772107</v>
      </c>
      <c r="O144">
        <v>220.095320543599</v>
      </c>
      <c r="P144">
        <v>180.57347213045099</v>
      </c>
      <c r="Q144">
        <v>236.01026145726101</v>
      </c>
      <c r="R144">
        <v>240.658062254914</v>
      </c>
      <c r="S144">
        <v>178.425429244263</v>
      </c>
      <c r="T144">
        <v>221.96170252865099</v>
      </c>
      <c r="U144">
        <v>173.814222592552</v>
      </c>
      <c r="V144">
        <v>167.580803714258</v>
      </c>
      <c r="W144">
        <v>184.191798203003</v>
      </c>
      <c r="X144">
        <v>198.02697182885899</v>
      </c>
      <c r="Y144">
        <v>142.374257994777</v>
      </c>
      <c r="Z144">
        <v>214.63276500708</v>
      </c>
      <c r="AA144">
        <v>191.58975804470001</v>
      </c>
      <c r="AB144">
        <v>168.227330040814</v>
      </c>
      <c r="AC144">
        <v>163.45464871952694</v>
      </c>
      <c r="AD144">
        <v>205.85971877595915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1E85E-6443-9B43-832A-7C9AE6C07817}">
  <sheetPr>
    <tabColor theme="5" tint="0.39997558519241921"/>
  </sheetPr>
  <dimension ref="A1:AD177"/>
  <sheetViews>
    <sheetView topLeftCell="AA1" zoomScale="125" workbookViewId="0">
      <selection activeCell="AD2" sqref="AD2:AD177"/>
    </sheetView>
  </sheetViews>
  <sheetFormatPr baseColWidth="10" defaultRowHeight="16" x14ac:dyDescent="0.2"/>
  <cols>
    <col min="1" max="1" width="31.6640625" customWidth="1"/>
  </cols>
  <sheetData>
    <row r="1" spans="1:30" ht="29" customHeight="1" x14ac:dyDescent="0.2">
      <c r="A1" s="12" t="s">
        <v>78</v>
      </c>
      <c r="B1" s="8"/>
    </row>
    <row r="2" spans="1:30" x14ac:dyDescent="0.2">
      <c r="A2" s="2" t="s">
        <v>18</v>
      </c>
      <c r="B2" s="55" t="s">
        <v>20</v>
      </c>
      <c r="C2" s="55" t="s">
        <v>228</v>
      </c>
      <c r="D2" s="55" t="s">
        <v>229</v>
      </c>
      <c r="E2" s="55" t="s">
        <v>231</v>
      </c>
      <c r="F2" s="55" t="s">
        <v>232</v>
      </c>
      <c r="G2" s="55" t="s">
        <v>237</v>
      </c>
      <c r="H2" s="55" t="s">
        <v>233</v>
      </c>
      <c r="I2" s="55" t="s">
        <v>234</v>
      </c>
      <c r="J2" s="55" t="s">
        <v>250</v>
      </c>
      <c r="K2" s="55" t="s">
        <v>235</v>
      </c>
      <c r="L2" s="55" t="s">
        <v>236</v>
      </c>
      <c r="M2" s="55" t="s">
        <v>285</v>
      </c>
      <c r="N2" s="55" t="s">
        <v>284</v>
      </c>
      <c r="O2" s="55" t="s">
        <v>230</v>
      </c>
      <c r="P2" s="55" t="s">
        <v>238</v>
      </c>
      <c r="Q2" s="55" t="s">
        <v>239</v>
      </c>
      <c r="R2" s="55" t="s">
        <v>240</v>
      </c>
      <c r="S2" s="55" t="s">
        <v>242</v>
      </c>
      <c r="T2" s="55" t="s">
        <v>243</v>
      </c>
      <c r="U2" s="55" t="s">
        <v>241</v>
      </c>
      <c r="V2" s="55" t="s">
        <v>244</v>
      </c>
      <c r="W2" s="55" t="s">
        <v>245</v>
      </c>
      <c r="X2" s="55" t="s">
        <v>246</v>
      </c>
      <c r="Y2" s="55" t="s">
        <v>247</v>
      </c>
      <c r="Z2" s="55" t="s">
        <v>251</v>
      </c>
      <c r="AA2" s="55" t="s">
        <v>249</v>
      </c>
      <c r="AB2" s="55" t="s">
        <v>248</v>
      </c>
      <c r="AC2" s="55" t="s">
        <v>855</v>
      </c>
      <c r="AD2" s="55" t="s">
        <v>871</v>
      </c>
    </row>
    <row r="3" spans="1:30" x14ac:dyDescent="0.2">
      <c r="A3" s="13" t="s">
        <v>43</v>
      </c>
      <c r="B3">
        <v>35.301598142824197</v>
      </c>
      <c r="C3">
        <v>130.97641861011499</v>
      </c>
      <c r="D3">
        <v>187.683721720145</v>
      </c>
      <c r="E3">
        <v>0</v>
      </c>
      <c r="F3">
        <v>1038.6866343567499</v>
      </c>
      <c r="G3">
        <v>742.05309802351599</v>
      </c>
      <c r="H3">
        <v>0</v>
      </c>
      <c r="I3">
        <v>8.3015127260786308</v>
      </c>
      <c r="J3">
        <v>151.686511033633</v>
      </c>
      <c r="K3">
        <v>5.7959521338990498</v>
      </c>
      <c r="L3">
        <v>47.105267529949103</v>
      </c>
      <c r="M3">
        <v>748.46278773877702</v>
      </c>
      <c r="N3">
        <v>0</v>
      </c>
      <c r="O3">
        <v>3.4702616588795099</v>
      </c>
      <c r="P3">
        <v>105.739909324105</v>
      </c>
      <c r="Q3">
        <v>476.33751740455801</v>
      </c>
      <c r="R3">
        <v>0</v>
      </c>
      <c r="S3">
        <v>66.979185078525006</v>
      </c>
      <c r="T3">
        <v>1.23820819357055</v>
      </c>
      <c r="U3">
        <v>8.2479941843898494</v>
      </c>
      <c r="V3">
        <v>0.85253284111699501</v>
      </c>
      <c r="W3">
        <v>6542.6636928725902</v>
      </c>
      <c r="X3">
        <v>0</v>
      </c>
      <c r="Y3">
        <v>119.763783064305</v>
      </c>
      <c r="Z3">
        <v>0</v>
      </c>
      <c r="AA3">
        <v>0</v>
      </c>
      <c r="AB3">
        <v>32.622884015404502</v>
      </c>
      <c r="AC3">
        <v>0</v>
      </c>
      <c r="AD3">
        <v>10453.969470653146</v>
      </c>
    </row>
    <row r="4" spans="1:30" x14ac:dyDescent="0.2">
      <c r="A4" s="14" t="s">
        <v>1</v>
      </c>
      <c r="B4">
        <v>28.715344548005</v>
      </c>
      <c r="C4">
        <v>102.03179874251499</v>
      </c>
      <c r="D4">
        <v>121.80977889075101</v>
      </c>
      <c r="E4">
        <v>0</v>
      </c>
      <c r="F4">
        <v>833.45302409787803</v>
      </c>
      <c r="G4">
        <v>563.29818887723502</v>
      </c>
      <c r="H4">
        <v>0</v>
      </c>
      <c r="I4">
        <v>6.3229209377311903</v>
      </c>
      <c r="J4">
        <v>88.660274689690297</v>
      </c>
      <c r="K4">
        <v>4.7805238009108404</v>
      </c>
      <c r="L4">
        <v>32.811134666615999</v>
      </c>
      <c r="M4">
        <v>570.82185467612601</v>
      </c>
      <c r="N4">
        <v>0</v>
      </c>
      <c r="O4">
        <v>2.5028293756234499</v>
      </c>
      <c r="P4">
        <v>81.588869821800202</v>
      </c>
      <c r="Q4">
        <v>341.79983179119102</v>
      </c>
      <c r="R4">
        <v>0</v>
      </c>
      <c r="S4">
        <v>49.172953896587202</v>
      </c>
      <c r="T4">
        <v>1.0871944333237</v>
      </c>
      <c r="U4">
        <v>6.2397205861784801</v>
      </c>
      <c r="V4">
        <v>0.58760154630772299</v>
      </c>
      <c r="W4">
        <v>4858.01701013</v>
      </c>
      <c r="X4">
        <v>0</v>
      </c>
      <c r="Y4">
        <v>89.9093547171599</v>
      </c>
      <c r="Z4">
        <v>0</v>
      </c>
      <c r="AA4">
        <v>0</v>
      </c>
      <c r="AB4">
        <v>23.6182757878044</v>
      </c>
      <c r="AC4">
        <v>0</v>
      </c>
      <c r="AD4">
        <v>7807.2284860134423</v>
      </c>
    </row>
    <row r="5" spans="1:30" x14ac:dyDescent="0.2">
      <c r="A5" s="15" t="s">
        <v>2</v>
      </c>
      <c r="B5">
        <v>28.534067953309499</v>
      </c>
      <c r="C5">
        <v>101.51799372766899</v>
      </c>
      <c r="D5">
        <v>121.02647683535299</v>
      </c>
      <c r="E5">
        <v>0</v>
      </c>
      <c r="F5">
        <v>828.48916465189495</v>
      </c>
      <c r="G5">
        <v>559.40651333287599</v>
      </c>
      <c r="H5">
        <v>0</v>
      </c>
      <c r="I5">
        <v>6.2958363179163399</v>
      </c>
      <c r="J5">
        <v>88.410547088238502</v>
      </c>
      <c r="K5">
        <v>4.7386123712224997</v>
      </c>
      <c r="L5">
        <v>32.507371992718497</v>
      </c>
      <c r="M5">
        <v>567.47189103805601</v>
      </c>
      <c r="N5">
        <v>0</v>
      </c>
      <c r="O5">
        <v>2.4822784861066598</v>
      </c>
      <c r="P5">
        <v>81.0121778211482</v>
      </c>
      <c r="Q5">
        <v>339.26659316699801</v>
      </c>
      <c r="R5">
        <v>0</v>
      </c>
      <c r="S5">
        <v>48.707404401218</v>
      </c>
      <c r="T5">
        <v>1.08062049125181</v>
      </c>
      <c r="U5">
        <v>6.2058254132480002</v>
      </c>
      <c r="V5">
        <v>0.58063553893317199</v>
      </c>
      <c r="W5">
        <v>4820.2305079872003</v>
      </c>
      <c r="X5">
        <v>0</v>
      </c>
      <c r="Y5">
        <v>89.123148858499107</v>
      </c>
      <c r="Z5">
        <v>0</v>
      </c>
      <c r="AA5">
        <v>0</v>
      </c>
      <c r="AB5">
        <v>23.380668189642201</v>
      </c>
      <c r="AC5">
        <v>0</v>
      </c>
      <c r="AD5">
        <v>7750.4683356635096</v>
      </c>
    </row>
    <row r="6" spans="1:30" x14ac:dyDescent="0.2">
      <c r="A6" s="15" t="s">
        <v>15</v>
      </c>
      <c r="B6">
        <v>0.18127659469556701</v>
      </c>
      <c r="C6">
        <v>0.51380501484598096</v>
      </c>
      <c r="D6">
        <v>0.78330205539786102</v>
      </c>
      <c r="E6">
        <v>0</v>
      </c>
      <c r="F6">
        <v>4.9638594459837098</v>
      </c>
      <c r="G6">
        <v>3.8916755443585598</v>
      </c>
      <c r="H6">
        <v>0</v>
      </c>
      <c r="I6">
        <v>2.70846198148504E-2</v>
      </c>
      <c r="J6">
        <v>0.249727601451781</v>
      </c>
      <c r="K6">
        <v>4.1911429688336103E-2</v>
      </c>
      <c r="L6">
        <v>0.30376267389747402</v>
      </c>
      <c r="M6">
        <v>3.3499636380703901</v>
      </c>
      <c r="N6">
        <v>0</v>
      </c>
      <c r="O6">
        <v>2.0550889516790301E-2</v>
      </c>
      <c r="P6">
        <v>0.57669200065194604</v>
      </c>
      <c r="Q6">
        <v>2.53323862419309</v>
      </c>
      <c r="R6">
        <v>0</v>
      </c>
      <c r="S6">
        <v>0.46554949536920098</v>
      </c>
      <c r="T6">
        <v>6.5739420718975098E-3</v>
      </c>
      <c r="U6">
        <v>3.3895172930477002E-2</v>
      </c>
      <c r="V6">
        <v>6.9660073745509898E-3</v>
      </c>
      <c r="W6">
        <v>37.786502142797197</v>
      </c>
      <c r="X6">
        <v>0</v>
      </c>
      <c r="Y6">
        <v>0.78620585866078596</v>
      </c>
      <c r="Z6">
        <v>0</v>
      </c>
      <c r="AA6">
        <v>0</v>
      </c>
      <c r="AB6">
        <v>0.23760759816219201</v>
      </c>
      <c r="AC6">
        <v>0</v>
      </c>
      <c r="AD6">
        <v>56.760150349932708</v>
      </c>
    </row>
    <row r="7" spans="1:30" x14ac:dyDescent="0.2">
      <c r="A7" s="14" t="s">
        <v>12</v>
      </c>
      <c r="B7">
        <v>1.59115247564308E-2</v>
      </c>
      <c r="C7">
        <v>0.17455708315827101</v>
      </c>
      <c r="D7">
        <v>1.07615374183421</v>
      </c>
      <c r="E7">
        <v>0</v>
      </c>
      <c r="F7">
        <v>0.79187973407743395</v>
      </c>
      <c r="G7">
        <v>0.99131187457679804</v>
      </c>
      <c r="H7">
        <v>0</v>
      </c>
      <c r="I7">
        <v>2.6802950169122001E-4</v>
      </c>
      <c r="J7">
        <v>0.84670201931403899</v>
      </c>
      <c r="K7">
        <v>3.8019665177648201E-3</v>
      </c>
      <c r="L7">
        <v>8.9216138288847405E-2</v>
      </c>
      <c r="M7">
        <v>0.94182166967574699</v>
      </c>
      <c r="N7">
        <v>0</v>
      </c>
      <c r="O7">
        <v>9.6023339751449693E-2</v>
      </c>
      <c r="P7">
        <v>0.14752904096546801</v>
      </c>
      <c r="Q7">
        <v>0.28779734686002101</v>
      </c>
      <c r="R7">
        <v>0</v>
      </c>
      <c r="S7">
        <v>5.8293368383157901E-3</v>
      </c>
      <c r="T7">
        <v>2.9108041144342098E-3</v>
      </c>
      <c r="U7">
        <v>9.3145751547118799E-4</v>
      </c>
      <c r="V7">
        <v>1.30210448776148E-3</v>
      </c>
      <c r="W7">
        <v>2.2628280732674102</v>
      </c>
      <c r="X7">
        <v>0</v>
      </c>
      <c r="Y7">
        <v>0.43079624830990498</v>
      </c>
      <c r="Z7">
        <v>0</v>
      </c>
      <c r="AA7">
        <v>0</v>
      </c>
      <c r="AB7">
        <v>2.0547714103627001E-2</v>
      </c>
      <c r="AC7">
        <v>0</v>
      </c>
      <c r="AD7">
        <v>8.1881192479151164</v>
      </c>
    </row>
    <row r="8" spans="1:30" x14ac:dyDescent="0.2">
      <c r="A8" s="15" t="s">
        <v>15</v>
      </c>
      <c r="B8">
        <v>1.59115247564308E-2</v>
      </c>
      <c r="C8">
        <v>0.17455708315827101</v>
      </c>
      <c r="D8">
        <v>1.07615374183421</v>
      </c>
      <c r="E8">
        <v>0</v>
      </c>
      <c r="F8">
        <v>0.79187973407743395</v>
      </c>
      <c r="G8">
        <v>0.99131187457679804</v>
      </c>
      <c r="H8">
        <v>0</v>
      </c>
      <c r="I8">
        <v>2.6802950169122001E-4</v>
      </c>
      <c r="J8">
        <v>0.84670201931403899</v>
      </c>
      <c r="K8">
        <v>3.8019665177648201E-3</v>
      </c>
      <c r="L8">
        <v>8.9216138288847405E-2</v>
      </c>
      <c r="M8">
        <v>0.94182166967574699</v>
      </c>
      <c r="N8">
        <v>0</v>
      </c>
      <c r="O8">
        <v>9.6023339751449693E-2</v>
      </c>
      <c r="P8">
        <v>0.14752904096546801</v>
      </c>
      <c r="Q8">
        <v>0.28779734686002101</v>
      </c>
      <c r="R8">
        <v>0</v>
      </c>
      <c r="S8">
        <v>5.8293368383157901E-3</v>
      </c>
      <c r="T8">
        <v>2.9108041144342098E-3</v>
      </c>
      <c r="U8">
        <v>9.3145751547118799E-4</v>
      </c>
      <c r="V8">
        <v>1.30210448776148E-3</v>
      </c>
      <c r="W8">
        <v>2.2628280732674102</v>
      </c>
      <c r="X8">
        <v>0</v>
      </c>
      <c r="Y8">
        <v>0.43079624830990498</v>
      </c>
      <c r="Z8">
        <v>0</v>
      </c>
      <c r="AA8">
        <v>0</v>
      </c>
      <c r="AB8">
        <v>2.0547714103627001E-2</v>
      </c>
      <c r="AC8">
        <v>0</v>
      </c>
      <c r="AD8">
        <v>8.1881192479151164</v>
      </c>
    </row>
    <row r="9" spans="1:30" x14ac:dyDescent="0.2">
      <c r="A9" s="14" t="s">
        <v>14</v>
      </c>
      <c r="B9">
        <v>4.9912545613234496</v>
      </c>
      <c r="C9">
        <v>21.1088473222622</v>
      </c>
      <c r="D9">
        <v>42.3910760854477</v>
      </c>
      <c r="E9">
        <v>0</v>
      </c>
      <c r="F9">
        <v>141.66664337166199</v>
      </c>
      <c r="G9">
        <v>133.63786914337999</v>
      </c>
      <c r="H9">
        <v>0</v>
      </c>
      <c r="I9">
        <v>1.4426733644999299</v>
      </c>
      <c r="J9">
        <v>43.352619178111297</v>
      </c>
      <c r="K9">
        <v>0.78154492286743305</v>
      </c>
      <c r="L9">
        <v>9.7350494504619896</v>
      </c>
      <c r="M9">
        <v>143.83945900669499</v>
      </c>
      <c r="N9">
        <v>0</v>
      </c>
      <c r="O9">
        <v>0.52687908552508</v>
      </c>
      <c r="P9">
        <v>15.9315462841847</v>
      </c>
      <c r="Q9">
        <v>105.761943226431</v>
      </c>
      <c r="R9">
        <v>0</v>
      </c>
      <c r="S9">
        <v>12.410235162971899</v>
      </c>
      <c r="T9">
        <v>0.104475848933319</v>
      </c>
      <c r="U9">
        <v>1.58604924207789</v>
      </c>
      <c r="V9">
        <v>0.196967956483032</v>
      </c>
      <c r="W9">
        <v>1115.4615466866201</v>
      </c>
      <c r="X9">
        <v>0</v>
      </c>
      <c r="Y9">
        <v>17.831243580131002</v>
      </c>
      <c r="Z9">
        <v>0</v>
      </c>
      <c r="AA9">
        <v>0</v>
      </c>
      <c r="AB9">
        <v>6.5251546042844097</v>
      </c>
      <c r="AC9">
        <v>0</v>
      </c>
      <c r="AD9">
        <v>1819.2830780843556</v>
      </c>
    </row>
    <row r="10" spans="1:30" x14ac:dyDescent="0.2">
      <c r="A10" s="16" t="s">
        <v>44</v>
      </c>
      <c r="B10">
        <v>2.6483282437648499</v>
      </c>
      <c r="C10">
        <v>1.6063125465667001</v>
      </c>
      <c r="D10">
        <v>13.2910767425613</v>
      </c>
      <c r="E10">
        <v>0</v>
      </c>
      <c r="F10">
        <v>68.241147218075497</v>
      </c>
      <c r="G10">
        <v>101.980024853288</v>
      </c>
      <c r="H10">
        <v>0</v>
      </c>
      <c r="I10">
        <v>1.2762249374694401</v>
      </c>
      <c r="J10">
        <v>29.525710167631999</v>
      </c>
      <c r="K10">
        <v>7.1327250997327798E-2</v>
      </c>
      <c r="L10">
        <v>6.5714159743387803</v>
      </c>
      <c r="M10">
        <v>77.709611898988399</v>
      </c>
      <c r="N10">
        <v>0</v>
      </c>
      <c r="O10">
        <v>4.2856204530602397E-2</v>
      </c>
      <c r="P10">
        <v>9.94605799399476</v>
      </c>
      <c r="Q10">
        <v>90.216043561484298</v>
      </c>
      <c r="R10">
        <v>0</v>
      </c>
      <c r="S10">
        <v>9.8288628651676397</v>
      </c>
      <c r="T10">
        <v>4.4289381497780297E-3</v>
      </c>
      <c r="U10">
        <v>1.41082380858801</v>
      </c>
      <c r="V10">
        <v>1.40452560138381E-2</v>
      </c>
      <c r="W10">
        <v>858.04370339541504</v>
      </c>
      <c r="X10">
        <v>0</v>
      </c>
      <c r="Y10">
        <v>1.1422478830113001</v>
      </c>
      <c r="Z10">
        <v>0</v>
      </c>
      <c r="AA10">
        <v>0</v>
      </c>
      <c r="AB10">
        <v>0.60412857207241799</v>
      </c>
      <c r="AC10">
        <v>0</v>
      </c>
      <c r="AD10">
        <v>1274.1743783121115</v>
      </c>
    </row>
    <row r="11" spans="1:30" x14ac:dyDescent="0.2">
      <c r="A11" s="16" t="s">
        <v>45</v>
      </c>
      <c r="B11">
        <v>0.172899495212787</v>
      </c>
      <c r="C11">
        <v>4.6964425094280502</v>
      </c>
      <c r="D11">
        <v>0.27286201847021901</v>
      </c>
      <c r="E11">
        <v>0</v>
      </c>
      <c r="F11">
        <v>3.6319391242147501</v>
      </c>
      <c r="G11">
        <v>4.3430795675074698</v>
      </c>
      <c r="H11">
        <v>0</v>
      </c>
      <c r="I11">
        <v>9.4866428032880895E-2</v>
      </c>
      <c r="J11">
        <v>8.8263894213293401</v>
      </c>
      <c r="K11">
        <v>1.8343704918721E-3</v>
      </c>
      <c r="L11">
        <v>1.5411229184977699</v>
      </c>
      <c r="M11">
        <v>12.6840453382296</v>
      </c>
      <c r="N11">
        <v>0</v>
      </c>
      <c r="O11">
        <v>4.1726807293024401E-2</v>
      </c>
      <c r="P11">
        <v>0.21014759867609401</v>
      </c>
      <c r="Q11">
        <v>2.8722727963747499</v>
      </c>
      <c r="R11">
        <v>0</v>
      </c>
      <c r="S11">
        <v>2.3384885869529799</v>
      </c>
      <c r="T11">
        <v>5.1242045457845905E-4</v>
      </c>
      <c r="U11">
        <v>0.110453947484248</v>
      </c>
      <c r="V11">
        <v>4.08377570761927E-3</v>
      </c>
      <c r="W11">
        <v>92.032886283441101</v>
      </c>
      <c r="X11">
        <v>0</v>
      </c>
      <c r="Y11">
        <v>8.0449154247351995</v>
      </c>
      <c r="Z11">
        <v>0</v>
      </c>
      <c r="AA11">
        <v>0</v>
      </c>
      <c r="AB11">
        <v>0.33728272401397502</v>
      </c>
      <c r="AC11">
        <v>0</v>
      </c>
      <c r="AD11">
        <v>142.25825155654846</v>
      </c>
    </row>
    <row r="12" spans="1:30" x14ac:dyDescent="0.2">
      <c r="A12" s="16" t="s">
        <v>46</v>
      </c>
      <c r="B12">
        <v>0.27309715078984298</v>
      </c>
      <c r="C12">
        <v>0.40112551345969999</v>
      </c>
      <c r="D12">
        <v>3.04287611515387E-2</v>
      </c>
      <c r="E12">
        <v>0</v>
      </c>
      <c r="F12">
        <v>1.1769285607769999</v>
      </c>
      <c r="G12">
        <v>2.80849999142045</v>
      </c>
      <c r="H12">
        <v>0</v>
      </c>
      <c r="I12">
        <v>8.9774314290719994E-3</v>
      </c>
      <c r="J12">
        <v>1.1135033887639301</v>
      </c>
      <c r="K12">
        <v>4.9042374773991398E-3</v>
      </c>
      <c r="L12">
        <v>8.5343365788944206E-2</v>
      </c>
      <c r="M12">
        <v>0.63793964340548504</v>
      </c>
      <c r="N12">
        <v>0</v>
      </c>
      <c r="O12">
        <v>5.5798521982890698E-3</v>
      </c>
      <c r="P12">
        <v>1.3070510380088199E-2</v>
      </c>
      <c r="Q12">
        <v>0.376384388359146</v>
      </c>
      <c r="R12">
        <v>0</v>
      </c>
      <c r="S12">
        <v>6.5376868202791399E-2</v>
      </c>
      <c r="T12">
        <v>3.2303759872352901E-4</v>
      </c>
      <c r="U12">
        <v>1.0726909662283301E-2</v>
      </c>
      <c r="V12">
        <v>2.3670093442123601E-4</v>
      </c>
      <c r="W12">
        <v>17.701819522939999</v>
      </c>
      <c r="X12">
        <v>0</v>
      </c>
      <c r="Y12">
        <v>7.7288130250072404E-2</v>
      </c>
      <c r="Z12">
        <v>0</v>
      </c>
      <c r="AA12">
        <v>0</v>
      </c>
      <c r="AB12">
        <v>2.5547625351780501E-2</v>
      </c>
      <c r="AC12">
        <v>0</v>
      </c>
      <c r="AD12">
        <v>24.817101590341075</v>
      </c>
    </row>
    <row r="13" spans="1:30" x14ac:dyDescent="0.2">
      <c r="A13" s="17" t="s">
        <v>47</v>
      </c>
      <c r="B13">
        <v>0.20464853092527099</v>
      </c>
      <c r="C13">
        <v>0.30595131185704899</v>
      </c>
      <c r="D13">
        <v>2.2636877511754201E-2</v>
      </c>
      <c r="E13">
        <v>0</v>
      </c>
      <c r="F13">
        <v>0.89601263451322699</v>
      </c>
      <c r="G13">
        <v>2.20890486597763</v>
      </c>
      <c r="H13">
        <v>0</v>
      </c>
      <c r="I13">
        <v>8.3490112290369595E-3</v>
      </c>
      <c r="J13">
        <v>0.547746937975783</v>
      </c>
      <c r="K13">
        <v>4.55940115272943E-3</v>
      </c>
      <c r="L13">
        <v>6.4420845789592701E-2</v>
      </c>
      <c r="M13">
        <v>0.53332019131524899</v>
      </c>
      <c r="N13">
        <v>0</v>
      </c>
      <c r="O13">
        <v>4.3251732212829502E-3</v>
      </c>
      <c r="P13">
        <v>1.0121843879345199E-2</v>
      </c>
      <c r="Q13">
        <v>0.28606132728932199</v>
      </c>
      <c r="R13">
        <v>0</v>
      </c>
      <c r="S13">
        <v>6.0800487428595999E-2</v>
      </c>
      <c r="T13">
        <v>2.5560394894032001E-4</v>
      </c>
      <c r="U13">
        <v>9.9760259859235194E-3</v>
      </c>
      <c r="V13">
        <v>1.7866747020447201E-4</v>
      </c>
      <c r="W13">
        <v>14.231071817267299</v>
      </c>
      <c r="X13">
        <v>0</v>
      </c>
      <c r="Y13">
        <v>6.1830504200057902E-2</v>
      </c>
      <c r="Z13">
        <v>0</v>
      </c>
      <c r="AA13">
        <v>0</v>
      </c>
      <c r="AB13">
        <v>2.1603513215687101E-2</v>
      </c>
      <c r="AC13">
        <v>0</v>
      </c>
      <c r="AD13">
        <v>19.482775572154033</v>
      </c>
    </row>
    <row r="14" spans="1:30" x14ac:dyDescent="0.2">
      <c r="A14" s="18" t="s">
        <v>16</v>
      </c>
      <c r="B14">
        <v>6.8448619864571097E-2</v>
      </c>
      <c r="C14">
        <v>9.5174201602651096E-2</v>
      </c>
      <c r="D14">
        <v>7.7918836397845399E-3</v>
      </c>
      <c r="E14">
        <v>0</v>
      </c>
      <c r="F14">
        <v>0.28091592626377798</v>
      </c>
      <c r="G14">
        <v>0.59959512544281801</v>
      </c>
      <c r="H14">
        <v>0</v>
      </c>
      <c r="I14">
        <v>6.2842020003504005E-4</v>
      </c>
      <c r="J14">
        <v>0.56575645078815295</v>
      </c>
      <c r="K14">
        <v>3.44836324669717E-4</v>
      </c>
      <c r="L14">
        <v>2.0922519999351401E-2</v>
      </c>
      <c r="M14">
        <v>0.104619452090236</v>
      </c>
      <c r="N14">
        <v>0</v>
      </c>
      <c r="O14">
        <v>1.2546789770061101E-3</v>
      </c>
      <c r="P14">
        <v>2.9486665007429701E-3</v>
      </c>
      <c r="Q14">
        <v>9.0323061069824295E-2</v>
      </c>
      <c r="R14">
        <v>0</v>
      </c>
      <c r="S14">
        <v>4.5763807741954002E-3</v>
      </c>
      <c r="T14" s="56">
        <v>6.7433649783208999E-5</v>
      </c>
      <c r="U14">
        <v>7.5088367635983396E-4</v>
      </c>
      <c r="V14" s="56">
        <v>5.8033464216764202E-5</v>
      </c>
      <c r="W14">
        <v>3.4707477056727498</v>
      </c>
      <c r="X14">
        <v>0</v>
      </c>
      <c r="Y14">
        <v>1.5457626050014399E-2</v>
      </c>
      <c r="Z14">
        <v>0</v>
      </c>
      <c r="AA14">
        <v>0</v>
      </c>
      <c r="AB14">
        <v>3.9441121360933896E-3</v>
      </c>
      <c r="AC14">
        <v>0</v>
      </c>
      <c r="AD14">
        <v>5.3343260181870429</v>
      </c>
    </row>
    <row r="15" spans="1:30" x14ac:dyDescent="0.2">
      <c r="A15" s="19" t="s">
        <v>48</v>
      </c>
      <c r="B15">
        <v>0.67358276265616801</v>
      </c>
      <c r="C15">
        <v>13.271638363507</v>
      </c>
      <c r="D15">
        <v>26.2007438832856</v>
      </c>
      <c r="E15">
        <v>0</v>
      </c>
      <c r="F15">
        <v>63.443560230267501</v>
      </c>
      <c r="G15">
        <v>14.748168075569501</v>
      </c>
      <c r="H15">
        <v>0</v>
      </c>
      <c r="I15">
        <v>5.9358574692165302E-2</v>
      </c>
      <c r="J15">
        <v>3.2564547860558899</v>
      </c>
      <c r="K15">
        <v>0.68462764930493603</v>
      </c>
      <c r="L15">
        <v>1.4370288826311799</v>
      </c>
      <c r="M15">
        <v>50.178471796862603</v>
      </c>
      <c r="N15">
        <v>0</v>
      </c>
      <c r="O15">
        <v>0.37127732832868598</v>
      </c>
      <c r="P15">
        <v>5.4006524840327303</v>
      </c>
      <c r="Q15">
        <v>10.595143329713901</v>
      </c>
      <c r="R15">
        <v>0</v>
      </c>
      <c r="S15">
        <v>0.15054788161624899</v>
      </c>
      <c r="T15">
        <v>7.7643802023713807E-2</v>
      </c>
      <c r="U15">
        <v>4.9456897837020002E-2</v>
      </c>
      <c r="V15">
        <v>0.1709325874315</v>
      </c>
      <c r="W15">
        <v>109.091006124214</v>
      </c>
      <c r="X15">
        <v>0</v>
      </c>
      <c r="Y15">
        <v>8.5330879355641898</v>
      </c>
      <c r="Z15">
        <v>0</v>
      </c>
      <c r="AA15">
        <v>0</v>
      </c>
      <c r="AB15">
        <v>5.1195089647441403</v>
      </c>
      <c r="AC15">
        <v>0</v>
      </c>
      <c r="AD15">
        <v>313.51289234033919</v>
      </c>
    </row>
    <row r="16" spans="1:30" x14ac:dyDescent="0.2">
      <c r="A16" s="20" t="s">
        <v>49</v>
      </c>
      <c r="B16">
        <v>1.2233469088997999</v>
      </c>
      <c r="C16">
        <v>1.13332838930073</v>
      </c>
      <c r="D16">
        <v>2.5959646799790401</v>
      </c>
      <c r="E16">
        <v>0</v>
      </c>
      <c r="F16">
        <v>5.1730682383274402</v>
      </c>
      <c r="G16">
        <v>9.7580966555941195</v>
      </c>
      <c r="H16">
        <v>0</v>
      </c>
      <c r="I16">
        <v>3.2459928763720202E-3</v>
      </c>
      <c r="J16">
        <v>0.63056141433011004</v>
      </c>
      <c r="K16">
        <v>1.88514145958978E-2</v>
      </c>
      <c r="L16">
        <v>0.100138309205313</v>
      </c>
      <c r="M16">
        <v>2.62939032920975</v>
      </c>
      <c r="N16">
        <v>0</v>
      </c>
      <c r="O16">
        <v>6.5438893174477902E-2</v>
      </c>
      <c r="P16">
        <v>0.361617697101068</v>
      </c>
      <c r="Q16">
        <v>1.7020991504987899</v>
      </c>
      <c r="R16">
        <v>0</v>
      </c>
      <c r="S16">
        <v>2.69589610322288E-2</v>
      </c>
      <c r="T16">
        <v>2.1567650706525301E-2</v>
      </c>
      <c r="U16">
        <v>4.5876785063289002E-3</v>
      </c>
      <c r="V16">
        <v>7.6696363956533804E-3</v>
      </c>
      <c r="W16">
        <v>38.592131360609201</v>
      </c>
      <c r="X16">
        <v>0</v>
      </c>
      <c r="Y16">
        <v>3.37042065702804E-2</v>
      </c>
      <c r="Z16">
        <v>0</v>
      </c>
      <c r="AA16">
        <v>0</v>
      </c>
      <c r="AB16">
        <v>0.43868671810209398</v>
      </c>
      <c r="AC16">
        <v>0</v>
      </c>
      <c r="AD16">
        <v>64.520454285015262</v>
      </c>
    </row>
    <row r="17" spans="1:30" x14ac:dyDescent="0.2">
      <c r="A17" s="21" t="s">
        <v>15</v>
      </c>
      <c r="B17">
        <v>0.90786850716116596</v>
      </c>
      <c r="C17">
        <v>0.89208128764860295</v>
      </c>
      <c r="D17">
        <v>1.8499645633416999</v>
      </c>
      <c r="E17">
        <v>0</v>
      </c>
      <c r="F17">
        <v>3.9241529816384801</v>
      </c>
      <c r="G17">
        <v>7.4299141541100804</v>
      </c>
      <c r="H17">
        <v>0</v>
      </c>
      <c r="I17">
        <v>3.0187733750259801E-3</v>
      </c>
      <c r="J17">
        <v>0.280931775391976</v>
      </c>
      <c r="K17">
        <v>1.7642299745862199E-2</v>
      </c>
      <c r="L17">
        <v>7.5694321240909801E-2</v>
      </c>
      <c r="M17">
        <v>2.15744573525064</v>
      </c>
      <c r="N17">
        <v>0</v>
      </c>
      <c r="O17">
        <v>4.9521200625296503E-2</v>
      </c>
      <c r="P17">
        <v>0.27802400665063298</v>
      </c>
      <c r="Q17">
        <v>1.28623361005812</v>
      </c>
      <c r="R17">
        <v>0</v>
      </c>
      <c r="S17">
        <v>2.5071833759972802E-2</v>
      </c>
      <c r="T17">
        <v>1.6188312148976602E-2</v>
      </c>
      <c r="U17">
        <v>4.2665410108858803E-3</v>
      </c>
      <c r="V17">
        <v>6.0482965525632997E-3</v>
      </c>
      <c r="W17">
        <v>31.590065205007001</v>
      </c>
      <c r="X17">
        <v>0</v>
      </c>
      <c r="Y17">
        <v>2.6963365256224298E-2</v>
      </c>
      <c r="Z17">
        <v>0</v>
      </c>
      <c r="AA17">
        <v>0</v>
      </c>
      <c r="AB17">
        <v>0.37170704670469901</v>
      </c>
      <c r="AC17">
        <v>0</v>
      </c>
      <c r="AD17">
        <v>51.192803816678875</v>
      </c>
    </row>
    <row r="18" spans="1:30" x14ac:dyDescent="0.2">
      <c r="A18" s="21" t="s">
        <v>16</v>
      </c>
      <c r="B18">
        <v>0.31547840173863601</v>
      </c>
      <c r="C18">
        <v>0.24124710165212701</v>
      </c>
      <c r="D18">
        <v>0.74600011663733101</v>
      </c>
      <c r="E18">
        <v>0</v>
      </c>
      <c r="F18">
        <v>1.2489152566889501</v>
      </c>
      <c r="G18">
        <v>2.32818250148404</v>
      </c>
      <c r="H18">
        <v>0</v>
      </c>
      <c r="I18">
        <v>2.2721950134604101E-4</v>
      </c>
      <c r="J18">
        <v>0.34962963893813298</v>
      </c>
      <c r="K18">
        <v>1.20911485003564E-3</v>
      </c>
      <c r="L18">
        <v>2.44439879644032E-2</v>
      </c>
      <c r="M18">
        <v>0.47194459395910998</v>
      </c>
      <c r="N18">
        <v>0</v>
      </c>
      <c r="O18">
        <v>1.5917692549181399E-2</v>
      </c>
      <c r="P18">
        <v>8.3593690450434202E-2</v>
      </c>
      <c r="Q18">
        <v>0.41586554044066898</v>
      </c>
      <c r="R18">
        <v>0</v>
      </c>
      <c r="S18">
        <v>1.88712727225602E-3</v>
      </c>
      <c r="T18">
        <v>5.3793385575487398E-3</v>
      </c>
      <c r="U18">
        <v>3.2113749544302302E-4</v>
      </c>
      <c r="V18">
        <v>1.62133984309008E-3</v>
      </c>
      <c r="W18">
        <v>7.0020661556021899</v>
      </c>
      <c r="X18">
        <v>0</v>
      </c>
      <c r="Y18">
        <v>6.7408413140560798E-3</v>
      </c>
      <c r="Z18">
        <v>0</v>
      </c>
      <c r="AA18">
        <v>0</v>
      </c>
      <c r="AB18">
        <v>6.6979671397395496E-2</v>
      </c>
      <c r="AC18">
        <v>0</v>
      </c>
      <c r="AD18">
        <v>13.327650468336389</v>
      </c>
    </row>
    <row r="19" spans="1:30" x14ac:dyDescent="0.2">
      <c r="A19" s="14" t="s">
        <v>17</v>
      </c>
      <c r="B19">
        <v>1.5790875087393099</v>
      </c>
      <c r="C19">
        <v>7.6612154621802802</v>
      </c>
      <c r="D19">
        <v>22.406713002111601</v>
      </c>
      <c r="E19">
        <v>0</v>
      </c>
      <c r="F19">
        <v>62.775087153131302</v>
      </c>
      <c r="G19">
        <v>44.1257281283238</v>
      </c>
      <c r="H19">
        <v>0</v>
      </c>
      <c r="I19">
        <v>0.53565039434580797</v>
      </c>
      <c r="J19">
        <v>18.8269151465182</v>
      </c>
      <c r="K19">
        <v>0.230081443603015</v>
      </c>
      <c r="L19">
        <v>4.4698672745822297</v>
      </c>
      <c r="M19">
        <v>32.8596523862795</v>
      </c>
      <c r="N19">
        <v>0</v>
      </c>
      <c r="O19">
        <v>0.34452985797952801</v>
      </c>
      <c r="P19">
        <v>8.07196417715463</v>
      </c>
      <c r="Q19">
        <v>28.4879450400765</v>
      </c>
      <c r="R19">
        <v>0</v>
      </c>
      <c r="S19">
        <v>5.3901666821276404</v>
      </c>
      <c r="T19">
        <v>4.3627107199092401E-2</v>
      </c>
      <c r="U19">
        <v>0.42129289861800501</v>
      </c>
      <c r="V19">
        <v>6.6661233838477704E-2</v>
      </c>
      <c r="W19">
        <v>566.92230798270703</v>
      </c>
      <c r="X19">
        <v>0</v>
      </c>
      <c r="Y19">
        <v>11.592388518704899</v>
      </c>
      <c r="Z19">
        <v>0</v>
      </c>
      <c r="AA19">
        <v>0</v>
      </c>
      <c r="AB19">
        <v>2.4589059092120098</v>
      </c>
      <c r="AC19">
        <v>0</v>
      </c>
      <c r="AD19">
        <v>819.26978730743394</v>
      </c>
    </row>
    <row r="20" spans="1:30" x14ac:dyDescent="0.2">
      <c r="A20" s="15" t="s">
        <v>2</v>
      </c>
      <c r="B20">
        <v>0.197082538483245</v>
      </c>
      <c r="C20">
        <v>0.92591589393556795</v>
      </c>
      <c r="D20">
        <v>3.9157764178323502</v>
      </c>
      <c r="E20">
        <v>0</v>
      </c>
      <c r="F20">
        <v>10.3631696967094</v>
      </c>
      <c r="G20">
        <v>6.5275314185931004</v>
      </c>
      <c r="H20">
        <v>0</v>
      </c>
      <c r="I20">
        <v>9.8714958685599097E-2</v>
      </c>
      <c r="J20">
        <v>7.0590363356547599</v>
      </c>
      <c r="K20">
        <v>2.60613387971587E-2</v>
      </c>
      <c r="L20">
        <v>0.65366553218597001</v>
      </c>
      <c r="M20">
        <v>4.05546023619792</v>
      </c>
      <c r="N20">
        <v>0</v>
      </c>
      <c r="O20">
        <v>6.1200561389415403E-2</v>
      </c>
      <c r="P20">
        <v>0.28719615457479197</v>
      </c>
      <c r="Q20">
        <v>3.5430593751832999</v>
      </c>
      <c r="R20">
        <v>0</v>
      </c>
      <c r="S20">
        <v>0.54316272471532501</v>
      </c>
      <c r="T20">
        <v>8.1043333184184399E-4</v>
      </c>
      <c r="U20">
        <v>4.0722382478023698E-2</v>
      </c>
      <c r="V20">
        <v>8.2398837034674908E-3</v>
      </c>
      <c r="W20">
        <v>320.34926646238199</v>
      </c>
      <c r="X20">
        <v>0</v>
      </c>
      <c r="Y20">
        <v>0.37503344949768302</v>
      </c>
      <c r="Z20">
        <v>0</v>
      </c>
      <c r="AA20">
        <v>0</v>
      </c>
      <c r="AB20">
        <v>0.45341287913693501</v>
      </c>
      <c r="AC20">
        <v>0</v>
      </c>
      <c r="AD20">
        <v>359.4845186734687</v>
      </c>
    </row>
    <row r="21" spans="1:30" x14ac:dyDescent="0.2">
      <c r="A21" s="15" t="s">
        <v>47</v>
      </c>
      <c r="B21">
        <v>0.100573364996739</v>
      </c>
      <c r="C21">
        <v>1.67930797705658</v>
      </c>
      <c r="D21">
        <v>1.7959750065881299</v>
      </c>
      <c r="E21">
        <v>0</v>
      </c>
      <c r="F21">
        <v>6.8509495139164196</v>
      </c>
      <c r="G21">
        <v>13.9206225651543</v>
      </c>
      <c r="H21">
        <v>0</v>
      </c>
      <c r="I21">
        <v>4.9825428315043802E-2</v>
      </c>
      <c r="J21">
        <v>2.2500481746920902</v>
      </c>
      <c r="K21">
        <v>4.71607745706257E-3</v>
      </c>
      <c r="L21">
        <v>1.2451533767408101</v>
      </c>
      <c r="M21">
        <v>6.9910414367732896</v>
      </c>
      <c r="N21">
        <v>0</v>
      </c>
      <c r="O21">
        <v>9.9924314445095003E-2</v>
      </c>
      <c r="P21">
        <v>1.96232588654961</v>
      </c>
      <c r="Q21">
        <v>6.7252693088262703</v>
      </c>
      <c r="R21">
        <v>0</v>
      </c>
      <c r="S21">
        <v>1.7230152915435699</v>
      </c>
      <c r="T21">
        <v>3.8411903077499701E-4</v>
      </c>
      <c r="U21">
        <v>0.174674817109187</v>
      </c>
      <c r="V21">
        <v>1.28912702804337E-2</v>
      </c>
      <c r="W21">
        <v>85.957301331756895</v>
      </c>
      <c r="X21">
        <v>0</v>
      </c>
      <c r="Y21">
        <v>9.3518878380112493</v>
      </c>
      <c r="Z21">
        <v>0</v>
      </c>
      <c r="AA21">
        <v>0</v>
      </c>
      <c r="AB21">
        <v>0.17796739171589099</v>
      </c>
      <c r="AC21">
        <v>0</v>
      </c>
      <c r="AD21">
        <v>141.07385449095958</v>
      </c>
    </row>
    <row r="22" spans="1:30" x14ac:dyDescent="0.2">
      <c r="A22" s="22" t="s">
        <v>50</v>
      </c>
      <c r="B22">
        <v>1.28143160525932</v>
      </c>
      <c r="C22">
        <v>5.0559915911881399</v>
      </c>
      <c r="D22">
        <v>16.6949615776911</v>
      </c>
      <c r="E22">
        <v>0</v>
      </c>
      <c r="F22">
        <v>45.560967942505499</v>
      </c>
      <c r="G22">
        <v>23.677574144576301</v>
      </c>
      <c r="H22">
        <v>0</v>
      </c>
      <c r="I22">
        <v>0.38711000734516499</v>
      </c>
      <c r="J22">
        <v>9.5178306361713592</v>
      </c>
      <c r="K22">
        <v>0.19930402734879399</v>
      </c>
      <c r="L22">
        <v>2.5710483656554501</v>
      </c>
      <c r="M22">
        <v>21.8131507133083</v>
      </c>
      <c r="N22">
        <v>0</v>
      </c>
      <c r="O22">
        <v>0.18340498214501799</v>
      </c>
      <c r="P22">
        <v>5.8224421360302197</v>
      </c>
      <c r="Q22">
        <v>18.219616356066901</v>
      </c>
      <c r="R22">
        <v>0</v>
      </c>
      <c r="S22">
        <v>3.1239886658687399</v>
      </c>
      <c r="T22">
        <v>4.2432554836475601E-2</v>
      </c>
      <c r="U22">
        <v>0.20589569903079299</v>
      </c>
      <c r="V22">
        <v>4.5530079854576501E-2</v>
      </c>
      <c r="W22">
        <v>160.615740188568</v>
      </c>
      <c r="X22">
        <v>0</v>
      </c>
      <c r="Y22">
        <v>1.8654672311959899</v>
      </c>
      <c r="Z22">
        <v>0</v>
      </c>
      <c r="AA22">
        <v>0</v>
      </c>
      <c r="AB22">
        <v>1.82752563835918</v>
      </c>
      <c r="AC22">
        <v>0</v>
      </c>
      <c r="AD22">
        <v>318.71141414300564</v>
      </c>
    </row>
    <row r="23" spans="1:30" x14ac:dyDescent="0.2">
      <c r="A23" s="2"/>
    </row>
    <row r="24" spans="1:30" x14ac:dyDescent="0.2">
      <c r="A24" s="13" t="s">
        <v>51</v>
      </c>
      <c r="B24">
        <v>8.8991407217409293</v>
      </c>
      <c r="C24">
        <v>12.7994485033957</v>
      </c>
      <c r="D24">
        <v>7.3107298502471503</v>
      </c>
      <c r="E24">
        <v>24.341425409959399</v>
      </c>
      <c r="F24">
        <v>0</v>
      </c>
      <c r="G24">
        <v>146.17271872917601</v>
      </c>
      <c r="H24">
        <v>3.4787701312290702</v>
      </c>
      <c r="I24">
        <v>0</v>
      </c>
      <c r="J24">
        <v>515.786539041433</v>
      </c>
      <c r="K24">
        <v>0</v>
      </c>
      <c r="L24">
        <v>267.20123509610102</v>
      </c>
      <c r="M24">
        <v>56.799325499519703</v>
      </c>
      <c r="N24">
        <v>0</v>
      </c>
      <c r="O24">
        <v>22.981267991960699</v>
      </c>
      <c r="P24">
        <v>25.765423611348599</v>
      </c>
      <c r="Q24">
        <v>24.853646106809901</v>
      </c>
      <c r="R24">
        <v>406.40272068822901</v>
      </c>
      <c r="S24">
        <v>0</v>
      </c>
      <c r="T24">
        <v>0</v>
      </c>
      <c r="U24">
        <v>0</v>
      </c>
      <c r="V24">
        <v>0</v>
      </c>
      <c r="W24">
        <v>0</v>
      </c>
      <c r="X24">
        <v>90.566628019268094</v>
      </c>
      <c r="Y24">
        <v>0</v>
      </c>
      <c r="Z24">
        <v>0</v>
      </c>
      <c r="AA24">
        <v>10.611540334728801</v>
      </c>
      <c r="AB24">
        <v>0</v>
      </c>
      <c r="AC24">
        <v>27.541307926190587</v>
      </c>
      <c r="AD24">
        <v>1651.5118676613392</v>
      </c>
    </row>
    <row r="25" spans="1:30" x14ac:dyDescent="0.2">
      <c r="A25" s="14" t="s">
        <v>1</v>
      </c>
      <c r="B25">
        <v>7.0556188275565503</v>
      </c>
      <c r="C25">
        <v>9.5153891467652194</v>
      </c>
      <c r="D25">
        <v>4.4172513327167104</v>
      </c>
      <c r="E25">
        <v>12.9023193276361</v>
      </c>
      <c r="F25">
        <v>0</v>
      </c>
      <c r="G25">
        <v>114.308535739619</v>
      </c>
      <c r="H25">
        <v>2.6504746290397101</v>
      </c>
      <c r="I25">
        <v>0</v>
      </c>
      <c r="J25">
        <v>301.600682737988</v>
      </c>
      <c r="K25">
        <v>0</v>
      </c>
      <c r="L25">
        <v>185.72680651096201</v>
      </c>
      <c r="M25">
        <v>42.1548049023041</v>
      </c>
      <c r="N25">
        <v>0</v>
      </c>
      <c r="O25">
        <v>16.0344851504655</v>
      </c>
      <c r="P25">
        <v>19.598092572112499</v>
      </c>
      <c r="Q25">
        <v>17.495698745265301</v>
      </c>
      <c r="R25">
        <v>272.26170886736702</v>
      </c>
      <c r="S25">
        <v>0</v>
      </c>
      <c r="T25">
        <v>0</v>
      </c>
      <c r="U25">
        <v>0</v>
      </c>
      <c r="V25">
        <v>0</v>
      </c>
      <c r="W25">
        <v>0</v>
      </c>
      <c r="X25">
        <v>26.139599894355399</v>
      </c>
      <c r="Y25">
        <v>0</v>
      </c>
      <c r="Z25">
        <v>0</v>
      </c>
      <c r="AA25">
        <v>7.2086029355332704</v>
      </c>
      <c r="AB25">
        <v>0</v>
      </c>
      <c r="AC25">
        <v>9.6382065893517943</v>
      </c>
      <c r="AD25">
        <v>1048.7082779090408</v>
      </c>
    </row>
    <row r="26" spans="1:30" x14ac:dyDescent="0.2">
      <c r="A26" s="15" t="s">
        <v>3</v>
      </c>
      <c r="B26">
        <v>6.9217201078741004</v>
      </c>
      <c r="C26">
        <v>9.3641420472741999</v>
      </c>
      <c r="D26">
        <v>4.3274490968627903</v>
      </c>
      <c r="E26">
        <v>12.6625827664241</v>
      </c>
      <c r="F26">
        <v>0</v>
      </c>
      <c r="G26">
        <v>112.00870427974201</v>
      </c>
      <c r="H26">
        <v>2.5583759003162299</v>
      </c>
      <c r="I26">
        <v>0</v>
      </c>
      <c r="J26">
        <v>298.85290683438399</v>
      </c>
      <c r="K26">
        <v>0</v>
      </c>
      <c r="L26">
        <v>180.55848225707001</v>
      </c>
      <c r="M26">
        <v>41.380649802983903</v>
      </c>
      <c r="N26">
        <v>0</v>
      </c>
      <c r="O26">
        <v>15.604051891046</v>
      </c>
      <c r="P26">
        <v>19.158395356423402</v>
      </c>
      <c r="Q26">
        <v>17.0877132582855</v>
      </c>
      <c r="R26">
        <v>266.946807883237</v>
      </c>
      <c r="S26">
        <v>0</v>
      </c>
      <c r="T26">
        <v>0</v>
      </c>
      <c r="U26">
        <v>0</v>
      </c>
      <c r="V26">
        <v>0</v>
      </c>
      <c r="W26">
        <v>0</v>
      </c>
      <c r="X26">
        <v>25.736390171439901</v>
      </c>
      <c r="Y26">
        <v>0</v>
      </c>
      <c r="Z26">
        <v>0</v>
      </c>
      <c r="AA26">
        <v>7.0807631683326999</v>
      </c>
      <c r="AB26">
        <v>0</v>
      </c>
      <c r="AC26">
        <v>9.4079495026060087</v>
      </c>
      <c r="AD26">
        <v>1029.657084324303</v>
      </c>
    </row>
    <row r="27" spans="1:30" x14ac:dyDescent="0.2">
      <c r="A27" s="15" t="s">
        <v>15</v>
      </c>
      <c r="B27">
        <v>0.13389871968244699</v>
      </c>
      <c r="C27">
        <v>0.151247099491019</v>
      </c>
      <c r="D27">
        <v>8.9802235853923995E-2</v>
      </c>
      <c r="E27">
        <v>0.23973656121202</v>
      </c>
      <c r="F27">
        <v>0</v>
      </c>
      <c r="G27">
        <v>2.29983145987728</v>
      </c>
      <c r="H27">
        <v>9.2098728723476395E-2</v>
      </c>
      <c r="I27">
        <v>0</v>
      </c>
      <c r="J27">
        <v>2.74777590360479</v>
      </c>
      <c r="K27">
        <v>0</v>
      </c>
      <c r="L27">
        <v>5.1683242538921403</v>
      </c>
      <c r="M27">
        <v>0.77415509932020599</v>
      </c>
      <c r="N27">
        <v>0</v>
      </c>
      <c r="O27">
        <v>0.43043325941955901</v>
      </c>
      <c r="P27">
        <v>0.43969721568912001</v>
      </c>
      <c r="Q27">
        <v>0.40798548697973402</v>
      </c>
      <c r="R27">
        <v>5.3149009841301602</v>
      </c>
      <c r="S27">
        <v>0</v>
      </c>
      <c r="T27">
        <v>0</v>
      </c>
      <c r="U27">
        <v>0</v>
      </c>
      <c r="V27">
        <v>0</v>
      </c>
      <c r="W27">
        <v>0</v>
      </c>
      <c r="X27">
        <v>0.40320972291547502</v>
      </c>
      <c r="Y27">
        <v>0</v>
      </c>
      <c r="Z27">
        <v>0</v>
      </c>
      <c r="AA27">
        <v>0.127839767200571</v>
      </c>
      <c r="AB27">
        <v>0</v>
      </c>
      <c r="AC27">
        <v>0.23025708674578549</v>
      </c>
      <c r="AD27">
        <v>19.051193584737725</v>
      </c>
    </row>
    <row r="28" spans="1:30" x14ac:dyDescent="0.2">
      <c r="A28" s="14" t="s">
        <v>12</v>
      </c>
      <c r="B28">
        <v>5.4109729212196899E-3</v>
      </c>
      <c r="C28">
        <v>1.2559122095025001E-2</v>
      </c>
      <c r="D28">
        <v>4.1932132477439397E-2</v>
      </c>
      <c r="E28">
        <v>1.1738532091682601</v>
      </c>
      <c r="F28">
        <v>0</v>
      </c>
      <c r="G28">
        <v>0.20897045804196501</v>
      </c>
      <c r="H28">
        <v>3.8952834232674999E-3</v>
      </c>
      <c r="I28">
        <v>0</v>
      </c>
      <c r="J28">
        <v>5.0178003088658096</v>
      </c>
      <c r="K28">
        <v>0</v>
      </c>
      <c r="L28">
        <v>0.60993015815711005</v>
      </c>
      <c r="M28">
        <v>6.8743789391363302E-2</v>
      </c>
      <c r="N28">
        <v>0</v>
      </c>
      <c r="O28">
        <v>0.63575207117934895</v>
      </c>
      <c r="P28">
        <v>4.2834128451988501E-2</v>
      </c>
      <c r="Q28">
        <v>1.7639057096685701E-2</v>
      </c>
      <c r="R28">
        <v>9.68019987637269</v>
      </c>
      <c r="S28">
        <v>0</v>
      </c>
      <c r="T28">
        <v>0</v>
      </c>
      <c r="U28">
        <v>0</v>
      </c>
      <c r="V28">
        <v>0</v>
      </c>
      <c r="W28">
        <v>0</v>
      </c>
      <c r="X28">
        <v>1.0548571213887199</v>
      </c>
      <c r="Y28">
        <v>0</v>
      </c>
      <c r="Z28">
        <v>0</v>
      </c>
      <c r="AA28">
        <v>8.5116661994737497E-2</v>
      </c>
      <c r="AB28">
        <v>0</v>
      </c>
      <c r="AC28">
        <v>1.8881252193439355</v>
      </c>
      <c r="AD28">
        <v>20.547619570369577</v>
      </c>
    </row>
    <row r="29" spans="1:30" x14ac:dyDescent="0.2">
      <c r="A29" s="15" t="s">
        <v>15</v>
      </c>
      <c r="B29">
        <v>5.4109729212196899E-3</v>
      </c>
      <c r="C29">
        <v>1.2559122095025001E-2</v>
      </c>
      <c r="D29">
        <v>4.1932132477439397E-2</v>
      </c>
      <c r="E29">
        <v>1.1738532091682601</v>
      </c>
      <c r="F29">
        <v>0</v>
      </c>
      <c r="G29">
        <v>0.20897045804196501</v>
      </c>
      <c r="H29">
        <v>3.8952834232674999E-3</v>
      </c>
      <c r="I29">
        <v>0</v>
      </c>
      <c r="J29">
        <v>5.0178003088658096</v>
      </c>
      <c r="K29">
        <v>0</v>
      </c>
      <c r="L29">
        <v>0.60993015815711005</v>
      </c>
      <c r="M29">
        <v>6.8743789391363302E-2</v>
      </c>
      <c r="N29">
        <v>0</v>
      </c>
      <c r="O29">
        <v>0.63575207117934895</v>
      </c>
      <c r="P29">
        <v>4.2834128451988501E-2</v>
      </c>
      <c r="Q29">
        <v>1.7639057096685701E-2</v>
      </c>
      <c r="R29">
        <v>9.68019987637269</v>
      </c>
      <c r="S29">
        <v>0</v>
      </c>
      <c r="T29">
        <v>0</v>
      </c>
      <c r="U29">
        <v>0</v>
      </c>
      <c r="V29">
        <v>0</v>
      </c>
      <c r="W29">
        <v>0</v>
      </c>
      <c r="X29">
        <v>1.0548571213887199</v>
      </c>
      <c r="Y29">
        <v>0</v>
      </c>
      <c r="Z29">
        <v>0</v>
      </c>
      <c r="AA29">
        <v>8.5116661994737497E-2</v>
      </c>
      <c r="AB29">
        <v>0</v>
      </c>
      <c r="AC29">
        <v>1.8881252193439355</v>
      </c>
      <c r="AD29">
        <v>20.547619570369577</v>
      </c>
    </row>
    <row r="30" spans="1:30" x14ac:dyDescent="0.2">
      <c r="A30" s="14" t="s">
        <v>14</v>
      </c>
      <c r="B30">
        <v>1.3661972084402301</v>
      </c>
      <c r="C30">
        <v>2.4228186302212098</v>
      </c>
      <c r="D30">
        <v>1.8580902476169201</v>
      </c>
      <c r="E30">
        <v>6.4015761746892901</v>
      </c>
      <c r="F30">
        <v>0</v>
      </c>
      <c r="G30">
        <v>22.8194322948615</v>
      </c>
      <c r="H30">
        <v>0.61733078229833704</v>
      </c>
      <c r="I30">
        <v>0</v>
      </c>
      <c r="J30">
        <v>145.908015503597</v>
      </c>
      <c r="K30">
        <v>0</v>
      </c>
      <c r="L30">
        <v>54.014656715471801</v>
      </c>
      <c r="M30">
        <v>11.7900020263268</v>
      </c>
      <c r="N30">
        <v>0</v>
      </c>
      <c r="O30">
        <v>3.98843822395171</v>
      </c>
      <c r="P30">
        <v>4.0286347775606401</v>
      </c>
      <c r="Q30">
        <v>5.6452586302187697</v>
      </c>
      <c r="R30">
        <v>79.883443727839605</v>
      </c>
      <c r="S30">
        <v>0</v>
      </c>
      <c r="T30">
        <v>0</v>
      </c>
      <c r="U30">
        <v>0</v>
      </c>
      <c r="V30">
        <v>0</v>
      </c>
      <c r="W30">
        <v>0</v>
      </c>
      <c r="X30">
        <v>28.243646125238101</v>
      </c>
      <c r="Y30">
        <v>0</v>
      </c>
      <c r="Z30">
        <v>0</v>
      </c>
      <c r="AA30">
        <v>2.5122041599415801</v>
      </c>
      <c r="AB30">
        <v>0</v>
      </c>
      <c r="AC30">
        <v>9.4724809141513262</v>
      </c>
      <c r="AD30">
        <v>380.97222614242571</v>
      </c>
    </row>
    <row r="31" spans="1:30" x14ac:dyDescent="0.2">
      <c r="A31" s="16" t="s">
        <v>52</v>
      </c>
      <c r="B31">
        <v>0.19783227628758701</v>
      </c>
      <c r="C31">
        <v>0.68947734819542394</v>
      </c>
      <c r="D31">
        <v>0.11203106552945399</v>
      </c>
      <c r="E31">
        <v>4.7614456425716302E-2</v>
      </c>
      <c r="F31">
        <v>0</v>
      </c>
      <c r="G31">
        <v>3.3314590244110298</v>
      </c>
      <c r="H31">
        <v>0.11254826086092</v>
      </c>
      <c r="I31">
        <v>0</v>
      </c>
      <c r="J31">
        <v>103.19133288178</v>
      </c>
      <c r="K31">
        <v>0</v>
      </c>
      <c r="L31">
        <v>23.328209878629799</v>
      </c>
      <c r="M31">
        <v>2.8642199830250599</v>
      </c>
      <c r="N31">
        <v>0</v>
      </c>
      <c r="O31">
        <v>0.238065830737449</v>
      </c>
      <c r="P31">
        <v>1.5514277651108399</v>
      </c>
      <c r="Q31">
        <v>1.7928359189340599</v>
      </c>
      <c r="R31">
        <v>73.371777093770405</v>
      </c>
      <c r="S31">
        <v>0</v>
      </c>
      <c r="T31">
        <v>0</v>
      </c>
      <c r="U31">
        <v>0</v>
      </c>
      <c r="V31">
        <v>0</v>
      </c>
      <c r="W31">
        <v>0</v>
      </c>
      <c r="X31">
        <v>16.468589102793398</v>
      </c>
      <c r="Y31">
        <v>0</v>
      </c>
      <c r="Z31">
        <v>0</v>
      </c>
      <c r="AA31">
        <v>1.0349472151326999</v>
      </c>
      <c r="AB31">
        <v>0</v>
      </c>
      <c r="AC31">
        <v>0.91503901141719357</v>
      </c>
      <c r="AD31">
        <v>229.24740711304179</v>
      </c>
    </row>
    <row r="32" spans="1:30" x14ac:dyDescent="0.2">
      <c r="A32" s="16" t="s">
        <v>53</v>
      </c>
      <c r="B32">
        <v>0.38739065133294998</v>
      </c>
      <c r="C32">
        <v>7.3869146393664695E-2</v>
      </c>
      <c r="D32">
        <v>1.05209840029246E-2</v>
      </c>
      <c r="E32">
        <v>3.97600746064077</v>
      </c>
      <c r="F32">
        <v>0</v>
      </c>
      <c r="G32">
        <v>2.2396415898041302</v>
      </c>
      <c r="H32">
        <v>8.0590651895945595E-3</v>
      </c>
      <c r="I32">
        <v>0</v>
      </c>
      <c r="J32">
        <v>32.206930841014902</v>
      </c>
      <c r="K32">
        <v>0</v>
      </c>
      <c r="L32">
        <v>2.4985572134620599</v>
      </c>
      <c r="M32">
        <v>0.14106929709335</v>
      </c>
      <c r="N32">
        <v>0</v>
      </c>
      <c r="O32">
        <v>3.6364657442762197E-2</v>
      </c>
      <c r="P32">
        <v>9.5276208340843493E-2</v>
      </c>
      <c r="Q32">
        <v>0.27434956872885402</v>
      </c>
      <c r="R32">
        <v>5.3717085796100701</v>
      </c>
      <c r="S32">
        <v>0</v>
      </c>
      <c r="T32">
        <v>0</v>
      </c>
      <c r="U32">
        <v>0</v>
      </c>
      <c r="V32">
        <v>0</v>
      </c>
      <c r="W32">
        <v>0</v>
      </c>
      <c r="X32">
        <v>3.74689030995776</v>
      </c>
      <c r="Y32">
        <v>0</v>
      </c>
      <c r="Z32">
        <v>0</v>
      </c>
      <c r="AA32">
        <v>0.16779781380705899</v>
      </c>
      <c r="AB32">
        <v>0</v>
      </c>
      <c r="AC32">
        <v>0.30256645727834952</v>
      </c>
      <c r="AD32">
        <v>51.536999844100123</v>
      </c>
    </row>
    <row r="33" spans="1:30" x14ac:dyDescent="0.2">
      <c r="A33" s="17" t="s">
        <v>47</v>
      </c>
      <c r="B33">
        <v>0.29029569682504702</v>
      </c>
      <c r="C33">
        <v>5.6342370371743299E-2</v>
      </c>
      <c r="D33">
        <v>7.8268788200497093E-3</v>
      </c>
      <c r="E33">
        <v>0.60284654091816003</v>
      </c>
      <c r="F33">
        <v>0</v>
      </c>
      <c r="G33">
        <v>1.76149375854621</v>
      </c>
      <c r="H33">
        <v>6.01117380394802E-3</v>
      </c>
      <c r="I33">
        <v>0</v>
      </c>
      <c r="J33">
        <v>15.843012179196601</v>
      </c>
      <c r="K33">
        <v>0</v>
      </c>
      <c r="L33">
        <v>1.8860185259504401</v>
      </c>
      <c r="M33">
        <v>0.117934518245188</v>
      </c>
      <c r="N33">
        <v>0</v>
      </c>
      <c r="O33">
        <v>2.8187743507039498E-2</v>
      </c>
      <c r="P33">
        <v>7.4491285131687193E-2</v>
      </c>
      <c r="Q33">
        <v>0.20851237245510501</v>
      </c>
      <c r="R33">
        <v>2.8948696205481301</v>
      </c>
      <c r="S33">
        <v>0</v>
      </c>
      <c r="T33">
        <v>0</v>
      </c>
      <c r="U33">
        <v>0</v>
      </c>
      <c r="V33">
        <v>0</v>
      </c>
      <c r="W33">
        <v>0</v>
      </c>
      <c r="X33">
        <v>1.8197816839645999</v>
      </c>
      <c r="Y33">
        <v>0</v>
      </c>
      <c r="Z33">
        <v>0</v>
      </c>
      <c r="AA33">
        <v>0.105397577029392</v>
      </c>
      <c r="AB33">
        <v>0</v>
      </c>
      <c r="AC33">
        <v>3.9049261591442598E-2</v>
      </c>
      <c r="AD33">
        <v>25.742071186904834</v>
      </c>
    </row>
    <row r="34" spans="1:30" x14ac:dyDescent="0.2">
      <c r="A34" s="18" t="s">
        <v>16</v>
      </c>
      <c r="B34">
        <v>9.7094954507902995E-2</v>
      </c>
      <c r="C34">
        <v>1.75267760219214E-2</v>
      </c>
      <c r="D34">
        <v>2.6941051828749001E-3</v>
      </c>
      <c r="E34">
        <v>3.37316091972261</v>
      </c>
      <c r="F34">
        <v>0</v>
      </c>
      <c r="G34">
        <v>0.47814783125791399</v>
      </c>
      <c r="H34">
        <v>2.0478913856465399E-3</v>
      </c>
      <c r="I34">
        <v>0</v>
      </c>
      <c r="J34">
        <v>16.3639186618183</v>
      </c>
      <c r="K34">
        <v>0</v>
      </c>
      <c r="L34">
        <v>0.612538687511619</v>
      </c>
      <c r="M34">
        <v>2.3134778848161699E-2</v>
      </c>
      <c r="N34">
        <v>0</v>
      </c>
      <c r="O34">
        <v>8.1769139357226895E-3</v>
      </c>
      <c r="P34">
        <v>2.07849232091563E-2</v>
      </c>
      <c r="Q34">
        <v>6.5837196273749399E-2</v>
      </c>
      <c r="R34">
        <v>2.47683895906194</v>
      </c>
      <c r="S34">
        <v>0</v>
      </c>
      <c r="T34">
        <v>0</v>
      </c>
      <c r="U34">
        <v>0</v>
      </c>
      <c r="V34">
        <v>0</v>
      </c>
      <c r="W34">
        <v>0</v>
      </c>
      <c r="X34">
        <v>1.92710862599316</v>
      </c>
      <c r="Y34">
        <v>0</v>
      </c>
      <c r="Z34">
        <v>0</v>
      </c>
      <c r="AA34">
        <v>6.2400236777666297E-2</v>
      </c>
      <c r="AB34">
        <v>0</v>
      </c>
      <c r="AC34">
        <v>0.2635171956869069</v>
      </c>
      <c r="AD34">
        <v>25.794928657195289</v>
      </c>
    </row>
    <row r="35" spans="1:30" x14ac:dyDescent="0.2">
      <c r="A35" s="19" t="s">
        <v>48</v>
      </c>
      <c r="B35">
        <v>0.27751488857219397</v>
      </c>
      <c r="C35">
        <v>1.5402803069944899</v>
      </c>
      <c r="D35">
        <v>1.56795095725936</v>
      </c>
      <c r="E35">
        <v>0.302745046101283</v>
      </c>
      <c r="F35">
        <v>0</v>
      </c>
      <c r="G35">
        <v>10.106773870772001</v>
      </c>
      <c r="H35">
        <v>0.46484563905582899</v>
      </c>
      <c r="I35">
        <v>0</v>
      </c>
      <c r="J35">
        <v>8.5928072023189603</v>
      </c>
      <c r="K35">
        <v>0</v>
      </c>
      <c r="L35">
        <v>26.506217039683399</v>
      </c>
      <c r="M35">
        <v>8.3001753475661602</v>
      </c>
      <c r="N35">
        <v>0</v>
      </c>
      <c r="O35">
        <v>3.2061644399546898</v>
      </c>
      <c r="P35">
        <v>2.2344580989326599</v>
      </c>
      <c r="Q35">
        <v>3.12207975120362</v>
      </c>
      <c r="R35">
        <v>1.0803098342630399</v>
      </c>
      <c r="S35">
        <v>0</v>
      </c>
      <c r="T35">
        <v>0</v>
      </c>
      <c r="U35">
        <v>0</v>
      </c>
      <c r="V35">
        <v>0</v>
      </c>
      <c r="W35">
        <v>0</v>
      </c>
      <c r="X35">
        <v>6.3808784366648004</v>
      </c>
      <c r="Y35">
        <v>0</v>
      </c>
      <c r="Z35">
        <v>0</v>
      </c>
      <c r="AA35">
        <v>1.13010809693876</v>
      </c>
      <c r="AB35">
        <v>0</v>
      </c>
      <c r="AC35">
        <v>5.9496456108018556</v>
      </c>
      <c r="AD35">
        <v>80.76295456708327</v>
      </c>
    </row>
    <row r="36" spans="1:30" x14ac:dyDescent="0.2">
      <c r="A36" s="20" t="s">
        <v>49</v>
      </c>
      <c r="B36">
        <v>0.50345939224750302</v>
      </c>
      <c r="C36">
        <v>0.119191828637623</v>
      </c>
      <c r="D36">
        <v>0.167587240825184</v>
      </c>
      <c r="E36">
        <v>2.0752092115215199</v>
      </c>
      <c r="F36">
        <v>0</v>
      </c>
      <c r="G36">
        <v>7.1415578098742998</v>
      </c>
      <c r="H36">
        <v>3.1877817191992799E-2</v>
      </c>
      <c r="I36">
        <v>0</v>
      </c>
      <c r="J36">
        <v>1.9169445784830099</v>
      </c>
      <c r="K36">
        <v>0</v>
      </c>
      <c r="L36">
        <v>1.6816725836965001</v>
      </c>
      <c r="M36">
        <v>0.484537398642295</v>
      </c>
      <c r="N36">
        <v>0</v>
      </c>
      <c r="O36">
        <v>0.50784329581681198</v>
      </c>
      <c r="P36">
        <v>0.14747270517629299</v>
      </c>
      <c r="Q36">
        <v>0.45599339135223299</v>
      </c>
      <c r="R36">
        <v>5.9648220196115501E-2</v>
      </c>
      <c r="S36">
        <v>0</v>
      </c>
      <c r="T36">
        <v>0</v>
      </c>
      <c r="U36">
        <v>0</v>
      </c>
      <c r="V36">
        <v>0</v>
      </c>
      <c r="W36">
        <v>0</v>
      </c>
      <c r="X36">
        <v>1.6472882758221301</v>
      </c>
      <c r="Y36">
        <v>0</v>
      </c>
      <c r="Z36">
        <v>0</v>
      </c>
      <c r="AA36">
        <v>0.179351034063048</v>
      </c>
      <c r="AB36">
        <v>0</v>
      </c>
      <c r="AC36">
        <v>2.3052298346539271</v>
      </c>
      <c r="AD36">
        <v>19.424864618200509</v>
      </c>
    </row>
    <row r="37" spans="1:30" x14ac:dyDescent="0.2">
      <c r="A37" s="21" t="s">
        <v>15</v>
      </c>
      <c r="B37">
        <v>0.37362658419358002</v>
      </c>
      <c r="C37">
        <v>9.3819938662128302E-2</v>
      </c>
      <c r="D37">
        <v>0.119427840904718</v>
      </c>
      <c r="E37">
        <v>0.33104172210550298</v>
      </c>
      <c r="F37">
        <v>0</v>
      </c>
      <c r="G37">
        <v>5.43765483441502</v>
      </c>
      <c r="H37">
        <v>2.4320948892024699E-2</v>
      </c>
      <c r="I37">
        <v>0</v>
      </c>
      <c r="J37">
        <v>0.85404947325134895</v>
      </c>
      <c r="K37">
        <v>0</v>
      </c>
      <c r="L37">
        <v>1.2711724991418201</v>
      </c>
      <c r="M37">
        <v>0.39756864268396302</v>
      </c>
      <c r="N37">
        <v>0</v>
      </c>
      <c r="O37">
        <v>0.384312883644013</v>
      </c>
      <c r="P37">
        <v>0.113382040462641</v>
      </c>
      <c r="Q37">
        <v>0.34458276167387403</v>
      </c>
      <c r="R37">
        <v>3.5215432205289103E-2</v>
      </c>
      <c r="S37">
        <v>0</v>
      </c>
      <c r="T37">
        <v>0</v>
      </c>
      <c r="U37">
        <v>0</v>
      </c>
      <c r="V37">
        <v>0</v>
      </c>
      <c r="W37">
        <v>0</v>
      </c>
      <c r="X37">
        <v>0.71820650710466405</v>
      </c>
      <c r="Y37">
        <v>0</v>
      </c>
      <c r="Z37">
        <v>0</v>
      </c>
      <c r="AA37">
        <v>0.109885488637605</v>
      </c>
      <c r="AB37">
        <v>0</v>
      </c>
      <c r="AC37">
        <v>0.24661079233035579</v>
      </c>
      <c r="AD37">
        <v>10.85487839030856</v>
      </c>
    </row>
    <row r="38" spans="1:30" x14ac:dyDescent="0.2">
      <c r="A38" s="21" t="s">
        <v>16</v>
      </c>
      <c r="B38">
        <v>0.129832808053922</v>
      </c>
      <c r="C38">
        <v>2.5371889975495599E-2</v>
      </c>
      <c r="D38">
        <v>4.8159399920466403E-2</v>
      </c>
      <c r="E38">
        <v>1.74416748941601</v>
      </c>
      <c r="F38">
        <v>0</v>
      </c>
      <c r="G38">
        <v>1.7039029754592701</v>
      </c>
      <c r="H38">
        <v>7.5568682999680604E-3</v>
      </c>
      <c r="I38">
        <v>0</v>
      </c>
      <c r="J38">
        <v>1.06289510523166</v>
      </c>
      <c r="K38">
        <v>0</v>
      </c>
      <c r="L38">
        <v>0.41050008455468701</v>
      </c>
      <c r="M38">
        <v>8.6968755958332006E-2</v>
      </c>
      <c r="N38">
        <v>0</v>
      </c>
      <c r="O38">
        <v>0.123530412172798</v>
      </c>
      <c r="P38">
        <v>3.40906647136512E-2</v>
      </c>
      <c r="Q38">
        <v>0.11141062967835801</v>
      </c>
      <c r="R38">
        <v>2.44327879908263E-2</v>
      </c>
      <c r="S38">
        <v>0</v>
      </c>
      <c r="T38">
        <v>0</v>
      </c>
      <c r="U38">
        <v>0</v>
      </c>
      <c r="V38">
        <v>0</v>
      </c>
      <c r="W38">
        <v>0</v>
      </c>
      <c r="X38">
        <v>0.92908176871746895</v>
      </c>
      <c r="Y38">
        <v>0</v>
      </c>
      <c r="Z38">
        <v>0</v>
      </c>
      <c r="AA38">
        <v>6.9465545425442907E-2</v>
      </c>
      <c r="AB38">
        <v>0</v>
      </c>
      <c r="AC38">
        <v>2.0586190423235711</v>
      </c>
      <c r="AD38">
        <v>8.569986227891949</v>
      </c>
    </row>
    <row r="39" spans="1:30" x14ac:dyDescent="0.2">
      <c r="A39" s="14" t="s">
        <v>17</v>
      </c>
      <c r="B39">
        <v>0.47191371282292499</v>
      </c>
      <c r="C39">
        <v>0.84868160431428497</v>
      </c>
      <c r="D39">
        <v>0.99345613743607597</v>
      </c>
      <c r="E39">
        <v>3.8636766984656599</v>
      </c>
      <c r="F39">
        <v>0</v>
      </c>
      <c r="G39">
        <v>8.8357802366532106</v>
      </c>
      <c r="H39">
        <v>0.207069436467757</v>
      </c>
      <c r="I39">
        <v>0</v>
      </c>
      <c r="J39">
        <v>63.260040490980899</v>
      </c>
      <c r="K39">
        <v>0</v>
      </c>
      <c r="L39">
        <v>26.8498417115099</v>
      </c>
      <c r="M39">
        <v>2.7857747814974001</v>
      </c>
      <c r="N39">
        <v>0</v>
      </c>
      <c r="O39">
        <v>2.3225925463641199</v>
      </c>
      <c r="P39">
        <v>2.0958621332234602</v>
      </c>
      <c r="Q39">
        <v>1.6950496742291801</v>
      </c>
      <c r="R39">
        <v>44.577368216649504</v>
      </c>
      <c r="S39">
        <v>0</v>
      </c>
      <c r="T39">
        <v>0</v>
      </c>
      <c r="U39">
        <v>0</v>
      </c>
      <c r="V39">
        <v>0</v>
      </c>
      <c r="W39">
        <v>0</v>
      </c>
      <c r="X39">
        <v>35.128524878285901</v>
      </c>
      <c r="Y39">
        <v>0</v>
      </c>
      <c r="Z39">
        <v>0</v>
      </c>
      <c r="AA39">
        <v>0.80561657725924196</v>
      </c>
      <c r="AB39">
        <v>0</v>
      </c>
      <c r="AC39">
        <v>6.5424952033435302</v>
      </c>
      <c r="AD39">
        <v>201.28374403950323</v>
      </c>
    </row>
    <row r="40" spans="1:30" x14ac:dyDescent="0.2">
      <c r="A40" s="15" t="s">
        <v>47</v>
      </c>
      <c r="B40">
        <v>3.7453019474588303E-2</v>
      </c>
      <c r="C40">
        <v>0.11936974611741</v>
      </c>
      <c r="D40">
        <v>0.13617152940721899</v>
      </c>
      <c r="E40">
        <v>2.1375972573633799</v>
      </c>
      <c r="F40">
        <v>0</v>
      </c>
      <c r="G40">
        <v>2.22498631929099</v>
      </c>
      <c r="H40">
        <v>9.5463222856367099E-3</v>
      </c>
      <c r="I40">
        <v>0</v>
      </c>
      <c r="J40">
        <v>15.7444706928132</v>
      </c>
      <c r="K40">
        <v>0</v>
      </c>
      <c r="L40">
        <v>4.0920952783861102</v>
      </c>
      <c r="M40">
        <v>0.34983177456880299</v>
      </c>
      <c r="N40">
        <v>0</v>
      </c>
      <c r="O40">
        <v>0.55185197519436302</v>
      </c>
      <c r="P40">
        <v>0.19497655632974401</v>
      </c>
      <c r="Q40">
        <v>0.422520133926855</v>
      </c>
      <c r="R40">
        <v>19.368650301889801</v>
      </c>
      <c r="S40">
        <v>0</v>
      </c>
      <c r="T40">
        <v>0</v>
      </c>
      <c r="U40">
        <v>0</v>
      </c>
      <c r="V40">
        <v>0</v>
      </c>
      <c r="W40">
        <v>0</v>
      </c>
      <c r="X40">
        <v>20.400936896224501</v>
      </c>
      <c r="Y40">
        <v>0</v>
      </c>
      <c r="Z40">
        <v>0</v>
      </c>
      <c r="AA40">
        <v>0.226609468885031</v>
      </c>
      <c r="AB40">
        <v>0</v>
      </c>
      <c r="AC40">
        <v>1.6696709756054116</v>
      </c>
      <c r="AD40">
        <v>67.686738247763273</v>
      </c>
    </row>
    <row r="41" spans="1:30" x14ac:dyDescent="0.2">
      <c r="A41" s="22" t="s">
        <v>50</v>
      </c>
      <c r="B41">
        <v>0.43446069334833698</v>
      </c>
      <c r="C41">
        <v>0.72931185819687405</v>
      </c>
      <c r="D41">
        <v>0.85728460802885698</v>
      </c>
      <c r="E41">
        <v>1.72607944110227</v>
      </c>
      <c r="F41">
        <v>0</v>
      </c>
      <c r="G41">
        <v>6.6107939173622103</v>
      </c>
      <c r="H41">
        <v>0.19752311418212001</v>
      </c>
      <c r="I41">
        <v>0</v>
      </c>
      <c r="J41">
        <v>47.515569798167697</v>
      </c>
      <c r="K41">
        <v>0</v>
      </c>
      <c r="L41">
        <v>22.7577464331237</v>
      </c>
      <c r="M41">
        <v>2.4359430069285999</v>
      </c>
      <c r="N41">
        <v>0</v>
      </c>
      <c r="O41">
        <v>1.7707405711697599</v>
      </c>
      <c r="P41">
        <v>1.9008855768937101</v>
      </c>
      <c r="Q41">
        <v>1.27252954030233</v>
      </c>
      <c r="R41">
        <v>25.2087179147596</v>
      </c>
      <c r="S41">
        <v>0</v>
      </c>
      <c r="T41">
        <v>0</v>
      </c>
      <c r="U41">
        <v>0</v>
      </c>
      <c r="V41">
        <v>0</v>
      </c>
      <c r="W41">
        <v>0</v>
      </c>
      <c r="X41">
        <v>14.7275879820613</v>
      </c>
      <c r="Y41">
        <v>0</v>
      </c>
      <c r="Z41">
        <v>0</v>
      </c>
      <c r="AA41">
        <v>0.57900710837420999</v>
      </c>
      <c r="AB41">
        <v>0</v>
      </c>
      <c r="AC41">
        <v>4.8728242277381186</v>
      </c>
      <c r="AD41">
        <v>133.59700579173997</v>
      </c>
    </row>
    <row r="42" spans="1:30" x14ac:dyDescent="0.2">
      <c r="A42" s="2"/>
    </row>
    <row r="43" spans="1:30" x14ac:dyDescent="0.2">
      <c r="A43" s="13" t="s">
        <v>54</v>
      </c>
      <c r="B43">
        <v>923.70553046804002</v>
      </c>
      <c r="C43">
        <v>2581.6298978273899</v>
      </c>
      <c r="D43">
        <v>2.0475985735268099</v>
      </c>
      <c r="E43">
        <v>157.76808073790801</v>
      </c>
      <c r="F43">
        <v>0</v>
      </c>
      <c r="G43">
        <v>12055.9054677445</v>
      </c>
      <c r="H43">
        <v>248.26599021215199</v>
      </c>
      <c r="I43">
        <v>5.7000346289716903</v>
      </c>
      <c r="J43">
        <v>2430.69133888747</v>
      </c>
      <c r="K43">
        <v>373.70460259168499</v>
      </c>
      <c r="L43">
        <v>6018.0346020280303</v>
      </c>
      <c r="M43">
        <v>2368.0854901544899</v>
      </c>
      <c r="N43">
        <v>1659.4998785799301</v>
      </c>
      <c r="O43">
        <v>71.123992499172701</v>
      </c>
      <c r="P43">
        <v>0</v>
      </c>
      <c r="Q43">
        <v>1031.44404090486</v>
      </c>
      <c r="R43">
        <v>1633.22848543394</v>
      </c>
      <c r="S43">
        <v>12.353497205179901</v>
      </c>
      <c r="T43">
        <v>152.602427151211</v>
      </c>
      <c r="U43">
        <v>37.509092344126003</v>
      </c>
      <c r="V43">
        <v>19.473901664506101</v>
      </c>
      <c r="W43">
        <v>34.637883734036897</v>
      </c>
      <c r="X43">
        <v>110.905633001422</v>
      </c>
      <c r="Y43">
        <v>47.2999382640932</v>
      </c>
      <c r="Z43">
        <v>42.839115803530802</v>
      </c>
      <c r="AA43">
        <v>92.164473110674706</v>
      </c>
      <c r="AB43">
        <v>0</v>
      </c>
      <c r="AC43">
        <v>9.6160008865443025</v>
      </c>
      <c r="AD43">
        <v>32120.23699443752</v>
      </c>
    </row>
    <row r="44" spans="1:30" x14ac:dyDescent="0.2">
      <c r="A44" s="14" t="s">
        <v>1</v>
      </c>
      <c r="B44">
        <v>738.197999631063</v>
      </c>
      <c r="C44">
        <v>1965.86072097638</v>
      </c>
      <c r="D44">
        <v>1.2426303804905401</v>
      </c>
      <c r="E44">
        <v>82.927361391021506</v>
      </c>
      <c r="F44">
        <v>0</v>
      </c>
      <c r="G44">
        <v>9371.5100247464907</v>
      </c>
      <c r="H44">
        <v>192.98503932045199</v>
      </c>
      <c r="I44">
        <v>4.3183540978872399</v>
      </c>
      <c r="J44">
        <v>1418.9678908041101</v>
      </c>
      <c r="K44">
        <v>301.99755443562998</v>
      </c>
      <c r="L44">
        <v>4180.0014726723603</v>
      </c>
      <c r="M44">
        <v>1746.2732989380299</v>
      </c>
      <c r="N44">
        <v>1084.7601443516201</v>
      </c>
      <c r="O44">
        <v>49.331359985867998</v>
      </c>
      <c r="P44">
        <v>0</v>
      </c>
      <c r="Q44">
        <v>733.57068725996203</v>
      </c>
      <c r="R44">
        <v>1094.85118625718</v>
      </c>
      <c r="S44">
        <v>8.97704117468421</v>
      </c>
      <c r="T44">
        <v>129.342239921339</v>
      </c>
      <c r="U44">
        <v>28.354140165874</v>
      </c>
      <c r="V44">
        <v>13.358878841716701</v>
      </c>
      <c r="W44">
        <v>26.174254854459999</v>
      </c>
      <c r="X44">
        <v>32.261846624613199</v>
      </c>
      <c r="Y44">
        <v>34.062237091810601</v>
      </c>
      <c r="Z44">
        <v>33.458964969511598</v>
      </c>
      <c r="AA44">
        <v>62.963201853330503</v>
      </c>
      <c r="AB44">
        <v>0</v>
      </c>
      <c r="AC44">
        <v>2.8200310972617961</v>
      </c>
      <c r="AD44">
        <v>23338.568561843189</v>
      </c>
    </row>
    <row r="45" spans="1:30" x14ac:dyDescent="0.2">
      <c r="A45" s="15" t="s">
        <v>55</v>
      </c>
      <c r="B45">
        <v>724.38416841236506</v>
      </c>
      <c r="C45">
        <v>1935.18550768776</v>
      </c>
      <c r="D45">
        <v>1.21782145396927</v>
      </c>
      <c r="E45">
        <v>81.428803639544498</v>
      </c>
      <c r="F45">
        <v>0</v>
      </c>
      <c r="G45">
        <v>9185.1983602988694</v>
      </c>
      <c r="H45">
        <v>186.32812581652999</v>
      </c>
      <c r="I45">
        <v>4.2599102938337401</v>
      </c>
      <c r="J45">
        <v>1406.3058405004599</v>
      </c>
      <c r="K45">
        <v>294.48489300232302</v>
      </c>
      <c r="L45">
        <v>4065.3226227099499</v>
      </c>
      <c r="M45">
        <v>1714.4573377116999</v>
      </c>
      <c r="N45">
        <v>1056.8160693039699</v>
      </c>
      <c r="O45">
        <v>48.057077559468397</v>
      </c>
      <c r="P45">
        <v>0</v>
      </c>
      <c r="Q45">
        <v>717.15908263497602</v>
      </c>
      <c r="R45">
        <v>1073.73971581403</v>
      </c>
      <c r="S45">
        <v>8.6967379905192406</v>
      </c>
      <c r="T45">
        <v>127.021333429612</v>
      </c>
      <c r="U45">
        <v>27.849825584342199</v>
      </c>
      <c r="V45">
        <v>12.888410369594901</v>
      </c>
      <c r="W45">
        <v>25.541495608998598</v>
      </c>
      <c r="X45">
        <v>31.766580381437201</v>
      </c>
      <c r="Y45">
        <v>33.1538684877628</v>
      </c>
      <c r="Z45">
        <v>32.214702351775003</v>
      </c>
      <c r="AA45">
        <v>61.886661797380498</v>
      </c>
      <c r="AB45">
        <v>0</v>
      </c>
      <c r="AC45">
        <v>2.7482162527918668</v>
      </c>
      <c r="AD45">
        <v>22858.113169093998</v>
      </c>
    </row>
    <row r="46" spans="1:30" x14ac:dyDescent="0.2">
      <c r="A46" s="15" t="s">
        <v>15</v>
      </c>
      <c r="B46">
        <v>13.813831218697899</v>
      </c>
      <c r="C46">
        <v>30.675213288625098</v>
      </c>
      <c r="D46">
        <v>2.4808926521264901E-2</v>
      </c>
      <c r="E46">
        <v>1.4985577514770201</v>
      </c>
      <c r="F46">
        <v>0</v>
      </c>
      <c r="G46">
        <v>186.31166444761999</v>
      </c>
      <c r="H46">
        <v>6.6569135039217997</v>
      </c>
      <c r="I46">
        <v>5.8443804053493698E-2</v>
      </c>
      <c r="J46">
        <v>12.6620503036581</v>
      </c>
      <c r="K46">
        <v>7.5126614333065298</v>
      </c>
      <c r="L46">
        <v>114.678849962409</v>
      </c>
      <c r="M46">
        <v>31.815961226322599</v>
      </c>
      <c r="N46">
        <v>27.9440750476471</v>
      </c>
      <c r="O46">
        <v>1.27428242639964</v>
      </c>
      <c r="P46">
        <v>0</v>
      </c>
      <c r="Q46">
        <v>16.4116046249856</v>
      </c>
      <c r="R46">
        <v>21.111470443157899</v>
      </c>
      <c r="S46">
        <v>0.28030318416496702</v>
      </c>
      <c r="T46">
        <v>2.3209064917270599</v>
      </c>
      <c r="U46">
        <v>0.50431458153179798</v>
      </c>
      <c r="V46">
        <v>0.47046847212181298</v>
      </c>
      <c r="W46">
        <v>0.632759245461333</v>
      </c>
      <c r="X46">
        <v>0.49526624317593798</v>
      </c>
      <c r="Y46">
        <v>0.90836860404782904</v>
      </c>
      <c r="Z46">
        <v>1.2442626177366001</v>
      </c>
      <c r="AA46">
        <v>1.07654005595004</v>
      </c>
      <c r="AB46">
        <v>0</v>
      </c>
      <c r="AC46">
        <v>7.1814844469929376E-2</v>
      </c>
      <c r="AD46">
        <v>480.45539274919145</v>
      </c>
    </row>
    <row r="47" spans="1:30" x14ac:dyDescent="0.2">
      <c r="A47" s="14" t="s">
        <v>12</v>
      </c>
      <c r="B47">
        <v>0.56213793891127795</v>
      </c>
      <c r="C47">
        <v>2.9629024164504298</v>
      </c>
      <c r="D47">
        <v>1.31582107538859E-2</v>
      </c>
      <c r="E47">
        <v>7.5172818860727801</v>
      </c>
      <c r="F47">
        <v>0</v>
      </c>
      <c r="G47">
        <v>20.803673591494899</v>
      </c>
      <c r="H47">
        <v>0.215433942644468</v>
      </c>
      <c r="I47">
        <v>1.7689766464009101E-4</v>
      </c>
      <c r="J47">
        <v>19.767960340125502</v>
      </c>
      <c r="K47">
        <v>0.37610432110673298</v>
      </c>
      <c r="L47">
        <v>13.875850411785599</v>
      </c>
      <c r="M47">
        <v>2.3550063044726</v>
      </c>
      <c r="N47">
        <v>50.677694586478502</v>
      </c>
      <c r="O47">
        <v>2.0392806046623302</v>
      </c>
      <c r="P47">
        <v>0</v>
      </c>
      <c r="Q47">
        <v>0.76802497804129899</v>
      </c>
      <c r="R47">
        <v>39.965563169789696</v>
      </c>
      <c r="S47">
        <v>1.8212000816725199E-3</v>
      </c>
      <c r="T47">
        <v>0.44780117880415099</v>
      </c>
      <c r="U47">
        <v>4.1593031082969301E-3</v>
      </c>
      <c r="V47">
        <v>5.1828236369602598E-2</v>
      </c>
      <c r="W47">
        <v>2.3430289359495499E-2</v>
      </c>
      <c r="X47">
        <v>1.2674642325102701</v>
      </c>
      <c r="Y47">
        <v>0.17477229167744401</v>
      </c>
      <c r="Z47">
        <v>0.14364782779431201</v>
      </c>
      <c r="AA47">
        <v>1.0100070393638001</v>
      </c>
      <c r="AB47">
        <v>0</v>
      </c>
      <c r="AC47">
        <v>0.68026936440575858</v>
      </c>
      <c r="AD47">
        <v>165.7054505639297</v>
      </c>
    </row>
    <row r="48" spans="1:30" x14ac:dyDescent="0.2">
      <c r="A48" s="15" t="s">
        <v>15</v>
      </c>
      <c r="B48">
        <v>0.56213793891127795</v>
      </c>
      <c r="C48">
        <v>2.9629024164504298</v>
      </c>
      <c r="D48">
        <v>1.31582107538859E-2</v>
      </c>
      <c r="E48">
        <v>7.5172818860727801</v>
      </c>
      <c r="F48">
        <v>0</v>
      </c>
      <c r="G48">
        <v>20.803673591494899</v>
      </c>
      <c r="H48">
        <v>0.215433942644468</v>
      </c>
      <c r="I48">
        <v>1.7689766464009101E-4</v>
      </c>
      <c r="J48">
        <v>19.767960340125502</v>
      </c>
      <c r="K48">
        <v>0.37610432110673298</v>
      </c>
      <c r="L48">
        <v>13.875850411785599</v>
      </c>
      <c r="M48">
        <v>2.3550063044726</v>
      </c>
      <c r="N48">
        <v>50.677694586478502</v>
      </c>
      <c r="O48">
        <v>2.0392806046623302</v>
      </c>
      <c r="P48">
        <v>0</v>
      </c>
      <c r="Q48">
        <v>0.76802497804129899</v>
      </c>
      <c r="R48">
        <v>39.965563169789696</v>
      </c>
      <c r="S48">
        <v>1.8212000816725199E-3</v>
      </c>
      <c r="T48">
        <v>0.44780117880415099</v>
      </c>
      <c r="U48">
        <v>4.1593031082969301E-3</v>
      </c>
      <c r="V48">
        <v>5.1828236369602598E-2</v>
      </c>
      <c r="W48">
        <v>2.3430289359495499E-2</v>
      </c>
      <c r="X48">
        <v>1.2674642325102701</v>
      </c>
      <c r="Y48">
        <v>0.17477229167744401</v>
      </c>
      <c r="Z48">
        <v>0.14364782779431201</v>
      </c>
      <c r="AA48">
        <v>1.0100070393638001</v>
      </c>
      <c r="AB48">
        <v>0</v>
      </c>
      <c r="AC48">
        <v>0.68026936440575858</v>
      </c>
      <c r="AD48">
        <v>165.7054505639297</v>
      </c>
    </row>
    <row r="49" spans="1:30" x14ac:dyDescent="0.2">
      <c r="A49" s="14" t="s">
        <v>14</v>
      </c>
      <c r="B49">
        <v>137.481987261406</v>
      </c>
      <c r="C49">
        <v>438.23302308588597</v>
      </c>
      <c r="D49">
        <v>0.51295943151822798</v>
      </c>
      <c r="E49">
        <v>42.894131044195902</v>
      </c>
      <c r="F49">
        <v>0</v>
      </c>
      <c r="G49">
        <v>1890.8623022469501</v>
      </c>
      <c r="H49">
        <v>40.498820485242199</v>
      </c>
      <c r="I49">
        <v>0.98083866703130196</v>
      </c>
      <c r="J49">
        <v>686.83255114316205</v>
      </c>
      <c r="K49">
        <v>54.960188354508198</v>
      </c>
      <c r="L49">
        <v>1204.0799989678301</v>
      </c>
      <c r="M49">
        <v>505.286446433712</v>
      </c>
      <c r="N49">
        <v>314.676668516235</v>
      </c>
      <c r="O49">
        <v>12.867356358074099</v>
      </c>
      <c r="P49">
        <v>0</v>
      </c>
      <c r="Q49">
        <v>228.72587419552599</v>
      </c>
      <c r="R49">
        <v>326.74075919356699</v>
      </c>
      <c r="S49">
        <v>2.2872988015081499</v>
      </c>
      <c r="T49">
        <v>16.7868937371735</v>
      </c>
      <c r="U49">
        <v>7.0519665491376804</v>
      </c>
      <c r="V49">
        <v>4.4124314117745103</v>
      </c>
      <c r="W49">
        <v>5.8042151213971298</v>
      </c>
      <c r="X49">
        <v>36.123862888919497</v>
      </c>
      <c r="Y49">
        <v>8.3117404434042399</v>
      </c>
      <c r="Z49">
        <v>6.5448025101107596</v>
      </c>
      <c r="AA49">
        <v>21.988125054815999</v>
      </c>
      <c r="AB49">
        <v>0</v>
      </c>
      <c r="AC49">
        <v>3.5032532212077339</v>
      </c>
      <c r="AD49">
        <v>5998.4484951243103</v>
      </c>
    </row>
    <row r="50" spans="1:30" x14ac:dyDescent="0.2">
      <c r="A50" s="16" t="s">
        <v>56</v>
      </c>
      <c r="B50">
        <v>26.1199770724199</v>
      </c>
      <c r="C50">
        <v>330.09158960955602</v>
      </c>
      <c r="D50">
        <v>2.66813535459079E-2</v>
      </c>
      <c r="E50">
        <v>3.9077149715344</v>
      </c>
      <c r="F50">
        <v>0</v>
      </c>
      <c r="G50">
        <v>992.96483217407695</v>
      </c>
      <c r="H50">
        <v>33.7721991116629</v>
      </c>
      <c r="I50">
        <v>0.88890006543004996</v>
      </c>
      <c r="J50">
        <v>429.80699235695897</v>
      </c>
      <c r="K50">
        <v>45.797000935832699</v>
      </c>
      <c r="L50">
        <v>790.55224531907595</v>
      </c>
      <c r="M50">
        <v>367.224906318965</v>
      </c>
      <c r="N50">
        <v>63.608731910969396</v>
      </c>
      <c r="O50">
        <v>7.9334896492929898</v>
      </c>
      <c r="P50">
        <v>0</v>
      </c>
      <c r="Q50">
        <v>153.50014265360801</v>
      </c>
      <c r="R50">
        <v>284.56884933620802</v>
      </c>
      <c r="S50">
        <v>2.12534727455526</v>
      </c>
      <c r="T50">
        <v>11.498957703349999</v>
      </c>
      <c r="U50">
        <v>6.5331985151770198</v>
      </c>
      <c r="V50">
        <v>3.6166951125060498</v>
      </c>
      <c r="W50">
        <v>1.27265775684489</v>
      </c>
      <c r="X50">
        <v>27.664181823838799</v>
      </c>
      <c r="Y50">
        <v>7.6058971774404798</v>
      </c>
      <c r="Z50">
        <v>5.07351779895916</v>
      </c>
      <c r="AA50">
        <v>19.0580773192038</v>
      </c>
      <c r="AB50">
        <v>0</v>
      </c>
      <c r="AC50">
        <v>0.15646666015161906</v>
      </c>
      <c r="AD50">
        <v>3615.3692499811696</v>
      </c>
    </row>
    <row r="51" spans="1:30" x14ac:dyDescent="0.2">
      <c r="A51" s="16" t="s">
        <v>57</v>
      </c>
      <c r="B51">
        <v>89.990741046867001</v>
      </c>
      <c r="C51">
        <v>56.329886517776103</v>
      </c>
      <c r="D51">
        <v>1.33072825205013E-2</v>
      </c>
      <c r="E51">
        <v>2.8676926650746801</v>
      </c>
      <c r="F51">
        <v>0</v>
      </c>
      <c r="G51">
        <v>754.92768211009195</v>
      </c>
      <c r="H51">
        <v>2.4362255824052901</v>
      </c>
      <c r="I51">
        <v>3.5388081684518999E-2</v>
      </c>
      <c r="J51">
        <v>118.501946290313</v>
      </c>
      <c r="K51">
        <v>2.1828366466752001</v>
      </c>
      <c r="L51">
        <v>74.375327390264204</v>
      </c>
      <c r="M51">
        <v>37.731643949956101</v>
      </c>
      <c r="N51">
        <v>54.298701459430802</v>
      </c>
      <c r="O51">
        <v>3.4313085322888899</v>
      </c>
      <c r="P51">
        <v>0</v>
      </c>
      <c r="Q51">
        <v>43.806526475477</v>
      </c>
      <c r="R51">
        <v>16.6133251420333</v>
      </c>
      <c r="S51">
        <v>6.9047644081858595E-2</v>
      </c>
      <c r="T51">
        <v>4.8311013576064497</v>
      </c>
      <c r="U51">
        <v>0.207978535678711</v>
      </c>
      <c r="V51">
        <v>0.17986161306377399</v>
      </c>
      <c r="W51">
        <v>1.30219589208874</v>
      </c>
      <c r="X51">
        <v>5.8820404853120198</v>
      </c>
      <c r="Y51">
        <v>0.31405614151495898</v>
      </c>
      <c r="Z51">
        <v>0.39006669469639099</v>
      </c>
      <c r="AA51">
        <v>1.82148246032133</v>
      </c>
      <c r="AB51">
        <v>0</v>
      </c>
      <c r="AC51">
        <v>0.10096983545364466</v>
      </c>
      <c r="AD51">
        <v>1272.6413398326777</v>
      </c>
    </row>
    <row r="52" spans="1:30" x14ac:dyDescent="0.2">
      <c r="A52" s="17" t="s">
        <v>58</v>
      </c>
      <c r="B52">
        <v>68.052654254013504</v>
      </c>
      <c r="C52">
        <v>43.268445851017603</v>
      </c>
      <c r="D52">
        <v>9.51922861721923E-3</v>
      </c>
      <c r="E52">
        <v>0.45542785286112902</v>
      </c>
      <c r="F52">
        <v>0</v>
      </c>
      <c r="G52">
        <v>592.00330707745104</v>
      </c>
      <c r="H52">
        <v>1.83172153749755</v>
      </c>
      <c r="I52">
        <v>3.2910915966602602E-2</v>
      </c>
      <c r="J52">
        <v>59.286862640682202</v>
      </c>
      <c r="K52">
        <v>2.0437578162095802</v>
      </c>
      <c r="L52">
        <v>56.571348650083202</v>
      </c>
      <c r="M52">
        <v>31.698917018489599</v>
      </c>
      <c r="N52">
        <v>25.5828816112769</v>
      </c>
      <c r="O52">
        <v>2.6781208047193399</v>
      </c>
      <c r="P52">
        <v>0</v>
      </c>
      <c r="Q52">
        <v>33.531067272410603</v>
      </c>
      <c r="R52">
        <v>9.0863892721694892</v>
      </c>
      <c r="S52">
        <v>6.4214308996128497E-2</v>
      </c>
      <c r="T52">
        <v>3.8599931049577898</v>
      </c>
      <c r="U52">
        <v>0.19342003818120099</v>
      </c>
      <c r="V52">
        <v>0.135885427310274</v>
      </c>
      <c r="W52">
        <v>1.05944642819026</v>
      </c>
      <c r="X52">
        <v>2.9099100455153599</v>
      </c>
      <c r="Y52">
        <v>0.25124491321196701</v>
      </c>
      <c r="Z52">
        <v>0.343862676445366</v>
      </c>
      <c r="AA52">
        <v>1.1609078427597399</v>
      </c>
      <c r="AB52">
        <v>0</v>
      </c>
      <c r="AC52">
        <v>1.0878994598627588E-2</v>
      </c>
      <c r="AD52">
        <v>936.12309558363233</v>
      </c>
    </row>
    <row r="53" spans="1:30" x14ac:dyDescent="0.2">
      <c r="A53" s="18" t="s">
        <v>16</v>
      </c>
      <c r="B53">
        <v>21.938086792853401</v>
      </c>
      <c r="C53">
        <v>13.0614406667585</v>
      </c>
      <c r="D53">
        <v>3.7880539032820802E-3</v>
      </c>
      <c r="E53">
        <v>2.4122648122135599</v>
      </c>
      <c r="F53">
        <v>0</v>
      </c>
      <c r="G53">
        <v>162.924375032641</v>
      </c>
      <c r="H53">
        <v>0.60450404490774101</v>
      </c>
      <c r="I53">
        <v>2.47716571791633E-3</v>
      </c>
      <c r="J53">
        <v>59.215083649630998</v>
      </c>
      <c r="K53">
        <v>0.139078830465623</v>
      </c>
      <c r="L53">
        <v>17.803978740180899</v>
      </c>
      <c r="M53">
        <v>6.0327269314664802</v>
      </c>
      <c r="N53">
        <v>28.715819848153799</v>
      </c>
      <c r="O53">
        <v>0.75318772756955299</v>
      </c>
      <c r="P53">
        <v>0</v>
      </c>
      <c r="Q53">
        <v>10.275459203066401</v>
      </c>
      <c r="R53">
        <v>7.5269358698638902</v>
      </c>
      <c r="S53">
        <v>4.8333350857301003E-3</v>
      </c>
      <c r="T53">
        <v>0.97110825264865697</v>
      </c>
      <c r="U53">
        <v>1.45584974975097E-2</v>
      </c>
      <c r="V53">
        <v>4.3976185753500402E-2</v>
      </c>
      <c r="W53">
        <v>0.24274946389847801</v>
      </c>
      <c r="X53">
        <v>2.9721304397966599</v>
      </c>
      <c r="Y53">
        <v>6.2811228302991906E-2</v>
      </c>
      <c r="Z53">
        <v>4.6204018251025603E-2</v>
      </c>
      <c r="AA53">
        <v>0.66057461756159597</v>
      </c>
      <c r="AB53">
        <v>0</v>
      </c>
      <c r="AC53">
        <v>9.0090840855017076E-2</v>
      </c>
      <c r="AD53">
        <v>336.51824424904544</v>
      </c>
    </row>
    <row r="54" spans="1:30" x14ac:dyDescent="0.2">
      <c r="A54" s="19" t="s">
        <v>48</v>
      </c>
      <c r="B54">
        <v>6.4990382461734901</v>
      </c>
      <c r="C54">
        <v>43.522133303876302</v>
      </c>
      <c r="D54">
        <v>0.43433250431021497</v>
      </c>
      <c r="E54">
        <v>0.59012565437245201</v>
      </c>
      <c r="F54">
        <v>0</v>
      </c>
      <c r="G54">
        <v>87.409263781899497</v>
      </c>
      <c r="H54">
        <v>3.98120002720517</v>
      </c>
      <c r="I54">
        <v>5.1684230741747501E-2</v>
      </c>
      <c r="J54">
        <v>117.211467430897</v>
      </c>
      <c r="K54">
        <v>6.65501785058155</v>
      </c>
      <c r="L54">
        <v>314.29063020768803</v>
      </c>
      <c r="M54">
        <v>89.894061449008802</v>
      </c>
      <c r="N54">
        <v>85.889505994721105</v>
      </c>
      <c r="O54">
        <v>1.2061732076273399</v>
      </c>
      <c r="P54">
        <v>0</v>
      </c>
      <c r="Q54">
        <v>26.626678596704998</v>
      </c>
      <c r="R54">
        <v>24.232295376403101</v>
      </c>
      <c r="S54">
        <v>8.1958439946841502E-2</v>
      </c>
      <c r="T54">
        <v>0.31669401573825801</v>
      </c>
      <c r="U54">
        <v>0.27712965555548202</v>
      </c>
      <c r="V54">
        <v>0.58402786951364705</v>
      </c>
      <c r="W54">
        <v>2.9519966050418698</v>
      </c>
      <c r="X54">
        <v>1.9106045582492299</v>
      </c>
      <c r="Y54">
        <v>0.34137499536979898</v>
      </c>
      <c r="Z54">
        <v>0.97460946515109503</v>
      </c>
      <c r="AA54">
        <v>0.96350297906786297</v>
      </c>
      <c r="AB54">
        <v>0</v>
      </c>
      <c r="AC54">
        <v>2.2542106523679313</v>
      </c>
      <c r="AD54">
        <v>819.14971709821373</v>
      </c>
    </row>
    <row r="55" spans="1:30" x14ac:dyDescent="0.2">
      <c r="A55" s="20" t="s">
        <v>49</v>
      </c>
      <c r="B55">
        <v>14.8722308959464</v>
      </c>
      <c r="C55">
        <v>8.2894136546770891</v>
      </c>
      <c r="D55">
        <v>3.8638291141603699E-2</v>
      </c>
      <c r="E55">
        <v>35.528597753214399</v>
      </c>
      <c r="F55">
        <v>0</v>
      </c>
      <c r="G55">
        <v>55.560524180889502</v>
      </c>
      <c r="H55">
        <v>0.30919576396878401</v>
      </c>
      <c r="I55">
        <v>4.8662891749852097E-3</v>
      </c>
      <c r="J55">
        <v>21.312145064992301</v>
      </c>
      <c r="K55">
        <v>0.32533292141869502</v>
      </c>
      <c r="L55">
        <v>24.861796050803601</v>
      </c>
      <c r="M55">
        <v>10.4358347157821</v>
      </c>
      <c r="N55">
        <v>110.87972915111401</v>
      </c>
      <c r="O55">
        <v>0.29638496886487198</v>
      </c>
      <c r="P55">
        <v>0</v>
      </c>
      <c r="Q55">
        <v>4.7925264697354804</v>
      </c>
      <c r="R55">
        <v>1.3262893389227</v>
      </c>
      <c r="S55">
        <v>1.0945442924192E-2</v>
      </c>
      <c r="T55">
        <v>0.14014066047885099</v>
      </c>
      <c r="U55">
        <v>3.3659842726467402E-2</v>
      </c>
      <c r="V55">
        <v>3.1846816691038601E-2</v>
      </c>
      <c r="W55">
        <v>0.27736486742162603</v>
      </c>
      <c r="X55">
        <v>0.66703602151950203</v>
      </c>
      <c r="Y55">
        <v>5.0412129078995102E-2</v>
      </c>
      <c r="Z55">
        <v>0.106608551304105</v>
      </c>
      <c r="AA55">
        <v>0.14506229622293501</v>
      </c>
      <c r="AB55">
        <v>0</v>
      </c>
      <c r="AC55">
        <v>0.99160607323453864</v>
      </c>
      <c r="AD55">
        <v>291.28818821224951</v>
      </c>
    </row>
    <row r="56" spans="1:30" x14ac:dyDescent="0.2">
      <c r="A56" s="21" t="s">
        <v>15</v>
      </c>
      <c r="B56">
        <v>11.036959315000701</v>
      </c>
      <c r="C56">
        <v>6.5248791759984996</v>
      </c>
      <c r="D56">
        <v>2.75348389565238E-2</v>
      </c>
      <c r="E56">
        <v>5.6675963651850099</v>
      </c>
      <c r="F56">
        <v>0</v>
      </c>
      <c r="G56">
        <v>42.304348849087297</v>
      </c>
      <c r="H56">
        <v>0.23589866043287999</v>
      </c>
      <c r="I56">
        <v>4.52564893273624E-3</v>
      </c>
      <c r="J56">
        <v>9.49512389190566</v>
      </c>
      <c r="K56">
        <v>0.30446632467118001</v>
      </c>
      <c r="L56">
        <v>18.792975354088199</v>
      </c>
      <c r="M56">
        <v>8.5627253022229706</v>
      </c>
      <c r="N56">
        <v>48.0524634349471</v>
      </c>
      <c r="O56">
        <v>0.22429076644596899</v>
      </c>
      <c r="P56">
        <v>0</v>
      </c>
      <c r="Q56">
        <v>3.6215919740401499</v>
      </c>
      <c r="R56">
        <v>0.78302172547424598</v>
      </c>
      <c r="S56">
        <v>1.0179261919498601E-2</v>
      </c>
      <c r="T56">
        <v>0.10518719852547501</v>
      </c>
      <c r="U56">
        <v>3.1303653735614702E-2</v>
      </c>
      <c r="V56">
        <v>2.51144880494839E-2</v>
      </c>
      <c r="W56">
        <v>0.22704043385306799</v>
      </c>
      <c r="X56">
        <v>0.29082317780075101</v>
      </c>
      <c r="Y56">
        <v>4.0329703263196001E-2</v>
      </c>
      <c r="Z56">
        <v>9.5899948553228004E-2</v>
      </c>
      <c r="AA56">
        <v>8.8877331466886297E-2</v>
      </c>
      <c r="AB56">
        <v>0</v>
      </c>
      <c r="AC56">
        <v>0.10608085828312824</v>
      </c>
      <c r="AD56">
        <v>156.65923768283966</v>
      </c>
    </row>
    <row r="57" spans="1:30" x14ac:dyDescent="0.2">
      <c r="A57" s="21" t="s">
        <v>16</v>
      </c>
      <c r="B57">
        <v>3.8352715809456601</v>
      </c>
      <c r="C57">
        <v>1.7645344786785899</v>
      </c>
      <c r="D57">
        <v>1.1103452185079901E-2</v>
      </c>
      <c r="E57">
        <v>29.861001388029401</v>
      </c>
      <c r="F57">
        <v>0</v>
      </c>
      <c r="G57">
        <v>13.256175331802099</v>
      </c>
      <c r="H57">
        <v>7.3297103535903796E-2</v>
      </c>
      <c r="I57">
        <v>3.4064024224896402E-4</v>
      </c>
      <c r="J57">
        <v>11.8170211730866</v>
      </c>
      <c r="K57">
        <v>2.08665967475152E-2</v>
      </c>
      <c r="L57">
        <v>6.0688206967154299</v>
      </c>
      <c r="M57">
        <v>1.87310941355914</v>
      </c>
      <c r="N57">
        <v>62.827265716167297</v>
      </c>
      <c r="O57">
        <v>7.2094202418902201E-2</v>
      </c>
      <c r="P57">
        <v>0</v>
      </c>
      <c r="Q57">
        <v>1.17093449569533</v>
      </c>
      <c r="R57">
        <v>0.54326761344845598</v>
      </c>
      <c r="S57">
        <v>7.6618100469344496E-4</v>
      </c>
      <c r="T57">
        <v>3.49534619533758E-2</v>
      </c>
      <c r="U57">
        <v>2.3561889908527201E-3</v>
      </c>
      <c r="V57">
        <v>6.7323286415546298E-3</v>
      </c>
      <c r="W57">
        <v>5.0324433568558397E-2</v>
      </c>
      <c r="X57">
        <v>0.37621284371875102</v>
      </c>
      <c r="Y57">
        <v>1.0082425815799E-2</v>
      </c>
      <c r="Z57">
        <v>1.07086027508772E-2</v>
      </c>
      <c r="AA57">
        <v>5.6184964756049102E-2</v>
      </c>
      <c r="AB57">
        <v>0</v>
      </c>
      <c r="AC57">
        <v>0.88552521495141046</v>
      </c>
      <c r="AD57">
        <v>134.62895052940985</v>
      </c>
    </row>
    <row r="58" spans="1:30" x14ac:dyDescent="0.2">
      <c r="A58" s="14" t="s">
        <v>17</v>
      </c>
      <c r="B58">
        <v>47.463405636659402</v>
      </c>
      <c r="C58">
        <v>174.57325134867099</v>
      </c>
      <c r="D58">
        <v>0.27885055076415999</v>
      </c>
      <c r="E58">
        <v>24.429306416617798</v>
      </c>
      <c r="F58">
        <v>0</v>
      </c>
      <c r="G58">
        <v>772.72946715963496</v>
      </c>
      <c r="H58">
        <v>14.5666964638134</v>
      </c>
      <c r="I58">
        <v>0.40066496638851101</v>
      </c>
      <c r="J58">
        <v>305.12293660006799</v>
      </c>
      <c r="K58">
        <v>16.3707554804406</v>
      </c>
      <c r="L58">
        <v>620.07727997605195</v>
      </c>
      <c r="M58">
        <v>114.170738478281</v>
      </c>
      <c r="N58">
        <v>209.38537112559101</v>
      </c>
      <c r="O58">
        <v>6.8859955505682304</v>
      </c>
      <c r="P58">
        <v>0</v>
      </c>
      <c r="Q58">
        <v>68.379454471339798</v>
      </c>
      <c r="R58">
        <v>171.670976813403</v>
      </c>
      <c r="S58">
        <v>1.08733602890587</v>
      </c>
      <c r="T58">
        <v>6.0254923138940697</v>
      </c>
      <c r="U58">
        <v>2.0988263260060398</v>
      </c>
      <c r="V58">
        <v>1.65076317464527</v>
      </c>
      <c r="W58">
        <v>2.6359834688202599</v>
      </c>
      <c r="X58">
        <v>41.252459255379001</v>
      </c>
      <c r="Y58">
        <v>4.7511884372009199</v>
      </c>
      <c r="Z58">
        <v>2.6917004961141102</v>
      </c>
      <c r="AA58">
        <v>6.2031391631643196</v>
      </c>
      <c r="AB58">
        <v>0</v>
      </c>
      <c r="AC58">
        <v>2.6124472036690136</v>
      </c>
      <c r="AD58">
        <v>2617.5144869060941</v>
      </c>
    </row>
    <row r="59" spans="1:30" x14ac:dyDescent="0.2">
      <c r="A59" s="15" t="s">
        <v>47</v>
      </c>
      <c r="B59">
        <v>3.18097843872471</v>
      </c>
      <c r="C59">
        <v>25.312785221500501</v>
      </c>
      <c r="D59">
        <v>4.4370894288731103E-2</v>
      </c>
      <c r="E59">
        <v>13.814032171499599</v>
      </c>
      <c r="F59">
        <v>0</v>
      </c>
      <c r="G59">
        <v>209.20381110709999</v>
      </c>
      <c r="H59">
        <v>0.74950767131432705</v>
      </c>
      <c r="I59">
        <v>2.3759740467519601E-2</v>
      </c>
      <c r="J59">
        <v>66.948666904648604</v>
      </c>
      <c r="K59">
        <v>0.53516316151849996</v>
      </c>
      <c r="L59">
        <v>117.79910144370901</v>
      </c>
      <c r="M59">
        <v>20.334943523476699</v>
      </c>
      <c r="N59">
        <v>31.069847808778299</v>
      </c>
      <c r="O59">
        <v>1.2647722465348701</v>
      </c>
      <c r="P59">
        <v>0</v>
      </c>
      <c r="Q59">
        <v>17.3811862787881</v>
      </c>
      <c r="R59">
        <v>80.144471224215195</v>
      </c>
      <c r="S59">
        <v>0.31107806823239997</v>
      </c>
      <c r="T59">
        <v>0.15808105377349699</v>
      </c>
      <c r="U59">
        <v>0.67978712714572098</v>
      </c>
      <c r="V59">
        <v>0.27631013942230997</v>
      </c>
      <c r="W59">
        <v>0.97654624233659904</v>
      </c>
      <c r="X59">
        <v>22.694184667275501</v>
      </c>
      <c r="Y59">
        <v>3.86583424671521</v>
      </c>
      <c r="Z59">
        <v>0.32947567519092802</v>
      </c>
      <c r="AA59">
        <v>1.47010770713076</v>
      </c>
      <c r="AB59">
        <v>0</v>
      </c>
      <c r="AC59">
        <v>0.86386816884365192</v>
      </c>
      <c r="AD59">
        <v>619.4326709326333</v>
      </c>
    </row>
    <row r="60" spans="1:30" x14ac:dyDescent="0.2">
      <c r="A60" s="22" t="s">
        <v>50</v>
      </c>
      <c r="B60">
        <v>44.282427197934702</v>
      </c>
      <c r="C60">
        <v>149.26046612716999</v>
      </c>
      <c r="D60">
        <v>0.23447965647542801</v>
      </c>
      <c r="E60">
        <v>10.615274245118099</v>
      </c>
      <c r="F60">
        <v>0</v>
      </c>
      <c r="G60">
        <v>563.52565605253403</v>
      </c>
      <c r="H60">
        <v>13.817188792499101</v>
      </c>
      <c r="I60">
        <v>0.37690522592099202</v>
      </c>
      <c r="J60">
        <v>238.17426969541901</v>
      </c>
      <c r="K60">
        <v>15.8355923189221</v>
      </c>
      <c r="L60">
        <v>502.278178532342</v>
      </c>
      <c r="M60">
        <v>93.835794954804697</v>
      </c>
      <c r="N60">
        <v>178.315523316813</v>
      </c>
      <c r="O60">
        <v>5.6212233040333501</v>
      </c>
      <c r="P60">
        <v>0</v>
      </c>
      <c r="Q60">
        <v>50.998268192551599</v>
      </c>
      <c r="R60">
        <v>91.526505589188105</v>
      </c>
      <c r="S60">
        <v>0.77625796067347697</v>
      </c>
      <c r="T60">
        <v>5.8674112601205701</v>
      </c>
      <c r="U60">
        <v>1.4190391988603199</v>
      </c>
      <c r="V60">
        <v>1.37445303522296</v>
      </c>
      <c r="W60">
        <v>1.6594372264836601</v>
      </c>
      <c r="X60">
        <v>18.558274588103501</v>
      </c>
      <c r="Y60">
        <v>0.88535419048570496</v>
      </c>
      <c r="Z60">
        <v>2.36222482092318</v>
      </c>
      <c r="AA60">
        <v>4.73303145603355</v>
      </c>
      <c r="AB60">
        <v>0</v>
      </c>
      <c r="AC60">
        <v>1.7485790348253618</v>
      </c>
      <c r="AD60">
        <v>1998.0818159734606</v>
      </c>
    </row>
    <row r="61" spans="1:30" x14ac:dyDescent="0.2">
      <c r="A61" s="2"/>
    </row>
    <row r="62" spans="1:30" x14ac:dyDescent="0.2">
      <c r="A62" s="13" t="s">
        <v>59</v>
      </c>
      <c r="B62">
        <v>1181.8762183261599</v>
      </c>
      <c r="C62">
        <v>3147.68238827406</v>
      </c>
      <c r="D62">
        <v>66.341817955649304</v>
      </c>
      <c r="E62">
        <v>0</v>
      </c>
      <c r="F62">
        <v>1741.8140263586099</v>
      </c>
      <c r="G62">
        <v>21219.358853160698</v>
      </c>
      <c r="H62">
        <v>627.29445784816096</v>
      </c>
      <c r="I62">
        <v>61.946270852947499</v>
      </c>
      <c r="J62">
        <v>3058.4048682264201</v>
      </c>
      <c r="K62">
        <v>34.050098051297098</v>
      </c>
      <c r="L62">
        <v>9857.5148370631505</v>
      </c>
      <c r="M62">
        <v>22182.050674006801</v>
      </c>
      <c r="N62">
        <v>450.25651901385203</v>
      </c>
      <c r="O62">
        <v>415.08162009676403</v>
      </c>
      <c r="P62">
        <v>2288.1182434131101</v>
      </c>
      <c r="Q62">
        <v>558.73988752898197</v>
      </c>
      <c r="R62">
        <v>16192.185951793501</v>
      </c>
      <c r="S62">
        <v>129.202915266871</v>
      </c>
      <c r="T62">
        <v>195.764320114481</v>
      </c>
      <c r="U62">
        <v>96.663305847033797</v>
      </c>
      <c r="V62">
        <v>7298.1945309277899</v>
      </c>
      <c r="W62">
        <v>3803.7453259447798</v>
      </c>
      <c r="X62">
        <v>267.365434797604</v>
      </c>
      <c r="Y62">
        <v>2025.94427013166</v>
      </c>
      <c r="Z62">
        <v>103.193342992038</v>
      </c>
      <c r="AA62">
        <v>103.214791723988</v>
      </c>
      <c r="AB62">
        <v>1277.3762454883899</v>
      </c>
      <c r="AC62">
        <v>0</v>
      </c>
      <c r="AD62">
        <v>98383.381215205009</v>
      </c>
    </row>
    <row r="63" spans="1:30" x14ac:dyDescent="0.2">
      <c r="A63" s="14" t="s">
        <v>1</v>
      </c>
      <c r="B63">
        <v>918.55118327273101</v>
      </c>
      <c r="C63">
        <v>2374.97933662078</v>
      </c>
      <c r="D63">
        <v>36.269687496696498</v>
      </c>
      <c r="E63">
        <v>0</v>
      </c>
      <c r="F63">
        <v>1323.66077201602</v>
      </c>
      <c r="G63">
        <v>16139.976443371501</v>
      </c>
      <c r="H63">
        <v>481.52039429355102</v>
      </c>
      <c r="I63">
        <v>44.900065467519902</v>
      </c>
      <c r="J63">
        <v>1667.08459094257</v>
      </c>
      <c r="K63">
        <v>27.132867801876301</v>
      </c>
      <c r="L63">
        <v>6706.9002004969598</v>
      </c>
      <c r="M63">
        <v>16040.3529921298</v>
      </c>
      <c r="N63">
        <v>275.14532406273901</v>
      </c>
      <c r="O63">
        <v>274.04677504220302</v>
      </c>
      <c r="P63">
        <v>1665.3612877676501</v>
      </c>
      <c r="Q63">
        <v>390.59745395334198</v>
      </c>
      <c r="R63">
        <v>10776.4250329366</v>
      </c>
      <c r="S63">
        <v>90.901436451139205</v>
      </c>
      <c r="T63">
        <v>162.35851371344</v>
      </c>
      <c r="U63">
        <v>71.167591030524306</v>
      </c>
      <c r="V63">
        <v>4979.0443770247402</v>
      </c>
      <c r="W63">
        <v>2789.14013591094</v>
      </c>
      <c r="X63">
        <v>71.360878075232705</v>
      </c>
      <c r="Y63">
        <v>1446.6266148411701</v>
      </c>
      <c r="Z63">
        <v>80.836469709835995</v>
      </c>
      <c r="AA63">
        <v>68.744648063984101</v>
      </c>
      <c r="AB63">
        <v>867.18721939932004</v>
      </c>
      <c r="AC63">
        <v>0</v>
      </c>
      <c r="AD63">
        <v>69770.272291893154</v>
      </c>
    </row>
    <row r="64" spans="1:30" x14ac:dyDescent="0.2">
      <c r="A64" s="15" t="s">
        <v>60</v>
      </c>
      <c r="B64">
        <v>900.57198406846703</v>
      </c>
      <c r="C64">
        <v>2336.3393187972301</v>
      </c>
      <c r="D64">
        <v>35.503455460554001</v>
      </c>
      <c r="E64">
        <v>0</v>
      </c>
      <c r="F64">
        <v>1297.70727983815</v>
      </c>
      <c r="G64">
        <v>15804.520614377199</v>
      </c>
      <c r="H64">
        <v>464.24451482903999</v>
      </c>
      <c r="I64">
        <v>44.252652177492301</v>
      </c>
      <c r="J64">
        <v>1651.61436966614</v>
      </c>
      <c r="K64">
        <v>26.415670824217699</v>
      </c>
      <c r="L64">
        <v>6516.1815120977599</v>
      </c>
      <c r="M64">
        <v>15738.286982715101</v>
      </c>
      <c r="N64">
        <v>267.49561107433499</v>
      </c>
      <c r="O64">
        <v>266.64885992772099</v>
      </c>
      <c r="P64">
        <v>1626.5243691462799</v>
      </c>
      <c r="Q64">
        <v>381.31105409323999</v>
      </c>
      <c r="R64">
        <v>10560.139402630501</v>
      </c>
      <c r="S64">
        <v>88.074544274978294</v>
      </c>
      <c r="T64">
        <v>159.324638077332</v>
      </c>
      <c r="U64">
        <v>69.855428180826905</v>
      </c>
      <c r="V64">
        <v>4799.9293275811897</v>
      </c>
      <c r="W64">
        <v>2716.1106780192599</v>
      </c>
      <c r="X64">
        <v>70.236098884989104</v>
      </c>
      <c r="Y64">
        <v>1405.85028478908</v>
      </c>
      <c r="Z64">
        <v>77.730465597515007</v>
      </c>
      <c r="AA64">
        <v>67.502277585785194</v>
      </c>
      <c r="AB64">
        <v>839.69717358017397</v>
      </c>
      <c r="AC64">
        <v>0</v>
      </c>
      <c r="AD64">
        <v>68212.068568294824</v>
      </c>
    </row>
    <row r="65" spans="1:30" x14ac:dyDescent="0.2">
      <c r="A65" s="15" t="s">
        <v>15</v>
      </c>
      <c r="B65">
        <v>17.979199204263601</v>
      </c>
      <c r="C65">
        <v>38.640017823554103</v>
      </c>
      <c r="D65">
        <v>0.76623203614245905</v>
      </c>
      <c r="E65">
        <v>0</v>
      </c>
      <c r="F65">
        <v>25.953492177861399</v>
      </c>
      <c r="G65">
        <v>335.45582899433799</v>
      </c>
      <c r="H65">
        <v>17.275879464511</v>
      </c>
      <c r="I65">
        <v>0.64741329002763204</v>
      </c>
      <c r="J65">
        <v>15.470221276427001</v>
      </c>
      <c r="K65">
        <v>0.71719697765860502</v>
      </c>
      <c r="L65">
        <v>190.71868839919699</v>
      </c>
      <c r="M65">
        <v>302.06600941470299</v>
      </c>
      <c r="N65">
        <v>7.6497129884037101</v>
      </c>
      <c r="O65">
        <v>7.3979151144822097</v>
      </c>
      <c r="P65">
        <v>38.836918621375801</v>
      </c>
      <c r="Q65">
        <v>9.2863998601013993</v>
      </c>
      <c r="R65">
        <v>216.285630306092</v>
      </c>
      <c r="S65">
        <v>2.8268921761609298</v>
      </c>
      <c r="T65">
        <v>3.03387563610789</v>
      </c>
      <c r="U65">
        <v>1.31216284969747</v>
      </c>
      <c r="V65">
        <v>179.11504944354601</v>
      </c>
      <c r="W65">
        <v>73.029457891679996</v>
      </c>
      <c r="X65">
        <v>1.1247791902436099</v>
      </c>
      <c r="Y65">
        <v>40.776330052090699</v>
      </c>
      <c r="Z65">
        <v>3.1060041123209601</v>
      </c>
      <c r="AA65">
        <v>1.24237047819888</v>
      </c>
      <c r="AB65">
        <v>27.490045819146001</v>
      </c>
      <c r="AC65">
        <v>0</v>
      </c>
      <c r="AD65">
        <v>1558.2037235983337</v>
      </c>
    </row>
    <row r="66" spans="1:30" x14ac:dyDescent="0.2">
      <c r="A66" s="14" t="s">
        <v>12</v>
      </c>
      <c r="B66">
        <v>0.80261620082886498</v>
      </c>
      <c r="C66">
        <v>3.9786001054342699</v>
      </c>
      <c r="D66">
        <v>0.37791017946366601</v>
      </c>
      <c r="E66">
        <v>0</v>
      </c>
      <c r="F66">
        <v>1.7276839030531901</v>
      </c>
      <c r="G66">
        <v>37.303922127654801</v>
      </c>
      <c r="H66">
        <v>0.55995454287409896</v>
      </c>
      <c r="I66">
        <v>2.2384487341906099E-3</v>
      </c>
      <c r="J66">
        <v>28.457762719157099</v>
      </c>
      <c r="K66">
        <v>3.1590072232989097E-2</v>
      </c>
      <c r="L66">
        <v>26.199327071320901</v>
      </c>
      <c r="M66">
        <v>25.297521074493201</v>
      </c>
      <c r="N66">
        <v>13.879245406290901</v>
      </c>
      <c r="O66">
        <v>12.611366649122999</v>
      </c>
      <c r="P66">
        <v>3.79281400864804</v>
      </c>
      <c r="Q66">
        <v>0.452077385374337</v>
      </c>
      <c r="R66">
        <v>460.373537450877</v>
      </c>
      <c r="S66">
        <v>1.45128205341151E-2</v>
      </c>
      <c r="T66">
        <v>0.737624191006094</v>
      </c>
      <c r="U66">
        <v>9.5555777655004E-3</v>
      </c>
      <c r="V66">
        <v>17.1542611132028</v>
      </c>
      <c r="W66">
        <v>1.6193267429489899</v>
      </c>
      <c r="X66">
        <v>2.7338126751018201</v>
      </c>
      <c r="Y66">
        <v>10.377580131495399</v>
      </c>
      <c r="Z66">
        <v>0.24872280297087801</v>
      </c>
      <c r="AA66">
        <v>0.94232729349946098</v>
      </c>
      <c r="AB66">
        <v>0.95000465877681795</v>
      </c>
      <c r="AC66">
        <v>0</v>
      </c>
      <c r="AD66">
        <v>650.63589535286292</v>
      </c>
    </row>
    <row r="67" spans="1:30" x14ac:dyDescent="0.2">
      <c r="A67" s="15" t="s">
        <v>15</v>
      </c>
      <c r="B67">
        <v>0.80261620082886498</v>
      </c>
      <c r="C67">
        <v>3.9786001054342699</v>
      </c>
      <c r="D67">
        <v>0.37791017946366601</v>
      </c>
      <c r="E67">
        <v>0</v>
      </c>
      <c r="F67">
        <v>1.7276839030531901</v>
      </c>
      <c r="G67">
        <v>37.303922127654801</v>
      </c>
      <c r="H67">
        <v>0.55995454287409896</v>
      </c>
      <c r="I67">
        <v>2.2384487341906099E-3</v>
      </c>
      <c r="J67">
        <v>28.457762719157099</v>
      </c>
      <c r="K67">
        <v>3.1590072232989097E-2</v>
      </c>
      <c r="L67">
        <v>26.199327071320901</v>
      </c>
      <c r="M67">
        <v>25.297521074493201</v>
      </c>
      <c r="N67">
        <v>13.879245406290901</v>
      </c>
      <c r="O67">
        <v>12.611366649122999</v>
      </c>
      <c r="P67">
        <v>3.79281400864804</v>
      </c>
      <c r="Q67">
        <v>0.452077385374337</v>
      </c>
      <c r="R67">
        <v>460.373537450877</v>
      </c>
      <c r="S67">
        <v>1.45128205341151E-2</v>
      </c>
      <c r="T67">
        <v>0.737624191006094</v>
      </c>
      <c r="U67">
        <v>9.5555777655004E-3</v>
      </c>
      <c r="V67">
        <v>17.1542611132028</v>
      </c>
      <c r="W67">
        <v>1.6193267429489899</v>
      </c>
      <c r="X67">
        <v>2.7338126751018201</v>
      </c>
      <c r="Y67">
        <v>10.377580131495399</v>
      </c>
      <c r="Z67">
        <v>0.24872280297087801</v>
      </c>
      <c r="AA67">
        <v>0.94232729349946098</v>
      </c>
      <c r="AB67">
        <v>0.95000465877681795</v>
      </c>
      <c r="AC67">
        <v>0</v>
      </c>
      <c r="AD67">
        <v>650.63589535286292</v>
      </c>
    </row>
    <row r="68" spans="1:30" x14ac:dyDescent="0.2">
      <c r="A68" s="14" t="s">
        <v>14</v>
      </c>
      <c r="B68">
        <v>177.80367457357599</v>
      </c>
      <c r="C68">
        <v>528.28783598872405</v>
      </c>
      <c r="D68">
        <v>17.090319845620701</v>
      </c>
      <c r="E68">
        <v>0</v>
      </c>
      <c r="F68">
        <v>251.010278060845</v>
      </c>
      <c r="G68">
        <v>3248.4262508483898</v>
      </c>
      <c r="H68">
        <v>100.721348077467</v>
      </c>
      <c r="I68">
        <v>10.2191215508032</v>
      </c>
      <c r="J68">
        <v>830.91182733827202</v>
      </c>
      <c r="K68">
        <v>5.0050322128709599</v>
      </c>
      <c r="L68">
        <v>1895.3794666404001</v>
      </c>
      <c r="M68">
        <v>4660.4478020318602</v>
      </c>
      <c r="N68">
        <v>86.125261349718301</v>
      </c>
      <c r="O68">
        <v>73.173954743846593</v>
      </c>
      <c r="P68">
        <v>349.74876580420897</v>
      </c>
      <c r="Q68">
        <v>121.701459021513</v>
      </c>
      <c r="R68">
        <v>3149.0800711116199</v>
      </c>
      <c r="S68">
        <v>22.971747318807299</v>
      </c>
      <c r="T68">
        <v>21.073462399070401</v>
      </c>
      <c r="U68">
        <v>17.511792656506099</v>
      </c>
      <c r="V68">
        <v>1612.4848352316701</v>
      </c>
      <c r="W68">
        <v>652.60326639515904</v>
      </c>
      <c r="X68">
        <v>78.878993798391903</v>
      </c>
      <c r="Y68">
        <v>345.867395089789</v>
      </c>
      <c r="Z68">
        <v>15.3416010371469</v>
      </c>
      <c r="AA68">
        <v>23.913607415524201</v>
      </c>
      <c r="AB68">
        <v>286.65125832470397</v>
      </c>
      <c r="AC68">
        <v>0</v>
      </c>
      <c r="AD68">
        <v>18582.430428866519</v>
      </c>
    </row>
    <row r="69" spans="1:30" x14ac:dyDescent="0.2">
      <c r="A69" s="16" t="s">
        <v>61</v>
      </c>
      <c r="B69">
        <v>39.9327583348202</v>
      </c>
      <c r="C69">
        <v>412.09090431562998</v>
      </c>
      <c r="D69">
        <v>13.763004564967501</v>
      </c>
      <c r="E69">
        <v>0</v>
      </c>
      <c r="F69">
        <v>203.80530409238699</v>
      </c>
      <c r="G69">
        <v>1717.1583707518</v>
      </c>
      <c r="H69">
        <v>82.025073010230599</v>
      </c>
      <c r="I69">
        <v>9.7269531953509798</v>
      </c>
      <c r="J69">
        <v>618.38435641933495</v>
      </c>
      <c r="K69">
        <v>4.0806319271515701</v>
      </c>
      <c r="L69">
        <v>1590.59922344355</v>
      </c>
      <c r="M69">
        <v>4064.49921391407</v>
      </c>
      <c r="N69">
        <v>42.502788780356802</v>
      </c>
      <c r="O69">
        <v>54.824283457680899</v>
      </c>
      <c r="P69">
        <v>267.290040290082</v>
      </c>
      <c r="Q69">
        <v>79.090910170636704</v>
      </c>
      <c r="R69">
        <v>2741.7965781378198</v>
      </c>
      <c r="S69">
        <v>22.0843193238005</v>
      </c>
      <c r="T69">
        <v>14.0669523264066</v>
      </c>
      <c r="U69">
        <v>16.701432997052901</v>
      </c>
      <c r="V69">
        <v>1363.6917652853799</v>
      </c>
      <c r="W69">
        <v>428.38860865693499</v>
      </c>
      <c r="X69">
        <v>55.193849772991499</v>
      </c>
      <c r="Y69">
        <v>274.58225391063201</v>
      </c>
      <c r="Z69">
        <v>11.881977001798001</v>
      </c>
      <c r="AA69">
        <v>16.235417633336301</v>
      </c>
      <c r="AB69">
        <v>245.261793383921</v>
      </c>
      <c r="AC69">
        <v>0</v>
      </c>
      <c r="AD69">
        <v>14389.658765098153</v>
      </c>
    </row>
    <row r="70" spans="1:30" x14ac:dyDescent="0.2">
      <c r="A70" s="16" t="s">
        <v>62</v>
      </c>
      <c r="B70">
        <v>136.531830972021</v>
      </c>
      <c r="C70">
        <v>92.863236433807998</v>
      </c>
      <c r="D70">
        <v>0.92167990818337397</v>
      </c>
      <c r="E70">
        <v>0</v>
      </c>
      <c r="F70">
        <v>38.296106884722299</v>
      </c>
      <c r="G70">
        <v>1457.8031445961401</v>
      </c>
      <c r="H70">
        <v>8.0793509346718597</v>
      </c>
      <c r="I70">
        <v>0.31124173981901698</v>
      </c>
      <c r="J70">
        <v>138.23850251168199</v>
      </c>
      <c r="K70">
        <v>0.19891258057422001</v>
      </c>
      <c r="L70">
        <v>165.99544741449199</v>
      </c>
      <c r="M70">
        <v>349.92891395150798</v>
      </c>
      <c r="N70">
        <v>36.993093488314599</v>
      </c>
      <c r="O70">
        <v>15.858897876131101</v>
      </c>
      <c r="P70">
        <v>32.005906372475003</v>
      </c>
      <c r="Q70">
        <v>29.324393084672899</v>
      </c>
      <c r="R70">
        <v>345.89608189249401</v>
      </c>
      <c r="S70">
        <v>0.55564067042722898</v>
      </c>
      <c r="T70">
        <v>6.6420851559524499</v>
      </c>
      <c r="U70">
        <v>0.457499344967844</v>
      </c>
      <c r="V70">
        <v>72.068169001338404</v>
      </c>
      <c r="W70">
        <v>181.22622679806901</v>
      </c>
      <c r="X70">
        <v>20.690215304358102</v>
      </c>
      <c r="Y70">
        <v>11.6707443235042</v>
      </c>
      <c r="Z70">
        <v>2.6905770239398201</v>
      </c>
      <c r="AA70">
        <v>3.7326187088427698</v>
      </c>
      <c r="AB70">
        <v>23.3471308833332</v>
      </c>
      <c r="AC70">
        <v>0</v>
      </c>
      <c r="AD70">
        <v>3172.3276478564494</v>
      </c>
    </row>
    <row r="71" spans="1:30" x14ac:dyDescent="0.2">
      <c r="A71" s="17" t="s">
        <v>5</v>
      </c>
      <c r="B71">
        <v>102.111174302438</v>
      </c>
      <c r="C71">
        <v>70.291673111601298</v>
      </c>
      <c r="D71">
        <v>0.68240170763500296</v>
      </c>
      <c r="E71">
        <v>0</v>
      </c>
      <c r="F71">
        <v>29.7043263143857</v>
      </c>
      <c r="G71">
        <v>1126.7598771958301</v>
      </c>
      <c r="H71">
        <v>5.9710491117078801</v>
      </c>
      <c r="I71">
        <v>0.28945481803168599</v>
      </c>
      <c r="J71">
        <v>67.081117345413404</v>
      </c>
      <c r="K71">
        <v>0.185405497245031</v>
      </c>
      <c r="L71">
        <v>124.16903897971901</v>
      </c>
      <c r="M71">
        <v>291.11409525247001</v>
      </c>
      <c r="N71">
        <v>16.791913287210601</v>
      </c>
      <c r="O71">
        <v>12.2107661899927</v>
      </c>
      <c r="P71">
        <v>24.884525284049101</v>
      </c>
      <c r="Q71">
        <v>22.102196359883401</v>
      </c>
      <c r="R71">
        <v>183.98185839605301</v>
      </c>
      <c r="S71">
        <v>0.51674582349732301</v>
      </c>
      <c r="T71">
        <v>5.2336257818322496</v>
      </c>
      <c r="U71">
        <v>0.42547439082009503</v>
      </c>
      <c r="V71">
        <v>53.526309902589503</v>
      </c>
      <c r="W71">
        <v>145.44280820452599</v>
      </c>
      <c r="X71">
        <v>9.9142652177374604</v>
      </c>
      <c r="Y71">
        <v>9.3365954588033802</v>
      </c>
      <c r="Z71">
        <v>2.3539390815860299</v>
      </c>
      <c r="AA71">
        <v>2.3236242286852602</v>
      </c>
      <c r="AB71">
        <v>19.9236806652717</v>
      </c>
      <c r="AC71">
        <v>0</v>
      </c>
      <c r="AD71">
        <v>2327.3279419090259</v>
      </c>
    </row>
    <row r="72" spans="1:30" x14ac:dyDescent="0.2">
      <c r="A72" s="18" t="s">
        <v>16</v>
      </c>
      <c r="B72">
        <v>34.420656669582598</v>
      </c>
      <c r="C72">
        <v>22.5715633222067</v>
      </c>
      <c r="D72">
        <v>0.23927820054837101</v>
      </c>
      <c r="E72">
        <v>0</v>
      </c>
      <c r="F72">
        <v>8.5917805703366295</v>
      </c>
      <c r="G72">
        <v>331.04326740030501</v>
      </c>
      <c r="H72">
        <v>2.1083018229639801</v>
      </c>
      <c r="I72">
        <v>2.1786921787331201E-2</v>
      </c>
      <c r="J72">
        <v>71.157385166268796</v>
      </c>
      <c r="K72">
        <v>1.35070833291889E-2</v>
      </c>
      <c r="L72">
        <v>41.826408434772901</v>
      </c>
      <c r="M72">
        <v>58.814818699037502</v>
      </c>
      <c r="N72">
        <v>20.201180201103998</v>
      </c>
      <c r="O72">
        <v>3.6481316861383801</v>
      </c>
      <c r="P72">
        <v>7.1213810884259798</v>
      </c>
      <c r="Q72">
        <v>7.22219672478953</v>
      </c>
      <c r="R72">
        <v>161.914223496441</v>
      </c>
      <c r="S72">
        <v>3.88948469299061E-2</v>
      </c>
      <c r="T72">
        <v>1.4084593741202001</v>
      </c>
      <c r="U72">
        <v>3.2024954147749099E-2</v>
      </c>
      <c r="V72">
        <v>18.541859098748802</v>
      </c>
      <c r="W72">
        <v>35.783418593543303</v>
      </c>
      <c r="X72">
        <v>10.7759500866206</v>
      </c>
      <c r="Y72">
        <v>2.3341488647008402</v>
      </c>
      <c r="Z72">
        <v>0.33663794235378303</v>
      </c>
      <c r="AA72">
        <v>1.4089944801575101</v>
      </c>
      <c r="AB72">
        <v>3.4234502180614799</v>
      </c>
      <c r="AC72">
        <v>0</v>
      </c>
      <c r="AD72">
        <v>844.99970594742376</v>
      </c>
    </row>
    <row r="73" spans="1:30" x14ac:dyDescent="0.2">
      <c r="A73" s="19" t="s">
        <v>48</v>
      </c>
      <c r="B73">
        <v>0.419732164237612</v>
      </c>
      <c r="C73">
        <v>20.960350305714499</v>
      </c>
      <c r="D73">
        <v>2.1953269823233699</v>
      </c>
      <c r="E73">
        <v>0</v>
      </c>
      <c r="F73">
        <v>8.2100845151734596</v>
      </c>
      <c r="G73">
        <v>44.5882177015949</v>
      </c>
      <c r="H73">
        <v>9.6290511705188102</v>
      </c>
      <c r="I73">
        <v>0.16974170719418299</v>
      </c>
      <c r="J73">
        <v>59.243790988149698</v>
      </c>
      <c r="K73">
        <v>0.702618581872406</v>
      </c>
      <c r="L73">
        <v>130.13382995548099</v>
      </c>
      <c r="M73">
        <v>234.26745676118099</v>
      </c>
      <c r="N73">
        <v>3.3364851392396302</v>
      </c>
      <c r="O73">
        <v>2.1578780283399599</v>
      </c>
      <c r="P73">
        <v>46.107540436905303</v>
      </c>
      <c r="Q73">
        <v>11.5389673390131</v>
      </c>
      <c r="R73">
        <v>58.086350498941897</v>
      </c>
      <c r="S73">
        <v>0.30657851347037102</v>
      </c>
      <c r="T73">
        <v>0.160865591381293</v>
      </c>
      <c r="U73">
        <v>0.33254053535900902</v>
      </c>
      <c r="V73">
        <v>164.70345044813499</v>
      </c>
      <c r="W73">
        <v>35.048663610168902</v>
      </c>
      <c r="X73">
        <v>2.41267048696611</v>
      </c>
      <c r="Y73">
        <v>59.0771768527947</v>
      </c>
      <c r="Z73">
        <v>0.70737229351734499</v>
      </c>
      <c r="AA73">
        <v>3.3274186838070898</v>
      </c>
      <c r="AB73">
        <v>16.578333076537501</v>
      </c>
      <c r="AC73">
        <v>0</v>
      </c>
      <c r="AD73">
        <v>914.40249236802026</v>
      </c>
    </row>
    <row r="74" spans="1:30" x14ac:dyDescent="0.2">
      <c r="A74" s="20" t="s">
        <v>49</v>
      </c>
      <c r="B74">
        <v>0.91935310249735303</v>
      </c>
      <c r="C74">
        <v>2.3733449335708201</v>
      </c>
      <c r="D74">
        <v>0.21030839014644701</v>
      </c>
      <c r="E74">
        <v>0</v>
      </c>
      <c r="F74">
        <v>0.69878256856189502</v>
      </c>
      <c r="G74">
        <v>28.876517798849299</v>
      </c>
      <c r="H74">
        <v>0.98787296204646102</v>
      </c>
      <c r="I74">
        <v>1.11849084390879E-2</v>
      </c>
      <c r="J74">
        <v>15.0451774191058</v>
      </c>
      <c r="K74">
        <v>2.2869123272765499E-2</v>
      </c>
      <c r="L74">
        <v>8.6509658268689797</v>
      </c>
      <c r="M74">
        <v>11.7522174051017</v>
      </c>
      <c r="N74">
        <v>3.2928939418071099</v>
      </c>
      <c r="O74">
        <v>0.332895381694572</v>
      </c>
      <c r="P74">
        <v>4.3452787047469901</v>
      </c>
      <c r="Q74">
        <v>1.7471884271904401</v>
      </c>
      <c r="R74">
        <v>3.3010605823564099</v>
      </c>
      <c r="S74">
        <v>2.5208811109184499E-2</v>
      </c>
      <c r="T74">
        <v>0.20355932533004201</v>
      </c>
      <c r="U74">
        <v>2.0319779126361799E-2</v>
      </c>
      <c r="V74">
        <v>12.021450496811999</v>
      </c>
      <c r="W74">
        <v>7.9397673299860498</v>
      </c>
      <c r="X74">
        <v>0.58225823407617905</v>
      </c>
      <c r="Y74">
        <v>0.53722000285787996</v>
      </c>
      <c r="Z74">
        <v>6.1674717891696297E-2</v>
      </c>
      <c r="AA74">
        <v>0.61815238953803897</v>
      </c>
      <c r="AB74">
        <v>1.46400098091207</v>
      </c>
      <c r="AC74">
        <v>0</v>
      </c>
      <c r="AD74">
        <v>106.04152354389585</v>
      </c>
    </row>
    <row r="75" spans="1:30" x14ac:dyDescent="0.2">
      <c r="A75" s="21" t="s">
        <v>15</v>
      </c>
      <c r="B75">
        <v>0.68226904620937701</v>
      </c>
      <c r="C75">
        <v>1.8681404475189101</v>
      </c>
      <c r="D75">
        <v>0.14987225062997001</v>
      </c>
      <c r="E75">
        <v>0</v>
      </c>
      <c r="F75">
        <v>0.53007800663107896</v>
      </c>
      <c r="G75">
        <v>21.986874683402998</v>
      </c>
      <c r="H75">
        <v>0.753690495087601</v>
      </c>
      <c r="I75">
        <v>1.04019648483518E-2</v>
      </c>
      <c r="J75">
        <v>6.7030241739846499</v>
      </c>
      <c r="K75">
        <v>2.1402315759953602E-2</v>
      </c>
      <c r="L75">
        <v>6.5392454849678101</v>
      </c>
      <c r="M75">
        <v>9.6428328037531603</v>
      </c>
      <c r="N75">
        <v>1.4270567482916201</v>
      </c>
      <c r="O75">
        <v>0.25192019889726802</v>
      </c>
      <c r="P75">
        <v>3.34079832152071</v>
      </c>
      <c r="Q75">
        <v>1.3203064448380499</v>
      </c>
      <c r="R75">
        <v>1.9488976328432801</v>
      </c>
      <c r="S75">
        <v>2.3444194331541601E-2</v>
      </c>
      <c r="T75">
        <v>0.15278817077099599</v>
      </c>
      <c r="U75">
        <v>1.8897394587516401E-2</v>
      </c>
      <c r="V75">
        <v>9.4801492333958706</v>
      </c>
      <c r="W75">
        <v>6.49919449442101</v>
      </c>
      <c r="X75">
        <v>0.253860637914196</v>
      </c>
      <c r="Y75">
        <v>0.42977600228630403</v>
      </c>
      <c r="Z75">
        <v>5.54796233556996E-2</v>
      </c>
      <c r="AA75">
        <v>0.37873200860951001</v>
      </c>
      <c r="AB75">
        <v>1.2404740297174</v>
      </c>
      <c r="AC75">
        <v>0</v>
      </c>
      <c r="AD75">
        <v>75.709606808574947</v>
      </c>
    </row>
    <row r="76" spans="1:30" x14ac:dyDescent="0.2">
      <c r="A76" s="21" t="s">
        <v>16</v>
      </c>
      <c r="B76">
        <v>0.23708405628797499</v>
      </c>
      <c r="C76">
        <v>0.50520448605191703</v>
      </c>
      <c r="D76">
        <v>6.0436139516476702E-2</v>
      </c>
      <c r="E76">
        <v>0</v>
      </c>
      <c r="F76">
        <v>0.16870456193081501</v>
      </c>
      <c r="G76">
        <v>6.8896431154463</v>
      </c>
      <c r="H76">
        <v>0.23418246695886</v>
      </c>
      <c r="I76">
        <v>7.8294359073615696E-4</v>
      </c>
      <c r="J76">
        <v>8.3421532451211906</v>
      </c>
      <c r="K76">
        <v>1.46680751281198E-3</v>
      </c>
      <c r="L76">
        <v>2.1117203419011701</v>
      </c>
      <c r="M76">
        <v>2.10938460134857</v>
      </c>
      <c r="N76">
        <v>1.86583719351549</v>
      </c>
      <c r="O76">
        <v>8.0975182797303896E-2</v>
      </c>
      <c r="P76">
        <v>1.0044803832262701</v>
      </c>
      <c r="Q76">
        <v>0.426881982352384</v>
      </c>
      <c r="R76">
        <v>1.35216294951313</v>
      </c>
      <c r="S76">
        <v>1.76461677764291E-3</v>
      </c>
      <c r="T76">
        <v>5.0771154559045399E-2</v>
      </c>
      <c r="U76">
        <v>1.42238453884532E-3</v>
      </c>
      <c r="V76">
        <v>2.5413012634161398</v>
      </c>
      <c r="W76">
        <v>1.44057283556503</v>
      </c>
      <c r="X76">
        <v>0.328397596161983</v>
      </c>
      <c r="Y76">
        <v>0.10744400057157601</v>
      </c>
      <c r="Z76">
        <v>6.1950945359967799E-3</v>
      </c>
      <c r="AA76">
        <v>0.23942038092852899</v>
      </c>
      <c r="AB76">
        <v>0.22352695119466601</v>
      </c>
      <c r="AC76">
        <v>0</v>
      </c>
      <c r="AD76">
        <v>30.331916735320902</v>
      </c>
    </row>
    <row r="77" spans="1:30" x14ac:dyDescent="0.2">
      <c r="A77" s="14" t="s">
        <v>17</v>
      </c>
      <c r="B77">
        <v>84.718744279028897</v>
      </c>
      <c r="C77">
        <v>240.43661555912101</v>
      </c>
      <c r="D77">
        <v>12.603900433868301</v>
      </c>
      <c r="E77">
        <v>0</v>
      </c>
      <c r="F77">
        <v>165.41529237869199</v>
      </c>
      <c r="G77">
        <v>1793.65223681309</v>
      </c>
      <c r="H77">
        <v>44.492760934267302</v>
      </c>
      <c r="I77">
        <v>6.8248453858900904</v>
      </c>
      <c r="J77">
        <v>531.95068722641997</v>
      </c>
      <c r="K77">
        <v>1.8806079643168201</v>
      </c>
      <c r="L77">
        <v>1229.03584285446</v>
      </c>
      <c r="M77">
        <v>1455.9523587706201</v>
      </c>
      <c r="N77">
        <v>75.1066881951037</v>
      </c>
      <c r="O77">
        <v>55.249523661590999</v>
      </c>
      <c r="P77">
        <v>269.21537583259698</v>
      </c>
      <c r="Q77">
        <v>45.988897168752899</v>
      </c>
      <c r="R77">
        <v>1806.3073102943899</v>
      </c>
      <c r="S77">
        <v>15.315218676390501</v>
      </c>
      <c r="T77">
        <v>11.5947198109645</v>
      </c>
      <c r="U77">
        <v>7.9743665822377796</v>
      </c>
      <c r="V77">
        <v>689.51105755817298</v>
      </c>
      <c r="W77">
        <v>360.38259689572999</v>
      </c>
      <c r="X77">
        <v>114.391750248878</v>
      </c>
      <c r="Y77">
        <v>223.07268006920501</v>
      </c>
      <c r="Z77">
        <v>6.7665494420843402</v>
      </c>
      <c r="AA77">
        <v>9.6142089509802702</v>
      </c>
      <c r="AB77">
        <v>122.58776310559399</v>
      </c>
      <c r="AC77">
        <v>0</v>
      </c>
      <c r="AD77">
        <v>9380.0425990924778</v>
      </c>
    </row>
    <row r="78" spans="1:30" x14ac:dyDescent="0.2">
      <c r="A78" s="15" t="s">
        <v>5</v>
      </c>
      <c r="B78">
        <v>84.3619407602488</v>
      </c>
      <c r="C78">
        <v>228.969876252441</v>
      </c>
      <c r="D78">
        <v>12.4583349673896</v>
      </c>
      <c r="E78">
        <v>0</v>
      </c>
      <c r="F78">
        <v>162.12795917900399</v>
      </c>
      <c r="G78">
        <v>1735.0442764311499</v>
      </c>
      <c r="H78">
        <v>42.439040534983</v>
      </c>
      <c r="I78">
        <v>6.7180598068164104</v>
      </c>
      <c r="J78">
        <v>529.49750882195599</v>
      </c>
      <c r="K78">
        <v>1.6566502456697301</v>
      </c>
      <c r="L78">
        <v>1182.83120836633</v>
      </c>
      <c r="M78">
        <v>1424.93255481445</v>
      </c>
      <c r="N78">
        <v>67.186861408410394</v>
      </c>
      <c r="O78">
        <v>53.587811390135002</v>
      </c>
      <c r="P78">
        <v>255.78903396815599</v>
      </c>
      <c r="Q78">
        <v>41.682570533992902</v>
      </c>
      <c r="R78">
        <v>1754.2646858159501</v>
      </c>
      <c r="S78">
        <v>14.9004806265125</v>
      </c>
      <c r="T78">
        <v>11.1374766351265</v>
      </c>
      <c r="U78">
        <v>7.9529715358463102</v>
      </c>
      <c r="V78">
        <v>633.17225453141202</v>
      </c>
      <c r="W78">
        <v>341.61771686162098</v>
      </c>
      <c r="X78">
        <v>104.536302166003</v>
      </c>
      <c r="Y78">
        <v>211.99166265659699</v>
      </c>
      <c r="Z78">
        <v>6.5528193659301497</v>
      </c>
      <c r="AA78">
        <v>9.1922536516362303</v>
      </c>
      <c r="AB78">
        <v>117.356480660225</v>
      </c>
      <c r="AC78">
        <v>0</v>
      </c>
      <c r="AD78">
        <v>9041.9587919880141</v>
      </c>
    </row>
    <row r="79" spans="1:30" x14ac:dyDescent="0.2">
      <c r="A79" s="22" t="s">
        <v>50</v>
      </c>
      <c r="B79">
        <v>0.356803518780069</v>
      </c>
      <c r="C79">
        <v>11.466739306680401</v>
      </c>
      <c r="D79">
        <v>0.14556546647874</v>
      </c>
      <c r="E79">
        <v>0</v>
      </c>
      <c r="F79">
        <v>3.2873331996878701</v>
      </c>
      <c r="G79">
        <v>58.607960381940302</v>
      </c>
      <c r="H79">
        <v>2.0537203992843001</v>
      </c>
      <c r="I79">
        <v>0.106785579073678</v>
      </c>
      <c r="J79">
        <v>2.4531784044633702</v>
      </c>
      <c r="K79">
        <v>0.223957718647083</v>
      </c>
      <c r="L79">
        <v>46.204634488133401</v>
      </c>
      <c r="M79">
        <v>31.019803956170499</v>
      </c>
      <c r="N79">
        <v>7.9198267866932799</v>
      </c>
      <c r="O79">
        <v>1.6617122714560399</v>
      </c>
      <c r="P79">
        <v>13.4263418644406</v>
      </c>
      <c r="Q79">
        <v>4.3063266347600004</v>
      </c>
      <c r="R79">
        <v>52.042624478443997</v>
      </c>
      <c r="S79">
        <v>0.41473804987795598</v>
      </c>
      <c r="T79">
        <v>0.45724317583804502</v>
      </c>
      <c r="U79">
        <v>2.1395046391466398E-2</v>
      </c>
      <c r="V79">
        <v>56.338803026761802</v>
      </c>
      <c r="W79">
        <v>18.764880034109101</v>
      </c>
      <c r="X79">
        <v>9.8554480828751903</v>
      </c>
      <c r="Y79">
        <v>11.081017412608301</v>
      </c>
      <c r="Z79">
        <v>0.21373007615418199</v>
      </c>
      <c r="AA79">
        <v>0.42195529934404002</v>
      </c>
      <c r="AB79">
        <v>5.2312824453691196</v>
      </c>
      <c r="AC79">
        <v>0</v>
      </c>
      <c r="AD79">
        <v>338.08380710446335</v>
      </c>
    </row>
    <row r="80" spans="1:30" x14ac:dyDescent="0.2">
      <c r="A80" s="2"/>
    </row>
    <row r="81" spans="1:30" x14ac:dyDescent="0.2">
      <c r="A81" s="13" t="s">
        <v>63</v>
      </c>
      <c r="B81">
        <v>1992.2052914286901</v>
      </c>
      <c r="C81">
        <v>675.64243006606296</v>
      </c>
      <c r="D81">
        <v>1042.78795569047</v>
      </c>
      <c r="E81">
        <v>14.6643687307034</v>
      </c>
      <c r="F81">
        <v>2271.6602096779002</v>
      </c>
      <c r="G81">
        <v>6510.9327714844703</v>
      </c>
      <c r="H81">
        <v>1141.0841439542901</v>
      </c>
      <c r="I81">
        <v>466.32118122697301</v>
      </c>
      <c r="J81">
        <v>3849.82129868637</v>
      </c>
      <c r="K81">
        <v>1441.8835423015701</v>
      </c>
      <c r="L81">
        <v>8559.6577906579805</v>
      </c>
      <c r="M81">
        <v>2228.46729801827</v>
      </c>
      <c r="N81">
        <v>1313.96693103794</v>
      </c>
      <c r="O81">
        <v>1341.2164012140299</v>
      </c>
      <c r="P81">
        <v>2452.34038950081</v>
      </c>
      <c r="Q81">
        <v>43.5445785408426</v>
      </c>
      <c r="R81">
        <v>7019.88984056552</v>
      </c>
      <c r="S81">
        <v>573.17189210281401</v>
      </c>
      <c r="T81">
        <v>22.022515619002601</v>
      </c>
      <c r="U81">
        <v>521.66537966511396</v>
      </c>
      <c r="V81">
        <v>597.31467536359298</v>
      </c>
      <c r="W81">
        <v>3227.1375954571799</v>
      </c>
      <c r="X81">
        <v>1251.45948580289</v>
      </c>
      <c r="Y81">
        <v>3429.4052730701901</v>
      </c>
      <c r="Z81">
        <v>1295.6290121642501</v>
      </c>
      <c r="AA81">
        <v>602.32892088415497</v>
      </c>
      <c r="AB81">
        <v>37.944021173968999</v>
      </c>
      <c r="AC81">
        <v>5.6308817402282578</v>
      </c>
      <c r="AD81">
        <v>53929.796075826365</v>
      </c>
    </row>
    <row r="82" spans="1:30" x14ac:dyDescent="0.2">
      <c r="A82" s="14" t="s">
        <v>1</v>
      </c>
      <c r="B82">
        <v>1616.1267049015801</v>
      </c>
      <c r="C82">
        <v>524.52792694483605</v>
      </c>
      <c r="D82">
        <v>666.61585201046398</v>
      </c>
      <c r="E82">
        <v>8.4272317783377702</v>
      </c>
      <c r="F82">
        <v>1842.1217728654599</v>
      </c>
      <c r="G82">
        <v>5178.1965326955296</v>
      </c>
      <c r="H82">
        <v>894.26500085492796</v>
      </c>
      <c r="I82">
        <v>358.13135381194098</v>
      </c>
      <c r="J82">
        <v>2347.2365507152199</v>
      </c>
      <c r="K82">
        <v>1175.795324278</v>
      </c>
      <c r="L82">
        <v>6162.9162468121403</v>
      </c>
      <c r="M82">
        <v>1707.3515136528299</v>
      </c>
      <c r="N82">
        <v>885.33873674403401</v>
      </c>
      <c r="O82">
        <v>963.05652205715705</v>
      </c>
      <c r="P82">
        <v>1912.6817831548501</v>
      </c>
      <c r="Q82">
        <v>31.597515579320699</v>
      </c>
      <c r="R82">
        <v>4777.9558071887104</v>
      </c>
      <c r="S82">
        <v>424.39002232691303</v>
      </c>
      <c r="T82">
        <v>18.813168656553099</v>
      </c>
      <c r="U82">
        <v>396.547433285772</v>
      </c>
      <c r="V82">
        <v>416.17664051875801</v>
      </c>
      <c r="W82">
        <v>2444.3618987702998</v>
      </c>
      <c r="X82">
        <v>393.03135749046601</v>
      </c>
      <c r="Y82">
        <v>2488.8519079094799</v>
      </c>
      <c r="Z82">
        <v>1023.64839164818</v>
      </c>
      <c r="AA82">
        <v>415.59897273287697</v>
      </c>
      <c r="AB82">
        <v>26.910563033852998</v>
      </c>
      <c r="AC82">
        <v>1.5917310952537385</v>
      </c>
      <c r="AD82">
        <v>39102.264463513813</v>
      </c>
    </row>
    <row r="83" spans="1:30" x14ac:dyDescent="0.2">
      <c r="A83" s="15" t="s">
        <v>64</v>
      </c>
      <c r="B83">
        <v>1605.50996966763</v>
      </c>
      <c r="C83">
        <v>521.73174391014595</v>
      </c>
      <c r="D83">
        <v>662.19665451692094</v>
      </c>
      <c r="E83">
        <v>8.3759503684249896</v>
      </c>
      <c r="F83">
        <v>1830.6814685591601</v>
      </c>
      <c r="G83">
        <v>5140.4740946546899</v>
      </c>
      <c r="H83">
        <v>883.24988270933795</v>
      </c>
      <c r="I83">
        <v>356.51961551892703</v>
      </c>
      <c r="J83">
        <v>2340.2815782530201</v>
      </c>
      <c r="K83">
        <v>1164.98842312086</v>
      </c>
      <c r="L83">
        <v>6103.2313483723701</v>
      </c>
      <c r="M83">
        <v>1696.6424331108799</v>
      </c>
      <c r="N83">
        <v>877.48178166106902</v>
      </c>
      <c r="O83">
        <v>954.62942978400395</v>
      </c>
      <c r="P83">
        <v>1898.46448096874</v>
      </c>
      <c r="Q83">
        <v>31.355120338537599</v>
      </c>
      <c r="R83">
        <v>4747.0257012519996</v>
      </c>
      <c r="S83">
        <v>420.21926003990501</v>
      </c>
      <c r="T83">
        <v>18.694955921141698</v>
      </c>
      <c r="U83">
        <v>396.07639937891901</v>
      </c>
      <c r="V83">
        <v>411.01176408190901</v>
      </c>
      <c r="W83">
        <v>2424.19273115231</v>
      </c>
      <c r="X83">
        <v>390.99468954533199</v>
      </c>
      <c r="Y83">
        <v>2466.6377110507001</v>
      </c>
      <c r="Z83">
        <v>1010.43844474132</v>
      </c>
      <c r="AA83">
        <v>413.09076809042398</v>
      </c>
      <c r="AB83">
        <v>26.640026343022399</v>
      </c>
      <c r="AC83">
        <v>1.5737277604514264</v>
      </c>
      <c r="AD83">
        <v>38802.410154872217</v>
      </c>
    </row>
    <row r="84" spans="1:30" x14ac:dyDescent="0.2">
      <c r="A84" s="15" t="s">
        <v>15</v>
      </c>
      <c r="B84">
        <v>10.6167352339545</v>
      </c>
      <c r="C84">
        <v>2.7961830346899599</v>
      </c>
      <c r="D84">
        <v>4.4191974935424501</v>
      </c>
      <c r="E84">
        <v>5.1281409912780997E-2</v>
      </c>
      <c r="F84">
        <v>11.4403043062955</v>
      </c>
      <c r="G84">
        <v>37.722438040842903</v>
      </c>
      <c r="H84">
        <v>11.0151181455906</v>
      </c>
      <c r="I84">
        <v>1.6117382930141599</v>
      </c>
      <c r="J84">
        <v>6.9549724621953297</v>
      </c>
      <c r="K84">
        <v>10.8069011571337</v>
      </c>
      <c r="L84">
        <v>59.6848984397731</v>
      </c>
      <c r="M84">
        <v>10.7090805419468</v>
      </c>
      <c r="N84">
        <v>7.8569550829656603</v>
      </c>
      <c r="O84">
        <v>8.4270922731534803</v>
      </c>
      <c r="P84">
        <v>14.217302186105499</v>
      </c>
      <c r="Q84">
        <v>0.24239524078316799</v>
      </c>
      <c r="R84">
        <v>30.930105936718899</v>
      </c>
      <c r="S84">
        <v>4.1707622870076904</v>
      </c>
      <c r="T84">
        <v>0.118212735411413</v>
      </c>
      <c r="U84">
        <v>0.47103390685297702</v>
      </c>
      <c r="V84">
        <v>5.1648764368483802</v>
      </c>
      <c r="W84">
        <v>20.169167617992699</v>
      </c>
      <c r="X84">
        <v>2.03666794513363</v>
      </c>
      <c r="Y84">
        <v>22.2141968587825</v>
      </c>
      <c r="Z84">
        <v>13.2099469068628</v>
      </c>
      <c r="AA84">
        <v>2.50820464245276</v>
      </c>
      <c r="AB84">
        <v>0.27053669083059501</v>
      </c>
      <c r="AC84">
        <v>1.8003334802312022E-2</v>
      </c>
      <c r="AD84">
        <v>299.85430864159679</v>
      </c>
    </row>
    <row r="85" spans="1:30" x14ac:dyDescent="0.2">
      <c r="A85" s="14" t="s">
        <v>12</v>
      </c>
      <c r="B85">
        <v>1.04589052891694</v>
      </c>
      <c r="C85">
        <v>0.68434420148689901</v>
      </c>
      <c r="D85">
        <v>4.9391067264951802</v>
      </c>
      <c r="E85">
        <v>0.57616731447036196</v>
      </c>
      <c r="F85">
        <v>1.50403653945494</v>
      </c>
      <c r="G85">
        <v>9.68210973059346</v>
      </c>
      <c r="H85">
        <v>0.74915547896502799</v>
      </c>
      <c r="I85">
        <v>1.3829086478323401E-2</v>
      </c>
      <c r="J85">
        <v>32.899005350675303</v>
      </c>
      <c r="K85">
        <v>1.1051914166047001</v>
      </c>
      <c r="L85">
        <v>17.173999477550801</v>
      </c>
      <c r="M85">
        <v>2.1336735344554101</v>
      </c>
      <c r="N85">
        <v>37.013359085047</v>
      </c>
      <c r="O85">
        <v>32.267153079337298</v>
      </c>
      <c r="P85">
        <v>3.6096558972063102</v>
      </c>
      <c r="Q85">
        <v>2.5547662892398799E-2</v>
      </c>
      <c r="R85">
        <v>171.43551749669501</v>
      </c>
      <c r="S85">
        <v>5.7285684171528899E-2</v>
      </c>
      <c r="T85">
        <v>5.54215454850936E-2</v>
      </c>
      <c r="U85">
        <v>5.3643715086564597E-2</v>
      </c>
      <c r="V85">
        <v>1.0203623466285601</v>
      </c>
      <c r="W85">
        <v>1.2080901791880601</v>
      </c>
      <c r="X85">
        <v>10.862323106181201</v>
      </c>
      <c r="Y85">
        <v>12.3297268960289</v>
      </c>
      <c r="Z85">
        <v>2.1861849055566802</v>
      </c>
      <c r="AA85">
        <v>4.4429268045749097</v>
      </c>
      <c r="AB85">
        <v>2.86774608198627E-2</v>
      </c>
      <c r="AC85">
        <v>0.52729311960628078</v>
      </c>
      <c r="AD85">
        <v>349.62967837065423</v>
      </c>
    </row>
    <row r="86" spans="1:30" x14ac:dyDescent="0.2">
      <c r="A86" s="15" t="s">
        <v>15</v>
      </c>
      <c r="B86">
        <v>1.04589052891694</v>
      </c>
      <c r="C86">
        <v>0.68434420148689901</v>
      </c>
      <c r="D86">
        <v>4.9391067264951802</v>
      </c>
      <c r="E86">
        <v>0.57616731447036196</v>
      </c>
      <c r="F86">
        <v>1.50403653945494</v>
      </c>
      <c r="G86">
        <v>9.68210973059346</v>
      </c>
      <c r="H86">
        <v>0.74915547896502799</v>
      </c>
      <c r="I86">
        <v>1.3829086478323401E-2</v>
      </c>
      <c r="J86">
        <v>32.899005350675303</v>
      </c>
      <c r="K86">
        <v>1.1051914166047001</v>
      </c>
      <c r="L86">
        <v>17.173999477550801</v>
      </c>
      <c r="M86">
        <v>2.1336735344554101</v>
      </c>
      <c r="N86">
        <v>37.013359085047</v>
      </c>
      <c r="O86">
        <v>32.267153079337298</v>
      </c>
      <c r="P86">
        <v>3.6096558972063102</v>
      </c>
      <c r="Q86">
        <v>2.5547662892398799E-2</v>
      </c>
      <c r="R86">
        <v>171.43551749669501</v>
      </c>
      <c r="S86">
        <v>5.7285684171528899E-2</v>
      </c>
      <c r="T86">
        <v>5.54215454850936E-2</v>
      </c>
      <c r="U86">
        <v>5.3643715086564597E-2</v>
      </c>
      <c r="V86">
        <v>1.0203623466285601</v>
      </c>
      <c r="W86">
        <v>1.2080901791880601</v>
      </c>
      <c r="X86">
        <v>10.862323106181201</v>
      </c>
      <c r="Y86">
        <v>12.3297268960289</v>
      </c>
      <c r="Z86">
        <v>2.1861849055566802</v>
      </c>
      <c r="AA86">
        <v>4.4429268045749097</v>
      </c>
      <c r="AB86">
        <v>2.86774608198627E-2</v>
      </c>
      <c r="AC86">
        <v>0.52729311960628078</v>
      </c>
      <c r="AD86">
        <v>349.62967837065423</v>
      </c>
    </row>
    <row r="87" spans="1:30" x14ac:dyDescent="0.2">
      <c r="A87" s="14" t="s">
        <v>14</v>
      </c>
      <c r="B87">
        <v>283.21457838034001</v>
      </c>
      <c r="C87">
        <v>112.702884584049</v>
      </c>
      <c r="D87">
        <v>252.85091871130101</v>
      </c>
      <c r="E87">
        <v>3.52591629840538</v>
      </c>
      <c r="F87">
        <v>300.74177639367099</v>
      </c>
      <c r="G87">
        <v>967.35482050226994</v>
      </c>
      <c r="H87">
        <v>187.91615906777699</v>
      </c>
      <c r="I87">
        <v>80.264568484878794</v>
      </c>
      <c r="J87">
        <v>1038.90389438748</v>
      </c>
      <c r="K87">
        <v>212.15407320386299</v>
      </c>
      <c r="L87">
        <v>1607.2890472434799</v>
      </c>
      <c r="M87">
        <v>426.68924091461298</v>
      </c>
      <c r="N87">
        <v>224.189023604921</v>
      </c>
      <c r="O87">
        <v>230.989741602951</v>
      </c>
      <c r="P87">
        <v>351.075813513779</v>
      </c>
      <c r="Q87">
        <v>9.4866640324362006</v>
      </c>
      <c r="R87">
        <v>1411.4615744469299</v>
      </c>
      <c r="S87">
        <v>105.154130253254</v>
      </c>
      <c r="T87">
        <v>2.4373967062255399</v>
      </c>
      <c r="U87">
        <v>98.948731523058697</v>
      </c>
      <c r="V87">
        <v>134.147424385807</v>
      </c>
      <c r="W87">
        <v>556.06543793234596</v>
      </c>
      <c r="X87">
        <v>400.31346130008501</v>
      </c>
      <c r="Y87">
        <v>566.05418350578805</v>
      </c>
      <c r="Z87">
        <v>197.55580549569601</v>
      </c>
      <c r="AA87">
        <v>142.25850609111399</v>
      </c>
      <c r="AB87">
        <v>8.4970238073219306</v>
      </c>
      <c r="AC87">
        <v>1.9455535058883719</v>
      </c>
      <c r="AD87">
        <v>9914.1883498797579</v>
      </c>
    </row>
    <row r="88" spans="1:30" x14ac:dyDescent="0.2">
      <c r="A88" s="16" t="s">
        <v>65</v>
      </c>
      <c r="B88">
        <v>46.735341906943198</v>
      </c>
      <c r="C88">
        <v>60.389065508569203</v>
      </c>
      <c r="D88">
        <v>97.274615623022996</v>
      </c>
      <c r="E88">
        <v>0.27096927521317299</v>
      </c>
      <c r="F88">
        <v>99.844467979041497</v>
      </c>
      <c r="G88">
        <v>419.02677605225301</v>
      </c>
      <c r="H88">
        <v>151.729135921536</v>
      </c>
      <c r="I88">
        <v>75.590940487696002</v>
      </c>
      <c r="J88">
        <v>558.50315183875898</v>
      </c>
      <c r="K88">
        <v>178.62604623548199</v>
      </c>
      <c r="L88">
        <v>660.23418281979605</v>
      </c>
      <c r="M88">
        <v>240.43948499381401</v>
      </c>
      <c r="N88">
        <v>27.282389479229401</v>
      </c>
      <c r="O88">
        <v>125.48357454295601</v>
      </c>
      <c r="P88">
        <v>167.152872972333</v>
      </c>
      <c r="Q88">
        <v>6.2632822091184597</v>
      </c>
      <c r="R88">
        <v>936.08984650134801</v>
      </c>
      <c r="S88">
        <v>94.193910440998096</v>
      </c>
      <c r="T88">
        <v>1.83861858323996</v>
      </c>
      <c r="U88">
        <v>96.105738539133299</v>
      </c>
      <c r="V88">
        <v>93.839728779745599</v>
      </c>
      <c r="W88">
        <v>340.347508002447</v>
      </c>
      <c r="X88">
        <v>248.61870367603299</v>
      </c>
      <c r="Y88">
        <v>486.38428748905</v>
      </c>
      <c r="Z88">
        <v>175.08524361011101</v>
      </c>
      <c r="AA88">
        <v>105.637860766559</v>
      </c>
      <c r="AB88">
        <v>6.1398789763571102</v>
      </c>
      <c r="AC88">
        <v>6.3931077139071993E-2</v>
      </c>
      <c r="AD88">
        <v>5499.1915542879324</v>
      </c>
    </row>
    <row r="89" spans="1:30" x14ac:dyDescent="0.2">
      <c r="A89" s="16" t="s">
        <v>66</v>
      </c>
      <c r="B89">
        <v>125.34773702627</v>
      </c>
      <c r="C89">
        <v>14.979953679497299</v>
      </c>
      <c r="D89">
        <v>6.9440330319503696</v>
      </c>
      <c r="E89">
        <v>6.96204833770519E-2</v>
      </c>
      <c r="F89">
        <v>14.731593512776399</v>
      </c>
      <c r="G89">
        <v>308.28492180768097</v>
      </c>
      <c r="H89">
        <v>18.691054861783901</v>
      </c>
      <c r="I89">
        <v>1.1040380500511</v>
      </c>
      <c r="J89">
        <v>164.71510535750301</v>
      </c>
      <c r="K89">
        <v>12.8241049663445</v>
      </c>
      <c r="L89">
        <v>61.894233257725197</v>
      </c>
      <c r="M89">
        <v>19.759880636774501</v>
      </c>
      <c r="N89">
        <v>21.016683927703099</v>
      </c>
      <c r="O89">
        <v>26.457617653690299</v>
      </c>
      <c r="P89">
        <v>11.0985665612742</v>
      </c>
      <c r="Q89">
        <v>1.3658935300128801</v>
      </c>
      <c r="R89">
        <v>56.872613868097602</v>
      </c>
      <c r="S89">
        <v>1.0326153222016301</v>
      </c>
      <c r="T89">
        <v>0.53012669620465003</v>
      </c>
      <c r="U89">
        <v>1.0679707454585801</v>
      </c>
      <c r="V89">
        <v>5.6289986535357404</v>
      </c>
      <c r="W89">
        <v>138.92439467247399</v>
      </c>
      <c r="X89">
        <v>73.340430636589204</v>
      </c>
      <c r="Y89">
        <v>5.8223434838222996</v>
      </c>
      <c r="Z89">
        <v>13.500625068184201</v>
      </c>
      <c r="AA89">
        <v>17.790827276720002</v>
      </c>
      <c r="AB89">
        <v>0.56146354112487895</v>
      </c>
      <c r="AC89">
        <v>1.9618215739454253E-2</v>
      </c>
      <c r="AD89">
        <v>1124.37706652457</v>
      </c>
    </row>
    <row r="90" spans="1:30" x14ac:dyDescent="0.2">
      <c r="A90" s="17" t="s">
        <v>6</v>
      </c>
      <c r="B90">
        <v>98.146550354114495</v>
      </c>
      <c r="C90">
        <v>11.872575288223301</v>
      </c>
      <c r="D90">
        <v>5.3932570832505604</v>
      </c>
      <c r="E90">
        <v>1.10566615613039E-2</v>
      </c>
      <c r="F90">
        <v>11.8861277885521</v>
      </c>
      <c r="G90">
        <v>249.12971096356901</v>
      </c>
      <c r="H90">
        <v>14.569087326333101</v>
      </c>
      <c r="I90">
        <v>1.0267553865475301</v>
      </c>
      <c r="J90">
        <v>88.520932429561299</v>
      </c>
      <c r="K90">
        <v>12.1166604731067</v>
      </c>
      <c r="L90">
        <v>48.640943417602898</v>
      </c>
      <c r="M90">
        <v>16.778053253525101</v>
      </c>
      <c r="N90">
        <v>10.627027847725801</v>
      </c>
      <c r="O90">
        <v>21.287111716200599</v>
      </c>
      <c r="P90">
        <v>8.9970455682505897</v>
      </c>
      <c r="Q90">
        <v>1.07968058193211</v>
      </c>
      <c r="R90">
        <v>33.110491155545901</v>
      </c>
      <c r="S90">
        <v>0.96033224964752295</v>
      </c>
      <c r="T90">
        <v>0.43507429465782099</v>
      </c>
      <c r="U90">
        <v>0.99321279327648304</v>
      </c>
      <c r="V90">
        <v>4.4030935160212898</v>
      </c>
      <c r="W90">
        <v>116.08253146252299</v>
      </c>
      <c r="X90">
        <v>38.918106601526098</v>
      </c>
      <c r="Y90">
        <v>4.6578747870578399</v>
      </c>
      <c r="Z90">
        <v>12.0994894247074</v>
      </c>
      <c r="AA90">
        <v>11.916890736408799</v>
      </c>
      <c r="AB90">
        <v>0.49253879054436001</v>
      </c>
      <c r="AC90">
        <v>2.1137645922203944E-3</v>
      </c>
      <c r="AD90">
        <v>824.15432571656697</v>
      </c>
    </row>
    <row r="91" spans="1:30" x14ac:dyDescent="0.2">
      <c r="A91" s="18" t="s">
        <v>16</v>
      </c>
      <c r="B91">
        <v>27.2011866721556</v>
      </c>
      <c r="C91">
        <v>3.1073783912739401</v>
      </c>
      <c r="D91">
        <v>1.5507759486998101</v>
      </c>
      <c r="E91">
        <v>5.8563821815747902E-2</v>
      </c>
      <c r="F91">
        <v>2.8454657242242298</v>
      </c>
      <c r="G91">
        <v>59.155210844112098</v>
      </c>
      <c r="H91">
        <v>4.1219675354507901</v>
      </c>
      <c r="I91">
        <v>7.7282663503577501E-2</v>
      </c>
      <c r="J91">
        <v>76.194172927942006</v>
      </c>
      <c r="K91">
        <v>0.70744449323778802</v>
      </c>
      <c r="L91">
        <v>13.253289840122299</v>
      </c>
      <c r="M91">
        <v>2.9818273832494002</v>
      </c>
      <c r="N91">
        <v>10.3896560799773</v>
      </c>
      <c r="O91">
        <v>5.1705059374896001</v>
      </c>
      <c r="P91">
        <v>2.1015209930236098</v>
      </c>
      <c r="Q91">
        <v>0.28621294808077502</v>
      </c>
      <c r="R91">
        <v>23.762122712551601</v>
      </c>
      <c r="S91">
        <v>7.2283072554114605E-2</v>
      </c>
      <c r="T91">
        <v>9.5052401546828896E-2</v>
      </c>
      <c r="U91">
        <v>7.4757952182100906E-2</v>
      </c>
      <c r="V91">
        <v>1.2259051375144501</v>
      </c>
      <c r="W91">
        <v>22.8418632099517</v>
      </c>
      <c r="X91">
        <v>34.422324035063099</v>
      </c>
      <c r="Y91">
        <v>1.16446869676446</v>
      </c>
      <c r="Z91">
        <v>1.4011356434767299</v>
      </c>
      <c r="AA91">
        <v>5.87393654031127</v>
      </c>
      <c r="AB91">
        <v>6.8924750580519001E-2</v>
      </c>
      <c r="AC91">
        <v>1.7504451147233858E-2</v>
      </c>
      <c r="AD91">
        <v>300.22274080800304</v>
      </c>
    </row>
    <row r="92" spans="1:30" x14ac:dyDescent="0.2">
      <c r="A92" s="19" t="s">
        <v>45</v>
      </c>
      <c r="B92">
        <v>5.8900035999109397</v>
      </c>
      <c r="C92">
        <v>3.5573556361363599</v>
      </c>
      <c r="D92">
        <v>1.82550305159742</v>
      </c>
      <c r="E92">
        <v>3.9682559248057803E-2</v>
      </c>
      <c r="F92">
        <v>8.7396637496259508</v>
      </c>
      <c r="G92">
        <v>21.4582540151108</v>
      </c>
      <c r="H92">
        <v>2.6353972909508698</v>
      </c>
      <c r="I92">
        <v>1.33672248687202</v>
      </c>
      <c r="J92">
        <v>123.91762509517601</v>
      </c>
      <c r="K92">
        <v>2.4097515721027598</v>
      </c>
      <c r="L92">
        <v>122.498637403529</v>
      </c>
      <c r="M92">
        <v>6.9914061490376804</v>
      </c>
      <c r="N92">
        <v>23.176953546012399</v>
      </c>
      <c r="O92">
        <v>6.0176689334902704</v>
      </c>
      <c r="P92">
        <v>0.80290094595894701</v>
      </c>
      <c r="Q92">
        <v>1.1375962873694201</v>
      </c>
      <c r="R92">
        <v>81.633720909856393</v>
      </c>
      <c r="S92">
        <v>1.38127803180608</v>
      </c>
      <c r="T92">
        <v>1.47816050667713E-2</v>
      </c>
      <c r="U92">
        <v>0.48349038108902298</v>
      </c>
      <c r="V92">
        <v>3.5893599352117702</v>
      </c>
      <c r="W92">
        <v>34.185588481695397</v>
      </c>
      <c r="X92">
        <v>3.8909446300419401</v>
      </c>
      <c r="Y92">
        <v>3.0287675767223301</v>
      </c>
      <c r="Z92">
        <v>1.8828517949994501</v>
      </c>
      <c r="AA92">
        <v>4.6595839572848297</v>
      </c>
      <c r="AB92">
        <v>0.20481791725586401</v>
      </c>
      <c r="AC92">
        <v>9.8491537067711427E-3</v>
      </c>
      <c r="AD92">
        <v>467.40015669686761</v>
      </c>
    </row>
    <row r="93" spans="1:30" x14ac:dyDescent="0.2">
      <c r="A93" s="20" t="s">
        <v>46</v>
      </c>
      <c r="B93">
        <v>8.0876220409812003</v>
      </c>
      <c r="C93">
        <v>1.0310875483631801</v>
      </c>
      <c r="D93">
        <v>0.105439525132576</v>
      </c>
      <c r="E93">
        <v>0.427179256129605</v>
      </c>
      <c r="F93">
        <v>3.64788148421033</v>
      </c>
      <c r="G93">
        <v>15.9457640439893</v>
      </c>
      <c r="H93">
        <v>2.3243595955010701</v>
      </c>
      <c r="I93">
        <v>0.531712451843809</v>
      </c>
      <c r="J93">
        <v>22.594243656012001</v>
      </c>
      <c r="K93">
        <v>2.6357188038876802</v>
      </c>
      <c r="L93">
        <v>20.8810527151118</v>
      </c>
      <c r="M93">
        <v>4.6927946676462904</v>
      </c>
      <c r="N93">
        <v>20.316095614684901</v>
      </c>
      <c r="O93">
        <v>1.97323890407889</v>
      </c>
      <c r="P93">
        <v>5.2487167557041303E-2</v>
      </c>
      <c r="Q93">
        <v>0.23545966447573599</v>
      </c>
      <c r="R93">
        <v>13.0498653050045</v>
      </c>
      <c r="S93">
        <v>0.47298386839190498</v>
      </c>
      <c r="T93">
        <v>1.34692168295442E-2</v>
      </c>
      <c r="U93">
        <v>0.50080427531969096</v>
      </c>
      <c r="V93">
        <v>1.50521923585978</v>
      </c>
      <c r="W93">
        <v>9.2081986484321803</v>
      </c>
      <c r="X93">
        <v>3.2751071364072999</v>
      </c>
      <c r="Y93">
        <v>2.6545030024457201</v>
      </c>
      <c r="Z93">
        <v>1.67967135375345</v>
      </c>
      <c r="AA93">
        <v>1.42131654589047</v>
      </c>
      <c r="AB93">
        <v>1.6091383705635901E-2</v>
      </c>
      <c r="AC93">
        <v>9.2488109318558213E-3</v>
      </c>
      <c r="AD93">
        <v>139.28861592257778</v>
      </c>
    </row>
    <row r="94" spans="1:30" x14ac:dyDescent="0.2">
      <c r="A94" s="21" t="s">
        <v>47</v>
      </c>
      <c r="B94">
        <v>6.0605537794106104</v>
      </c>
      <c r="C94">
        <v>0.78644358804386905</v>
      </c>
      <c r="D94">
        <v>7.84396579090752E-2</v>
      </c>
      <c r="E94">
        <v>6.4769379700364796E-2</v>
      </c>
      <c r="F94">
        <v>2.7771846210456701</v>
      </c>
      <c r="G94">
        <v>12.5414548321521</v>
      </c>
      <c r="H94">
        <v>1.73371590658818</v>
      </c>
      <c r="I94">
        <v>0.49449258021474302</v>
      </c>
      <c r="J94">
        <v>11.114405131893999</v>
      </c>
      <c r="K94">
        <v>2.4681960724063101</v>
      </c>
      <c r="L94">
        <v>15.7619173376782</v>
      </c>
      <c r="M94">
        <v>3.9231958318061499</v>
      </c>
      <c r="N94">
        <v>9.0901115700402606</v>
      </c>
      <c r="O94">
        <v>1.5295387339708799</v>
      </c>
      <c r="P94">
        <v>4.1036861482344603E-2</v>
      </c>
      <c r="Q94">
        <v>0.17895509544555399</v>
      </c>
      <c r="R94">
        <v>7.0327081344470699</v>
      </c>
      <c r="S94">
        <v>0.43987499760447202</v>
      </c>
      <c r="T94">
        <v>1.06575365355889E-2</v>
      </c>
      <c r="U94">
        <v>0.465747976047312</v>
      </c>
      <c r="V94">
        <v>1.1361751217068501</v>
      </c>
      <c r="W94">
        <v>7.4027721333212098</v>
      </c>
      <c r="X94">
        <v>1.59064703976427</v>
      </c>
      <c r="Y94">
        <v>2.12360240195658</v>
      </c>
      <c r="Z94">
        <v>1.47424631779371</v>
      </c>
      <c r="AA94">
        <v>0.89276085742625799</v>
      </c>
      <c r="AB94">
        <v>1.3607151966441799E-2</v>
      </c>
      <c r="AC94">
        <v>9.9651310432788583E-4</v>
      </c>
      <c r="AD94">
        <v>91.228207161462677</v>
      </c>
    </row>
    <row r="95" spans="1:30" x14ac:dyDescent="0.2">
      <c r="A95" s="21" t="s">
        <v>16</v>
      </c>
      <c r="B95">
        <v>2.0270682615705899</v>
      </c>
      <c r="C95">
        <v>0.24464396031931801</v>
      </c>
      <c r="D95">
        <v>2.6999867223500899E-2</v>
      </c>
      <c r="E95">
        <v>0.36240987642924</v>
      </c>
      <c r="F95">
        <v>0.870696863164656</v>
      </c>
      <c r="G95">
        <v>3.4043092118371998</v>
      </c>
      <c r="H95">
        <v>0.59064368891288199</v>
      </c>
      <c r="I95">
        <v>3.7219871629066599E-2</v>
      </c>
      <c r="J95">
        <v>11.4798385241179</v>
      </c>
      <c r="K95">
        <v>0.16752273148136801</v>
      </c>
      <c r="L95">
        <v>5.1191353774335804</v>
      </c>
      <c r="M95">
        <v>0.76959883584014399</v>
      </c>
      <c r="N95">
        <v>11.2259840446446</v>
      </c>
      <c r="O95">
        <v>0.443700170108003</v>
      </c>
      <c r="P95">
        <v>1.1450306074696701E-2</v>
      </c>
      <c r="Q95">
        <v>5.6504569030182E-2</v>
      </c>
      <c r="R95">
        <v>6.0171571705575202</v>
      </c>
      <c r="S95">
        <v>3.3108870787433402E-2</v>
      </c>
      <c r="T95">
        <v>2.8116802939553102E-3</v>
      </c>
      <c r="U95">
        <v>3.5056299272378397E-2</v>
      </c>
      <c r="V95">
        <v>0.36904411415291999</v>
      </c>
      <c r="W95">
        <v>1.8054265151109601</v>
      </c>
      <c r="X95">
        <v>1.6844600966430201</v>
      </c>
      <c r="Y95">
        <v>0.530900600489145</v>
      </c>
      <c r="Z95">
        <v>0.20542503595973499</v>
      </c>
      <c r="AA95">
        <v>0.52855568846421497</v>
      </c>
      <c r="AB95">
        <v>2.4842317391941399E-3</v>
      </c>
      <c r="AC95">
        <v>8.2522978275279355E-3</v>
      </c>
      <c r="AD95">
        <v>48.060408761115099</v>
      </c>
    </row>
    <row r="96" spans="1:30" x14ac:dyDescent="0.2">
      <c r="A96" s="19" t="s">
        <v>48</v>
      </c>
      <c r="B96">
        <v>23.5659228316553</v>
      </c>
      <c r="C96">
        <v>30.068335741544701</v>
      </c>
      <c r="D96">
        <v>136.056534321404</v>
      </c>
      <c r="E96">
        <v>0.13179264417771999</v>
      </c>
      <c r="F96">
        <v>152.63084780483101</v>
      </c>
      <c r="G96">
        <v>110.54440987709999</v>
      </c>
      <c r="H96">
        <v>11.494338849830401</v>
      </c>
      <c r="I96">
        <v>1.2940048509255999</v>
      </c>
      <c r="J96">
        <v>144.64676000353501</v>
      </c>
      <c r="K96">
        <v>15.2181548191034</v>
      </c>
      <c r="L96">
        <v>682.55932170715005</v>
      </c>
      <c r="M96">
        <v>142.72717526414999</v>
      </c>
      <c r="N96">
        <v>70.457823425859004</v>
      </c>
      <c r="O96">
        <v>56.533955318608797</v>
      </c>
      <c r="P96">
        <v>160.67424689003701</v>
      </c>
      <c r="Q96">
        <v>0.36315496857278301</v>
      </c>
      <c r="R96">
        <v>306.10666742355198</v>
      </c>
      <c r="S96">
        <v>7.6760748346750098</v>
      </c>
      <c r="T96">
        <v>3.1748728208865498E-2</v>
      </c>
      <c r="U96">
        <v>0.36768447268366999</v>
      </c>
      <c r="V96">
        <v>28.225168690652701</v>
      </c>
      <c r="W96">
        <v>29.249928593831001</v>
      </c>
      <c r="X96">
        <v>52.877691228845997</v>
      </c>
      <c r="Y96">
        <v>65.937356961362795</v>
      </c>
      <c r="Z96">
        <v>4.9553644748078396</v>
      </c>
      <c r="AA96">
        <v>10.3946847598397</v>
      </c>
      <c r="AB96">
        <v>1.3761837814009299</v>
      </c>
      <c r="AC96">
        <v>1.3383440482607125</v>
      </c>
      <c r="AD96">
        <v>2247.5036773166116</v>
      </c>
    </row>
    <row r="97" spans="1:30" x14ac:dyDescent="0.2">
      <c r="A97" s="20" t="s">
        <v>49</v>
      </c>
      <c r="B97">
        <v>73.587950974579698</v>
      </c>
      <c r="C97">
        <v>2.6770864699383599</v>
      </c>
      <c r="D97">
        <v>10.6447931581933</v>
      </c>
      <c r="E97">
        <v>2.58667208025977</v>
      </c>
      <c r="F97">
        <v>21.147321863185301</v>
      </c>
      <c r="G97">
        <v>92.094694706134106</v>
      </c>
      <c r="H97">
        <v>1.0418725481747699</v>
      </c>
      <c r="I97">
        <v>0.40715015749022998</v>
      </c>
      <c r="J97">
        <v>24.5270084364962</v>
      </c>
      <c r="K97">
        <v>0.44029680694242601</v>
      </c>
      <c r="L97">
        <v>59.221619340170498</v>
      </c>
      <c r="M97">
        <v>12.078499203190001</v>
      </c>
      <c r="N97">
        <v>61.939077611432403</v>
      </c>
      <c r="O97">
        <v>14.5236862501263</v>
      </c>
      <c r="P97">
        <v>11.294738976618</v>
      </c>
      <c r="Q97">
        <v>0.121277372886908</v>
      </c>
      <c r="R97">
        <v>17.708860439078499</v>
      </c>
      <c r="S97">
        <v>0.39726775518153201</v>
      </c>
      <c r="T97">
        <v>8.6518766757523093E-3</v>
      </c>
      <c r="U97">
        <v>0.42304310937439599</v>
      </c>
      <c r="V97">
        <v>1.35894909080214</v>
      </c>
      <c r="W97">
        <v>4.1498195334655303</v>
      </c>
      <c r="X97">
        <v>18.310583992167299</v>
      </c>
      <c r="Y97">
        <v>2.22692499238538</v>
      </c>
      <c r="Z97">
        <v>0.45204919384048098</v>
      </c>
      <c r="AA97">
        <v>2.3542327848198599</v>
      </c>
      <c r="AB97">
        <v>0.198588207477497</v>
      </c>
      <c r="AC97">
        <v>0.50456220011050623</v>
      </c>
      <c r="AD97">
        <v>436.42727913119785</v>
      </c>
    </row>
    <row r="98" spans="1:30" x14ac:dyDescent="0.2">
      <c r="A98" s="21" t="s">
        <v>15</v>
      </c>
      <c r="B98">
        <v>54.610987864777996</v>
      </c>
      <c r="C98">
        <v>2.1072257324488102</v>
      </c>
      <c r="D98">
        <v>7.5858081886225701</v>
      </c>
      <c r="E98">
        <v>0.412631350717451</v>
      </c>
      <c r="F98">
        <v>16.041800014978801</v>
      </c>
      <c r="G98">
        <v>70.121838291413397</v>
      </c>
      <c r="H98">
        <v>0.79488908677621495</v>
      </c>
      <c r="I98">
        <v>0.37864964646591398</v>
      </c>
      <c r="J98">
        <v>10.9274304905558</v>
      </c>
      <c r="K98">
        <v>0.41205651733502402</v>
      </c>
      <c r="L98">
        <v>44.765487996714597</v>
      </c>
      <c r="M98">
        <v>9.9105508621774394</v>
      </c>
      <c r="N98">
        <v>26.842825870014199</v>
      </c>
      <c r="O98">
        <v>10.990870195400401</v>
      </c>
      <c r="P98">
        <v>8.6837801621052009</v>
      </c>
      <c r="Q98">
        <v>9.1646266964518802E-2</v>
      </c>
      <c r="R98">
        <v>10.4550508326132</v>
      </c>
      <c r="S98">
        <v>0.369459012318825</v>
      </c>
      <c r="T98">
        <v>6.4939516226101097E-3</v>
      </c>
      <c r="U98">
        <v>0.39343009171818799</v>
      </c>
      <c r="V98">
        <v>1.0716710254564099</v>
      </c>
      <c r="W98">
        <v>3.39688597207134</v>
      </c>
      <c r="X98">
        <v>7.9832903354440399</v>
      </c>
      <c r="Y98">
        <v>1.7815399939083101</v>
      </c>
      <c r="Z98">
        <v>0.40664181158571799</v>
      </c>
      <c r="AA98">
        <v>1.44240049285503</v>
      </c>
      <c r="AB98">
        <v>0.16826731484189</v>
      </c>
      <c r="AC98">
        <v>5.3977474210453159E-2</v>
      </c>
      <c r="AD98">
        <v>292.20758684611479</v>
      </c>
    </row>
    <row r="99" spans="1:30" x14ac:dyDescent="0.2">
      <c r="A99" s="21" t="s">
        <v>16</v>
      </c>
      <c r="B99">
        <v>18.976963109801702</v>
      </c>
      <c r="C99">
        <v>0.56986073748954602</v>
      </c>
      <c r="D99">
        <v>3.0589849695707798</v>
      </c>
      <c r="E99">
        <v>2.1740407295423201</v>
      </c>
      <c r="F99">
        <v>5.1055218482065499</v>
      </c>
      <c r="G99">
        <v>21.972856414720699</v>
      </c>
      <c r="H99">
        <v>0.24698346139855901</v>
      </c>
      <c r="I99">
        <v>2.85005110243161E-2</v>
      </c>
      <c r="J99">
        <v>13.5995779459403</v>
      </c>
      <c r="K99">
        <v>2.8240289607402099E-2</v>
      </c>
      <c r="L99">
        <v>14.4561313434558</v>
      </c>
      <c r="M99">
        <v>2.1679483410126399</v>
      </c>
      <c r="N99">
        <v>35.0962517414182</v>
      </c>
      <c r="O99">
        <v>3.5328160547258198</v>
      </c>
      <c r="P99">
        <v>2.61095881451282</v>
      </c>
      <c r="Q99">
        <v>2.9631105922389201E-2</v>
      </c>
      <c r="R99">
        <v>7.2538096064652899</v>
      </c>
      <c r="S99">
        <v>2.7808742862707299E-2</v>
      </c>
      <c r="T99">
        <v>2.1579250531421901E-3</v>
      </c>
      <c r="U99">
        <v>2.9613017656207701E-2</v>
      </c>
      <c r="V99">
        <v>0.28727806534573802</v>
      </c>
      <c r="W99">
        <v>0.75293356139418799</v>
      </c>
      <c r="X99">
        <v>10.327293656723301</v>
      </c>
      <c r="Y99">
        <v>0.44538499847707702</v>
      </c>
      <c r="Z99">
        <v>4.5407382254762797E-2</v>
      </c>
      <c r="AA99">
        <v>0.91183229196482396</v>
      </c>
      <c r="AB99">
        <v>3.0320892635607301E-2</v>
      </c>
      <c r="AC99">
        <v>0.45058472590005311</v>
      </c>
      <c r="AD99">
        <v>144.21969228508306</v>
      </c>
    </row>
    <row r="100" spans="1:30" x14ac:dyDescent="0.2">
      <c r="A100" s="14" t="s">
        <v>17</v>
      </c>
      <c r="B100">
        <v>91.818117617846497</v>
      </c>
      <c r="C100">
        <v>37.727274335690304</v>
      </c>
      <c r="D100">
        <v>118.38207824221099</v>
      </c>
      <c r="E100">
        <v>2.1350533394899101</v>
      </c>
      <c r="F100">
        <v>127.292623879316</v>
      </c>
      <c r="G100">
        <v>355.69930855607498</v>
      </c>
      <c r="H100">
        <v>58.153828552623096</v>
      </c>
      <c r="I100">
        <v>27.911429843674799</v>
      </c>
      <c r="J100">
        <v>430.78184823299</v>
      </c>
      <c r="K100">
        <v>52.828953403103803</v>
      </c>
      <c r="L100">
        <v>772.27849712479895</v>
      </c>
      <c r="M100">
        <v>92.292869916369398</v>
      </c>
      <c r="N100">
        <v>167.42581160394201</v>
      </c>
      <c r="O100">
        <v>114.902984474593</v>
      </c>
      <c r="P100">
        <v>184.973136934975</v>
      </c>
      <c r="Q100">
        <v>2.4348512661932902</v>
      </c>
      <c r="R100">
        <v>659.03694143317398</v>
      </c>
      <c r="S100">
        <v>43.570453838475601</v>
      </c>
      <c r="T100">
        <v>0.71652871073886404</v>
      </c>
      <c r="U100">
        <v>26.1155711411966</v>
      </c>
      <c r="V100">
        <v>45.9702481123987</v>
      </c>
      <c r="W100">
        <v>225.50216857533999</v>
      </c>
      <c r="X100">
        <v>447.25234390616498</v>
      </c>
      <c r="Y100">
        <v>362.16945475888502</v>
      </c>
      <c r="Z100">
        <v>72.238630114818505</v>
      </c>
      <c r="AA100">
        <v>40.0285152555889</v>
      </c>
      <c r="AB100">
        <v>2.5077568719741699</v>
      </c>
      <c r="AC100">
        <v>1.5663040194798672</v>
      </c>
      <c r="AD100">
        <v>4563.7135840621349</v>
      </c>
    </row>
    <row r="101" spans="1:30" x14ac:dyDescent="0.2">
      <c r="A101" s="15" t="s">
        <v>6</v>
      </c>
      <c r="B101">
        <v>7.02994423882331</v>
      </c>
      <c r="C101">
        <v>3.4847521407090798</v>
      </c>
      <c r="D101">
        <v>1.83557074213444</v>
      </c>
      <c r="E101">
        <v>0.41195827534566198</v>
      </c>
      <c r="F101">
        <v>2.3324216399449602</v>
      </c>
      <c r="G101">
        <v>7.4825015168586804</v>
      </c>
      <c r="H101">
        <v>1.24516797666874</v>
      </c>
      <c r="I101">
        <v>0.54909619122176501</v>
      </c>
      <c r="J101">
        <v>18.8008555079691</v>
      </c>
      <c r="K101">
        <v>1.31794490173473</v>
      </c>
      <c r="L101">
        <v>12.7116288710437</v>
      </c>
      <c r="M101">
        <v>1.46325261604761</v>
      </c>
      <c r="N101">
        <v>48.738314729360901</v>
      </c>
      <c r="O101">
        <v>3.0355991083603602</v>
      </c>
      <c r="P101">
        <v>5.1878477734109296</v>
      </c>
      <c r="Q101">
        <v>4.1585118093209597E-2</v>
      </c>
      <c r="R101">
        <v>25.303135118737199</v>
      </c>
      <c r="S101">
        <v>0.70326855589812998</v>
      </c>
      <c r="T101">
        <v>9.4142286340713806E-3</v>
      </c>
      <c r="U101">
        <v>1.7584844417857599</v>
      </c>
      <c r="V101">
        <v>6.3620673921732296</v>
      </c>
      <c r="W101">
        <v>5.3067549416378599</v>
      </c>
      <c r="X101">
        <v>7.098847096389</v>
      </c>
      <c r="Y101">
        <v>223.71120860242701</v>
      </c>
      <c r="Z101">
        <v>3.3235861603652199</v>
      </c>
      <c r="AA101">
        <v>1.18591404892803</v>
      </c>
      <c r="AB101">
        <v>6.7062675426477994E-2</v>
      </c>
      <c r="AC101">
        <v>2.89330052455028E-2</v>
      </c>
      <c r="AD101">
        <v>390.52711761537563</v>
      </c>
    </row>
    <row r="102" spans="1:30" x14ac:dyDescent="0.2">
      <c r="A102" s="15" t="s">
        <v>47</v>
      </c>
      <c r="B102">
        <v>6.0414479121323197</v>
      </c>
      <c r="C102">
        <v>5.3250808778285901</v>
      </c>
      <c r="D102">
        <v>13.074803913075</v>
      </c>
      <c r="E102">
        <v>1.01012596074354</v>
      </c>
      <c r="F102">
        <v>15.956786142677901</v>
      </c>
      <c r="G102">
        <v>106.37250304355599</v>
      </c>
      <c r="H102">
        <v>2.5548559989794799</v>
      </c>
      <c r="I102">
        <v>2.1975628959423199</v>
      </c>
      <c r="J102">
        <v>118.73034901629499</v>
      </c>
      <c r="K102">
        <v>0.75954344834061605</v>
      </c>
      <c r="L102">
        <v>179.09249878756299</v>
      </c>
      <c r="M102">
        <v>19.047203576990299</v>
      </c>
      <c r="N102">
        <v>12.4411794755238</v>
      </c>
      <c r="O102">
        <v>28.505871737608999</v>
      </c>
      <c r="P102">
        <v>46.859922667300303</v>
      </c>
      <c r="Q102">
        <v>0.49709441278984701</v>
      </c>
      <c r="R102">
        <v>328.65624305498</v>
      </c>
      <c r="S102">
        <v>14.3986697028613</v>
      </c>
      <c r="T102">
        <v>3.4159470992446199E-2</v>
      </c>
      <c r="U102">
        <v>10.4842656006163</v>
      </c>
      <c r="V102">
        <v>5.4697439965702204</v>
      </c>
      <c r="W102">
        <v>95.691449114697804</v>
      </c>
      <c r="X102">
        <v>290.76393709478799</v>
      </c>
      <c r="Y102">
        <v>117.42321789277899</v>
      </c>
      <c r="Z102">
        <v>8.2961841418005609</v>
      </c>
      <c r="AA102">
        <v>17.698501491518801</v>
      </c>
      <c r="AB102">
        <v>0.180267934521333</v>
      </c>
      <c r="AC102">
        <v>0.72192919436111946</v>
      </c>
      <c r="AD102">
        <v>1448.2853985578379</v>
      </c>
    </row>
    <row r="103" spans="1:30" x14ac:dyDescent="0.2">
      <c r="A103" s="22" t="s">
        <v>50</v>
      </c>
      <c r="B103">
        <v>78.746725466890894</v>
      </c>
      <c r="C103">
        <v>28.917441317152601</v>
      </c>
      <c r="D103">
        <v>103.471703587002</v>
      </c>
      <c r="E103">
        <v>0.71296910340070896</v>
      </c>
      <c r="F103">
        <v>109.003416096693</v>
      </c>
      <c r="G103">
        <v>241.84430399566</v>
      </c>
      <c r="H103">
        <v>54.353804576974902</v>
      </c>
      <c r="I103">
        <v>25.164770756510698</v>
      </c>
      <c r="J103">
        <v>293.25064370872599</v>
      </c>
      <c r="K103">
        <v>50.751465053028497</v>
      </c>
      <c r="L103">
        <v>580.474369466192</v>
      </c>
      <c r="M103">
        <v>71.782413723331402</v>
      </c>
      <c r="N103">
        <v>106.24631739905701</v>
      </c>
      <c r="O103">
        <v>83.361513628623598</v>
      </c>
      <c r="P103">
        <v>132.92536649426299</v>
      </c>
      <c r="Q103">
        <v>1.8961717353102301</v>
      </c>
      <c r="R103">
        <v>305.07756325945599</v>
      </c>
      <c r="S103">
        <v>28.4685155797162</v>
      </c>
      <c r="T103">
        <v>0.67295501111234701</v>
      </c>
      <c r="U103">
        <v>13.8728210987945</v>
      </c>
      <c r="V103">
        <v>34.138436723655197</v>
      </c>
      <c r="W103">
        <v>124.503964519005</v>
      </c>
      <c r="X103">
        <v>149.389559714987</v>
      </c>
      <c r="Y103">
        <v>21.035028263678299</v>
      </c>
      <c r="Z103">
        <v>60.618859812652701</v>
      </c>
      <c r="AA103">
        <v>21.144099715142001</v>
      </c>
      <c r="AB103">
        <v>2.26042626202636</v>
      </c>
      <c r="AC103">
        <v>0.81544181987324482</v>
      </c>
      <c r="AD103">
        <v>2724.9010678889213</v>
      </c>
    </row>
    <row r="104" spans="1:30" x14ac:dyDescent="0.2">
      <c r="A104" s="2"/>
    </row>
    <row r="105" spans="1:30" x14ac:dyDescent="0.2">
      <c r="A105" s="13" t="s">
        <v>67</v>
      </c>
      <c r="B105">
        <v>0</v>
      </c>
      <c r="C105">
        <v>0</v>
      </c>
      <c r="D105">
        <v>0</v>
      </c>
      <c r="E105">
        <v>4.4810075273249801</v>
      </c>
      <c r="F105">
        <v>0</v>
      </c>
      <c r="G105">
        <v>40.601095081343303</v>
      </c>
      <c r="H105">
        <v>0</v>
      </c>
      <c r="I105">
        <v>0</v>
      </c>
      <c r="J105">
        <v>26.157414362745001</v>
      </c>
      <c r="K105">
        <v>0</v>
      </c>
      <c r="L105">
        <v>24.908255188229901</v>
      </c>
      <c r="M105">
        <v>0</v>
      </c>
      <c r="N105">
        <v>0.24790361336128999</v>
      </c>
      <c r="O105">
        <v>0</v>
      </c>
      <c r="P105">
        <v>0</v>
      </c>
      <c r="Q105">
        <v>0</v>
      </c>
      <c r="R105">
        <v>1.8567068594684799</v>
      </c>
      <c r="S105">
        <v>0</v>
      </c>
      <c r="T105">
        <v>0</v>
      </c>
      <c r="U105">
        <v>0</v>
      </c>
      <c r="V105">
        <v>0</v>
      </c>
      <c r="W105">
        <v>28.8910355954715</v>
      </c>
      <c r="X105">
        <v>0</v>
      </c>
      <c r="Y105">
        <v>7.8898086543385597</v>
      </c>
      <c r="Z105">
        <v>0</v>
      </c>
      <c r="AA105">
        <v>52.124734690821199</v>
      </c>
      <c r="AB105">
        <v>0</v>
      </c>
      <c r="AC105">
        <v>0</v>
      </c>
      <c r="AD105">
        <v>187.15796157310453</v>
      </c>
    </row>
    <row r="106" spans="1:30" x14ac:dyDescent="0.2">
      <c r="A106" s="14" t="s">
        <v>1</v>
      </c>
      <c r="B106">
        <v>0</v>
      </c>
      <c r="C106">
        <v>0</v>
      </c>
      <c r="D106">
        <v>0</v>
      </c>
      <c r="E106">
        <v>2.09195159733998</v>
      </c>
      <c r="F106">
        <v>0</v>
      </c>
      <c r="G106">
        <v>30.5605332854126</v>
      </c>
      <c r="H106">
        <v>0</v>
      </c>
      <c r="I106">
        <v>0</v>
      </c>
      <c r="J106">
        <v>14.5872747971717</v>
      </c>
      <c r="K106">
        <v>0</v>
      </c>
      <c r="L106">
        <v>16.223354891179898</v>
      </c>
      <c r="M106">
        <v>0</v>
      </c>
      <c r="N106">
        <v>0.15066537638359201</v>
      </c>
      <c r="O106">
        <v>0</v>
      </c>
      <c r="P106">
        <v>0</v>
      </c>
      <c r="Q106">
        <v>0</v>
      </c>
      <c r="R106">
        <v>1.1294837031445799</v>
      </c>
      <c r="S106">
        <v>0</v>
      </c>
      <c r="T106">
        <v>0</v>
      </c>
      <c r="U106">
        <v>0</v>
      </c>
      <c r="V106">
        <v>0</v>
      </c>
      <c r="W106">
        <v>20.1573146508156</v>
      </c>
      <c r="X106">
        <v>0</v>
      </c>
      <c r="Y106">
        <v>5.5345009419927802</v>
      </c>
      <c r="Z106">
        <v>0</v>
      </c>
      <c r="AA106">
        <v>33.728795650378601</v>
      </c>
      <c r="AB106">
        <v>0</v>
      </c>
      <c r="AC106">
        <v>0</v>
      </c>
      <c r="AD106">
        <v>124.16387489381955</v>
      </c>
    </row>
    <row r="107" spans="1:30" x14ac:dyDescent="0.2">
      <c r="A107" s="15" t="s">
        <v>68</v>
      </c>
      <c r="B107">
        <v>0</v>
      </c>
      <c r="C107">
        <v>0</v>
      </c>
      <c r="D107">
        <v>0</v>
      </c>
      <c r="E107">
        <v>2.0807282787471699</v>
      </c>
      <c r="F107">
        <v>0</v>
      </c>
      <c r="G107">
        <v>30.404694986745302</v>
      </c>
      <c r="H107">
        <v>0</v>
      </c>
      <c r="I107">
        <v>0</v>
      </c>
      <c r="J107">
        <v>14.553934389322199</v>
      </c>
      <c r="K107">
        <v>0</v>
      </c>
      <c r="L107">
        <v>16.109830865964799</v>
      </c>
      <c r="M107">
        <v>0</v>
      </c>
      <c r="N107">
        <v>0.149642995987428</v>
      </c>
      <c r="O107">
        <v>0</v>
      </c>
      <c r="P107">
        <v>0</v>
      </c>
      <c r="Q107">
        <v>0</v>
      </c>
      <c r="R107">
        <v>1.12390808038427</v>
      </c>
      <c r="S107">
        <v>0</v>
      </c>
      <c r="T107">
        <v>0</v>
      </c>
      <c r="U107">
        <v>0</v>
      </c>
      <c r="V107">
        <v>0</v>
      </c>
      <c r="W107">
        <v>20.028811521041501</v>
      </c>
      <c r="X107">
        <v>0</v>
      </c>
      <c r="Y107">
        <v>5.4961301752333904</v>
      </c>
      <c r="Z107">
        <v>0</v>
      </c>
      <c r="AA107">
        <v>33.577075695486897</v>
      </c>
      <c r="AB107">
        <v>0</v>
      </c>
      <c r="AC107">
        <v>0</v>
      </c>
      <c r="AD107">
        <v>123.52475698891321</v>
      </c>
    </row>
    <row r="108" spans="1:30" x14ac:dyDescent="0.2">
      <c r="A108" s="15" t="s">
        <v>15</v>
      </c>
      <c r="B108">
        <v>0</v>
      </c>
      <c r="C108">
        <v>0</v>
      </c>
      <c r="D108">
        <v>0</v>
      </c>
      <c r="E108">
        <v>1.12233185928032E-2</v>
      </c>
      <c r="F108">
        <v>0</v>
      </c>
      <c r="G108">
        <v>0.155838298667271</v>
      </c>
      <c r="H108">
        <v>0</v>
      </c>
      <c r="I108">
        <v>0</v>
      </c>
      <c r="J108">
        <v>3.3340407849508202E-2</v>
      </c>
      <c r="K108">
        <v>0</v>
      </c>
      <c r="L108">
        <v>0.113524025215094</v>
      </c>
      <c r="M108">
        <v>0</v>
      </c>
      <c r="N108">
        <v>1.0223803961632099E-3</v>
      </c>
      <c r="O108">
        <v>0</v>
      </c>
      <c r="P108">
        <v>0</v>
      </c>
      <c r="Q108">
        <v>0</v>
      </c>
      <c r="R108">
        <v>5.5756227603116302E-3</v>
      </c>
      <c r="S108">
        <v>0</v>
      </c>
      <c r="T108">
        <v>0</v>
      </c>
      <c r="U108">
        <v>0</v>
      </c>
      <c r="V108">
        <v>0</v>
      </c>
      <c r="W108">
        <v>0.128503129774101</v>
      </c>
      <c r="X108">
        <v>0</v>
      </c>
      <c r="Y108">
        <v>3.83707667593901E-2</v>
      </c>
      <c r="Z108">
        <v>0</v>
      </c>
      <c r="AA108">
        <v>0.15171995489169701</v>
      </c>
      <c r="AB108">
        <v>0</v>
      </c>
      <c r="AC108">
        <v>0</v>
      </c>
      <c r="AD108">
        <v>0.63911790490634057</v>
      </c>
    </row>
    <row r="109" spans="1:30" x14ac:dyDescent="0.2">
      <c r="A109" s="14" t="s">
        <v>12</v>
      </c>
      <c r="B109">
        <v>0</v>
      </c>
      <c r="C109">
        <v>0</v>
      </c>
      <c r="D109">
        <v>0</v>
      </c>
      <c r="E109">
        <v>0.24251349789669399</v>
      </c>
      <c r="F109">
        <v>0</v>
      </c>
      <c r="G109">
        <v>9.6932810283369697E-2</v>
      </c>
      <c r="H109">
        <v>0</v>
      </c>
      <c r="I109">
        <v>0</v>
      </c>
      <c r="J109">
        <v>0.28106646614460101</v>
      </c>
      <c r="K109">
        <v>0</v>
      </c>
      <c r="L109">
        <v>7.5043863988762102E-2</v>
      </c>
      <c r="M109">
        <v>0</v>
      </c>
      <c r="N109">
        <v>8.9250425124932902E-3</v>
      </c>
      <c r="O109">
        <v>0</v>
      </c>
      <c r="P109">
        <v>0</v>
      </c>
      <c r="Q109">
        <v>0</v>
      </c>
      <c r="R109">
        <v>3.9978689216302703E-2</v>
      </c>
      <c r="S109">
        <v>0</v>
      </c>
      <c r="T109">
        <v>0</v>
      </c>
      <c r="U109">
        <v>0</v>
      </c>
      <c r="V109">
        <v>0</v>
      </c>
      <c r="W109">
        <v>1.29687652434368E-2</v>
      </c>
      <c r="X109">
        <v>0</v>
      </c>
      <c r="Y109">
        <v>3.62323419071146E-2</v>
      </c>
      <c r="Z109">
        <v>0</v>
      </c>
      <c r="AA109">
        <v>0.50108299874698303</v>
      </c>
      <c r="AB109">
        <v>0</v>
      </c>
      <c r="AC109">
        <v>0</v>
      </c>
      <c r="AD109">
        <v>1.2947444759397586</v>
      </c>
    </row>
    <row r="110" spans="1:30" x14ac:dyDescent="0.2">
      <c r="A110" s="15" t="s">
        <v>15</v>
      </c>
      <c r="B110">
        <v>0</v>
      </c>
      <c r="C110">
        <v>0</v>
      </c>
      <c r="D110">
        <v>0</v>
      </c>
      <c r="E110">
        <v>0.24251349789669399</v>
      </c>
      <c r="F110">
        <v>0</v>
      </c>
      <c r="G110">
        <v>9.6932810283369697E-2</v>
      </c>
      <c r="H110">
        <v>0</v>
      </c>
      <c r="I110">
        <v>0</v>
      </c>
      <c r="J110">
        <v>0.28106646614460101</v>
      </c>
      <c r="K110">
        <v>0</v>
      </c>
      <c r="L110">
        <v>7.5043863988762102E-2</v>
      </c>
      <c r="M110">
        <v>0</v>
      </c>
      <c r="N110">
        <v>8.9250425124932902E-3</v>
      </c>
      <c r="O110">
        <v>0</v>
      </c>
      <c r="P110">
        <v>0</v>
      </c>
      <c r="Q110">
        <v>0</v>
      </c>
      <c r="R110">
        <v>3.9978689216302703E-2</v>
      </c>
      <c r="S110">
        <v>0</v>
      </c>
      <c r="T110">
        <v>0</v>
      </c>
      <c r="U110">
        <v>0</v>
      </c>
      <c r="V110">
        <v>0</v>
      </c>
      <c r="W110">
        <v>1.29687652434368E-2</v>
      </c>
      <c r="X110">
        <v>0</v>
      </c>
      <c r="Y110">
        <v>3.62323419071146E-2</v>
      </c>
      <c r="Z110">
        <v>0</v>
      </c>
      <c r="AA110">
        <v>0.50108299874698303</v>
      </c>
      <c r="AB110">
        <v>0</v>
      </c>
      <c r="AC110">
        <v>0</v>
      </c>
      <c r="AD110">
        <v>1.2947444759397586</v>
      </c>
    </row>
    <row r="111" spans="1:30" x14ac:dyDescent="0.2">
      <c r="A111" s="14" t="s">
        <v>14</v>
      </c>
      <c r="B111">
        <v>0</v>
      </c>
      <c r="C111">
        <v>0</v>
      </c>
      <c r="D111">
        <v>0</v>
      </c>
      <c r="E111">
        <v>1.3624492022043999</v>
      </c>
      <c r="F111">
        <v>0</v>
      </c>
      <c r="G111">
        <v>6.9310043548028597</v>
      </c>
      <c r="H111">
        <v>0</v>
      </c>
      <c r="I111">
        <v>0</v>
      </c>
      <c r="J111">
        <v>7.6080862512216898</v>
      </c>
      <c r="K111">
        <v>0</v>
      </c>
      <c r="L111">
        <v>5.7174807157233696</v>
      </c>
      <c r="M111">
        <v>0</v>
      </c>
      <c r="N111">
        <v>5.3517438849938703E-2</v>
      </c>
      <c r="O111">
        <v>0</v>
      </c>
      <c r="P111">
        <v>0</v>
      </c>
      <c r="Q111">
        <v>0</v>
      </c>
      <c r="R111">
        <v>0.47604271183177699</v>
      </c>
      <c r="S111">
        <v>0</v>
      </c>
      <c r="T111">
        <v>0</v>
      </c>
      <c r="U111">
        <v>0</v>
      </c>
      <c r="V111">
        <v>0</v>
      </c>
      <c r="W111">
        <v>6.0762838947489701</v>
      </c>
      <c r="X111">
        <v>0</v>
      </c>
      <c r="Y111">
        <v>1.3488479080151801</v>
      </c>
      <c r="Z111">
        <v>0</v>
      </c>
      <c r="AA111">
        <v>13.3125966386771</v>
      </c>
      <c r="AB111">
        <v>0</v>
      </c>
      <c r="AC111">
        <v>0</v>
      </c>
      <c r="AD111">
        <v>42.886309116075338</v>
      </c>
    </row>
    <row r="112" spans="1:30" x14ac:dyDescent="0.2">
      <c r="A112" s="16" t="s">
        <v>69</v>
      </c>
      <c r="B112">
        <v>0</v>
      </c>
      <c r="C112">
        <v>0</v>
      </c>
      <c r="D112">
        <v>0</v>
      </c>
      <c r="E112" s="56">
        <v>8.8046357560469301E-5</v>
      </c>
      <c r="F112">
        <v>0</v>
      </c>
      <c r="G112">
        <v>3.7582872867934699E-4</v>
      </c>
      <c r="H112">
        <v>0</v>
      </c>
      <c r="I112">
        <v>0</v>
      </c>
      <c r="J112">
        <v>4.4131988751295399E-4</v>
      </c>
      <c r="K112">
        <v>0</v>
      </c>
      <c r="L112">
        <v>2.8501172225596798E-4</v>
      </c>
      <c r="M112">
        <v>0</v>
      </c>
      <c r="N112" s="56">
        <v>2.1287989444954501E-6</v>
      </c>
      <c r="O112">
        <v>0</v>
      </c>
      <c r="P112">
        <v>0</v>
      </c>
      <c r="Q112">
        <v>0</v>
      </c>
      <c r="R112" s="56">
        <v>1.36602043035415E-5</v>
      </c>
      <c r="S112">
        <v>0</v>
      </c>
      <c r="T112">
        <v>0</v>
      </c>
      <c r="U112">
        <v>0</v>
      </c>
      <c r="V112">
        <v>0</v>
      </c>
      <c r="W112">
        <v>4.4770852709092999E-4</v>
      </c>
      <c r="X112">
        <v>0</v>
      </c>
      <c r="Y112" s="56">
        <v>5.9412004939164298E-5</v>
      </c>
      <c r="Z112">
        <v>0</v>
      </c>
      <c r="AA112">
        <v>7.6166379371334796E-4</v>
      </c>
      <c r="AB112">
        <v>0</v>
      </c>
      <c r="AC112">
        <v>0</v>
      </c>
      <c r="AD112">
        <v>2.47478002500022E-3</v>
      </c>
    </row>
    <row r="113" spans="1:30" x14ac:dyDescent="0.2">
      <c r="A113" s="16" t="s">
        <v>70</v>
      </c>
      <c r="B113">
        <v>0</v>
      </c>
      <c r="C113">
        <v>0</v>
      </c>
      <c r="D113">
        <v>0</v>
      </c>
      <c r="E113">
        <v>7.4727934632675399E-3</v>
      </c>
      <c r="F113">
        <v>0</v>
      </c>
      <c r="G113">
        <v>3.2946704899568698E-2</v>
      </c>
      <c r="H113">
        <v>0</v>
      </c>
      <c r="I113">
        <v>0</v>
      </c>
      <c r="J113">
        <v>3.9320915210675302E-2</v>
      </c>
      <c r="K113">
        <v>0</v>
      </c>
      <c r="L113">
        <v>2.2951636021782799E-2</v>
      </c>
      <c r="M113">
        <v>0</v>
      </c>
      <c r="N113">
        <v>1.93135958616785E-4</v>
      </c>
      <c r="O113">
        <v>0</v>
      </c>
      <c r="P113">
        <v>0</v>
      </c>
      <c r="Q113">
        <v>0</v>
      </c>
      <c r="R113">
        <v>1.1051162009882299E-3</v>
      </c>
      <c r="S113">
        <v>0</v>
      </c>
      <c r="T113">
        <v>0</v>
      </c>
      <c r="U113">
        <v>0</v>
      </c>
      <c r="V113">
        <v>0</v>
      </c>
      <c r="W113">
        <v>3.9730854842860902E-2</v>
      </c>
      <c r="X113">
        <v>0</v>
      </c>
      <c r="Y113">
        <v>5.3291494601174598E-3</v>
      </c>
      <c r="Z113">
        <v>0</v>
      </c>
      <c r="AA113">
        <v>6.91453956717826E-2</v>
      </c>
      <c r="AB113">
        <v>0</v>
      </c>
      <c r="AC113">
        <v>0</v>
      </c>
      <c r="AD113">
        <v>0.21819570172966046</v>
      </c>
    </row>
    <row r="114" spans="1:30" x14ac:dyDescent="0.2">
      <c r="A114" s="17" t="s">
        <v>7</v>
      </c>
      <c r="B114">
        <v>0</v>
      </c>
      <c r="C114">
        <v>0</v>
      </c>
      <c r="D114">
        <v>0</v>
      </c>
      <c r="E114">
        <v>1.1867792958775701E-3</v>
      </c>
      <c r="F114">
        <v>0</v>
      </c>
      <c r="G114">
        <v>2.5440688504473799E-2</v>
      </c>
      <c r="H114">
        <v>0</v>
      </c>
      <c r="I114">
        <v>0</v>
      </c>
      <c r="J114">
        <v>1.9253735326794599E-2</v>
      </c>
      <c r="K114">
        <v>0</v>
      </c>
      <c r="L114">
        <v>1.7298640028925099E-2</v>
      </c>
      <c r="M114">
        <v>0</v>
      </c>
      <c r="N114" s="56">
        <v>8.5949811181237199E-5</v>
      </c>
      <c r="O114">
        <v>0</v>
      </c>
      <c r="P114">
        <v>0</v>
      </c>
      <c r="Q114">
        <v>0</v>
      </c>
      <c r="R114">
        <v>5.9832261010412898E-4</v>
      </c>
      <c r="S114">
        <v>0</v>
      </c>
      <c r="T114">
        <v>0</v>
      </c>
      <c r="U114">
        <v>0</v>
      </c>
      <c r="V114">
        <v>0</v>
      </c>
      <c r="W114">
        <v>3.12278796232629E-2</v>
      </c>
      <c r="X114">
        <v>0</v>
      </c>
      <c r="Y114">
        <v>4.2633195680939701E-3</v>
      </c>
      <c r="Z114">
        <v>0</v>
      </c>
      <c r="AA114">
        <v>4.3974006475422503E-2</v>
      </c>
      <c r="AB114">
        <v>0</v>
      </c>
      <c r="AC114">
        <v>0</v>
      </c>
      <c r="AD114">
        <v>0.14332932124413611</v>
      </c>
    </row>
    <row r="115" spans="1:30" x14ac:dyDescent="0.2">
      <c r="A115" s="18" t="s">
        <v>16</v>
      </c>
      <c r="B115">
        <v>0</v>
      </c>
      <c r="C115">
        <v>0</v>
      </c>
      <c r="D115">
        <v>0</v>
      </c>
      <c r="E115">
        <v>6.2860141673899599E-3</v>
      </c>
      <c r="F115">
        <v>0</v>
      </c>
      <c r="G115">
        <v>7.5060163950949003E-3</v>
      </c>
      <c r="H115">
        <v>0</v>
      </c>
      <c r="I115">
        <v>0</v>
      </c>
      <c r="J115">
        <v>2.0067179883880602E-2</v>
      </c>
      <c r="K115">
        <v>0</v>
      </c>
      <c r="L115">
        <v>5.6529959928577102E-3</v>
      </c>
      <c r="M115">
        <v>0</v>
      </c>
      <c r="N115">
        <v>1.07186147435548E-4</v>
      </c>
      <c r="O115">
        <v>0</v>
      </c>
      <c r="P115">
        <v>0</v>
      </c>
      <c r="Q115">
        <v>0</v>
      </c>
      <c r="R115">
        <v>5.06793590884103E-4</v>
      </c>
      <c r="S115">
        <v>0</v>
      </c>
      <c r="T115">
        <v>0</v>
      </c>
      <c r="U115">
        <v>0</v>
      </c>
      <c r="V115">
        <v>0</v>
      </c>
      <c r="W115">
        <v>8.5029752195979209E-3</v>
      </c>
      <c r="X115">
        <v>0</v>
      </c>
      <c r="Y115">
        <v>1.0658298920234899E-3</v>
      </c>
      <c r="Z115">
        <v>0</v>
      </c>
      <c r="AA115">
        <v>2.517138919636E-2</v>
      </c>
      <c r="AB115">
        <v>0</v>
      </c>
      <c r="AC115">
        <v>0</v>
      </c>
      <c r="AD115">
        <v>7.4866380485524353E-2</v>
      </c>
    </row>
    <row r="116" spans="1:30" x14ac:dyDescent="0.2">
      <c r="A116" s="19" t="s">
        <v>48</v>
      </c>
      <c r="B116">
        <v>0</v>
      </c>
      <c r="C116">
        <v>0</v>
      </c>
      <c r="D116">
        <v>0</v>
      </c>
      <c r="E116">
        <v>0.143028183562704</v>
      </c>
      <c r="F116">
        <v>0</v>
      </c>
      <c r="G116">
        <v>3.8381631364392499</v>
      </c>
      <c r="H116">
        <v>0</v>
      </c>
      <c r="I116">
        <v>0</v>
      </c>
      <c r="J116">
        <v>6.4107728595108204</v>
      </c>
      <c r="K116">
        <v>0</v>
      </c>
      <c r="L116">
        <v>5.24199759834476</v>
      </c>
      <c r="M116">
        <v>0</v>
      </c>
      <c r="N116">
        <v>2.8120502846457202E-2</v>
      </c>
      <c r="O116">
        <v>0</v>
      </c>
      <c r="P116">
        <v>0</v>
      </c>
      <c r="Q116">
        <v>0</v>
      </c>
      <c r="R116">
        <v>0.42212995062762798</v>
      </c>
      <c r="S116">
        <v>0</v>
      </c>
      <c r="T116">
        <v>0</v>
      </c>
      <c r="U116">
        <v>0</v>
      </c>
      <c r="V116">
        <v>0</v>
      </c>
      <c r="W116">
        <v>4.4627029738152002</v>
      </c>
      <c r="X116">
        <v>0</v>
      </c>
      <c r="Y116">
        <v>1.2944874752967099</v>
      </c>
      <c r="Z116">
        <v>0</v>
      </c>
      <c r="AA116">
        <v>11.1211302219965</v>
      </c>
      <c r="AB116">
        <v>0</v>
      </c>
      <c r="AC116">
        <v>0</v>
      </c>
      <c r="AD116">
        <v>32.962532902440138</v>
      </c>
    </row>
    <row r="117" spans="1:30" x14ac:dyDescent="0.2">
      <c r="A117" s="20" t="s">
        <v>49</v>
      </c>
      <c r="B117">
        <v>0</v>
      </c>
      <c r="C117">
        <v>0</v>
      </c>
      <c r="D117">
        <v>0</v>
      </c>
      <c r="E117">
        <v>1.21186017882087</v>
      </c>
      <c r="F117">
        <v>0</v>
      </c>
      <c r="G117">
        <v>3.0595186847353602</v>
      </c>
      <c r="H117">
        <v>0</v>
      </c>
      <c r="I117">
        <v>0</v>
      </c>
      <c r="J117">
        <v>1.1575511566126699</v>
      </c>
      <c r="K117">
        <v>0</v>
      </c>
      <c r="L117">
        <v>0.45224646963457199</v>
      </c>
      <c r="M117">
        <v>0</v>
      </c>
      <c r="N117">
        <v>2.5201671245920199E-2</v>
      </c>
      <c r="O117">
        <v>0</v>
      </c>
      <c r="P117">
        <v>0</v>
      </c>
      <c r="Q117">
        <v>0</v>
      </c>
      <c r="R117">
        <v>5.2793984798857399E-2</v>
      </c>
      <c r="S117">
        <v>0</v>
      </c>
      <c r="T117">
        <v>0</v>
      </c>
      <c r="U117">
        <v>0</v>
      </c>
      <c r="V117">
        <v>0</v>
      </c>
      <c r="W117">
        <v>1.5734023575638101</v>
      </c>
      <c r="X117">
        <v>0</v>
      </c>
      <c r="Y117">
        <v>4.8971871253415802E-2</v>
      </c>
      <c r="Z117">
        <v>0</v>
      </c>
      <c r="AA117">
        <v>2.12155935721503</v>
      </c>
      <c r="AB117">
        <v>0</v>
      </c>
      <c r="AC117">
        <v>0</v>
      </c>
      <c r="AD117">
        <v>9.7031057318805409</v>
      </c>
    </row>
    <row r="118" spans="1:30" x14ac:dyDescent="0.2">
      <c r="A118" s="21" t="s">
        <v>15</v>
      </c>
      <c r="B118">
        <v>0</v>
      </c>
      <c r="C118">
        <v>0</v>
      </c>
      <c r="D118">
        <v>0</v>
      </c>
      <c r="E118">
        <v>0.19331847522679799</v>
      </c>
      <c r="F118">
        <v>0</v>
      </c>
      <c r="G118">
        <v>2.3295486797056602</v>
      </c>
      <c r="H118">
        <v>0</v>
      </c>
      <c r="I118">
        <v>0</v>
      </c>
      <c r="J118">
        <v>0.51571963355815398</v>
      </c>
      <c r="K118">
        <v>0</v>
      </c>
      <c r="L118">
        <v>0.34185208262703898</v>
      </c>
      <c r="M118">
        <v>0</v>
      </c>
      <c r="N118">
        <v>1.0921765369698E-2</v>
      </c>
      <c r="O118">
        <v>0</v>
      </c>
      <c r="P118">
        <v>0</v>
      </c>
      <c r="Q118">
        <v>0</v>
      </c>
      <c r="R118">
        <v>3.1168792403504099E-2</v>
      </c>
      <c r="S118">
        <v>0</v>
      </c>
      <c r="T118">
        <v>0</v>
      </c>
      <c r="U118">
        <v>0</v>
      </c>
      <c r="V118">
        <v>0</v>
      </c>
      <c r="W118">
        <v>1.28792790957084</v>
      </c>
      <c r="X118">
        <v>0</v>
      </c>
      <c r="Y118">
        <v>3.9177497002732702E-2</v>
      </c>
      <c r="Z118">
        <v>0</v>
      </c>
      <c r="AA118">
        <v>1.29984523289286</v>
      </c>
      <c r="AB118">
        <v>0</v>
      </c>
      <c r="AC118">
        <v>0</v>
      </c>
      <c r="AD118">
        <v>6.0494800683572949</v>
      </c>
    </row>
    <row r="119" spans="1:30" x14ac:dyDescent="0.2">
      <c r="A119" s="21" t="s">
        <v>16</v>
      </c>
      <c r="B119">
        <v>0</v>
      </c>
      <c r="C119">
        <v>0</v>
      </c>
      <c r="D119">
        <v>0</v>
      </c>
      <c r="E119">
        <v>1.01854170359407</v>
      </c>
      <c r="F119">
        <v>0</v>
      </c>
      <c r="G119">
        <v>0.729970005029701</v>
      </c>
      <c r="H119">
        <v>0</v>
      </c>
      <c r="I119">
        <v>0</v>
      </c>
      <c r="J119">
        <v>0.64183152305452396</v>
      </c>
      <c r="K119">
        <v>0</v>
      </c>
      <c r="L119">
        <v>0.110394387007533</v>
      </c>
      <c r="M119">
        <v>0</v>
      </c>
      <c r="N119">
        <v>1.4279905876222101E-2</v>
      </c>
      <c r="O119">
        <v>0</v>
      </c>
      <c r="P119">
        <v>0</v>
      </c>
      <c r="Q119">
        <v>0</v>
      </c>
      <c r="R119">
        <v>2.16251923953532E-2</v>
      </c>
      <c r="S119">
        <v>0</v>
      </c>
      <c r="T119">
        <v>0</v>
      </c>
      <c r="U119">
        <v>0</v>
      </c>
      <c r="V119">
        <v>0</v>
      </c>
      <c r="W119">
        <v>0.285474447992974</v>
      </c>
      <c r="X119">
        <v>0</v>
      </c>
      <c r="Y119">
        <v>9.7943742506831702E-3</v>
      </c>
      <c r="Z119">
        <v>0</v>
      </c>
      <c r="AA119">
        <v>0.82171412432217505</v>
      </c>
      <c r="AB119">
        <v>0</v>
      </c>
      <c r="AC119">
        <v>0</v>
      </c>
      <c r="AD119">
        <v>3.6536256635232451</v>
      </c>
    </row>
    <row r="120" spans="1:30" x14ac:dyDescent="0.2">
      <c r="A120" s="14" t="s">
        <v>17</v>
      </c>
      <c r="B120">
        <v>0</v>
      </c>
      <c r="C120">
        <v>0</v>
      </c>
      <c r="D120">
        <v>0</v>
      </c>
      <c r="E120">
        <v>0.78409322988389696</v>
      </c>
      <c r="F120">
        <v>0</v>
      </c>
      <c r="G120">
        <v>3.0126246308445301</v>
      </c>
      <c r="H120">
        <v>0</v>
      </c>
      <c r="I120">
        <v>0</v>
      </c>
      <c r="J120">
        <v>3.6809868482069699</v>
      </c>
      <c r="K120">
        <v>0</v>
      </c>
      <c r="L120">
        <v>2.89237571733777</v>
      </c>
      <c r="M120">
        <v>0</v>
      </c>
      <c r="N120">
        <v>3.4795755615266599E-2</v>
      </c>
      <c r="O120">
        <v>0</v>
      </c>
      <c r="P120">
        <v>0</v>
      </c>
      <c r="Q120">
        <v>0</v>
      </c>
      <c r="R120">
        <v>0.211201755275813</v>
      </c>
      <c r="S120">
        <v>0</v>
      </c>
      <c r="T120">
        <v>0</v>
      </c>
      <c r="U120">
        <v>0</v>
      </c>
      <c r="V120">
        <v>0</v>
      </c>
      <c r="W120">
        <v>2.6444682846635499</v>
      </c>
      <c r="X120">
        <v>0</v>
      </c>
      <c r="Y120">
        <v>0.97022746242348001</v>
      </c>
      <c r="Z120">
        <v>0</v>
      </c>
      <c r="AA120">
        <v>4.5822594030185604</v>
      </c>
      <c r="AB120">
        <v>0</v>
      </c>
      <c r="AC120">
        <v>0</v>
      </c>
      <c r="AD120">
        <v>18.813033087269861</v>
      </c>
    </row>
    <row r="121" spans="1:30" x14ac:dyDescent="0.2">
      <c r="A121" s="15" t="s">
        <v>47</v>
      </c>
      <c r="B121">
        <v>0</v>
      </c>
      <c r="C121">
        <v>0</v>
      </c>
      <c r="D121">
        <v>0</v>
      </c>
      <c r="E121">
        <v>0.42628719564224199</v>
      </c>
      <c r="F121">
        <v>0</v>
      </c>
      <c r="G121">
        <v>0.74863649383115904</v>
      </c>
      <c r="H121">
        <v>0</v>
      </c>
      <c r="I121">
        <v>0</v>
      </c>
      <c r="J121">
        <v>0.81896162205158596</v>
      </c>
      <c r="K121">
        <v>0</v>
      </c>
      <c r="L121">
        <v>0.59093579344973901</v>
      </c>
      <c r="M121">
        <v>0</v>
      </c>
      <c r="N121">
        <v>3.3262153062411999E-3</v>
      </c>
      <c r="O121">
        <v>0</v>
      </c>
      <c r="P121">
        <v>0</v>
      </c>
      <c r="Q121">
        <v>0</v>
      </c>
      <c r="R121">
        <v>0.11267063693219601</v>
      </c>
      <c r="S121">
        <v>0</v>
      </c>
      <c r="T121">
        <v>0</v>
      </c>
      <c r="U121">
        <v>0</v>
      </c>
      <c r="V121">
        <v>0</v>
      </c>
      <c r="W121">
        <v>0.89059207790774397</v>
      </c>
      <c r="X121">
        <v>0</v>
      </c>
      <c r="Y121">
        <v>0.823095932479883</v>
      </c>
      <c r="Z121">
        <v>0</v>
      </c>
      <c r="AA121">
        <v>1.57496710037014</v>
      </c>
      <c r="AB121">
        <v>0</v>
      </c>
      <c r="AC121">
        <v>0</v>
      </c>
      <c r="AD121">
        <v>5.9894730679709385</v>
      </c>
    </row>
    <row r="122" spans="1:30" x14ac:dyDescent="0.2">
      <c r="A122" s="22" t="s">
        <v>50</v>
      </c>
      <c r="B122">
        <v>0</v>
      </c>
      <c r="C122">
        <v>0</v>
      </c>
      <c r="D122">
        <v>0</v>
      </c>
      <c r="E122">
        <v>0.35780603424165502</v>
      </c>
      <c r="F122">
        <v>0</v>
      </c>
      <c r="G122">
        <v>2.2639881370133699</v>
      </c>
      <c r="H122">
        <v>0</v>
      </c>
      <c r="I122">
        <v>0</v>
      </c>
      <c r="J122">
        <v>2.8620252261553798</v>
      </c>
      <c r="K122">
        <v>0</v>
      </c>
      <c r="L122">
        <v>2.3014399238880299</v>
      </c>
      <c r="M122">
        <v>0</v>
      </c>
      <c r="N122">
        <v>3.14695403090254E-2</v>
      </c>
      <c r="O122">
        <v>0</v>
      </c>
      <c r="P122">
        <v>0</v>
      </c>
      <c r="Q122">
        <v>0</v>
      </c>
      <c r="R122">
        <v>9.8531118343616303E-2</v>
      </c>
      <c r="S122">
        <v>0</v>
      </c>
      <c r="T122">
        <v>0</v>
      </c>
      <c r="U122">
        <v>0</v>
      </c>
      <c r="V122">
        <v>0</v>
      </c>
      <c r="W122">
        <v>1.75387620675581</v>
      </c>
      <c r="X122">
        <v>0</v>
      </c>
      <c r="Y122">
        <v>0.14713152994359599</v>
      </c>
      <c r="Z122">
        <v>0</v>
      </c>
      <c r="AA122">
        <v>3.0072923026484202</v>
      </c>
      <c r="AB122">
        <v>0</v>
      </c>
      <c r="AC122">
        <v>0</v>
      </c>
      <c r="AD122">
        <v>12.823560019298924</v>
      </c>
    </row>
    <row r="123" spans="1:30" x14ac:dyDescent="0.2">
      <c r="A123" s="2"/>
    </row>
    <row r="124" spans="1:30" x14ac:dyDescent="0.2">
      <c r="A124" s="13" t="s">
        <v>71</v>
      </c>
      <c r="B124">
        <v>900.82853455342297</v>
      </c>
      <c r="C124">
        <v>2.4087399697700098</v>
      </c>
      <c r="D124">
        <v>413.70372433302299</v>
      </c>
      <c r="E124">
        <v>0</v>
      </c>
      <c r="F124">
        <v>1121.66632496233</v>
      </c>
      <c r="G124">
        <v>5340.7428707507497</v>
      </c>
      <c r="H124">
        <v>1803.0555654382399</v>
      </c>
      <c r="I124">
        <v>294.678382180759</v>
      </c>
      <c r="J124">
        <v>0</v>
      </c>
      <c r="K124">
        <v>1823.80362602491</v>
      </c>
      <c r="L124">
        <v>1840.9746765935199</v>
      </c>
      <c r="M124">
        <v>67.961819026461498</v>
      </c>
      <c r="N124">
        <v>79.422680601437506</v>
      </c>
      <c r="O124">
        <v>122.467706197965</v>
      </c>
      <c r="P124">
        <v>597.04897370874903</v>
      </c>
      <c r="Q124">
        <v>0</v>
      </c>
      <c r="R124">
        <v>1312.5569776357499</v>
      </c>
      <c r="S124">
        <v>471.50649554722401</v>
      </c>
      <c r="T124">
        <v>0</v>
      </c>
      <c r="U124">
        <v>380.79178315866801</v>
      </c>
      <c r="V124">
        <v>365.75877984731898</v>
      </c>
      <c r="W124">
        <v>4707.8891682390804</v>
      </c>
      <c r="X124">
        <v>2.09648660643618</v>
      </c>
      <c r="Y124">
        <v>897.90717453172704</v>
      </c>
      <c r="Z124">
        <v>2790.8556529829002</v>
      </c>
      <c r="AA124">
        <v>82.957578270291293</v>
      </c>
      <c r="AB124">
        <v>469.65290347313498</v>
      </c>
      <c r="AC124">
        <v>0</v>
      </c>
      <c r="AD124">
        <v>25890.736624633941</v>
      </c>
    </row>
    <row r="125" spans="1:30" x14ac:dyDescent="0.2">
      <c r="A125" s="14" t="s">
        <v>1</v>
      </c>
      <c r="B125">
        <v>708.45391339120101</v>
      </c>
      <c r="C125">
        <v>1.8479894992452199</v>
      </c>
      <c r="D125">
        <v>247.75315220182199</v>
      </c>
      <c r="E125">
        <v>0</v>
      </c>
      <c r="F125">
        <v>877.32367629033797</v>
      </c>
      <c r="G125">
        <v>4083.4598443342102</v>
      </c>
      <c r="H125">
        <v>1386.0043349863799</v>
      </c>
      <c r="I125">
        <v>226.18038894712001</v>
      </c>
      <c r="J125">
        <v>0</v>
      </c>
      <c r="K125">
        <v>1466.8263911193401</v>
      </c>
      <c r="L125">
        <v>1273.9027339101799</v>
      </c>
      <c r="M125">
        <v>47.595989686253503</v>
      </c>
      <c r="N125">
        <v>49.827163984270697</v>
      </c>
      <c r="O125">
        <v>83.501745292785998</v>
      </c>
      <c r="P125">
        <v>452.59726450012897</v>
      </c>
      <c r="Q125">
        <v>0</v>
      </c>
      <c r="R125">
        <v>863.57180487857499</v>
      </c>
      <c r="S125">
        <v>347.62888056919797</v>
      </c>
      <c r="T125">
        <v>0</v>
      </c>
      <c r="U125">
        <v>293.67330138434801</v>
      </c>
      <c r="V125">
        <v>248.27481187523699</v>
      </c>
      <c r="W125">
        <v>3496.2735300845002</v>
      </c>
      <c r="X125">
        <v>0.58906037679415002</v>
      </c>
      <c r="Y125">
        <v>642.91384827009995</v>
      </c>
      <c r="Z125">
        <v>2176.3504997157302</v>
      </c>
      <c r="AA125">
        <v>56.522086116750202</v>
      </c>
      <c r="AB125">
        <v>336.94495499554603</v>
      </c>
      <c r="AC125">
        <v>0</v>
      </c>
      <c r="AD125">
        <v>19368.017366410088</v>
      </c>
    </row>
    <row r="126" spans="1:30" x14ac:dyDescent="0.2">
      <c r="A126" s="15" t="s">
        <v>72</v>
      </c>
      <c r="B126">
        <v>705.02975256846298</v>
      </c>
      <c r="C126">
        <v>1.8407479473194699</v>
      </c>
      <c r="D126">
        <v>246.575019834648</v>
      </c>
      <c r="E126">
        <v>0</v>
      </c>
      <c r="F126">
        <v>873.39787535640403</v>
      </c>
      <c r="G126">
        <v>4061.7049670423598</v>
      </c>
      <c r="H126">
        <v>1373.53916408962</v>
      </c>
      <c r="I126">
        <v>225.44244000347101</v>
      </c>
      <c r="J126">
        <v>0</v>
      </c>
      <c r="K126">
        <v>1456.89823854421</v>
      </c>
      <c r="L126">
        <v>1264.87030407408</v>
      </c>
      <c r="M126">
        <v>47.384363422706798</v>
      </c>
      <c r="N126">
        <v>49.5090012664078</v>
      </c>
      <c r="O126">
        <v>82.973138058426002</v>
      </c>
      <c r="P126">
        <v>450.20135970514701</v>
      </c>
      <c r="Q126">
        <v>0</v>
      </c>
      <c r="R126">
        <v>859.37027939333097</v>
      </c>
      <c r="S126">
        <v>345.155280690925</v>
      </c>
      <c r="T126">
        <v>0</v>
      </c>
      <c r="U126">
        <v>293.17269257101498</v>
      </c>
      <c r="V126">
        <v>246.03034369511099</v>
      </c>
      <c r="W126">
        <v>3475.3594143840401</v>
      </c>
      <c r="X126">
        <v>0.586835697848058</v>
      </c>
      <c r="Y126">
        <v>638.79262192007297</v>
      </c>
      <c r="Z126">
        <v>2156.1754477078298</v>
      </c>
      <c r="AA126">
        <v>56.273960736943003</v>
      </c>
      <c r="AB126">
        <v>334.45923054739399</v>
      </c>
      <c r="AC126">
        <v>0</v>
      </c>
      <c r="AD126">
        <v>19244.742479257799</v>
      </c>
    </row>
    <row r="127" spans="1:30" x14ac:dyDescent="0.2">
      <c r="A127" s="15" t="s">
        <v>15</v>
      </c>
      <c r="B127">
        <v>3.42416082273802</v>
      </c>
      <c r="C127">
        <v>7.2415519257458998E-3</v>
      </c>
      <c r="D127">
        <v>1.1781323671734001</v>
      </c>
      <c r="E127">
        <v>0</v>
      </c>
      <c r="F127">
        <v>3.9258009339341502</v>
      </c>
      <c r="G127">
        <v>21.754877291845901</v>
      </c>
      <c r="H127">
        <v>12.4651708967583</v>
      </c>
      <c r="I127">
        <v>0.73794894364977703</v>
      </c>
      <c r="J127">
        <v>0</v>
      </c>
      <c r="K127">
        <v>9.9281525751347797</v>
      </c>
      <c r="L127">
        <v>9.0324298361059601</v>
      </c>
      <c r="M127">
        <v>0.211626263546705</v>
      </c>
      <c r="N127">
        <v>0.31816271786293598</v>
      </c>
      <c r="O127">
        <v>0.52860723436007195</v>
      </c>
      <c r="P127">
        <v>2.3959047949818202</v>
      </c>
      <c r="Q127">
        <v>0</v>
      </c>
      <c r="R127">
        <v>4.2015254852441197</v>
      </c>
      <c r="S127">
        <v>2.47359987827351</v>
      </c>
      <c r="T127">
        <v>0</v>
      </c>
      <c r="U127">
        <v>0.50060881333329399</v>
      </c>
      <c r="V127">
        <v>2.2444681801255499</v>
      </c>
      <c r="W127">
        <v>20.914115700458201</v>
      </c>
      <c r="X127">
        <v>2.2246789460927002E-3</v>
      </c>
      <c r="Y127">
        <v>4.12122635002717</v>
      </c>
      <c r="Z127">
        <v>20.175052007903901</v>
      </c>
      <c r="AA127">
        <v>0.24812537980716801</v>
      </c>
      <c r="AB127">
        <v>2.4857244481515202</v>
      </c>
      <c r="AC127">
        <v>0</v>
      </c>
      <c r="AD127">
        <v>123.27488715228829</v>
      </c>
    </row>
    <row r="128" spans="1:30" x14ac:dyDescent="0.2">
      <c r="A128" s="14" t="s">
        <v>12</v>
      </c>
      <c r="B128">
        <v>0.672713157660775</v>
      </c>
      <c r="C128">
        <v>2.9623327797254901E-3</v>
      </c>
      <c r="D128">
        <v>2.8871952463134898</v>
      </c>
      <c r="E128">
        <v>0</v>
      </c>
      <c r="F128">
        <v>1.10488493214059</v>
      </c>
      <c r="G128">
        <v>11.018589620361</v>
      </c>
      <c r="H128">
        <v>1.79968458974061</v>
      </c>
      <c r="I128">
        <v>1.5578060963531599E-2</v>
      </c>
      <c r="J128">
        <v>0</v>
      </c>
      <c r="K128">
        <v>2.2180211371290599</v>
      </c>
      <c r="L128">
        <v>5.1490571985560001</v>
      </c>
      <c r="M128">
        <v>6.4304265983582007E-2</v>
      </c>
      <c r="N128">
        <v>2.8927196311305501</v>
      </c>
      <c r="O128">
        <v>4.5085281155431298</v>
      </c>
      <c r="P128">
        <v>1.06087799895178</v>
      </c>
      <c r="Q128">
        <v>0</v>
      </c>
      <c r="R128">
        <v>43.9959032653734</v>
      </c>
      <c r="S128">
        <v>7.6202641130277707E-2</v>
      </c>
      <c r="T128">
        <v>0</v>
      </c>
      <c r="U128">
        <v>4.8830917339213901E-2</v>
      </c>
      <c r="V128">
        <v>1.04960500793409</v>
      </c>
      <c r="W128">
        <v>2.5171870759722901</v>
      </c>
      <c r="X128">
        <v>1.9996100027701299E-2</v>
      </c>
      <c r="Y128">
        <v>5.4953799351378203</v>
      </c>
      <c r="Z128">
        <v>5.9269632186974297</v>
      </c>
      <c r="AA128">
        <v>0.87492304101364304</v>
      </c>
      <c r="AB128">
        <v>0.47256957517604897</v>
      </c>
      <c r="AC128">
        <v>0</v>
      </c>
      <c r="AD128">
        <v>93.872677065055925</v>
      </c>
    </row>
    <row r="129" spans="1:30" x14ac:dyDescent="0.2">
      <c r="A129" s="15" t="s">
        <v>15</v>
      </c>
      <c r="B129">
        <v>0.672713157660775</v>
      </c>
      <c r="C129">
        <v>2.9623327797254901E-3</v>
      </c>
      <c r="D129">
        <v>2.8871952463134898</v>
      </c>
      <c r="E129">
        <v>0</v>
      </c>
      <c r="F129">
        <v>1.10488493214059</v>
      </c>
      <c r="G129">
        <v>11.018589620361</v>
      </c>
      <c r="H129">
        <v>1.79968458974061</v>
      </c>
      <c r="I129">
        <v>1.5578060963531599E-2</v>
      </c>
      <c r="J129">
        <v>0</v>
      </c>
      <c r="K129">
        <v>2.2180211371290599</v>
      </c>
      <c r="L129">
        <v>5.1490571985560001</v>
      </c>
      <c r="M129">
        <v>6.4304265983582007E-2</v>
      </c>
      <c r="N129">
        <v>2.8927196311305501</v>
      </c>
      <c r="O129">
        <v>4.5085281155431298</v>
      </c>
      <c r="P129">
        <v>1.06087799895178</v>
      </c>
      <c r="Q129">
        <v>0</v>
      </c>
      <c r="R129">
        <v>43.9959032653734</v>
      </c>
      <c r="S129">
        <v>7.6202641130277707E-2</v>
      </c>
      <c r="T129">
        <v>0</v>
      </c>
      <c r="U129">
        <v>4.8830917339213901E-2</v>
      </c>
      <c r="V129">
        <v>1.04960500793409</v>
      </c>
      <c r="W129">
        <v>2.5171870759722901</v>
      </c>
      <c r="X129">
        <v>1.9996100027701299E-2</v>
      </c>
      <c r="Y129">
        <v>5.4953799351378203</v>
      </c>
      <c r="Z129">
        <v>5.9269632186974297</v>
      </c>
      <c r="AA129">
        <v>0.87492304101364304</v>
      </c>
      <c r="AB129">
        <v>0.47256957517604897</v>
      </c>
      <c r="AC129">
        <v>0</v>
      </c>
      <c r="AD129">
        <v>93.872677065055925</v>
      </c>
    </row>
    <row r="130" spans="1:30" x14ac:dyDescent="0.2">
      <c r="A130" s="14" t="s">
        <v>14</v>
      </c>
      <c r="B130">
        <v>133.76350700249299</v>
      </c>
      <c r="C130">
        <v>0.36363648875328802</v>
      </c>
      <c r="D130">
        <v>97.272157549092299</v>
      </c>
      <c r="E130">
        <v>0</v>
      </c>
      <c r="F130">
        <v>152.98794799670901</v>
      </c>
      <c r="G130">
        <v>818.13551892604801</v>
      </c>
      <c r="H130">
        <v>277.48175129022798</v>
      </c>
      <c r="I130">
        <v>42.3028936796686</v>
      </c>
      <c r="J130">
        <v>0</v>
      </c>
      <c r="K130">
        <v>253.457049574195</v>
      </c>
      <c r="L130">
        <v>324.32424924895702</v>
      </c>
      <c r="M130">
        <v>16.512045454070499</v>
      </c>
      <c r="N130">
        <v>14.7352292557034</v>
      </c>
      <c r="O130">
        <v>19.614015450272099</v>
      </c>
      <c r="P130">
        <v>80.890337716256994</v>
      </c>
      <c r="Q130">
        <v>0</v>
      </c>
      <c r="R130">
        <v>227.796756868702</v>
      </c>
      <c r="S130">
        <v>73.841560551364495</v>
      </c>
      <c r="T130">
        <v>0</v>
      </c>
      <c r="U130">
        <v>61.317768851271097</v>
      </c>
      <c r="V130">
        <v>75.792185532633297</v>
      </c>
      <c r="W130">
        <v>731.63702829646604</v>
      </c>
      <c r="X130">
        <v>0.590594848696123</v>
      </c>
      <c r="Y130">
        <v>131.89037679160401</v>
      </c>
      <c r="Z130">
        <v>386.71035750161099</v>
      </c>
      <c r="AA130">
        <v>17.743623133652999</v>
      </c>
      <c r="AB130">
        <v>88.821631952466603</v>
      </c>
      <c r="AC130">
        <v>0</v>
      </c>
      <c r="AD130">
        <v>4027.9822239609211</v>
      </c>
    </row>
    <row r="131" spans="1:30" x14ac:dyDescent="0.2">
      <c r="A131" s="16" t="s">
        <v>73</v>
      </c>
      <c r="B131">
        <v>27.765522637438899</v>
      </c>
      <c r="C131">
        <v>0.31036191967025201</v>
      </c>
      <c r="D131">
        <v>80.346353233265106</v>
      </c>
      <c r="E131">
        <v>0</v>
      </c>
      <c r="F131">
        <v>107.363920082508</v>
      </c>
      <c r="G131">
        <v>443.48235360884001</v>
      </c>
      <c r="H131">
        <v>225.02088616913099</v>
      </c>
      <c r="I131">
        <v>31.684301465941001</v>
      </c>
      <c r="J131">
        <v>0</v>
      </c>
      <c r="K131">
        <v>200.890951244436</v>
      </c>
      <c r="L131">
        <v>282.71042381990202</v>
      </c>
      <c r="M131">
        <v>13.571156529440399</v>
      </c>
      <c r="N131">
        <v>6.6001143718161899</v>
      </c>
      <c r="O131">
        <v>12.7910253900589</v>
      </c>
      <c r="P131">
        <v>69.766582222233495</v>
      </c>
      <c r="Q131">
        <v>0</v>
      </c>
      <c r="R131">
        <v>179.088205853695</v>
      </c>
      <c r="S131">
        <v>56.965731593116203</v>
      </c>
      <c r="T131">
        <v>0</v>
      </c>
      <c r="U131">
        <v>49.0569083824508</v>
      </c>
      <c r="V131">
        <v>60.993106930505803</v>
      </c>
      <c r="W131">
        <v>498.08508946335797</v>
      </c>
      <c r="X131">
        <v>0.42126546493067102</v>
      </c>
      <c r="Y131">
        <v>95.926535851031304</v>
      </c>
      <c r="Z131">
        <v>277.14930790805698</v>
      </c>
      <c r="AA131">
        <v>14.541582070927101</v>
      </c>
      <c r="AB131">
        <v>74.796219779043795</v>
      </c>
      <c r="AC131">
        <v>0</v>
      </c>
      <c r="AD131">
        <v>2809.3279059918027</v>
      </c>
    </row>
    <row r="132" spans="1:30" x14ac:dyDescent="0.2">
      <c r="A132" s="16" t="s">
        <v>74</v>
      </c>
      <c r="B132">
        <v>91.438622716290396</v>
      </c>
      <c r="C132">
        <v>2.9378160927491102E-2</v>
      </c>
      <c r="D132">
        <v>11.255764046307499</v>
      </c>
      <c r="E132">
        <v>0</v>
      </c>
      <c r="F132">
        <v>15.4715857748728</v>
      </c>
      <c r="G132">
        <v>313.878853100198</v>
      </c>
      <c r="H132">
        <v>22.4270467954256</v>
      </c>
      <c r="I132">
        <v>10.4224328842195</v>
      </c>
      <c r="J132">
        <v>0</v>
      </c>
      <c r="K132">
        <v>12.597701902990099</v>
      </c>
      <c r="L132">
        <v>33.560020459883198</v>
      </c>
      <c r="M132">
        <v>2.5855247834170401</v>
      </c>
      <c r="N132">
        <v>7.2798509607628299</v>
      </c>
      <c r="O132">
        <v>5.9534556021319203</v>
      </c>
      <c r="P132">
        <v>5.64567610514331</v>
      </c>
      <c r="Q132">
        <v>0</v>
      </c>
      <c r="R132">
        <v>34.2320665508567</v>
      </c>
      <c r="S132">
        <v>16.202908115328299</v>
      </c>
      <c r="T132">
        <v>0</v>
      </c>
      <c r="U132">
        <v>10.940245622406</v>
      </c>
      <c r="V132">
        <v>4.8757083983130203</v>
      </c>
      <c r="W132">
        <v>183.68897024200101</v>
      </c>
      <c r="X132">
        <v>0.13490349780086699</v>
      </c>
      <c r="Y132">
        <v>34.662789392225797</v>
      </c>
      <c r="Z132">
        <v>29.421524286023001</v>
      </c>
      <c r="AA132">
        <v>2.3110488790483701</v>
      </c>
      <c r="AB132">
        <v>11.7135194567137</v>
      </c>
      <c r="AC132">
        <v>0</v>
      </c>
      <c r="AD132">
        <v>860.72959773328807</v>
      </c>
    </row>
    <row r="133" spans="1:30" x14ac:dyDescent="0.2">
      <c r="A133" s="17" t="s">
        <v>8</v>
      </c>
      <c r="B133">
        <v>61.678897084548801</v>
      </c>
      <c r="C133">
        <v>2.00096519847025E-2</v>
      </c>
      <c r="D133">
        <v>7.3838943711446303</v>
      </c>
      <c r="E133">
        <v>0</v>
      </c>
      <c r="F133">
        <v>10.754586005419799</v>
      </c>
      <c r="G133">
        <v>224.17948297786799</v>
      </c>
      <c r="H133">
        <v>14.9876126513571</v>
      </c>
      <c r="I133">
        <v>9.6928625823241497</v>
      </c>
      <c r="J133">
        <v>0</v>
      </c>
      <c r="K133">
        <v>11.427536857349001</v>
      </c>
      <c r="L133">
        <v>22.637169446191699</v>
      </c>
      <c r="M133">
        <v>2.1324775844255401</v>
      </c>
      <c r="N133">
        <v>2.60171825921014</v>
      </c>
      <c r="O133">
        <v>4.12127053113971</v>
      </c>
      <c r="P133">
        <v>3.94961151723794</v>
      </c>
      <c r="Q133">
        <v>0</v>
      </c>
      <c r="R133">
        <v>14.956622515510899</v>
      </c>
      <c r="S133">
        <v>15.0687045472554</v>
      </c>
      <c r="T133">
        <v>0</v>
      </c>
      <c r="U133">
        <v>10.1744284288375</v>
      </c>
      <c r="V133">
        <v>3.2707637738191999</v>
      </c>
      <c r="W133">
        <v>134.98022451123799</v>
      </c>
      <c r="X133">
        <v>5.1990764510181302E-2</v>
      </c>
      <c r="Y133">
        <v>27.730231513780598</v>
      </c>
      <c r="Z133">
        <v>24.303508470235201</v>
      </c>
      <c r="AA133">
        <v>1.22942600040213</v>
      </c>
      <c r="AB133">
        <v>9.3583033263572499</v>
      </c>
      <c r="AC133">
        <v>0</v>
      </c>
      <c r="AD133">
        <v>616.69133337214987</v>
      </c>
    </row>
    <row r="134" spans="1:30" x14ac:dyDescent="0.2">
      <c r="A134" s="18" t="s">
        <v>16</v>
      </c>
      <c r="B134">
        <v>29.7597256317415</v>
      </c>
      <c r="C134">
        <v>9.3685089427885896E-3</v>
      </c>
      <c r="D134">
        <v>3.8718696751628601</v>
      </c>
      <c r="E134">
        <v>0</v>
      </c>
      <c r="F134">
        <v>4.7169997694529799</v>
      </c>
      <c r="G134">
        <v>89.699370122329498</v>
      </c>
      <c r="H134">
        <v>7.4394341440685299</v>
      </c>
      <c r="I134">
        <v>0.72957030189536598</v>
      </c>
      <c r="J134">
        <v>0</v>
      </c>
      <c r="K134">
        <v>1.1701650456411099</v>
      </c>
      <c r="L134">
        <v>10.9228510136914</v>
      </c>
      <c r="M134">
        <v>0.45304719899149998</v>
      </c>
      <c r="N134">
        <v>4.6781327015526797</v>
      </c>
      <c r="O134">
        <v>1.8321850709922101</v>
      </c>
      <c r="P134">
        <v>1.69606458790537</v>
      </c>
      <c r="Q134">
        <v>0</v>
      </c>
      <c r="R134">
        <v>19.275444035345799</v>
      </c>
      <c r="S134">
        <v>1.1342035680729801</v>
      </c>
      <c r="T134">
        <v>0</v>
      </c>
      <c r="U134">
        <v>0.76581719356842104</v>
      </c>
      <c r="V134">
        <v>1.6049446244938199</v>
      </c>
      <c r="W134">
        <v>48.708745730762701</v>
      </c>
      <c r="X134">
        <v>8.29127332906857E-2</v>
      </c>
      <c r="Y134">
        <v>6.9325578784451602</v>
      </c>
      <c r="Z134">
        <v>5.1180158157878397</v>
      </c>
      <c r="AA134">
        <v>1.0816228786462301</v>
      </c>
      <c r="AB134">
        <v>2.35521613035651</v>
      </c>
      <c r="AC134">
        <v>0</v>
      </c>
      <c r="AD134">
        <v>244.03826436113826</v>
      </c>
    </row>
    <row r="135" spans="1:30" x14ac:dyDescent="0.2">
      <c r="A135" s="19" t="s">
        <v>48</v>
      </c>
      <c r="B135">
        <v>2.2424672580584999</v>
      </c>
      <c r="C135">
        <v>2.1598550110382898E-2</v>
      </c>
      <c r="D135">
        <v>5.1597120060225103</v>
      </c>
      <c r="E135">
        <v>0</v>
      </c>
      <c r="F135">
        <v>25.9970971034064</v>
      </c>
      <c r="G135">
        <v>34.797892456222897</v>
      </c>
      <c r="H135">
        <v>27.055125357523998</v>
      </c>
      <c r="I135">
        <v>0.19385733534388699</v>
      </c>
      <c r="J135">
        <v>0</v>
      </c>
      <c r="K135">
        <v>38.263331293746504</v>
      </c>
      <c r="L135">
        <v>7.32848274824822</v>
      </c>
      <c r="M135">
        <v>0.33291239468237599</v>
      </c>
      <c r="N135">
        <v>0.42377555395939998</v>
      </c>
      <c r="O135">
        <v>0.53843646011886104</v>
      </c>
      <c r="P135">
        <v>5.0969597677389</v>
      </c>
      <c r="Q135">
        <v>0</v>
      </c>
      <c r="R135">
        <v>13.6192967374845</v>
      </c>
      <c r="S135">
        <v>0.66861052622408801</v>
      </c>
      <c r="T135">
        <v>0</v>
      </c>
      <c r="U135">
        <v>1.3176465483287401</v>
      </c>
      <c r="V135">
        <v>9.0257298179009098</v>
      </c>
      <c r="W135">
        <v>41.439569765493502</v>
      </c>
      <c r="X135">
        <v>2.68689471947542E-2</v>
      </c>
      <c r="Y135">
        <v>1.2915474523952399</v>
      </c>
      <c r="Z135">
        <v>61.832199972858596</v>
      </c>
      <c r="AA135">
        <v>0.73506542355003601</v>
      </c>
      <c r="AB135">
        <v>2.05814346617858</v>
      </c>
      <c r="AC135">
        <v>0</v>
      </c>
      <c r="AD135">
        <v>279.46632694279225</v>
      </c>
    </row>
    <row r="136" spans="1:30" x14ac:dyDescent="0.2">
      <c r="A136" s="20" t="s">
        <v>49</v>
      </c>
      <c r="B136">
        <v>12.316894390705899</v>
      </c>
      <c r="C136">
        <v>2.2978580451618602E-3</v>
      </c>
      <c r="D136">
        <v>0.51032826349719196</v>
      </c>
      <c r="E136">
        <v>0</v>
      </c>
      <c r="F136">
        <v>4.1553450359213597</v>
      </c>
      <c r="G136">
        <v>25.976419760787099</v>
      </c>
      <c r="H136">
        <v>2.9786929681473699</v>
      </c>
      <c r="I136">
        <v>2.3019941641826002E-3</v>
      </c>
      <c r="J136">
        <v>0</v>
      </c>
      <c r="K136">
        <v>1.7050651330223101</v>
      </c>
      <c r="L136">
        <v>0.72532222092282095</v>
      </c>
      <c r="M136">
        <v>2.2451746530679599E-2</v>
      </c>
      <c r="N136">
        <v>0.43148836916503103</v>
      </c>
      <c r="O136">
        <v>0.331097997962429</v>
      </c>
      <c r="P136">
        <v>0.381119621141355</v>
      </c>
      <c r="Q136">
        <v>0</v>
      </c>
      <c r="R136">
        <v>0.85718772666586296</v>
      </c>
      <c r="S136">
        <v>4.3103166958181104E-3</v>
      </c>
      <c r="T136">
        <v>0</v>
      </c>
      <c r="U136">
        <v>2.9682980855996201E-3</v>
      </c>
      <c r="V136">
        <v>0.89764038591355</v>
      </c>
      <c r="W136">
        <v>8.4233988256119705</v>
      </c>
      <c r="X136">
        <v>7.5569387698306298E-3</v>
      </c>
      <c r="Y136">
        <v>9.5040959523241802E-3</v>
      </c>
      <c r="Z136">
        <v>18.307325334672001</v>
      </c>
      <c r="AA136">
        <v>0.15592676012753801</v>
      </c>
      <c r="AB136">
        <v>0.25374925053046699</v>
      </c>
      <c r="AC136">
        <v>0</v>
      </c>
      <c r="AD136">
        <v>78.458393293037943</v>
      </c>
    </row>
    <row r="137" spans="1:30" x14ac:dyDescent="0.2">
      <c r="A137" s="21" t="s">
        <v>15</v>
      </c>
      <c r="B137">
        <v>9.1405965405253706</v>
      </c>
      <c r="C137">
        <v>1.8087221524790999E-3</v>
      </c>
      <c r="D137">
        <v>0.36367567341060197</v>
      </c>
      <c r="E137">
        <v>0</v>
      </c>
      <c r="F137">
        <v>3.1521350311279899</v>
      </c>
      <c r="G137">
        <v>19.778710507354099</v>
      </c>
      <c r="H137">
        <v>2.2725721465503201</v>
      </c>
      <c r="I137">
        <v>2.1408545726898198E-3</v>
      </c>
      <c r="J137">
        <v>0</v>
      </c>
      <c r="K137">
        <v>1.5957036014445201</v>
      </c>
      <c r="L137">
        <v>0.54826942485253305</v>
      </c>
      <c r="M137">
        <v>1.84219224751241E-2</v>
      </c>
      <c r="N137">
        <v>0.186996119494933</v>
      </c>
      <c r="O137">
        <v>0.25056002001767202</v>
      </c>
      <c r="P137">
        <v>0.29301775032673899</v>
      </c>
      <c r="Q137">
        <v>0</v>
      </c>
      <c r="R137">
        <v>0.50607103072579895</v>
      </c>
      <c r="S137">
        <v>4.0085945271108496E-3</v>
      </c>
      <c r="T137">
        <v>0</v>
      </c>
      <c r="U137">
        <v>2.7605172196076499E-3</v>
      </c>
      <c r="V137">
        <v>0.70788170018586605</v>
      </c>
      <c r="W137">
        <v>6.8950770213345702</v>
      </c>
      <c r="X137">
        <v>3.2947740100773399E-3</v>
      </c>
      <c r="Y137">
        <v>7.6032767618593403E-3</v>
      </c>
      <c r="Z137">
        <v>16.468393353682501</v>
      </c>
      <c r="AA137">
        <v>9.5533813439124204E-2</v>
      </c>
      <c r="AB137">
        <v>0.215006246202922</v>
      </c>
      <c r="AC137">
        <v>0</v>
      </c>
      <c r="AD137">
        <v>62.510238642394661</v>
      </c>
    </row>
    <row r="138" spans="1:30" x14ac:dyDescent="0.2">
      <c r="A138" s="21" t="s">
        <v>16</v>
      </c>
      <c r="B138">
        <v>3.1762978501805601</v>
      </c>
      <c r="C138">
        <v>4.89135892682755E-4</v>
      </c>
      <c r="D138">
        <v>0.14665259008659001</v>
      </c>
      <c r="E138">
        <v>0</v>
      </c>
      <c r="F138">
        <v>1.0032100047933701</v>
      </c>
      <c r="G138">
        <v>6.1977092534329596</v>
      </c>
      <c r="H138">
        <v>0.70612082159705303</v>
      </c>
      <c r="I138">
        <v>1.61139591492782E-4</v>
      </c>
      <c r="J138">
        <v>0</v>
      </c>
      <c r="K138">
        <v>0.109361531577788</v>
      </c>
      <c r="L138">
        <v>0.17705279607028701</v>
      </c>
      <c r="M138">
        <v>4.0298240555554999E-3</v>
      </c>
      <c r="N138">
        <v>0.244492249670098</v>
      </c>
      <c r="O138">
        <v>8.0537977944757505E-2</v>
      </c>
      <c r="P138">
        <v>8.8101870814615998E-2</v>
      </c>
      <c r="Q138">
        <v>0</v>
      </c>
      <c r="R138">
        <v>0.35111669594006301</v>
      </c>
      <c r="S138">
        <v>3.0172216870726803E-4</v>
      </c>
      <c r="T138">
        <v>0</v>
      </c>
      <c r="U138">
        <v>2.07780865991973E-4</v>
      </c>
      <c r="V138">
        <v>0.18975868572768301</v>
      </c>
      <c r="W138">
        <v>1.5283218042774001</v>
      </c>
      <c r="X138">
        <v>4.2621647597532904E-3</v>
      </c>
      <c r="Y138">
        <v>1.9008191904648301E-3</v>
      </c>
      <c r="Z138">
        <v>1.83893198098944</v>
      </c>
      <c r="AA138">
        <v>6.0392946688414099E-2</v>
      </c>
      <c r="AB138">
        <v>3.8743004327545301E-2</v>
      </c>
      <c r="AC138">
        <v>0</v>
      </c>
      <c r="AD138">
        <v>15.948154650643284</v>
      </c>
    </row>
    <row r="139" spans="1:30" x14ac:dyDescent="0.2">
      <c r="A139" s="14" t="s">
        <v>17</v>
      </c>
      <c r="B139">
        <v>57.938401002067501</v>
      </c>
      <c r="C139">
        <v>0.19415164899177401</v>
      </c>
      <c r="D139">
        <v>65.791219335794906</v>
      </c>
      <c r="E139">
        <v>0</v>
      </c>
      <c r="F139">
        <v>90.249815743150705</v>
      </c>
      <c r="G139">
        <v>428.12891787013399</v>
      </c>
      <c r="H139">
        <v>137.76979457189799</v>
      </c>
      <c r="I139">
        <v>26.179521493006899</v>
      </c>
      <c r="J139">
        <v>0</v>
      </c>
      <c r="K139">
        <v>101.302164194246</v>
      </c>
      <c r="L139">
        <v>237.59863623582899</v>
      </c>
      <c r="M139">
        <v>3.78947962015391</v>
      </c>
      <c r="N139">
        <v>11.967567730332799</v>
      </c>
      <c r="O139">
        <v>14.8434173393638</v>
      </c>
      <c r="P139">
        <v>62.500493493411497</v>
      </c>
      <c r="Q139">
        <v>0</v>
      </c>
      <c r="R139">
        <v>177.19251262310601</v>
      </c>
      <c r="S139">
        <v>49.959851785531001</v>
      </c>
      <c r="T139">
        <v>0</v>
      </c>
      <c r="U139">
        <v>25.751882005709302</v>
      </c>
      <c r="V139">
        <v>40.642177431514497</v>
      </c>
      <c r="W139">
        <v>477.46142278214103</v>
      </c>
      <c r="X139">
        <v>0.89683528091820697</v>
      </c>
      <c r="Y139">
        <v>117.60756953488399</v>
      </c>
      <c r="Z139">
        <v>221.867832546865</v>
      </c>
      <c r="AA139">
        <v>7.8169459788743696</v>
      </c>
      <c r="AB139">
        <v>43.413746949946798</v>
      </c>
      <c r="AC139">
        <v>0</v>
      </c>
      <c r="AD139">
        <v>2400.8643571978746</v>
      </c>
    </row>
    <row r="140" spans="1:30" x14ac:dyDescent="0.2">
      <c r="A140" s="15" t="s">
        <v>47</v>
      </c>
      <c r="B140">
        <v>3.7504765419819699</v>
      </c>
      <c r="C140">
        <v>2.6803857683731801E-2</v>
      </c>
      <c r="D140">
        <v>8.9298327110083502</v>
      </c>
      <c r="E140">
        <v>0</v>
      </c>
      <c r="F140">
        <v>10.8685362814995</v>
      </c>
      <c r="G140">
        <v>105.898315299289</v>
      </c>
      <c r="H140">
        <v>6.7542253226509601</v>
      </c>
      <c r="I140">
        <v>1.7878355231213501</v>
      </c>
      <c r="J140">
        <v>0</v>
      </c>
      <c r="K140">
        <v>1.92062163413773</v>
      </c>
      <c r="L140">
        <v>47.2139590007042</v>
      </c>
      <c r="M140">
        <v>0.39610297288211699</v>
      </c>
      <c r="N140">
        <v>1.3121741509402201</v>
      </c>
      <c r="O140">
        <v>2.6931715705321202</v>
      </c>
      <c r="P140">
        <v>8.3639681704028401</v>
      </c>
      <c r="Q140">
        <v>0</v>
      </c>
      <c r="R140">
        <v>83.699019718648302</v>
      </c>
      <c r="S140">
        <v>10.274501609439101</v>
      </c>
      <c r="T140">
        <v>0</v>
      </c>
      <c r="U140">
        <v>7.7924877757901703</v>
      </c>
      <c r="V140">
        <v>5.58434069679969</v>
      </c>
      <c r="W140">
        <v>155.963905289146</v>
      </c>
      <c r="X140">
        <v>0.42720681739225602</v>
      </c>
      <c r="Y140">
        <v>97.1053582366483</v>
      </c>
      <c r="Z140">
        <v>13.3034152289103</v>
      </c>
      <c r="AA140">
        <v>2.7011182934801599</v>
      </c>
      <c r="AB140">
        <v>3.1961357542761899</v>
      </c>
      <c r="AC140">
        <v>0</v>
      </c>
      <c r="AD140">
        <v>579.96351245736616</v>
      </c>
    </row>
    <row r="141" spans="1:30" x14ac:dyDescent="0.2">
      <c r="A141" s="22" t="s">
        <v>50</v>
      </c>
      <c r="B141">
        <v>54.187924460085497</v>
      </c>
      <c r="C141">
        <v>0.167347791308042</v>
      </c>
      <c r="D141">
        <v>56.861386624786498</v>
      </c>
      <c r="E141">
        <v>0</v>
      </c>
      <c r="F141">
        <v>79.381279461651204</v>
      </c>
      <c r="G141">
        <v>322.23060257084501</v>
      </c>
      <c r="H141">
        <v>131.01556924924699</v>
      </c>
      <c r="I141">
        <v>24.3916859698856</v>
      </c>
      <c r="J141">
        <v>0</v>
      </c>
      <c r="K141">
        <v>99.381542560108997</v>
      </c>
      <c r="L141">
        <v>190.384677235124</v>
      </c>
      <c r="M141">
        <v>3.3933766472718001</v>
      </c>
      <c r="N141">
        <v>10.6553935793925</v>
      </c>
      <c r="O141">
        <v>12.1502457688317</v>
      </c>
      <c r="P141">
        <v>54.136525323008598</v>
      </c>
      <c r="Q141">
        <v>0</v>
      </c>
      <c r="R141">
        <v>93.493492904457796</v>
      </c>
      <c r="S141">
        <v>39.685350176091802</v>
      </c>
      <c r="T141">
        <v>0</v>
      </c>
      <c r="U141">
        <v>17.959394229919099</v>
      </c>
      <c r="V141">
        <v>35.057836734714797</v>
      </c>
      <c r="W141">
        <v>321.49751749299497</v>
      </c>
      <c r="X141">
        <v>0.46962846352595</v>
      </c>
      <c r="Y141">
        <v>20.502211298236301</v>
      </c>
      <c r="Z141">
        <v>208.564417317954</v>
      </c>
      <c r="AA141">
        <v>5.1158276853942102</v>
      </c>
      <c r="AB141">
        <v>40.217611195670599</v>
      </c>
      <c r="AC141">
        <v>0</v>
      </c>
      <c r="AD141">
        <v>1820.9008447405085</v>
      </c>
    </row>
    <row r="142" spans="1:30" x14ac:dyDescent="0.2">
      <c r="A142" s="2"/>
    </row>
    <row r="143" spans="1:30" x14ac:dyDescent="0.2">
      <c r="A143" s="13" t="s">
        <v>75</v>
      </c>
      <c r="B143">
        <v>164.92627998588301</v>
      </c>
      <c r="C143">
        <v>196.38176048119601</v>
      </c>
      <c r="D143">
        <v>43.278120260231297</v>
      </c>
      <c r="E143">
        <v>48.273847502335499</v>
      </c>
      <c r="F143">
        <v>60.585885399358297</v>
      </c>
      <c r="G143">
        <v>545.82163991971595</v>
      </c>
      <c r="H143">
        <v>93.748119109543794</v>
      </c>
      <c r="I143">
        <v>4.4351120703333997</v>
      </c>
      <c r="J143">
        <v>724.37921977073802</v>
      </c>
      <c r="K143">
        <v>689.85008325783099</v>
      </c>
      <c r="L143">
        <v>1046.35865124316</v>
      </c>
      <c r="M143">
        <v>410.61673820650401</v>
      </c>
      <c r="N143">
        <v>111.320507172555</v>
      </c>
      <c r="O143">
        <v>19.2194722828228</v>
      </c>
      <c r="P143">
        <v>6.9932976172478298</v>
      </c>
      <c r="Q143">
        <v>30.687429225059699</v>
      </c>
      <c r="R143">
        <v>137.68863496503201</v>
      </c>
      <c r="S143">
        <v>6.0968661896298197</v>
      </c>
      <c r="T143">
        <v>11.587882816519</v>
      </c>
      <c r="U143">
        <v>4.2071977970700498</v>
      </c>
      <c r="V143">
        <v>116.67495915361501</v>
      </c>
      <c r="W143">
        <v>31.4150265084102</v>
      </c>
      <c r="X143">
        <v>27.776888846941301</v>
      </c>
      <c r="Y143">
        <v>15.430673519168</v>
      </c>
      <c r="Z143">
        <v>1469.9487045589301</v>
      </c>
      <c r="AA143">
        <v>14.4612445339537</v>
      </c>
      <c r="AB143">
        <v>24.993620760262399</v>
      </c>
      <c r="AC143">
        <v>8.1824949853984847</v>
      </c>
      <c r="AD143">
        <v>6065.3403581394541</v>
      </c>
    </row>
    <row r="144" spans="1:30" x14ac:dyDescent="0.2">
      <c r="A144" s="14" t="s">
        <v>1</v>
      </c>
      <c r="B144">
        <v>88.021586253129996</v>
      </c>
      <c r="C144">
        <v>86.3111475662174</v>
      </c>
      <c r="D144">
        <v>13.324762005370101</v>
      </c>
      <c r="E144">
        <v>11.1973463139519</v>
      </c>
      <c r="F144">
        <v>30.166952869077999</v>
      </c>
      <c r="G144">
        <v>271.29798940225601</v>
      </c>
      <c r="H144">
        <v>43.339905526555</v>
      </c>
      <c r="I144">
        <v>1.9018063635281801</v>
      </c>
      <c r="J144">
        <v>217.060599163093</v>
      </c>
      <c r="K144">
        <v>370.94556029507697</v>
      </c>
      <c r="L144">
        <v>413.29562705013598</v>
      </c>
      <c r="M144">
        <v>182.86618995052501</v>
      </c>
      <c r="N144">
        <v>36.341518708290302</v>
      </c>
      <c r="O144">
        <v>7.8585024855709804</v>
      </c>
      <c r="P144">
        <v>3.1206474996142402</v>
      </c>
      <c r="Q144">
        <v>12.405737675844</v>
      </c>
      <c r="R144">
        <v>48.386559029058702</v>
      </c>
      <c r="S144">
        <v>2.43632410409981</v>
      </c>
      <c r="T144">
        <v>7.3643837823651701</v>
      </c>
      <c r="U144">
        <v>1.9001423530303201</v>
      </c>
      <c r="V144">
        <v>41.380330449110502</v>
      </c>
      <c r="W144">
        <v>13.9525482097505</v>
      </c>
      <c r="X144">
        <v>2.9890431238900899</v>
      </c>
      <c r="Y144">
        <v>6.8243759509495696</v>
      </c>
      <c r="Z144">
        <v>649.58792295933301</v>
      </c>
      <c r="AA144">
        <v>5.4464161539486904</v>
      </c>
      <c r="AB144">
        <v>9.2787058720339104</v>
      </c>
      <c r="AC144">
        <v>0.96315956309253747</v>
      </c>
      <c r="AD144">
        <v>2579.965790678903</v>
      </c>
    </row>
    <row r="145" spans="1:30" x14ac:dyDescent="0.2">
      <c r="A145" s="15" t="s">
        <v>15</v>
      </c>
      <c r="B145">
        <v>88.021586253129996</v>
      </c>
      <c r="C145">
        <v>86.3111475662174</v>
      </c>
      <c r="D145">
        <v>13.324762005370101</v>
      </c>
      <c r="E145">
        <v>11.1973463139519</v>
      </c>
      <c r="F145">
        <v>30.166952869077999</v>
      </c>
      <c r="G145">
        <v>271.29798940225601</v>
      </c>
      <c r="H145">
        <v>43.339905526555</v>
      </c>
      <c r="I145">
        <v>1.9018063635281801</v>
      </c>
      <c r="J145">
        <v>217.060599163093</v>
      </c>
      <c r="K145">
        <v>370.94556029507697</v>
      </c>
      <c r="L145">
        <v>413.29562705013598</v>
      </c>
      <c r="M145">
        <v>182.86618995052501</v>
      </c>
      <c r="N145">
        <v>36.341518708290302</v>
      </c>
      <c r="O145">
        <v>7.8585024855709804</v>
      </c>
      <c r="P145">
        <v>3.1206474996142402</v>
      </c>
      <c r="Q145">
        <v>12.405737675844</v>
      </c>
      <c r="R145">
        <v>48.386559029058702</v>
      </c>
      <c r="S145">
        <v>2.43632410409981</v>
      </c>
      <c r="T145">
        <v>7.3643837823651701</v>
      </c>
      <c r="U145">
        <v>1.9001423530303201</v>
      </c>
      <c r="V145">
        <v>41.380330449110502</v>
      </c>
      <c r="W145">
        <v>13.9525482097505</v>
      </c>
      <c r="X145">
        <v>2.9890431238900899</v>
      </c>
      <c r="Y145">
        <v>6.8243759509495696</v>
      </c>
      <c r="Z145">
        <v>649.58792295933301</v>
      </c>
      <c r="AA145">
        <v>5.4464161539486904</v>
      </c>
      <c r="AB145">
        <v>9.2787058720339104</v>
      </c>
      <c r="AC145">
        <v>0.96315956309253747</v>
      </c>
      <c r="AD145">
        <v>2579.965790678903</v>
      </c>
    </row>
    <row r="146" spans="1:30" x14ac:dyDescent="0.2">
      <c r="A146" s="14" t="s">
        <v>12</v>
      </c>
      <c r="B146">
        <v>4.9111778549660201</v>
      </c>
      <c r="C146">
        <v>2.16743123136047</v>
      </c>
      <c r="D146">
        <v>2.5534804166973499</v>
      </c>
      <c r="E146">
        <v>6.3484731250651896</v>
      </c>
      <c r="F146">
        <v>1.2840176707054101</v>
      </c>
      <c r="G146">
        <v>23.5003110453681</v>
      </c>
      <c r="H146">
        <v>2.6531061659783499</v>
      </c>
      <c r="I146">
        <v>3.4036059238005798E-4</v>
      </c>
      <c r="J146">
        <v>82.822418988971506</v>
      </c>
      <c r="K146">
        <v>5.6137350994755097</v>
      </c>
      <c r="L146">
        <v>18.535732871245099</v>
      </c>
      <c r="M146">
        <v>10.8799015083851</v>
      </c>
      <c r="N146">
        <v>13.5444719958869</v>
      </c>
      <c r="O146">
        <v>1.54647052406179</v>
      </c>
      <c r="P146">
        <v>0.208332235005039</v>
      </c>
      <c r="Q146">
        <v>0.55364583952813495</v>
      </c>
      <c r="R146">
        <v>10.8120650303215</v>
      </c>
      <c r="S146">
        <v>1.52660407309623E-3</v>
      </c>
      <c r="T146">
        <v>0.51667783647996801</v>
      </c>
      <c r="U146">
        <v>8.0103894842844896E-4</v>
      </c>
      <c r="V146">
        <v>3.6394412002917802</v>
      </c>
      <c r="W146">
        <v>0.43808789812745202</v>
      </c>
      <c r="X146">
        <v>2.6367100218634598</v>
      </c>
      <c r="Y146">
        <v>0.535016884123928</v>
      </c>
      <c r="Z146">
        <v>6.7043349861005801</v>
      </c>
      <c r="AA146">
        <v>0.64826041713632299</v>
      </c>
      <c r="AB146">
        <v>0.40817310035120802</v>
      </c>
      <c r="AC146">
        <v>2.1118674386589924</v>
      </c>
      <c r="AD146">
        <v>205.5760093897695</v>
      </c>
    </row>
    <row r="147" spans="1:30" x14ac:dyDescent="0.2">
      <c r="A147" s="15" t="s">
        <v>15</v>
      </c>
      <c r="B147">
        <v>4.9111778549660201</v>
      </c>
      <c r="C147">
        <v>2.16743123136047</v>
      </c>
      <c r="D147">
        <v>2.5534804166973499</v>
      </c>
      <c r="E147">
        <v>6.3484731250651896</v>
      </c>
      <c r="F147">
        <v>1.2840176707054101</v>
      </c>
      <c r="G147">
        <v>23.5003110453681</v>
      </c>
      <c r="H147">
        <v>2.6531061659783499</v>
      </c>
      <c r="I147">
        <v>3.4036059238005798E-4</v>
      </c>
      <c r="J147">
        <v>82.822418988971506</v>
      </c>
      <c r="K147">
        <v>5.6137350994755097</v>
      </c>
      <c r="L147">
        <v>18.535732871245099</v>
      </c>
      <c r="M147">
        <v>10.8799015083851</v>
      </c>
      <c r="N147">
        <v>13.5444719958869</v>
      </c>
      <c r="O147">
        <v>1.54647052406179</v>
      </c>
      <c r="P147">
        <v>0.208332235005039</v>
      </c>
      <c r="Q147">
        <v>0.55364583952813495</v>
      </c>
      <c r="R147">
        <v>10.8120650303215</v>
      </c>
      <c r="S147">
        <v>1.52660407309623E-3</v>
      </c>
      <c r="T147">
        <v>0.51667783647996801</v>
      </c>
      <c r="U147">
        <v>8.0103894842844896E-4</v>
      </c>
      <c r="V147">
        <v>3.6394412002917802</v>
      </c>
      <c r="W147">
        <v>0.43808789812745202</v>
      </c>
      <c r="X147">
        <v>2.6367100218634598</v>
      </c>
      <c r="Y147">
        <v>0.535016884123928</v>
      </c>
      <c r="Z147">
        <v>6.7043349861005801</v>
      </c>
      <c r="AA147">
        <v>0.64826041713632299</v>
      </c>
      <c r="AB147">
        <v>0.40817310035120802</v>
      </c>
      <c r="AC147">
        <v>2.1118674386589924</v>
      </c>
      <c r="AD147">
        <v>205.5760093897695</v>
      </c>
    </row>
    <row r="148" spans="1:30" x14ac:dyDescent="0.2">
      <c r="A148" s="14" t="s">
        <v>14</v>
      </c>
      <c r="B148">
        <v>53.582073900180603</v>
      </c>
      <c r="C148">
        <v>80.721667575127697</v>
      </c>
      <c r="D148">
        <v>17.8731998543883</v>
      </c>
      <c r="E148">
        <v>20.2029068772842</v>
      </c>
      <c r="F148">
        <v>19.8723807380326</v>
      </c>
      <c r="G148">
        <v>175.12614463617899</v>
      </c>
      <c r="H148">
        <v>35.753005895115102</v>
      </c>
      <c r="I148">
        <v>1.6601257219023</v>
      </c>
      <c r="J148">
        <v>281.96410868436601</v>
      </c>
      <c r="K148">
        <v>243.644475398503</v>
      </c>
      <c r="L148">
        <v>408.62946294762997</v>
      </c>
      <c r="M148">
        <v>174.816881800141</v>
      </c>
      <c r="N148">
        <v>36.802568844357403</v>
      </c>
      <c r="O148">
        <v>6.1915713172635103</v>
      </c>
      <c r="P148">
        <v>2.32692472314401</v>
      </c>
      <c r="Q148">
        <v>13.6621697873749</v>
      </c>
      <c r="R148">
        <v>53.509466180782603</v>
      </c>
      <c r="S148">
        <v>2.3691810409084599</v>
      </c>
      <c r="T148">
        <v>2.58671197522512</v>
      </c>
      <c r="U148">
        <v>1.7456329418520999</v>
      </c>
      <c r="V148">
        <v>54.128134420011598</v>
      </c>
      <c r="W148">
        <v>11.8830409669406</v>
      </c>
      <c r="X148">
        <v>9.2172961698789297</v>
      </c>
      <c r="Y148">
        <v>4.7587030511535504</v>
      </c>
      <c r="Z148">
        <v>605.42391554387996</v>
      </c>
      <c r="AA148">
        <v>6.2605588577121001</v>
      </c>
      <c r="AB148">
        <v>11.309139643905599</v>
      </c>
      <c r="AC148">
        <v>3.0036573001284208</v>
      </c>
      <c r="AD148">
        <v>2339.0251067933705</v>
      </c>
    </row>
    <row r="149" spans="1:30" x14ac:dyDescent="0.2">
      <c r="A149" s="16" t="s">
        <v>45</v>
      </c>
      <c r="B149">
        <v>0.22167725474769101</v>
      </c>
      <c r="C149">
        <v>0.41362567680601098</v>
      </c>
      <c r="D149">
        <v>7.3256551392727298E-2</v>
      </c>
      <c r="E149">
        <v>9.1481288148960296E-2</v>
      </c>
      <c r="F149">
        <v>6.7146148724486696E-2</v>
      </c>
      <c r="G149">
        <v>0.87995140991948295</v>
      </c>
      <c r="H149">
        <v>0.37133053688698298</v>
      </c>
      <c r="I149">
        <v>2.8275688481199601E-2</v>
      </c>
      <c r="J149">
        <v>19.239422011071898</v>
      </c>
      <c r="K149">
        <v>1.23733754511769</v>
      </c>
      <c r="L149">
        <v>7.1979647255601202</v>
      </c>
      <c r="M149">
        <v>2.261952442863</v>
      </c>
      <c r="N149">
        <v>0.31238501163423399</v>
      </c>
      <c r="O149">
        <v>2.67421717624527E-2</v>
      </c>
      <c r="P149">
        <v>9.4538427659554402E-3</v>
      </c>
      <c r="Q149">
        <v>5.7542546239130403E-2</v>
      </c>
      <c r="R149">
        <v>0.68216932944227404</v>
      </c>
      <c r="S149">
        <v>3.5976518061253897E-2</v>
      </c>
      <c r="T149">
        <v>8.5971361672668393E-3</v>
      </c>
      <c r="U149">
        <v>2.5993794044968401E-2</v>
      </c>
      <c r="V149">
        <v>0.27323647178197502</v>
      </c>
      <c r="W149">
        <v>4.8116202077681601E-2</v>
      </c>
      <c r="X149">
        <v>3.5056051217237601E-2</v>
      </c>
      <c r="Y149">
        <v>1.7215139119354201E-2</v>
      </c>
      <c r="Z149">
        <v>2.14472508414396</v>
      </c>
      <c r="AA149">
        <v>3.5255529687080199E-2</v>
      </c>
      <c r="AB149">
        <v>3.7028447944116798E-2</v>
      </c>
      <c r="AC149">
        <v>1.0997093503908479E-2</v>
      </c>
      <c r="AD149">
        <v>35.843911649313164</v>
      </c>
    </row>
    <row r="150" spans="1:30" x14ac:dyDescent="0.2">
      <c r="A150" s="16" t="s">
        <v>46</v>
      </c>
      <c r="B150">
        <v>1.4117739663870601</v>
      </c>
      <c r="C150">
        <v>2.07151703773014</v>
      </c>
      <c r="D150">
        <v>0.51146811836738304</v>
      </c>
      <c r="E150">
        <v>1.3173235980760001</v>
      </c>
      <c r="F150">
        <v>0.47030761182910902</v>
      </c>
      <c r="G150">
        <v>4.3440572111620996</v>
      </c>
      <c r="H150">
        <v>1.37573997386754</v>
      </c>
      <c r="I150">
        <v>0.18949290788373199</v>
      </c>
      <c r="J150">
        <v>11.7813305160327</v>
      </c>
      <c r="K150">
        <v>9.2606159751094204</v>
      </c>
      <c r="L150">
        <v>11.6553126821061</v>
      </c>
      <c r="M150">
        <v>7.4541216650791497</v>
      </c>
      <c r="N150">
        <v>0.72095485370361601</v>
      </c>
      <c r="O150">
        <v>0.19383225787669101</v>
      </c>
      <c r="P150">
        <v>7.0846285329262196E-2</v>
      </c>
      <c r="Q150">
        <v>0.41213982837410101</v>
      </c>
      <c r="R150">
        <v>1.71355813137186</v>
      </c>
      <c r="S150">
        <v>0.24662684614734001</v>
      </c>
      <c r="T150">
        <v>7.1213609424118599E-2</v>
      </c>
      <c r="U150">
        <v>0.183944427892381</v>
      </c>
      <c r="V150">
        <v>1.7082048042853999</v>
      </c>
      <c r="W150">
        <v>0.35982127484388199</v>
      </c>
      <c r="X150">
        <v>0.28291726602265499</v>
      </c>
      <c r="Y150">
        <v>0.124165364698508</v>
      </c>
      <c r="Z150">
        <v>14.996320295397901</v>
      </c>
      <c r="AA150">
        <v>0.18071074438225501</v>
      </c>
      <c r="AB150">
        <v>0.25608002635579102</v>
      </c>
      <c r="AC150">
        <v>8.2350548003062199E-2</v>
      </c>
      <c r="AD150">
        <v>73.446747827739458</v>
      </c>
    </row>
    <row r="151" spans="1:30" x14ac:dyDescent="0.2">
      <c r="A151" s="17" t="s">
        <v>47</v>
      </c>
      <c r="B151">
        <v>1.0579292657724799</v>
      </c>
      <c r="C151">
        <v>1.58001257452161</v>
      </c>
      <c r="D151">
        <v>0.38049663241266601</v>
      </c>
      <c r="E151">
        <v>0.19973402520778899</v>
      </c>
      <c r="F151">
        <v>0.35706081488888097</v>
      </c>
      <c r="G151">
        <v>3.4166313480983899</v>
      </c>
      <c r="H151">
        <v>1.0261502913060201</v>
      </c>
      <c r="I151">
        <v>0.17622840433187101</v>
      </c>
      <c r="J151">
        <v>5.7953911775706999</v>
      </c>
      <c r="K151">
        <v>8.6720237166856204</v>
      </c>
      <c r="L151">
        <v>8.7979316726305505</v>
      </c>
      <c r="M151">
        <v>6.23167666973207</v>
      </c>
      <c r="N151">
        <v>0.32257970140635001</v>
      </c>
      <c r="O151">
        <v>0.150247365234179</v>
      </c>
      <c r="P151">
        <v>5.4863583646034997E-2</v>
      </c>
      <c r="Q151">
        <v>0.313431822207556</v>
      </c>
      <c r="R151">
        <v>0.92345429839228699</v>
      </c>
      <c r="S151">
        <v>0.22936296691702601</v>
      </c>
      <c r="T151">
        <v>5.6347867427892898E-2</v>
      </c>
      <c r="U151">
        <v>0.17106831793991401</v>
      </c>
      <c r="V151">
        <v>1.28939343530287</v>
      </c>
      <c r="W151">
        <v>0.28927209415100202</v>
      </c>
      <c r="X151">
        <v>0.13740665357005599</v>
      </c>
      <c r="Y151">
        <v>9.9332291758807104E-2</v>
      </c>
      <c r="Z151">
        <v>13.162259347069</v>
      </c>
      <c r="AA151">
        <v>0.113508478858777</v>
      </c>
      <c r="AB151">
        <v>0.21466914789080299</v>
      </c>
      <c r="AC151">
        <v>8.872859531702814E-3</v>
      </c>
      <c r="AD151">
        <v>55.22733682446303</v>
      </c>
    </row>
    <row r="152" spans="1:30" x14ac:dyDescent="0.2">
      <c r="A152" s="18" t="s">
        <v>16</v>
      </c>
      <c r="B152">
        <v>0.35384470061457501</v>
      </c>
      <c r="C152">
        <v>0.49150446320852698</v>
      </c>
      <c r="D152">
        <v>0.130971485954717</v>
      </c>
      <c r="E152">
        <v>1.1175895728682099</v>
      </c>
      <c r="F152">
        <v>0.113246796940227</v>
      </c>
      <c r="G152">
        <v>0.927425863063703</v>
      </c>
      <c r="H152">
        <v>0.34958968256151801</v>
      </c>
      <c r="I152">
        <v>1.32645035518613E-2</v>
      </c>
      <c r="J152">
        <v>5.9859393384620496</v>
      </c>
      <c r="K152">
        <v>0.58859225842380003</v>
      </c>
      <c r="L152">
        <v>2.85738100947562</v>
      </c>
      <c r="M152">
        <v>1.22244499534708</v>
      </c>
      <c r="N152">
        <v>0.398375152297266</v>
      </c>
      <c r="O152">
        <v>4.3584892642511801E-2</v>
      </c>
      <c r="P152">
        <v>1.5982701683227098E-2</v>
      </c>
      <c r="Q152">
        <v>9.8708006166544904E-2</v>
      </c>
      <c r="R152">
        <v>0.79010383297958098</v>
      </c>
      <c r="S152">
        <v>1.7263879230313799E-2</v>
      </c>
      <c r="T152">
        <v>1.48657419962256E-2</v>
      </c>
      <c r="U152">
        <v>1.2876109952466601E-2</v>
      </c>
      <c r="V152">
        <v>0.41881136898252702</v>
      </c>
      <c r="W152">
        <v>7.0549180692879895E-2</v>
      </c>
      <c r="X152">
        <v>0.145510612452599</v>
      </c>
      <c r="Y152">
        <v>2.48330729397017E-2</v>
      </c>
      <c r="Z152">
        <v>1.8340609483288299</v>
      </c>
      <c r="AA152">
        <v>6.7202265523477495E-2</v>
      </c>
      <c r="AB152">
        <v>4.1410878464988199E-2</v>
      </c>
      <c r="AC152">
        <v>7.3477688471359381E-2</v>
      </c>
      <c r="AD152">
        <v>18.219411003276427</v>
      </c>
    </row>
    <row r="153" spans="1:30" x14ac:dyDescent="0.2">
      <c r="A153" s="19" t="s">
        <v>48</v>
      </c>
      <c r="B153">
        <v>16.9664575786916</v>
      </c>
      <c r="C153">
        <v>68.030180406032798</v>
      </c>
      <c r="D153">
        <v>15.592672072145399</v>
      </c>
      <c r="E153">
        <v>2.3060822209505401</v>
      </c>
      <c r="F153">
        <v>17.066881032003899</v>
      </c>
      <c r="G153">
        <v>91.200587578035297</v>
      </c>
      <c r="H153">
        <v>29.5270601330894</v>
      </c>
      <c r="I153">
        <v>1.23763222429882</v>
      </c>
      <c r="J153">
        <v>170.030313589797</v>
      </c>
      <c r="K153">
        <v>219.054936277677</v>
      </c>
      <c r="L153">
        <v>352.53155363616401</v>
      </c>
      <c r="M153">
        <v>150.19603682547699</v>
      </c>
      <c r="N153">
        <v>17.4183381049804</v>
      </c>
      <c r="O153">
        <v>4.5926335414086301</v>
      </c>
      <c r="P153">
        <v>1.99775559167423</v>
      </c>
      <c r="Q153">
        <v>10.527917668186101</v>
      </c>
      <c r="R153">
        <v>42.846542365632999</v>
      </c>
      <c r="S153">
        <v>1.79683829115116</v>
      </c>
      <c r="T153">
        <v>1.6987248775880299</v>
      </c>
      <c r="U153">
        <v>1.3134793861788601</v>
      </c>
      <c r="V153">
        <v>48.021435419608203</v>
      </c>
      <c r="W153">
        <v>8.8276026430567995</v>
      </c>
      <c r="X153">
        <v>5.7932469768721697</v>
      </c>
      <c r="Y153">
        <v>4.4688839793884796</v>
      </c>
      <c r="Z153">
        <v>519.843630682254</v>
      </c>
      <c r="AA153">
        <v>4.9912994570624996</v>
      </c>
      <c r="AB153">
        <v>9.9370653777072206</v>
      </c>
      <c r="AC153">
        <v>1.7740109031070355</v>
      </c>
      <c r="AD153">
        <v>1819.5897988402216</v>
      </c>
    </row>
    <row r="154" spans="1:30" x14ac:dyDescent="0.2">
      <c r="A154" s="20" t="s">
        <v>49</v>
      </c>
      <c r="B154">
        <v>34.982165100354102</v>
      </c>
      <c r="C154">
        <v>10.2063444545587</v>
      </c>
      <c r="D154">
        <v>1.6958031124827699</v>
      </c>
      <c r="E154">
        <v>16.4880197701087</v>
      </c>
      <c r="F154">
        <v>2.2680459454750999</v>
      </c>
      <c r="G154">
        <v>78.7015484370623</v>
      </c>
      <c r="H154">
        <v>4.4788752512712202</v>
      </c>
      <c r="I154">
        <v>0.204724901238544</v>
      </c>
      <c r="J154">
        <v>80.913042567463904</v>
      </c>
      <c r="K154">
        <v>14.091585600599</v>
      </c>
      <c r="L154">
        <v>37.244631903799402</v>
      </c>
      <c r="M154">
        <v>14.904770866721901</v>
      </c>
      <c r="N154">
        <v>18.350890874039099</v>
      </c>
      <c r="O154">
        <v>1.3783633462157201</v>
      </c>
      <c r="P154">
        <v>0.248869003374558</v>
      </c>
      <c r="Q154">
        <v>2.6645697445755498</v>
      </c>
      <c r="R154">
        <v>8.2671963543354892</v>
      </c>
      <c r="S154">
        <v>0.28973938554870399</v>
      </c>
      <c r="T154">
        <v>0.80817635204570104</v>
      </c>
      <c r="U154">
        <v>0.22221533373589</v>
      </c>
      <c r="V154">
        <v>4.1252577243360298</v>
      </c>
      <c r="W154">
        <v>2.64750084696229</v>
      </c>
      <c r="X154">
        <v>3.1060758757668698</v>
      </c>
      <c r="Y154">
        <v>0.148438567947205</v>
      </c>
      <c r="Z154">
        <v>68.439239482083707</v>
      </c>
      <c r="AA154">
        <v>1.0532931265802601</v>
      </c>
      <c r="AB154">
        <v>1.0789657918984701</v>
      </c>
      <c r="AC154">
        <v>1.1362987555144146</v>
      </c>
      <c r="AD154">
        <v>410.14464847609611</v>
      </c>
    </row>
    <row r="155" spans="1:30" x14ac:dyDescent="0.2">
      <c r="A155" s="21" t="s">
        <v>15</v>
      </c>
      <c r="B155">
        <v>25.9609157270738</v>
      </c>
      <c r="C155">
        <v>8.0337605491605899</v>
      </c>
      <c r="D155">
        <v>1.2084816441042801</v>
      </c>
      <c r="E155">
        <v>2.6302034650301498</v>
      </c>
      <c r="F155">
        <v>1.7204797712675799</v>
      </c>
      <c r="G155">
        <v>59.924160348184898</v>
      </c>
      <c r="H155">
        <v>3.4171253139403599</v>
      </c>
      <c r="I155">
        <v>0.19039415815184599</v>
      </c>
      <c r="J155">
        <v>36.048898940308597</v>
      </c>
      <c r="K155">
        <v>13.1877624247011</v>
      </c>
      <c r="L155">
        <v>28.153132943810899</v>
      </c>
      <c r="M155">
        <v>12.229540051195601</v>
      </c>
      <c r="N155">
        <v>7.9528108471629402</v>
      </c>
      <c r="O155">
        <v>1.04308316493845</v>
      </c>
      <c r="P155">
        <v>0.191338969314896</v>
      </c>
      <c r="Q155">
        <v>2.0135484826560899</v>
      </c>
      <c r="R155">
        <v>4.8808311762984298</v>
      </c>
      <c r="S155">
        <v>0.26945762856029498</v>
      </c>
      <c r="T155">
        <v>0.60660343754448498</v>
      </c>
      <c r="U155">
        <v>0.20666026037437801</v>
      </c>
      <c r="V155">
        <v>3.25318969314857</v>
      </c>
      <c r="W155">
        <v>2.16714447834865</v>
      </c>
      <c r="X155">
        <v>1.35422799899624</v>
      </c>
      <c r="Y155">
        <v>0.118750854357764</v>
      </c>
      <c r="Z155">
        <v>61.564663106918502</v>
      </c>
      <c r="AA155">
        <v>0.64533572665221495</v>
      </c>
      <c r="AB155">
        <v>0.91422687638480005</v>
      </c>
      <c r="AC155">
        <v>0.12155991225207949</v>
      </c>
      <c r="AD155">
        <v>280.00828795083896</v>
      </c>
    </row>
    <row r="156" spans="1:30" x14ac:dyDescent="0.2">
      <c r="A156" s="21" t="s">
        <v>16</v>
      </c>
      <c r="B156">
        <v>9.02124937328038</v>
      </c>
      <c r="C156">
        <v>2.1725839053981302</v>
      </c>
      <c r="D156">
        <v>0.48732146837849799</v>
      </c>
      <c r="E156">
        <v>13.857816305078501</v>
      </c>
      <c r="F156">
        <v>0.54756617420751696</v>
      </c>
      <c r="G156">
        <v>18.777388088877299</v>
      </c>
      <c r="H156">
        <v>1.0617499373308601</v>
      </c>
      <c r="I156">
        <v>1.4330743086697999E-2</v>
      </c>
      <c r="J156">
        <v>44.864143627155201</v>
      </c>
      <c r="K156">
        <v>0.90382317589791605</v>
      </c>
      <c r="L156">
        <v>9.0914989599884208</v>
      </c>
      <c r="M156">
        <v>2.6752308155262501</v>
      </c>
      <c r="N156">
        <v>10.398080026876199</v>
      </c>
      <c r="O156">
        <v>0.335280181277269</v>
      </c>
      <c r="P156">
        <v>5.7530034059661797E-2</v>
      </c>
      <c r="Q156">
        <v>0.65102126191945997</v>
      </c>
      <c r="R156">
        <v>3.3863651780370501</v>
      </c>
      <c r="S156">
        <v>2.02817569884093E-2</v>
      </c>
      <c r="T156">
        <v>0.20157291450121601</v>
      </c>
      <c r="U156">
        <v>1.55550733615123E-2</v>
      </c>
      <c r="V156">
        <v>0.87206803118745901</v>
      </c>
      <c r="W156">
        <v>0.48035636861363901</v>
      </c>
      <c r="X156">
        <v>1.75184787677062</v>
      </c>
      <c r="Y156">
        <v>2.9687713589441E-2</v>
      </c>
      <c r="Z156">
        <v>6.8745763751651596</v>
      </c>
      <c r="AA156">
        <v>0.40795739992804603</v>
      </c>
      <c r="AB156">
        <v>0.16473891551367001</v>
      </c>
      <c r="AC156">
        <v>1.0147388432623352</v>
      </c>
      <c r="AD156">
        <v>130.13636052525717</v>
      </c>
    </row>
    <row r="157" spans="1:30" x14ac:dyDescent="0.2">
      <c r="A157" s="14" t="s">
        <v>17</v>
      </c>
      <c r="B157">
        <v>18.411441977607101</v>
      </c>
      <c r="C157">
        <v>27.1815141084905</v>
      </c>
      <c r="D157">
        <v>9.5266779837755404</v>
      </c>
      <c r="E157">
        <v>10.525121186034101</v>
      </c>
      <c r="F157">
        <v>9.2625341215422807</v>
      </c>
      <c r="G157">
        <v>75.897194835912401</v>
      </c>
      <c r="H157">
        <v>12.002101521895201</v>
      </c>
      <c r="I157">
        <v>0.87283962431053197</v>
      </c>
      <c r="J157">
        <v>142.532092934307</v>
      </c>
      <c r="K157">
        <v>69.646312464775804</v>
      </c>
      <c r="L157">
        <v>205.89782837414899</v>
      </c>
      <c r="M157">
        <v>42.053764947452798</v>
      </c>
      <c r="N157">
        <v>24.631947624020398</v>
      </c>
      <c r="O157">
        <v>3.6229279559265799</v>
      </c>
      <c r="P157">
        <v>1.3373931594845301</v>
      </c>
      <c r="Q157">
        <v>4.0658759223126202</v>
      </c>
      <c r="R157">
        <v>24.980544724869699</v>
      </c>
      <c r="S157">
        <v>1.2898344405484301</v>
      </c>
      <c r="T157">
        <v>1.1201092224487601</v>
      </c>
      <c r="U157">
        <v>0.56062146323919704</v>
      </c>
      <c r="V157">
        <v>17.527053084201601</v>
      </c>
      <c r="W157">
        <v>5.1413494335916301</v>
      </c>
      <c r="X157">
        <v>12.9338395313088</v>
      </c>
      <c r="Y157">
        <v>3.3125776329410299</v>
      </c>
      <c r="Z157">
        <v>208.23253106961701</v>
      </c>
      <c r="AA157">
        <v>2.1060091051565699</v>
      </c>
      <c r="AB157">
        <v>3.9976021439717502</v>
      </c>
      <c r="AC157">
        <v>2.1038106835185344</v>
      </c>
      <c r="AD157">
        <v>940.7734512774116</v>
      </c>
    </row>
    <row r="158" spans="1:30" x14ac:dyDescent="0.2">
      <c r="A158" s="15" t="s">
        <v>47</v>
      </c>
      <c r="B158">
        <v>1.3611591926797399</v>
      </c>
      <c r="C158">
        <v>4.8052863264735501</v>
      </c>
      <c r="D158">
        <v>1.0040805520585601</v>
      </c>
      <c r="E158">
        <v>6.1882630314921503</v>
      </c>
      <c r="F158">
        <v>1.06329425335278</v>
      </c>
      <c r="G158">
        <v>18.748793502007299</v>
      </c>
      <c r="H158">
        <v>0.62985645907262899</v>
      </c>
      <c r="I158">
        <v>0.123617690129856</v>
      </c>
      <c r="J158">
        <v>32.735570508007697</v>
      </c>
      <c r="K158">
        <v>1.40532987202752</v>
      </c>
      <c r="L158">
        <v>38.320247570312702</v>
      </c>
      <c r="M158">
        <v>6.2344789473249698</v>
      </c>
      <c r="N158">
        <v>2.6597647034634102</v>
      </c>
      <c r="O158">
        <v>0.70814302363815795</v>
      </c>
      <c r="P158">
        <v>0.20452923908259801</v>
      </c>
      <c r="Q158">
        <v>0.81244532223763399</v>
      </c>
      <c r="R158">
        <v>12.5955696556282</v>
      </c>
      <c r="S158">
        <v>0.15710766119604799</v>
      </c>
      <c r="T158">
        <v>2.4878619641137901E-2</v>
      </c>
      <c r="U158">
        <v>6.3211944027516107E-2</v>
      </c>
      <c r="V158">
        <v>2.3160608663132498</v>
      </c>
      <c r="W158">
        <v>1.67774814908908</v>
      </c>
      <c r="X158">
        <v>7.3712510447790596</v>
      </c>
      <c r="Y158">
        <v>2.6314526958698998</v>
      </c>
      <c r="Z158">
        <v>7.5754490417773903</v>
      </c>
      <c r="AA158">
        <v>0.59711923139843803</v>
      </c>
      <c r="AB158">
        <v>0.22093874438137501</v>
      </c>
      <c r="AC158">
        <v>0.41232388309748313</v>
      </c>
      <c r="AD158">
        <v>152.64797173056039</v>
      </c>
    </row>
    <row r="159" spans="1:30" x14ac:dyDescent="0.2">
      <c r="A159" s="22" t="s">
        <v>50</v>
      </c>
      <c r="B159">
        <v>17.050282784927301</v>
      </c>
      <c r="C159">
        <v>22.376227782017001</v>
      </c>
      <c r="D159">
        <v>8.5225974317169797</v>
      </c>
      <c r="E159">
        <v>4.3368581545419804</v>
      </c>
      <c r="F159">
        <v>8.1992398681894905</v>
      </c>
      <c r="G159">
        <v>57.148401333905099</v>
      </c>
      <c r="H159">
        <v>11.3722450628226</v>
      </c>
      <c r="I159">
        <v>0.74922193418067495</v>
      </c>
      <c r="J159">
        <v>109.79652242629901</v>
      </c>
      <c r="K159">
        <v>68.240982592748296</v>
      </c>
      <c r="L159">
        <v>167.57758080383701</v>
      </c>
      <c r="M159">
        <v>35.819286000127804</v>
      </c>
      <c r="N159">
        <v>21.972182920557</v>
      </c>
      <c r="O159">
        <v>2.9147849322884198</v>
      </c>
      <c r="P159">
        <v>1.13286392040193</v>
      </c>
      <c r="Q159">
        <v>3.25343060007499</v>
      </c>
      <c r="R159">
        <v>12.384975069241399</v>
      </c>
      <c r="S159">
        <v>1.1327267793523901</v>
      </c>
      <c r="T159">
        <v>1.09523060280763</v>
      </c>
      <c r="U159">
        <v>0.49740951921168097</v>
      </c>
      <c r="V159">
        <v>15.2109922178883</v>
      </c>
      <c r="W159">
        <v>3.4636012845025399</v>
      </c>
      <c r="X159">
        <v>5.5625884865297399</v>
      </c>
      <c r="Y159">
        <v>0.68112493707112798</v>
      </c>
      <c r="Z159">
        <v>200.65708202783901</v>
      </c>
      <c r="AA159">
        <v>1.50888987375814</v>
      </c>
      <c r="AB159">
        <v>3.7766633995903698</v>
      </c>
      <c r="AC159">
        <v>1.6914868004210515</v>
      </c>
      <c r="AD159">
        <v>788.12547954685124</v>
      </c>
    </row>
    <row r="160" spans="1:30" x14ac:dyDescent="0.2">
      <c r="A160" s="2"/>
    </row>
    <row r="161" spans="1:30" x14ac:dyDescent="0.2">
      <c r="A161" s="13" t="s">
        <v>76</v>
      </c>
      <c r="B161">
        <v>237.415919588218</v>
      </c>
      <c r="C161">
        <v>169.14077542047599</v>
      </c>
      <c r="D161">
        <v>163.72940946714999</v>
      </c>
      <c r="E161">
        <v>22.4831329909385</v>
      </c>
      <c r="F161">
        <v>219.70613611499201</v>
      </c>
      <c r="G161">
        <v>1723.54856690837</v>
      </c>
      <c r="H161">
        <v>42.624265337211</v>
      </c>
      <c r="I161">
        <v>12.0003146490128</v>
      </c>
      <c r="J161">
        <v>1115.1279946391001</v>
      </c>
      <c r="K161">
        <v>375.45542678102203</v>
      </c>
      <c r="L161">
        <v>2710.9335975228801</v>
      </c>
      <c r="M161">
        <v>2809.01476761298</v>
      </c>
      <c r="N161">
        <v>65.7022326700246</v>
      </c>
      <c r="O161">
        <v>9.1646815107958606</v>
      </c>
      <c r="P161">
        <v>36.532338497309702</v>
      </c>
      <c r="Q161">
        <v>137.387169679198</v>
      </c>
      <c r="R161">
        <v>64.918937769364604</v>
      </c>
      <c r="S161">
        <v>14.3903026114026</v>
      </c>
      <c r="T161">
        <v>4.4015179115682903</v>
      </c>
      <c r="U161">
        <v>6.46206125724175</v>
      </c>
      <c r="V161">
        <v>125.434242381727</v>
      </c>
      <c r="W161">
        <v>78.098504401058307</v>
      </c>
      <c r="X161">
        <v>35.711660318629903</v>
      </c>
      <c r="Y161">
        <v>118.012375077391</v>
      </c>
      <c r="Z161">
        <v>1070.1652615016601</v>
      </c>
      <c r="AA161">
        <v>45.224339936579803</v>
      </c>
      <c r="AB161">
        <v>87.597419523773695</v>
      </c>
      <c r="AC161">
        <v>12.331969332564906</v>
      </c>
      <c r="AD161">
        <v>11512.715321412663</v>
      </c>
    </row>
    <row r="162" spans="1:30" x14ac:dyDescent="0.2">
      <c r="A162" s="14" t="s">
        <v>1</v>
      </c>
      <c r="B162">
        <v>187.13764625127499</v>
      </c>
      <c r="C162">
        <v>132.26629427190801</v>
      </c>
      <c r="D162">
        <v>96.551828967026694</v>
      </c>
      <c r="E162">
        <v>11.711724334704099</v>
      </c>
      <c r="F162">
        <v>172.646509825393</v>
      </c>
      <c r="G162">
        <v>1327.8563983649599</v>
      </c>
      <c r="H162">
        <v>33.009477619741702</v>
      </c>
      <c r="I162">
        <v>9.09038082365592</v>
      </c>
      <c r="J162">
        <v>631.68650084921899</v>
      </c>
      <c r="K162">
        <v>290.56477634154197</v>
      </c>
      <c r="L162">
        <v>1936.09820939164</v>
      </c>
      <c r="M162">
        <v>2082.0734334602898</v>
      </c>
      <c r="N162">
        <v>43.031288390265203</v>
      </c>
      <c r="O162">
        <v>6.3131433280106597</v>
      </c>
      <c r="P162">
        <v>27.997258858308602</v>
      </c>
      <c r="Q162">
        <v>99.6997921634254</v>
      </c>
      <c r="R162">
        <v>47.292665524159602</v>
      </c>
      <c r="S162">
        <v>10.612214182962299</v>
      </c>
      <c r="T162">
        <v>3.6770951565890599</v>
      </c>
      <c r="U162">
        <v>4.8900397030640299</v>
      </c>
      <c r="V162">
        <v>88.974704155809306</v>
      </c>
      <c r="W162">
        <v>59.732567931414003</v>
      </c>
      <c r="X162">
        <v>10.1828568642054</v>
      </c>
      <c r="Y162">
        <v>87.125600995114496</v>
      </c>
      <c r="Z162">
        <v>802.90399376128505</v>
      </c>
      <c r="AA162">
        <v>30.742603628493001</v>
      </c>
      <c r="AB162">
        <v>63.180488475368598</v>
      </c>
      <c r="AC162">
        <v>4.1311707246568528</v>
      </c>
      <c r="AD162">
        <v>8301.1806643445016</v>
      </c>
    </row>
    <row r="163" spans="1:30" x14ac:dyDescent="0.2">
      <c r="A163" s="15" t="s">
        <v>15</v>
      </c>
      <c r="B163">
        <v>187.13764625127499</v>
      </c>
      <c r="C163">
        <v>132.26629427190801</v>
      </c>
      <c r="D163">
        <v>96.551828967026694</v>
      </c>
      <c r="E163">
        <v>11.711724334704099</v>
      </c>
      <c r="F163">
        <v>172.646509825393</v>
      </c>
      <c r="G163">
        <v>1327.8563983649599</v>
      </c>
      <c r="H163">
        <v>33.009477619741702</v>
      </c>
      <c r="I163">
        <v>9.09038082365592</v>
      </c>
      <c r="J163">
        <v>631.68650084921899</v>
      </c>
      <c r="K163">
        <v>290.56477634154197</v>
      </c>
      <c r="L163">
        <v>1936.09820939164</v>
      </c>
      <c r="M163">
        <v>2082.0734334602898</v>
      </c>
      <c r="N163">
        <v>43.031288390265203</v>
      </c>
      <c r="O163">
        <v>6.3131433280106597</v>
      </c>
      <c r="P163">
        <v>27.997258858308602</v>
      </c>
      <c r="Q163">
        <v>99.6997921634254</v>
      </c>
      <c r="R163">
        <v>47.292665524159602</v>
      </c>
      <c r="S163">
        <v>10.612214182962299</v>
      </c>
      <c r="T163">
        <v>3.6770951565890599</v>
      </c>
      <c r="U163">
        <v>4.8900397030640299</v>
      </c>
      <c r="V163">
        <v>88.974704155809306</v>
      </c>
      <c r="W163">
        <v>59.732567931414003</v>
      </c>
      <c r="X163">
        <v>10.1828568642054</v>
      </c>
      <c r="Y163">
        <v>87.125600995114496</v>
      </c>
      <c r="Z163">
        <v>802.90399376128505</v>
      </c>
      <c r="AA163">
        <v>30.742603628493001</v>
      </c>
      <c r="AB163">
        <v>63.180488475368598</v>
      </c>
      <c r="AC163">
        <v>4.1311707246568528</v>
      </c>
      <c r="AD163">
        <v>8301.1806643445016</v>
      </c>
    </row>
    <row r="164" spans="1:30" x14ac:dyDescent="0.2">
      <c r="A164" s="14" t="s">
        <v>12</v>
      </c>
      <c r="B164">
        <v>0.168236949204258</v>
      </c>
      <c r="C164">
        <v>0.19149579058927599</v>
      </c>
      <c r="D164">
        <v>1.0282408403249801</v>
      </c>
      <c r="E164">
        <v>1.1814847369974999</v>
      </c>
      <c r="F164">
        <v>0.21458713266180099</v>
      </c>
      <c r="G164">
        <v>3.1426242986067501</v>
      </c>
      <c r="H164">
        <v>3.0544572566812998E-2</v>
      </c>
      <c r="I164">
        <v>6.4743764742284597E-4</v>
      </c>
      <c r="J164">
        <v>11.5283870865944</v>
      </c>
      <c r="K164">
        <v>0.41112913898235598</v>
      </c>
      <c r="L164">
        <v>5.7823507748097596</v>
      </c>
      <c r="M164">
        <v>3.2156026013649899</v>
      </c>
      <c r="N164">
        <v>2.3522020439590698</v>
      </c>
      <c r="O164">
        <v>0.29032735603446103</v>
      </c>
      <c r="P164">
        <v>3.5117540030180701E-2</v>
      </c>
      <c r="Q164">
        <v>0.103277445405779</v>
      </c>
      <c r="R164">
        <v>1.77677028221276</v>
      </c>
      <c r="S164">
        <v>1.8837461438552E-3</v>
      </c>
      <c r="T164">
        <v>1.7539568336926999E-2</v>
      </c>
      <c r="U164">
        <v>5.3639383679433003E-4</v>
      </c>
      <c r="V164">
        <v>0.217430975946834</v>
      </c>
      <c r="W164">
        <v>2.8471303807641998E-2</v>
      </c>
      <c r="X164">
        <v>0.37351118147456502</v>
      </c>
      <c r="Y164">
        <v>0.57288816818330202</v>
      </c>
      <c r="Z164">
        <v>1.7355464145623001</v>
      </c>
      <c r="AA164">
        <v>0.40698699692363699</v>
      </c>
      <c r="AB164">
        <v>5.5049732398752202E-2</v>
      </c>
      <c r="AC164">
        <v>0.56334928937775086</v>
      </c>
      <c r="AD164">
        <v>35.426219798985052</v>
      </c>
    </row>
    <row r="165" spans="1:30" x14ac:dyDescent="0.2">
      <c r="A165" s="15" t="s">
        <v>15</v>
      </c>
      <c r="B165">
        <v>0.168236949204258</v>
      </c>
      <c r="C165">
        <v>0.19149579058927599</v>
      </c>
      <c r="D165">
        <v>1.0282408403249801</v>
      </c>
      <c r="E165">
        <v>1.1814847369974999</v>
      </c>
      <c r="F165">
        <v>0.21458713266180099</v>
      </c>
      <c r="G165">
        <v>3.1426242986067501</v>
      </c>
      <c r="H165">
        <v>3.0544572566812998E-2</v>
      </c>
      <c r="I165">
        <v>6.4743764742284597E-4</v>
      </c>
      <c r="J165">
        <v>11.5283870865944</v>
      </c>
      <c r="K165">
        <v>0.41112913898235598</v>
      </c>
      <c r="L165">
        <v>5.7823507748097596</v>
      </c>
      <c r="M165">
        <v>3.2156026013649899</v>
      </c>
      <c r="N165">
        <v>2.3522020439590698</v>
      </c>
      <c r="O165">
        <v>0.29032735603446103</v>
      </c>
      <c r="P165">
        <v>3.5117540030180701E-2</v>
      </c>
      <c r="Q165">
        <v>0.103277445405779</v>
      </c>
      <c r="R165">
        <v>1.77677028221276</v>
      </c>
      <c r="S165">
        <v>1.8837461438552E-3</v>
      </c>
      <c r="T165">
        <v>1.7539568336926999E-2</v>
      </c>
      <c r="U165">
        <v>5.3639383679433003E-4</v>
      </c>
      <c r="V165">
        <v>0.217430975946834</v>
      </c>
      <c r="W165">
        <v>2.8471303807641998E-2</v>
      </c>
      <c r="X165">
        <v>0.37351118147456502</v>
      </c>
      <c r="Y165">
        <v>0.57288816818330202</v>
      </c>
      <c r="Z165">
        <v>1.7355464145623001</v>
      </c>
      <c r="AA165">
        <v>0.40698699692363699</v>
      </c>
      <c r="AB165">
        <v>5.5049732398752202E-2</v>
      </c>
      <c r="AC165">
        <v>0.56334928937775086</v>
      </c>
      <c r="AD165">
        <v>35.426219798985052</v>
      </c>
    </row>
    <row r="166" spans="1:30" x14ac:dyDescent="0.2">
      <c r="A166" s="14" t="s">
        <v>14</v>
      </c>
      <c r="B166">
        <v>37.182721956889203</v>
      </c>
      <c r="C166">
        <v>25.933122386499399</v>
      </c>
      <c r="D166">
        <v>43.135341123062602</v>
      </c>
      <c r="E166">
        <v>6.0551596504626302</v>
      </c>
      <c r="F166">
        <v>31.7468189967767</v>
      </c>
      <c r="G166">
        <v>275.03634107779902</v>
      </c>
      <c r="H166">
        <v>7.1462994940478097</v>
      </c>
      <c r="I166">
        <v>1.9331538549992799</v>
      </c>
      <c r="J166">
        <v>322.451692498017</v>
      </c>
      <c r="K166">
        <v>65.612201354153399</v>
      </c>
      <c r="L166">
        <v>507.39949573276601</v>
      </c>
      <c r="M166">
        <v>582.18241891586899</v>
      </c>
      <c r="N166">
        <v>12.0351637290835</v>
      </c>
      <c r="O166">
        <v>1.62229933963868</v>
      </c>
      <c r="P166">
        <v>5.3907318434024001</v>
      </c>
      <c r="Q166">
        <v>28.866850610895799</v>
      </c>
      <c r="R166">
        <v>10.522904567092899</v>
      </c>
      <c r="S166">
        <v>2.45262086471201</v>
      </c>
      <c r="T166">
        <v>0.49167310437586498</v>
      </c>
      <c r="U166">
        <v>1.1453659051998499</v>
      </c>
      <c r="V166">
        <v>26.990655307607799</v>
      </c>
      <c r="W166">
        <v>12.5811689984052</v>
      </c>
      <c r="X166">
        <v>10.6074822825236</v>
      </c>
      <c r="Y166">
        <v>17.706346920661499</v>
      </c>
      <c r="Z166">
        <v>195.817646364838</v>
      </c>
      <c r="AA166">
        <v>10.5784449080227</v>
      </c>
      <c r="AB166">
        <v>17.870275024843099</v>
      </c>
      <c r="AC166">
        <v>4.5260250774185016</v>
      </c>
      <c r="AD166">
        <v>2265.0204218900662</v>
      </c>
    </row>
    <row r="167" spans="1:30" x14ac:dyDescent="0.2">
      <c r="A167" s="16" t="s">
        <v>45</v>
      </c>
      <c r="B167">
        <v>1.7592257416589101</v>
      </c>
      <c r="C167">
        <v>22.9806945233024</v>
      </c>
      <c r="D167">
        <v>1.3026749480380999</v>
      </c>
      <c r="E167">
        <v>2.8740873049130301E-2</v>
      </c>
      <c r="F167">
        <v>0.47818016060763302</v>
      </c>
      <c r="G167">
        <v>19.148993245406601</v>
      </c>
      <c r="H167">
        <v>2.1482576713971202</v>
      </c>
      <c r="I167">
        <v>0.12816924402528901</v>
      </c>
      <c r="J167">
        <v>142.78818310299701</v>
      </c>
      <c r="K167">
        <v>1.24742688581355</v>
      </c>
      <c r="L167">
        <v>76.389773403244206</v>
      </c>
      <c r="M167">
        <v>68.012708977634304</v>
      </c>
      <c r="N167">
        <v>0.90304634648515503</v>
      </c>
      <c r="O167">
        <v>7.2949379603801601E-2</v>
      </c>
      <c r="P167">
        <v>4.4883772369981603E-2</v>
      </c>
      <c r="Q167">
        <v>7.4046228535549403</v>
      </c>
      <c r="R167">
        <v>8.6410156242314802</v>
      </c>
      <c r="S167">
        <v>6.3517659559650802E-2</v>
      </c>
      <c r="T167">
        <v>6.59629904436117E-3</v>
      </c>
      <c r="U167">
        <v>1.7721925256189801E-2</v>
      </c>
      <c r="V167">
        <v>4.3254841731536597</v>
      </c>
      <c r="W167">
        <v>3.7651460576486899</v>
      </c>
      <c r="X167">
        <v>0.14139851414707499</v>
      </c>
      <c r="Y167">
        <v>0.20941230690779999</v>
      </c>
      <c r="Z167">
        <v>2.6901658985800299</v>
      </c>
      <c r="AA167">
        <v>0.63333929654564203</v>
      </c>
      <c r="AB167">
        <v>0.19703020848306299</v>
      </c>
      <c r="AC167">
        <v>3.4017408146750257E-2</v>
      </c>
      <c r="AD167">
        <v>365.56337650089301</v>
      </c>
    </row>
    <row r="168" spans="1:30" x14ac:dyDescent="0.2">
      <c r="A168" s="16" t="s">
        <v>46</v>
      </c>
      <c r="B168">
        <v>3.51663669126558</v>
      </c>
      <c r="C168">
        <v>1.8060648695980299</v>
      </c>
      <c r="D168">
        <v>3.7160929073274298</v>
      </c>
      <c r="E168">
        <v>1.25642648833231</v>
      </c>
      <c r="F168">
        <v>3.5052750206574199</v>
      </c>
      <c r="G168">
        <v>42.8602261696699</v>
      </c>
      <c r="H168">
        <v>0.143906690856519</v>
      </c>
      <c r="I168">
        <v>0.17969380164441601</v>
      </c>
      <c r="J168">
        <v>22.919123307053798</v>
      </c>
      <c r="K168">
        <v>9.7629752853136402</v>
      </c>
      <c r="L168">
        <v>57.232114722626001</v>
      </c>
      <c r="M168">
        <v>87.398606434220298</v>
      </c>
      <c r="N168">
        <v>1.5550486927223199</v>
      </c>
      <c r="O168">
        <v>0.13983888188256599</v>
      </c>
      <c r="P168">
        <v>0.34481990276298402</v>
      </c>
      <c r="Q168">
        <v>5.3422924691057601</v>
      </c>
      <c r="R168">
        <v>0.51224920715384403</v>
      </c>
      <c r="S168">
        <v>0.192004048397316</v>
      </c>
      <c r="T168">
        <v>5.0580710461438097E-2</v>
      </c>
      <c r="U168">
        <v>8.4908096309819006E-2</v>
      </c>
      <c r="V168">
        <v>2.9150044679564999</v>
      </c>
      <c r="W168">
        <v>1.4217569640418499</v>
      </c>
      <c r="X168">
        <v>0.91708858034969598</v>
      </c>
      <c r="Y168">
        <v>1.5493527873836599</v>
      </c>
      <c r="Z168">
        <v>19.8391271720314</v>
      </c>
      <c r="AA168">
        <v>0.80618795672632404</v>
      </c>
      <c r="AB168">
        <v>1.46574097485985</v>
      </c>
      <c r="AC168">
        <v>0.28902616381184459</v>
      </c>
      <c r="AD168">
        <v>271.72216946452289</v>
      </c>
    </row>
    <row r="169" spans="1:30" x14ac:dyDescent="0.2">
      <c r="A169" s="17" t="s">
        <v>47</v>
      </c>
      <c r="B169">
        <v>2.6352326656795602</v>
      </c>
      <c r="C169">
        <v>1.37754368049681</v>
      </c>
      <c r="D169">
        <v>2.7645141235470798</v>
      </c>
      <c r="E169">
        <v>0.19050073972623199</v>
      </c>
      <c r="F169">
        <v>2.6612292121275698</v>
      </c>
      <c r="G169">
        <v>33.709867342816899</v>
      </c>
      <c r="H169">
        <v>0.10733852003163601</v>
      </c>
      <c r="I169">
        <v>0.16711523552930699</v>
      </c>
      <c r="J169">
        <v>11.274217698128201</v>
      </c>
      <c r="K169">
        <v>9.1424537468367504</v>
      </c>
      <c r="L169">
        <v>43.201263539059902</v>
      </c>
      <c r="M169">
        <v>73.065597954315393</v>
      </c>
      <c r="N169">
        <v>0.69578162958997103</v>
      </c>
      <c r="O169">
        <v>0.10839487601447199</v>
      </c>
      <c r="P169">
        <v>0.26702960487105099</v>
      </c>
      <c r="Q169">
        <v>4.06027274707768</v>
      </c>
      <c r="R169">
        <v>0.276056425243972</v>
      </c>
      <c r="S169">
        <v>0.17856376500950399</v>
      </c>
      <c r="T169">
        <v>4.0022057448537103E-2</v>
      </c>
      <c r="U169">
        <v>7.89645295681317E-2</v>
      </c>
      <c r="V169">
        <v>2.2003143975666299</v>
      </c>
      <c r="W169">
        <v>1.1429969351884399</v>
      </c>
      <c r="X169">
        <v>0.44540962319024602</v>
      </c>
      <c r="Y169">
        <v>1.2394822299069299</v>
      </c>
      <c r="Z169">
        <v>17.4127873981124</v>
      </c>
      <c r="AA169">
        <v>0.50638476951156197</v>
      </c>
      <c r="AB169">
        <v>1.2287149864028599</v>
      </c>
      <c r="AC169">
        <v>3.1141123097250832E-2</v>
      </c>
      <c r="AD169">
        <v>210.20919155609533</v>
      </c>
    </row>
    <row r="170" spans="1:30" x14ac:dyDescent="0.2">
      <c r="A170" s="18" t="s">
        <v>16</v>
      </c>
      <c r="B170">
        <v>0.88140402558602404</v>
      </c>
      <c r="C170">
        <v>0.428521189101221</v>
      </c>
      <c r="D170">
        <v>0.95157878378034899</v>
      </c>
      <c r="E170">
        <v>1.06592574860608</v>
      </c>
      <c r="F170">
        <v>0.844045808529851</v>
      </c>
      <c r="G170">
        <v>9.1503588268530294</v>
      </c>
      <c r="H170">
        <v>3.65681708248837E-2</v>
      </c>
      <c r="I170">
        <v>1.25785661151091E-2</v>
      </c>
      <c r="J170">
        <v>11.644905608925599</v>
      </c>
      <c r="K170">
        <v>0.62052153847688296</v>
      </c>
      <c r="L170">
        <v>14.030851183566</v>
      </c>
      <c r="M170">
        <v>14.333008479904899</v>
      </c>
      <c r="N170">
        <v>0.85926706313235002</v>
      </c>
      <c r="O170">
        <v>3.1444005868093802E-2</v>
      </c>
      <c r="P170">
        <v>7.77902978919328E-2</v>
      </c>
      <c r="Q170">
        <v>1.28201972202808</v>
      </c>
      <c r="R170">
        <v>0.236192781909872</v>
      </c>
      <c r="S170">
        <v>1.3440283387812099E-2</v>
      </c>
      <c r="T170">
        <v>1.0558653012900999E-2</v>
      </c>
      <c r="U170">
        <v>5.9435667416873304E-3</v>
      </c>
      <c r="V170">
        <v>0.71469007038987198</v>
      </c>
      <c r="W170">
        <v>0.27876002885340301</v>
      </c>
      <c r="X170">
        <v>0.47167895715944902</v>
      </c>
      <c r="Y170">
        <v>0.30987055747673198</v>
      </c>
      <c r="Z170">
        <v>2.42633977391898</v>
      </c>
      <c r="AA170">
        <v>0.29980318721476201</v>
      </c>
      <c r="AB170">
        <v>0.23702598845699399</v>
      </c>
      <c r="AC170">
        <v>0.25788504071459378</v>
      </c>
      <c r="AD170">
        <v>61.512977908427558</v>
      </c>
    </row>
    <row r="171" spans="1:30" x14ac:dyDescent="0.2">
      <c r="A171" s="19" t="s">
        <v>48</v>
      </c>
      <c r="B171">
        <v>10.9283082004472</v>
      </c>
      <c r="C171">
        <v>1.0822060506570901</v>
      </c>
      <c r="D171">
        <v>34.947780030596199</v>
      </c>
      <c r="E171">
        <v>6.4827055975135203E-2</v>
      </c>
      <c r="F171">
        <v>25.506802116376001</v>
      </c>
      <c r="G171">
        <v>124.317671065716</v>
      </c>
      <c r="H171">
        <v>4.5361771566706297</v>
      </c>
      <c r="I171">
        <v>1.60706836372646</v>
      </c>
      <c r="J171">
        <v>125.449797656596</v>
      </c>
      <c r="K171">
        <v>52.323506101091802</v>
      </c>
      <c r="L171">
        <v>344.508327653744</v>
      </c>
      <c r="M171">
        <v>394.32337908801901</v>
      </c>
      <c r="N171">
        <v>4.3208368374938102</v>
      </c>
      <c r="O171">
        <v>1.11882282992976</v>
      </c>
      <c r="P171">
        <v>4.7106187925852501</v>
      </c>
      <c r="Q171">
        <v>14.009042963795199</v>
      </c>
      <c r="R171">
        <v>1.3450531767174001</v>
      </c>
      <c r="S171">
        <v>2.1754903961504501</v>
      </c>
      <c r="T171">
        <v>0.31364231317309499</v>
      </c>
      <c r="U171">
        <v>1.0327467839578801</v>
      </c>
      <c r="V171">
        <v>18.860156244529598</v>
      </c>
      <c r="W171">
        <v>5.7806367900004396</v>
      </c>
      <c r="X171">
        <v>7.00902992400201</v>
      </c>
      <c r="Y171">
        <v>15.769580398796601</v>
      </c>
      <c r="Z171">
        <v>160.60462011999201</v>
      </c>
      <c r="AA171">
        <v>7.7603694505654204</v>
      </c>
      <c r="AB171">
        <v>14.998315998628501</v>
      </c>
      <c r="AC171">
        <v>3.0574353477838434</v>
      </c>
      <c r="AD171">
        <v>1382.4622489077187</v>
      </c>
    </row>
    <row r="172" spans="1:30" x14ac:dyDescent="0.2">
      <c r="A172" s="20" t="s">
        <v>49</v>
      </c>
      <c r="B172">
        <v>20.9785513235175</v>
      </c>
      <c r="C172">
        <v>6.4156942941869896E-2</v>
      </c>
      <c r="D172">
        <v>3.16879323710093</v>
      </c>
      <c r="E172">
        <v>4.7051652331060501</v>
      </c>
      <c r="F172">
        <v>2.2565616991356401</v>
      </c>
      <c r="G172">
        <v>88.709450597006295</v>
      </c>
      <c r="H172">
        <v>0.31795797512353902</v>
      </c>
      <c r="I172">
        <v>1.8222445603114298E-2</v>
      </c>
      <c r="J172">
        <v>31.294588431369601</v>
      </c>
      <c r="K172">
        <v>2.2782930819343301</v>
      </c>
      <c r="L172">
        <v>29.269279953151699</v>
      </c>
      <c r="M172">
        <v>32.447724415995602</v>
      </c>
      <c r="N172">
        <v>5.2562318523822196</v>
      </c>
      <c r="O172">
        <v>0.29068824822254802</v>
      </c>
      <c r="P172">
        <v>0.29040937568418101</v>
      </c>
      <c r="Q172">
        <v>2.1108923244399098</v>
      </c>
      <c r="R172">
        <v>2.4586558990204298E-2</v>
      </c>
      <c r="S172">
        <v>2.1608760604594102E-2</v>
      </c>
      <c r="T172">
        <v>0.12085378169697</v>
      </c>
      <c r="U172">
        <v>9.9890996759566808E-3</v>
      </c>
      <c r="V172">
        <v>0.89001042196807101</v>
      </c>
      <c r="W172">
        <v>1.61362918671429</v>
      </c>
      <c r="X172">
        <v>2.53996526402485</v>
      </c>
      <c r="Y172">
        <v>0.178001427573376</v>
      </c>
      <c r="Z172">
        <v>12.6837331742347</v>
      </c>
      <c r="AA172">
        <v>1.3785482041853701</v>
      </c>
      <c r="AB172">
        <v>1.20918784287171</v>
      </c>
      <c r="AC172">
        <v>1.1455461576760635</v>
      </c>
      <c r="AD172">
        <v>245.27262701693147</v>
      </c>
    </row>
    <row r="173" spans="1:30" x14ac:dyDescent="0.2">
      <c r="A173" s="21" t="s">
        <v>15</v>
      </c>
      <c r="B173">
        <v>15.720521788240999</v>
      </c>
      <c r="C173">
        <v>4.8934560877227702E-2</v>
      </c>
      <c r="D173">
        <v>2.35736131389304</v>
      </c>
      <c r="E173">
        <v>0.71340222907158302</v>
      </c>
      <c r="F173">
        <v>1.7131973603548201</v>
      </c>
      <c r="G173">
        <v>69.770602699138294</v>
      </c>
      <c r="H173">
        <v>0.23716158212577099</v>
      </c>
      <c r="I173">
        <v>1.69468744108963E-2</v>
      </c>
      <c r="J173">
        <v>15.3942189682272</v>
      </c>
      <c r="K173">
        <v>2.1334878471582299</v>
      </c>
      <c r="L173">
        <v>22.093712297419899</v>
      </c>
      <c r="M173">
        <v>27.126432370474099</v>
      </c>
      <c r="N173">
        <v>2.3518167507351899</v>
      </c>
      <c r="O173">
        <v>0.22532443195167901</v>
      </c>
      <c r="P173">
        <v>0.22489392351896501</v>
      </c>
      <c r="Q173">
        <v>1.60432971921761</v>
      </c>
      <c r="R173">
        <v>1.32499523456508E-2</v>
      </c>
      <c r="S173">
        <v>2.0096147362272498E-2</v>
      </c>
      <c r="T173">
        <v>9.5625722727572499E-2</v>
      </c>
      <c r="U173">
        <v>9.2898626986397097E-3</v>
      </c>
      <c r="V173">
        <v>0.67180094129101797</v>
      </c>
      <c r="W173">
        <v>1.2972492919618099</v>
      </c>
      <c r="X173">
        <v>1.2336049051382101</v>
      </c>
      <c r="Y173">
        <v>0.142401142058701</v>
      </c>
      <c r="Z173">
        <v>11.1325033234675</v>
      </c>
      <c r="AA173">
        <v>0.86589710105773998</v>
      </c>
      <c r="AB173">
        <v>1.01364923911926</v>
      </c>
      <c r="AC173">
        <v>0.1234268671018878</v>
      </c>
      <c r="AD173">
        <v>178.3511392131461</v>
      </c>
    </row>
    <row r="174" spans="1:30" x14ac:dyDescent="0.2">
      <c r="A174" s="23" t="s">
        <v>16</v>
      </c>
      <c r="B174">
        <v>5.2580295352764796</v>
      </c>
      <c r="C174">
        <v>1.52223820646421E-2</v>
      </c>
      <c r="D174">
        <v>0.81143192320789104</v>
      </c>
      <c r="E174">
        <v>3.9917630040344698</v>
      </c>
      <c r="F174">
        <v>0.54336433878081702</v>
      </c>
      <c r="G174">
        <v>18.938847897867898</v>
      </c>
      <c r="H174">
        <v>8.0796392997768099E-2</v>
      </c>
      <c r="I174">
        <v>1.2755711922180001E-3</v>
      </c>
      <c r="J174">
        <v>15.9003694631424</v>
      </c>
      <c r="K174">
        <v>0.14480523477610299</v>
      </c>
      <c r="L174">
        <v>7.1755676557317596</v>
      </c>
      <c r="M174">
        <v>5.3212920455215302</v>
      </c>
      <c r="N174">
        <v>2.9044151016470301</v>
      </c>
      <c r="O174">
        <v>6.5363816270868194E-2</v>
      </c>
      <c r="P174">
        <v>6.5515452165215898E-2</v>
      </c>
      <c r="Q174">
        <v>0.50656260522229402</v>
      </c>
      <c r="R174">
        <v>1.13366066445535E-2</v>
      </c>
      <c r="S174">
        <v>1.51261324232159E-3</v>
      </c>
      <c r="T174">
        <v>2.52280589693979E-2</v>
      </c>
      <c r="U174">
        <v>6.9923697731696704E-4</v>
      </c>
      <c r="V174">
        <v>0.21820948067705301</v>
      </c>
      <c r="W174">
        <v>0.31637989475248202</v>
      </c>
      <c r="X174">
        <v>1.3063603588866399</v>
      </c>
      <c r="Y174">
        <v>3.5600285514675298E-2</v>
      </c>
      <c r="Z174">
        <v>1.55122985076717</v>
      </c>
      <c r="AA174">
        <v>0.51265110312763096</v>
      </c>
      <c r="AB174">
        <v>0.195538603752448</v>
      </c>
      <c r="AC174">
        <v>1.0221192905741756</v>
      </c>
      <c r="AD174">
        <v>66.921487803785368</v>
      </c>
    </row>
    <row r="175" spans="1:30" x14ac:dyDescent="0.2">
      <c r="A175" s="14" t="s">
        <v>17</v>
      </c>
      <c r="B175">
        <v>12.9273144308493</v>
      </c>
      <c r="C175">
        <v>10.7498629714785</v>
      </c>
      <c r="D175">
        <v>23.0139985367361</v>
      </c>
      <c r="E175">
        <v>3.5347642687743401</v>
      </c>
      <c r="F175">
        <v>15.098220160160601</v>
      </c>
      <c r="G175">
        <v>117.513203167011</v>
      </c>
      <c r="H175">
        <v>2.4379436508546699</v>
      </c>
      <c r="I175">
        <v>0.97613253271017997</v>
      </c>
      <c r="J175">
        <v>149.46141420526999</v>
      </c>
      <c r="K175">
        <v>18.867319946344001</v>
      </c>
      <c r="L175">
        <v>261.65354162366299</v>
      </c>
      <c r="M175">
        <v>141.54331263544901</v>
      </c>
      <c r="N175">
        <v>8.2835785067168093</v>
      </c>
      <c r="O175">
        <v>0.93891148711205596</v>
      </c>
      <c r="P175">
        <v>3.1092302555684799</v>
      </c>
      <c r="Q175">
        <v>8.7172494594716294</v>
      </c>
      <c r="R175">
        <v>5.3265973958992996</v>
      </c>
      <c r="S175">
        <v>1.32358381758434</v>
      </c>
      <c r="T175">
        <v>0.21521008226643701</v>
      </c>
      <c r="U175">
        <v>0.42611925514106702</v>
      </c>
      <c r="V175">
        <v>9.2514519423636905</v>
      </c>
      <c r="W175">
        <v>5.7562961674314099</v>
      </c>
      <c r="X175">
        <v>14.5478099904263</v>
      </c>
      <c r="Y175">
        <v>12.6075389934319</v>
      </c>
      <c r="Z175">
        <v>69.708074960979204</v>
      </c>
      <c r="AA175">
        <v>3.4963044031403001</v>
      </c>
      <c r="AB175">
        <v>6.4916062911632304</v>
      </c>
      <c r="AC175">
        <v>3.1114242411118029</v>
      </c>
      <c r="AD175">
        <v>911.08801537911199</v>
      </c>
    </row>
    <row r="176" spans="1:30" x14ac:dyDescent="0.2">
      <c r="A176" s="15" t="s">
        <v>47</v>
      </c>
      <c r="B176">
        <v>1.28241385008551</v>
      </c>
      <c r="C176">
        <v>2.42276455996508</v>
      </c>
      <c r="D176">
        <v>2.65415782592867</v>
      </c>
      <c r="E176">
        <v>1.8541773267342001</v>
      </c>
      <c r="F176">
        <v>1.4668790442225099</v>
      </c>
      <c r="G176">
        <v>30.647993235836498</v>
      </c>
      <c r="H176">
        <v>0.10092866739305301</v>
      </c>
      <c r="I176">
        <v>9.6574514224702507E-2</v>
      </c>
      <c r="J176">
        <v>33.175164790727599</v>
      </c>
      <c r="K176">
        <v>0.35592295257811701</v>
      </c>
      <c r="L176">
        <v>50.1093685753833</v>
      </c>
      <c r="M176">
        <v>26.283442689756502</v>
      </c>
      <c r="N176">
        <v>1.15734123140451</v>
      </c>
      <c r="O176">
        <v>0.174107003653975</v>
      </c>
      <c r="P176">
        <v>0.645112884613116</v>
      </c>
      <c r="Q176">
        <v>1.91921602649754</v>
      </c>
      <c r="R176">
        <v>2.2393996174396902</v>
      </c>
      <c r="S176">
        <v>0.30786963892377101</v>
      </c>
      <c r="T176">
        <v>6.8785362800536098E-3</v>
      </c>
      <c r="U176">
        <v>0.13946211016135901</v>
      </c>
      <c r="V176">
        <v>1.19228590794483</v>
      </c>
      <c r="W176">
        <v>1.9158586670381901</v>
      </c>
      <c r="X176">
        <v>8.3880872127077293</v>
      </c>
      <c r="Y176">
        <v>10.377780333321599</v>
      </c>
      <c r="Z176">
        <v>3.6760079295708898</v>
      </c>
      <c r="AA176">
        <v>0.85728561209494203</v>
      </c>
      <c r="AB176">
        <v>0.294264695757395</v>
      </c>
      <c r="AC176">
        <v>0.7658988127335653</v>
      </c>
      <c r="AD176">
        <v>184.50664425297913</v>
      </c>
    </row>
    <row r="177" spans="1:30" x14ac:dyDescent="0.2">
      <c r="A177" s="22" t="s">
        <v>50</v>
      </c>
      <c r="B177">
        <v>11.6449005807638</v>
      </c>
      <c r="C177">
        <v>8.3270984115134308</v>
      </c>
      <c r="D177">
        <v>20.3598407108075</v>
      </c>
      <c r="E177">
        <v>1.68058694204013</v>
      </c>
      <c r="F177">
        <v>13.631341115938101</v>
      </c>
      <c r="G177">
        <v>86.865209931175102</v>
      </c>
      <c r="H177">
        <v>2.3370149834616201</v>
      </c>
      <c r="I177">
        <v>0.87955801848547699</v>
      </c>
      <c r="J177">
        <v>116.286249414542</v>
      </c>
      <c r="K177">
        <v>18.511396993765899</v>
      </c>
      <c r="L177">
        <v>211.54417304827999</v>
      </c>
      <c r="M177">
        <v>115.259869945693</v>
      </c>
      <c r="N177">
        <v>7.1262372753122998</v>
      </c>
      <c r="O177">
        <v>0.76480448345808005</v>
      </c>
      <c r="P177">
        <v>2.4641173709553699</v>
      </c>
      <c r="Q177">
        <v>6.7980334329740799</v>
      </c>
      <c r="R177">
        <v>3.0871977784596099</v>
      </c>
      <c r="S177">
        <v>1.0157141786605699</v>
      </c>
      <c r="T177">
        <v>0.20833154598638301</v>
      </c>
      <c r="U177">
        <v>0.28665714497970801</v>
      </c>
      <c r="V177">
        <v>8.05916603441886</v>
      </c>
      <c r="W177">
        <v>3.8404375003932198</v>
      </c>
      <c r="X177">
        <v>6.1597227777185699</v>
      </c>
      <c r="Y177">
        <v>2.2297586601102801</v>
      </c>
      <c r="Z177">
        <v>66.032067031408303</v>
      </c>
      <c r="AA177">
        <v>2.63901879104536</v>
      </c>
      <c r="AB177">
        <v>6.19734159540584</v>
      </c>
      <c r="AC177">
        <v>2.3455254283782376</v>
      </c>
      <c r="AD177">
        <v>726.58137112613281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B35E3-DBE7-C54D-8C10-A3917DDEB65F}">
  <sheetPr>
    <tabColor theme="7" tint="0.39997558519241921"/>
  </sheetPr>
  <dimension ref="A1:AD33"/>
  <sheetViews>
    <sheetView topLeftCell="X1" zoomScale="160" workbookViewId="0">
      <selection activeCell="AE10" sqref="AE10"/>
    </sheetView>
  </sheetViews>
  <sheetFormatPr baseColWidth="10" defaultRowHeight="16" x14ac:dyDescent="0.2"/>
  <cols>
    <col min="1" max="1" width="55.83203125" customWidth="1"/>
  </cols>
  <sheetData>
    <row r="1" spans="1:30" x14ac:dyDescent="0.2">
      <c r="A1" s="1" t="s">
        <v>725</v>
      </c>
      <c r="B1" t="s">
        <v>20</v>
      </c>
      <c r="C1" t="s">
        <v>228</v>
      </c>
      <c r="D1" t="s">
        <v>229</v>
      </c>
      <c r="E1" t="s">
        <v>231</v>
      </c>
      <c r="F1" t="s">
        <v>232</v>
      </c>
      <c r="G1" t="s">
        <v>237</v>
      </c>
      <c r="H1" t="s">
        <v>233</v>
      </c>
      <c r="I1" t="s">
        <v>234</v>
      </c>
      <c r="J1" t="s">
        <v>250</v>
      </c>
      <c r="K1" t="s">
        <v>235</v>
      </c>
      <c r="L1" t="s">
        <v>236</v>
      </c>
      <c r="M1" t="s">
        <v>285</v>
      </c>
      <c r="N1" t="s">
        <v>284</v>
      </c>
      <c r="O1" t="s">
        <v>230</v>
      </c>
      <c r="P1" t="s">
        <v>238</v>
      </c>
      <c r="Q1" t="s">
        <v>239</v>
      </c>
      <c r="R1" t="s">
        <v>240</v>
      </c>
      <c r="S1" t="s">
        <v>242</v>
      </c>
      <c r="T1" t="s">
        <v>243</v>
      </c>
      <c r="U1" t="s">
        <v>241</v>
      </c>
      <c r="V1" t="s">
        <v>244</v>
      </c>
      <c r="W1" t="s">
        <v>245</v>
      </c>
      <c r="X1" t="s">
        <v>246</v>
      </c>
      <c r="Y1" t="s">
        <v>247</v>
      </c>
      <c r="Z1" t="s">
        <v>251</v>
      </c>
      <c r="AA1" t="s">
        <v>249</v>
      </c>
      <c r="AB1" t="s">
        <v>248</v>
      </c>
      <c r="AC1" t="s">
        <v>855</v>
      </c>
      <c r="AD1" t="s">
        <v>871</v>
      </c>
    </row>
    <row r="2" spans="1:30" x14ac:dyDescent="0.2">
      <c r="A2" s="2"/>
    </row>
    <row r="3" spans="1:30" x14ac:dyDescent="0.2">
      <c r="A3" s="3" t="s">
        <v>675</v>
      </c>
      <c r="B3">
        <v>382195.68336420902</v>
      </c>
      <c r="C3">
        <v>432063.45751342701</v>
      </c>
      <c r="D3">
        <v>170150.79554647699</v>
      </c>
      <c r="E3">
        <v>34527.827218331702</v>
      </c>
      <c r="F3">
        <v>300369.509358813</v>
      </c>
      <c r="G3">
        <v>4332773.5519560399</v>
      </c>
      <c r="H3">
        <v>311910.10305499699</v>
      </c>
      <c r="I3">
        <v>43997.4728403509</v>
      </c>
      <c r="J3">
        <v>1499363.9102775301</v>
      </c>
      <c r="K3">
        <v>254170.84675244099</v>
      </c>
      <c r="L3">
        <v>2207416.0275164698</v>
      </c>
      <c r="M3">
        <v>2199935.48095656</v>
      </c>
      <c r="N3">
        <v>281855.98991572898</v>
      </c>
      <c r="O3">
        <v>101120.618400283</v>
      </c>
      <c r="P3">
        <v>296902.15600572998</v>
      </c>
      <c r="Q3">
        <v>210282.14692858499</v>
      </c>
      <c r="R3">
        <v>2298736.6127554099</v>
      </c>
      <c r="S3">
        <v>73653.859133159</v>
      </c>
      <c r="T3">
        <v>45008.5040155963</v>
      </c>
      <c r="U3">
        <v>58467.602244709902</v>
      </c>
      <c r="V3">
        <v>1133436.43785484</v>
      </c>
      <c r="W3">
        <v>934516.54589741898</v>
      </c>
      <c r="X3">
        <v>305027.92383765703</v>
      </c>
      <c r="Y3">
        <v>348593.07431714301</v>
      </c>
      <c r="Z3">
        <v>549487.78854091896</v>
      </c>
      <c r="AA3">
        <v>67929.700751498807</v>
      </c>
      <c r="AB3">
        <v>176771.23654312399</v>
      </c>
      <c r="AC3">
        <v>11837.59346981407</v>
      </c>
      <c r="AD3">
        <v>19062502.456967294</v>
      </c>
    </row>
    <row r="4" spans="1:30" x14ac:dyDescent="0.2">
      <c r="A4" s="4" t="s">
        <v>1</v>
      </c>
      <c r="B4">
        <v>382195.68336420902</v>
      </c>
      <c r="C4">
        <v>432063.45751342701</v>
      </c>
      <c r="D4">
        <v>170150.79554647699</v>
      </c>
      <c r="E4">
        <v>34527.827218331702</v>
      </c>
      <c r="F4">
        <v>300369.509358813</v>
      </c>
      <c r="G4">
        <v>4332773.5519560399</v>
      </c>
      <c r="H4">
        <v>311910.10305499699</v>
      </c>
      <c r="I4">
        <v>43997.4728403509</v>
      </c>
      <c r="J4">
        <v>1499363.9102775301</v>
      </c>
      <c r="K4">
        <v>254170.84675244099</v>
      </c>
      <c r="L4">
        <v>2207416.0275164698</v>
      </c>
      <c r="M4">
        <v>2199935.48095656</v>
      </c>
      <c r="N4">
        <v>281855.98991572898</v>
      </c>
      <c r="O4">
        <v>101120.618400283</v>
      </c>
      <c r="P4">
        <v>296902.15600572998</v>
      </c>
      <c r="Q4">
        <v>210282.14692858499</v>
      </c>
      <c r="R4">
        <v>2298736.6127554099</v>
      </c>
      <c r="S4">
        <v>73653.859133159</v>
      </c>
      <c r="T4">
        <v>45008.5040155963</v>
      </c>
      <c r="U4">
        <v>58467.602244709902</v>
      </c>
      <c r="V4">
        <v>1133436.43785484</v>
      </c>
      <c r="W4">
        <v>934516.54589741898</v>
      </c>
      <c r="X4">
        <v>305027.92383765703</v>
      </c>
      <c r="Y4">
        <v>348593.07431714301</v>
      </c>
      <c r="Z4">
        <v>549487.78854091896</v>
      </c>
      <c r="AA4">
        <v>67929.700751498807</v>
      </c>
      <c r="AB4">
        <v>176771.23654312399</v>
      </c>
      <c r="AC4">
        <v>11837.59346981407</v>
      </c>
      <c r="AD4">
        <v>19062502.456967294</v>
      </c>
    </row>
    <row r="5" spans="1:30" x14ac:dyDescent="0.2">
      <c r="A5" s="5" t="s">
        <v>2</v>
      </c>
      <c r="B5">
        <v>538.66302108725097</v>
      </c>
      <c r="C5">
        <v>0</v>
      </c>
      <c r="D5">
        <v>1072.6419836293701</v>
      </c>
      <c r="E5">
        <v>0</v>
      </c>
      <c r="F5">
        <v>3702.4411669440201</v>
      </c>
      <c r="G5">
        <v>34015.843135622701</v>
      </c>
      <c r="H5">
        <v>0</v>
      </c>
      <c r="I5">
        <v>78.758241198784503</v>
      </c>
      <c r="J5">
        <v>0</v>
      </c>
      <c r="K5">
        <v>212.08052630461199</v>
      </c>
      <c r="L5">
        <v>6186.5316148006004</v>
      </c>
      <c r="M5">
        <v>2904.4971663721899</v>
      </c>
      <c r="N5">
        <v>0</v>
      </c>
      <c r="O5">
        <v>0</v>
      </c>
      <c r="P5">
        <v>662.69823709434604</v>
      </c>
      <c r="Q5">
        <v>0</v>
      </c>
      <c r="R5">
        <v>0</v>
      </c>
      <c r="S5">
        <v>6431.2013081168998</v>
      </c>
      <c r="T5">
        <v>0</v>
      </c>
      <c r="U5">
        <v>917.51535260971502</v>
      </c>
      <c r="V5">
        <v>328.92562226749197</v>
      </c>
      <c r="W5">
        <v>85259.332004861106</v>
      </c>
      <c r="X5">
        <v>0</v>
      </c>
      <c r="Y5">
        <v>130.260861963807</v>
      </c>
      <c r="Z5">
        <v>0</v>
      </c>
      <c r="AA5">
        <v>0</v>
      </c>
      <c r="AB5">
        <v>21145.6554155579</v>
      </c>
      <c r="AC5">
        <v>0</v>
      </c>
      <c r="AD5">
        <v>163587.0456584309</v>
      </c>
    </row>
    <row r="6" spans="1:30" x14ac:dyDescent="0.2">
      <c r="A6" s="5" t="s">
        <v>3</v>
      </c>
      <c r="B6">
        <v>0</v>
      </c>
      <c r="C6">
        <v>0</v>
      </c>
      <c r="D6">
        <v>0</v>
      </c>
      <c r="E6">
        <v>0</v>
      </c>
      <c r="F6">
        <v>0</v>
      </c>
      <c r="G6">
        <v>0</v>
      </c>
      <c r="H6">
        <v>0</v>
      </c>
      <c r="I6">
        <v>0</v>
      </c>
      <c r="J6">
        <v>0</v>
      </c>
      <c r="K6">
        <v>0</v>
      </c>
      <c r="L6">
        <v>0</v>
      </c>
      <c r="M6">
        <v>0</v>
      </c>
      <c r="N6">
        <v>0</v>
      </c>
      <c r="O6">
        <v>0</v>
      </c>
      <c r="P6">
        <v>0</v>
      </c>
      <c r="Q6">
        <v>0</v>
      </c>
      <c r="R6">
        <v>56856.198634363704</v>
      </c>
      <c r="S6">
        <v>0</v>
      </c>
      <c r="T6">
        <v>0</v>
      </c>
      <c r="U6">
        <v>0</v>
      </c>
      <c r="V6">
        <v>0</v>
      </c>
      <c r="W6">
        <v>0</v>
      </c>
      <c r="X6">
        <v>0</v>
      </c>
      <c r="Y6">
        <v>0</v>
      </c>
      <c r="Z6">
        <v>0</v>
      </c>
      <c r="AA6">
        <v>0</v>
      </c>
      <c r="AB6">
        <v>0</v>
      </c>
      <c r="AC6">
        <v>548.6393074828236</v>
      </c>
      <c r="AD6">
        <v>57404.837941846592</v>
      </c>
    </row>
    <row r="7" spans="1:30" x14ac:dyDescent="0.2">
      <c r="A7" s="5" t="s">
        <v>4</v>
      </c>
      <c r="B7">
        <v>56498.633640599903</v>
      </c>
      <c r="C7">
        <v>62205.367412716099</v>
      </c>
      <c r="D7">
        <v>13939.934986676701</v>
      </c>
      <c r="E7">
        <v>13081.3862051551</v>
      </c>
      <c r="F7">
        <v>3844.4011746803799</v>
      </c>
      <c r="G7">
        <v>1317969.56442068</v>
      </c>
      <c r="H7">
        <v>16722.281542934099</v>
      </c>
      <c r="I7">
        <v>4329.63083378188</v>
      </c>
      <c r="J7">
        <v>262217.175169283</v>
      </c>
      <c r="K7">
        <v>22615.328552008599</v>
      </c>
      <c r="L7">
        <v>357914.26942986599</v>
      </c>
      <c r="M7">
        <v>238093.785446339</v>
      </c>
      <c r="N7">
        <v>22167.854483138701</v>
      </c>
      <c r="O7">
        <v>9415.8424582685093</v>
      </c>
      <c r="P7">
        <v>7066.9032689961496</v>
      </c>
      <c r="Q7">
        <v>70058.859472058102</v>
      </c>
      <c r="R7">
        <v>76420.530034183801</v>
      </c>
      <c r="S7">
        <v>423.82316361744802</v>
      </c>
      <c r="T7">
        <v>10187.6121894239</v>
      </c>
      <c r="U7">
        <v>6236.9866432766703</v>
      </c>
      <c r="V7">
        <v>56781.863128794299</v>
      </c>
      <c r="W7">
        <v>64768.989149162902</v>
      </c>
      <c r="X7">
        <v>39909.812186518</v>
      </c>
      <c r="Y7">
        <v>47438.584212130103</v>
      </c>
      <c r="Z7">
        <v>49866.174671950401</v>
      </c>
      <c r="AA7">
        <v>17028.6587584921</v>
      </c>
      <c r="AB7">
        <v>1505.79276043713</v>
      </c>
      <c r="AC7">
        <v>6252.6279925293711</v>
      </c>
      <c r="AD7">
        <v>2854962.6733877077</v>
      </c>
    </row>
    <row r="8" spans="1:30" x14ac:dyDescent="0.2">
      <c r="A8" s="5" t="s">
        <v>79</v>
      </c>
      <c r="B8">
        <v>254.577991267313</v>
      </c>
      <c r="C8">
        <v>450.90493566362699</v>
      </c>
      <c r="D8">
        <v>35.498215979723298</v>
      </c>
      <c r="E8">
        <v>0</v>
      </c>
      <c r="F8">
        <v>2178.88593038114</v>
      </c>
      <c r="G8">
        <v>16269.2837142849</v>
      </c>
      <c r="H8">
        <v>2578.0577924730701</v>
      </c>
      <c r="I8">
        <v>15.8333692715007</v>
      </c>
      <c r="J8">
        <v>9354.5845381275194</v>
      </c>
      <c r="K8">
        <v>128.39669717194701</v>
      </c>
      <c r="L8">
        <v>40390.962030994997</v>
      </c>
      <c r="M8">
        <v>2611.9079526662699</v>
      </c>
      <c r="N8">
        <v>2545.1696028501501</v>
      </c>
      <c r="O8">
        <v>26.2275371739021</v>
      </c>
      <c r="P8">
        <v>61.236351829330999</v>
      </c>
      <c r="Q8">
        <v>52.753980169406503</v>
      </c>
      <c r="R8">
        <v>19639.683867700802</v>
      </c>
      <c r="S8">
        <v>21.180942257873699</v>
      </c>
      <c r="T8">
        <v>418.68346891654397</v>
      </c>
      <c r="U8">
        <v>15.9969932228299</v>
      </c>
      <c r="V8">
        <v>1686.3126324198299</v>
      </c>
      <c r="W8">
        <v>529.20365935697305</v>
      </c>
      <c r="X8">
        <v>196.937414196802</v>
      </c>
      <c r="Y8">
        <v>90.077759546092906</v>
      </c>
      <c r="Z8">
        <v>134.848434604586</v>
      </c>
      <c r="AA8">
        <v>8.7072648144893705</v>
      </c>
      <c r="AB8">
        <v>299.17349148762599</v>
      </c>
      <c r="AC8">
        <v>0.14534373003605833</v>
      </c>
      <c r="AD8">
        <v>99995.231912559466</v>
      </c>
    </row>
    <row r="9" spans="1:30" x14ac:dyDescent="0.2">
      <c r="A9" s="5" t="s">
        <v>80</v>
      </c>
      <c r="B9">
        <v>74106.495015964596</v>
      </c>
      <c r="C9">
        <v>209966.308122313</v>
      </c>
      <c r="D9">
        <v>33348.253861763602</v>
      </c>
      <c r="E9">
        <v>128.25410778226001</v>
      </c>
      <c r="F9">
        <v>128084.03342843401</v>
      </c>
      <c r="G9">
        <v>2165021.1322291601</v>
      </c>
      <c r="H9">
        <v>56070.957542412703</v>
      </c>
      <c r="I9">
        <v>7049.2917531942703</v>
      </c>
      <c r="J9">
        <v>793308.87458396505</v>
      </c>
      <c r="K9">
        <v>4742.5250728150204</v>
      </c>
      <c r="L9">
        <v>874477.23499915295</v>
      </c>
      <c r="M9">
        <v>1249330.35703252</v>
      </c>
      <c r="N9">
        <v>45882.864449512497</v>
      </c>
      <c r="O9">
        <v>48003.250492760199</v>
      </c>
      <c r="P9">
        <v>216604.83494002599</v>
      </c>
      <c r="Q9">
        <v>97078.168818272403</v>
      </c>
      <c r="R9">
        <v>1239626.3557398401</v>
      </c>
      <c r="S9">
        <v>12356.796753557001</v>
      </c>
      <c r="T9">
        <v>18203.189653698199</v>
      </c>
      <c r="U9">
        <v>13267.7981332577</v>
      </c>
      <c r="V9">
        <v>847803.97147777001</v>
      </c>
      <c r="W9">
        <v>297817.24969071301</v>
      </c>
      <c r="X9">
        <v>81226.794865966804</v>
      </c>
      <c r="Y9">
        <v>185318.61773568499</v>
      </c>
      <c r="Z9">
        <v>18708.7122582056</v>
      </c>
      <c r="AA9">
        <v>12626.4399030721</v>
      </c>
      <c r="AB9">
        <v>116076.11976606199</v>
      </c>
      <c r="AC9">
        <v>105.52861623464702</v>
      </c>
      <c r="AD9">
        <v>8846340.4110441338</v>
      </c>
    </row>
    <row r="10" spans="1:30" x14ac:dyDescent="0.2">
      <c r="A10" s="5" t="s">
        <v>6</v>
      </c>
      <c r="B10">
        <v>12322.621552460099</v>
      </c>
      <c r="C10">
        <v>2373.2093929016901</v>
      </c>
      <c r="D10">
        <v>4637.6210593619198</v>
      </c>
      <c r="E10">
        <v>142.91614396210099</v>
      </c>
      <c r="F10">
        <v>8820.1134430210004</v>
      </c>
      <c r="G10">
        <v>264874.44637378899</v>
      </c>
      <c r="H10">
        <v>8617.4732305228608</v>
      </c>
      <c r="I10">
        <v>1040.5983066894801</v>
      </c>
      <c r="J10">
        <v>29162.519240737201</v>
      </c>
      <c r="K10">
        <v>5351.6218143573396</v>
      </c>
      <c r="L10">
        <v>67134.916607584499</v>
      </c>
      <c r="M10">
        <v>8528.3792498502607</v>
      </c>
      <c r="N10">
        <v>9179.1915441115107</v>
      </c>
      <c r="O10">
        <v>1324.58562805818</v>
      </c>
      <c r="P10">
        <v>6396.64649940651</v>
      </c>
      <c r="Q10">
        <v>5599.7730718578596</v>
      </c>
      <c r="R10">
        <v>17487.329295122501</v>
      </c>
      <c r="S10">
        <v>5585.8173968660103</v>
      </c>
      <c r="T10">
        <v>43.249645768462798</v>
      </c>
      <c r="U10">
        <v>8853.2259081004795</v>
      </c>
      <c r="V10">
        <v>32261.575826038599</v>
      </c>
      <c r="W10">
        <v>24949.700889662199</v>
      </c>
      <c r="X10">
        <v>5200.39512956403</v>
      </c>
      <c r="Y10">
        <v>29618.768540021501</v>
      </c>
      <c r="Z10">
        <v>7601.4831230622303</v>
      </c>
      <c r="AA10">
        <v>0</v>
      </c>
      <c r="AB10">
        <v>3336.7218377508698</v>
      </c>
      <c r="AC10">
        <v>0</v>
      </c>
      <c r="AD10">
        <v>570444.90075062914</v>
      </c>
    </row>
    <row r="11" spans="1:30" x14ac:dyDescent="0.2">
      <c r="A11" s="5" t="s">
        <v>7</v>
      </c>
      <c r="B11">
        <v>1811.6479722976901</v>
      </c>
      <c r="C11">
        <v>0</v>
      </c>
      <c r="D11">
        <v>18636.925488344201</v>
      </c>
      <c r="E11">
        <v>0</v>
      </c>
      <c r="F11">
        <v>0</v>
      </c>
      <c r="G11">
        <v>6432.3608618956896</v>
      </c>
      <c r="H11">
        <v>0</v>
      </c>
      <c r="I11">
        <v>0</v>
      </c>
      <c r="J11">
        <v>1804.9474094576501</v>
      </c>
      <c r="K11">
        <v>0</v>
      </c>
      <c r="L11">
        <v>0</v>
      </c>
      <c r="M11">
        <v>170.590525174135</v>
      </c>
      <c r="N11">
        <v>3826.5517244196999</v>
      </c>
      <c r="O11">
        <v>2477.4729372247398</v>
      </c>
      <c r="P11">
        <v>6255.30123017596</v>
      </c>
      <c r="Q11">
        <v>0</v>
      </c>
      <c r="R11">
        <v>26162.969793395401</v>
      </c>
      <c r="S11">
        <v>0</v>
      </c>
      <c r="T11">
        <v>0</v>
      </c>
      <c r="U11">
        <v>0</v>
      </c>
      <c r="V11">
        <v>0</v>
      </c>
      <c r="W11">
        <v>1304.4551027284299</v>
      </c>
      <c r="X11">
        <v>774.62961296715298</v>
      </c>
      <c r="Y11">
        <v>5892.8843183285398</v>
      </c>
      <c r="Z11">
        <v>0</v>
      </c>
      <c r="AA11">
        <v>3587.98868983694</v>
      </c>
      <c r="AB11">
        <v>87.006487027250699</v>
      </c>
      <c r="AC11">
        <v>0</v>
      </c>
      <c r="AD11">
        <v>79225.732153273639</v>
      </c>
    </row>
    <row r="12" spans="1:30" x14ac:dyDescent="0.2">
      <c r="A12" s="5" t="s">
        <v>8</v>
      </c>
      <c r="B12">
        <v>214280.30233455601</v>
      </c>
      <c r="C12">
        <v>12220.633031220599</v>
      </c>
      <c r="D12">
        <v>27847.330879785201</v>
      </c>
      <c r="E12">
        <v>0</v>
      </c>
      <c r="F12">
        <v>67768.408324576201</v>
      </c>
      <c r="G12">
        <v>152668.04663818699</v>
      </c>
      <c r="H12">
        <v>198581.33062163601</v>
      </c>
      <c r="I12">
        <v>17670.845382071398</v>
      </c>
      <c r="J12">
        <v>0</v>
      </c>
      <c r="K12">
        <v>120710.581460564</v>
      </c>
      <c r="L12">
        <v>133817.50014920699</v>
      </c>
      <c r="M12">
        <v>111123.892895417</v>
      </c>
      <c r="N12">
        <v>0</v>
      </c>
      <c r="O12">
        <v>8978.3659106657597</v>
      </c>
      <c r="P12">
        <v>42835.747908031903</v>
      </c>
      <c r="Q12">
        <v>0</v>
      </c>
      <c r="R12">
        <v>111922.166376868</v>
      </c>
      <c r="S12">
        <v>39209.759962257704</v>
      </c>
      <c r="T12">
        <v>6792.7207779341097</v>
      </c>
      <c r="U12">
        <v>20164.649572850602</v>
      </c>
      <c r="V12">
        <v>69027.519542547103</v>
      </c>
      <c r="W12">
        <v>193399.55582484999</v>
      </c>
      <c r="X12">
        <v>14077.994038697199</v>
      </c>
      <c r="Y12">
        <v>65534.332834627501</v>
      </c>
      <c r="Z12">
        <v>266133.16042466002</v>
      </c>
      <c r="AA12">
        <v>12592.284788090599</v>
      </c>
      <c r="AB12">
        <v>8496.9249024106994</v>
      </c>
      <c r="AC12">
        <v>23.0656578732493</v>
      </c>
      <c r="AD12">
        <v>1915877.1202395896</v>
      </c>
    </row>
    <row r="13" spans="1:30" x14ac:dyDescent="0.2">
      <c r="A13" s="5" t="s">
        <v>9</v>
      </c>
      <c r="B13">
        <v>17183.494879010199</v>
      </c>
      <c r="C13">
        <v>87039.9571859641</v>
      </c>
      <c r="D13">
        <v>16917.591228818401</v>
      </c>
      <c r="E13">
        <v>10375.1990454763</v>
      </c>
      <c r="F13">
        <v>42641.791179088897</v>
      </c>
      <c r="G13">
        <v>193657.503945117</v>
      </c>
      <c r="H13">
        <v>28701.149329066098</v>
      </c>
      <c r="I13">
        <v>2290.7756969105299</v>
      </c>
      <c r="J13">
        <v>236656.99805529401</v>
      </c>
      <c r="K13">
        <v>57253.179892892404</v>
      </c>
      <c r="L13">
        <v>332182.397273493</v>
      </c>
      <c r="M13">
        <v>395297.81788476498</v>
      </c>
      <c r="N13">
        <v>138006.56196850701</v>
      </c>
      <c r="O13">
        <v>12257.2147909589</v>
      </c>
      <c r="P13">
        <v>4792.05628430876</v>
      </c>
      <c r="Q13">
        <v>17901.485446782099</v>
      </c>
      <c r="R13">
        <v>393014.22010831599</v>
      </c>
      <c r="S13">
        <v>5503.9334595270902</v>
      </c>
      <c r="T13">
        <v>5347.5428529140599</v>
      </c>
      <c r="U13">
        <v>2465.3747513551002</v>
      </c>
      <c r="V13">
        <v>55426.371013145697</v>
      </c>
      <c r="W13">
        <v>115529.594202767</v>
      </c>
      <c r="X13">
        <v>44925.563603527902</v>
      </c>
      <c r="Y13">
        <v>13124.731960695501</v>
      </c>
      <c r="Z13">
        <v>115992.210153712</v>
      </c>
      <c r="AA13">
        <v>12764.101625847199</v>
      </c>
      <c r="AB13">
        <v>13312.6447609108</v>
      </c>
      <c r="AC13">
        <v>893.66677117567883</v>
      </c>
      <c r="AD13">
        <v>2371455.1293503498</v>
      </c>
    </row>
    <row r="14" spans="1:30" x14ac:dyDescent="0.2">
      <c r="A14" s="5" t="s">
        <v>10</v>
      </c>
      <c r="B14">
        <v>5199.2469569650902</v>
      </c>
      <c r="C14">
        <v>57807.077432647602</v>
      </c>
      <c r="D14">
        <v>53714.997842117598</v>
      </c>
      <c r="E14">
        <v>10800.071715955901</v>
      </c>
      <c r="F14">
        <v>43329.434711686401</v>
      </c>
      <c r="G14">
        <v>181865.37063728899</v>
      </c>
      <c r="H14">
        <v>638.85299595211598</v>
      </c>
      <c r="I14">
        <v>11521.739257233001</v>
      </c>
      <c r="J14">
        <v>166858.81128067101</v>
      </c>
      <c r="K14">
        <v>43157.132736326901</v>
      </c>
      <c r="L14">
        <v>395312.215411374</v>
      </c>
      <c r="M14">
        <v>191874.25280345001</v>
      </c>
      <c r="N14">
        <v>60247.7961431894</v>
      </c>
      <c r="O14">
        <v>18637.6586451732</v>
      </c>
      <c r="P14">
        <v>12226.7312858607</v>
      </c>
      <c r="Q14">
        <v>19591.106139445299</v>
      </c>
      <c r="R14">
        <v>357607.158905613</v>
      </c>
      <c r="S14">
        <v>4121.3461469589001</v>
      </c>
      <c r="T14">
        <v>4015.5054269409802</v>
      </c>
      <c r="U14">
        <v>6546.0548900367603</v>
      </c>
      <c r="V14">
        <v>70119.898611865894</v>
      </c>
      <c r="W14">
        <v>150958.46537331701</v>
      </c>
      <c r="X14">
        <v>118715.79698621899</v>
      </c>
      <c r="Y14">
        <v>1444.81609414523</v>
      </c>
      <c r="Z14">
        <v>91051.199474723995</v>
      </c>
      <c r="AA14">
        <v>9321.5197213453102</v>
      </c>
      <c r="AB14">
        <v>12511.197121479299</v>
      </c>
      <c r="AC14">
        <v>4013.9197807882633</v>
      </c>
      <c r="AD14">
        <v>2103209.3745287731</v>
      </c>
    </row>
    <row r="15" spans="1:30" x14ac:dyDescent="0.2">
      <c r="A15" s="85" t="s">
        <v>676</v>
      </c>
      <c r="B15">
        <v>359812.941528233</v>
      </c>
      <c r="C15">
        <v>287216.42289481498</v>
      </c>
      <c r="D15">
        <v>99518.206475540806</v>
      </c>
      <c r="E15">
        <v>13352.5564568994</v>
      </c>
      <c r="F15">
        <v>214398.283468037</v>
      </c>
      <c r="G15">
        <v>3957250.67737363</v>
      </c>
      <c r="H15">
        <v>282570.10072997899</v>
      </c>
      <c r="I15">
        <v>30184.957886207299</v>
      </c>
      <c r="J15">
        <v>1095848.10094157</v>
      </c>
      <c r="K15">
        <v>153760.53412322199</v>
      </c>
      <c r="L15">
        <v>1479921.4148315999</v>
      </c>
      <c r="M15">
        <v>1612763.41026834</v>
      </c>
      <c r="N15">
        <v>83601.6318040326</v>
      </c>
      <c r="O15">
        <v>70225.744964151294</v>
      </c>
      <c r="P15">
        <v>279883.36843556102</v>
      </c>
      <c r="Q15">
        <v>172789.55534235699</v>
      </c>
      <c r="R15">
        <v>1548115.2337414799</v>
      </c>
      <c r="S15">
        <v>64028.579526672998</v>
      </c>
      <c r="T15">
        <v>35645.455735741198</v>
      </c>
      <c r="U15">
        <v>49456.172603318097</v>
      </c>
      <c r="V15">
        <v>1007890.16822983</v>
      </c>
      <c r="W15">
        <v>668028.48632133496</v>
      </c>
      <c r="X15">
        <v>141386.56324791</v>
      </c>
      <c r="Y15">
        <v>334023.52626230201</v>
      </c>
      <c r="Z15">
        <v>342444.37891248299</v>
      </c>
      <c r="AA15">
        <v>45844.0794043063</v>
      </c>
      <c r="AB15">
        <v>150947.394660733</v>
      </c>
      <c r="AC15">
        <v>6930.006917850128</v>
      </c>
      <c r="AD15">
        <v>14587837.953088172</v>
      </c>
    </row>
    <row r="16" spans="1:30" x14ac:dyDescent="0.2">
      <c r="A16" s="4" t="s">
        <v>12</v>
      </c>
      <c r="B16">
        <v>96227.512665472299</v>
      </c>
      <c r="C16">
        <v>171578.02920660799</v>
      </c>
      <c r="D16">
        <v>66225.956639331198</v>
      </c>
      <c r="E16">
        <v>21356.9397357259</v>
      </c>
      <c r="F16">
        <v>66504.355435031393</v>
      </c>
      <c r="G16">
        <v>1114424.2339878301</v>
      </c>
      <c r="H16">
        <v>86732.457363327994</v>
      </c>
      <c r="I16">
        <v>3537.5465217277601</v>
      </c>
      <c r="J16">
        <v>996409.73808779498</v>
      </c>
      <c r="K16">
        <v>62780.1951057197</v>
      </c>
      <c r="L16">
        <v>1502961.98214099</v>
      </c>
      <c r="M16">
        <v>898032.10441404302</v>
      </c>
      <c r="N16">
        <v>179006.20664813099</v>
      </c>
      <c r="O16">
        <v>58998.314025388201</v>
      </c>
      <c r="P16">
        <v>84443.111337982598</v>
      </c>
      <c r="Q16">
        <v>64795.980196442099</v>
      </c>
      <c r="R16">
        <v>1384691.85715454</v>
      </c>
      <c r="S16">
        <v>7668.3049688225101</v>
      </c>
      <c r="T16">
        <v>22371.626492716601</v>
      </c>
      <c r="U16">
        <v>7144.9730425355201</v>
      </c>
      <c r="V16">
        <v>443853.83579489298</v>
      </c>
      <c r="W16">
        <v>166550.90798564901</v>
      </c>
      <c r="X16">
        <v>198657.299857509</v>
      </c>
      <c r="Y16">
        <v>55624.040220979397</v>
      </c>
      <c r="Z16">
        <v>178191.40594561101</v>
      </c>
      <c r="AA16">
        <v>27577.990436489101</v>
      </c>
      <c r="AB16">
        <v>49208.242936789502</v>
      </c>
      <c r="AC16">
        <v>8371.7880363190397</v>
      </c>
      <c r="AD16">
        <v>8023926.9363844227</v>
      </c>
    </row>
    <row r="17" spans="1:30" x14ac:dyDescent="0.2">
      <c r="A17" s="5" t="s">
        <v>79</v>
      </c>
      <c r="B17">
        <v>2335.2706381275998</v>
      </c>
      <c r="C17">
        <v>3315.1188628601399</v>
      </c>
      <c r="D17">
        <v>61.979381418534203</v>
      </c>
      <c r="E17">
        <v>0</v>
      </c>
      <c r="F17">
        <v>2722.60173066385</v>
      </c>
      <c r="G17">
        <v>28196.219148467699</v>
      </c>
      <c r="H17">
        <v>1391.70098872823</v>
      </c>
      <c r="I17">
        <v>5.9708484017660499</v>
      </c>
      <c r="J17">
        <v>10311.104298734301</v>
      </c>
      <c r="K17">
        <v>70.378807284255899</v>
      </c>
      <c r="L17">
        <v>85613.880561585902</v>
      </c>
      <c r="M17">
        <v>21518.121365473598</v>
      </c>
      <c r="N17">
        <v>5789.9303565886403</v>
      </c>
      <c r="O17">
        <v>358.63429853750102</v>
      </c>
      <c r="P17">
        <v>2143.5734669036901</v>
      </c>
      <c r="Q17">
        <v>1208.6982754242999</v>
      </c>
      <c r="R17">
        <v>57030.128381916002</v>
      </c>
      <c r="S17">
        <v>9.7492880510561299</v>
      </c>
      <c r="T17">
        <v>570.36549469395095</v>
      </c>
      <c r="U17">
        <v>13.3411509136484</v>
      </c>
      <c r="V17">
        <v>15188.7990035275</v>
      </c>
      <c r="W17">
        <v>5553.7510582775203</v>
      </c>
      <c r="X17">
        <v>3123.2867676471101</v>
      </c>
      <c r="Y17">
        <v>81.815289690233996</v>
      </c>
      <c r="Z17">
        <v>219.818337951118</v>
      </c>
      <c r="AA17">
        <v>41.431660514380297</v>
      </c>
      <c r="AB17">
        <v>1205.86223132125</v>
      </c>
      <c r="AC17">
        <v>0</v>
      </c>
      <c r="AD17">
        <v>248081.53169370411</v>
      </c>
    </row>
    <row r="18" spans="1:30" x14ac:dyDescent="0.2">
      <c r="A18" s="5" t="s">
        <v>82</v>
      </c>
      <c r="B18">
        <v>93892.242027344706</v>
      </c>
      <c r="C18">
        <v>168262.91034374799</v>
      </c>
      <c r="D18">
        <v>66163.977257912702</v>
      </c>
      <c r="E18">
        <v>21356.9397357259</v>
      </c>
      <c r="F18">
        <v>63781.753704367598</v>
      </c>
      <c r="G18">
        <v>1086228.01483937</v>
      </c>
      <c r="H18">
        <v>85340.756374599805</v>
      </c>
      <c r="I18">
        <v>3531.575673326</v>
      </c>
      <c r="J18">
        <v>986098.63378906006</v>
      </c>
      <c r="K18">
        <v>62709.816298435398</v>
      </c>
      <c r="L18">
        <v>1417348.1015794</v>
      </c>
      <c r="M18">
        <v>876513.98304856895</v>
      </c>
      <c r="N18">
        <v>173216.27629154301</v>
      </c>
      <c r="O18">
        <v>58639.6797268507</v>
      </c>
      <c r="P18">
        <v>82299.537871078894</v>
      </c>
      <c r="Q18">
        <v>63587.281921017799</v>
      </c>
      <c r="R18">
        <v>1327661.72877262</v>
      </c>
      <c r="S18">
        <v>7658.5556807714502</v>
      </c>
      <c r="T18">
        <v>21801.260998022699</v>
      </c>
      <c r="U18">
        <v>7131.6318916218697</v>
      </c>
      <c r="V18">
        <v>428665.036791366</v>
      </c>
      <c r="W18">
        <v>160997.15692737099</v>
      </c>
      <c r="X18">
        <v>195534.01308986201</v>
      </c>
      <c r="Y18">
        <v>55542.2249312891</v>
      </c>
      <c r="Z18">
        <v>177971.58760766001</v>
      </c>
      <c r="AA18">
        <v>27536.5587759747</v>
      </c>
      <c r="AB18">
        <v>48002.380705468197</v>
      </c>
      <c r="AC18">
        <v>8371.7880363190397</v>
      </c>
      <c r="AD18">
        <v>7775845.4046907183</v>
      </c>
    </row>
    <row r="19" spans="1:30" x14ac:dyDescent="0.2">
      <c r="A19" s="4" t="s">
        <v>83</v>
      </c>
      <c r="B19">
        <v>382195.68336420902</v>
      </c>
      <c r="C19">
        <v>432063.45751342701</v>
      </c>
      <c r="D19">
        <v>170150.79554647699</v>
      </c>
      <c r="E19">
        <v>34527.827218331702</v>
      </c>
      <c r="F19">
        <v>300369.50935881201</v>
      </c>
      <c r="G19">
        <v>4332773.5519560399</v>
      </c>
      <c r="H19">
        <v>311910.10305499699</v>
      </c>
      <c r="I19">
        <v>43997.4728403509</v>
      </c>
      <c r="J19">
        <v>1499363.9102775301</v>
      </c>
      <c r="K19">
        <v>254170.84675244099</v>
      </c>
      <c r="L19">
        <v>2207416.0275164698</v>
      </c>
      <c r="M19">
        <v>2199935.4809565502</v>
      </c>
      <c r="N19">
        <v>281855.98991572898</v>
      </c>
      <c r="O19">
        <v>101120.618400283</v>
      </c>
      <c r="P19">
        <v>296902.15600572998</v>
      </c>
      <c r="Q19">
        <v>210282.14692858499</v>
      </c>
      <c r="R19">
        <v>2298736.6127554099</v>
      </c>
      <c r="S19">
        <v>73653.859133159</v>
      </c>
      <c r="T19">
        <v>45008.5040155963</v>
      </c>
      <c r="U19">
        <v>58467.602244709902</v>
      </c>
      <c r="V19">
        <v>1133436.43785484</v>
      </c>
      <c r="W19">
        <v>934516.54589742003</v>
      </c>
      <c r="X19">
        <v>305027.92383765703</v>
      </c>
      <c r="Y19">
        <v>348593.07431714301</v>
      </c>
      <c r="Z19">
        <v>549487.78854091896</v>
      </c>
      <c r="AA19">
        <v>67929.700751498807</v>
      </c>
      <c r="AB19">
        <v>176771.23654312399</v>
      </c>
      <c r="AC19">
        <v>11837.593469814074</v>
      </c>
      <c r="AD19">
        <v>19062502.456967298</v>
      </c>
    </row>
    <row r="20" spans="1:30" x14ac:dyDescent="0.2">
      <c r="A20" s="5" t="s">
        <v>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22958.756915898601</v>
      </c>
      <c r="X20">
        <v>0</v>
      </c>
      <c r="Y20">
        <v>0</v>
      </c>
      <c r="Z20">
        <v>0</v>
      </c>
      <c r="AA20">
        <v>0</v>
      </c>
      <c r="AB20">
        <v>11241.604554698401</v>
      </c>
      <c r="AC20">
        <v>0</v>
      </c>
      <c r="AD20">
        <v>34200.361470597047</v>
      </c>
    </row>
    <row r="21" spans="1:30" x14ac:dyDescent="0.2">
      <c r="A21" s="5" t="s">
        <v>3</v>
      </c>
      <c r="B21">
        <v>3836.2052131364599</v>
      </c>
      <c r="C21">
        <v>11474.594558483301</v>
      </c>
      <c r="D21">
        <v>18.721829727850899</v>
      </c>
      <c r="E21">
        <v>18948.1252045156</v>
      </c>
      <c r="F21">
        <v>44.571993375372202</v>
      </c>
      <c r="G21">
        <v>113083.92621002</v>
      </c>
      <c r="H21">
        <v>34.964321970524402</v>
      </c>
      <c r="I21">
        <v>9.0850591875842106</v>
      </c>
      <c r="J21">
        <v>53230.757547398098</v>
      </c>
      <c r="K21">
        <v>0</v>
      </c>
      <c r="L21">
        <v>40994.969222434098</v>
      </c>
      <c r="M21">
        <v>88834.159579703497</v>
      </c>
      <c r="N21">
        <v>9884.0889733095992</v>
      </c>
      <c r="O21">
        <v>4647.6086627110599</v>
      </c>
      <c r="P21">
        <v>27.424286138146599</v>
      </c>
      <c r="Q21">
        <v>26.989807013585501</v>
      </c>
      <c r="R21">
        <v>37129.266997936298</v>
      </c>
      <c r="S21">
        <v>5.8143260718167902</v>
      </c>
      <c r="T21">
        <v>5.6591921567559798</v>
      </c>
      <c r="U21">
        <v>4.5550304516621098</v>
      </c>
      <c r="V21">
        <v>103.125539586542</v>
      </c>
      <c r="W21">
        <v>54809.312475856903</v>
      </c>
      <c r="X21">
        <v>18568.515328277699</v>
      </c>
      <c r="Y21">
        <v>31.271323551922499</v>
      </c>
      <c r="Z21">
        <v>64.535203819105604</v>
      </c>
      <c r="AA21">
        <v>10078.2305263947</v>
      </c>
      <c r="AB21">
        <v>10.978923012178299</v>
      </c>
      <c r="AC21">
        <v>259.42748700028159</v>
      </c>
      <c r="AD21">
        <v>466166.88482324185</v>
      </c>
    </row>
    <row r="22" spans="1:30" x14ac:dyDescent="0.2">
      <c r="A22" s="5" t="s">
        <v>4</v>
      </c>
      <c r="B22">
        <v>36047.672555794503</v>
      </c>
      <c r="C22">
        <v>70411.426217457396</v>
      </c>
      <c r="D22">
        <v>4012.2350311661899</v>
      </c>
      <c r="E22">
        <v>2953.2751716763801</v>
      </c>
      <c r="F22">
        <v>121.89687685245801</v>
      </c>
      <c r="G22">
        <v>1254584.9315487901</v>
      </c>
      <c r="H22">
        <v>9623.96519236731</v>
      </c>
      <c r="I22">
        <v>3344.75425221366</v>
      </c>
      <c r="J22">
        <v>181526.53765283799</v>
      </c>
      <c r="K22">
        <v>13061.1394972793</v>
      </c>
      <c r="L22">
        <v>265646.27843788901</v>
      </c>
      <c r="M22">
        <v>27375.094504380599</v>
      </c>
      <c r="N22">
        <v>14670.096220347001</v>
      </c>
      <c r="O22">
        <v>8779.0134881840804</v>
      </c>
      <c r="P22">
        <v>95.514019073753602</v>
      </c>
      <c r="Q22">
        <v>67711.614072377095</v>
      </c>
      <c r="R22">
        <v>63241.665717319003</v>
      </c>
      <c r="S22">
        <v>412.88255729558801</v>
      </c>
      <c r="T22">
        <v>5951.4940576851805</v>
      </c>
      <c r="U22">
        <v>3859.8916974872</v>
      </c>
      <c r="V22">
        <v>36406.7318768439</v>
      </c>
      <c r="W22">
        <v>44276.190796146402</v>
      </c>
      <c r="X22">
        <v>17715.564633238799</v>
      </c>
      <c r="Y22">
        <v>40019.085743651602</v>
      </c>
      <c r="Z22">
        <v>45419.133076725702</v>
      </c>
      <c r="AA22">
        <v>12081.125264619001</v>
      </c>
      <c r="AB22">
        <v>39.045286151364898</v>
      </c>
      <c r="AC22">
        <v>15.525212642002511</v>
      </c>
      <c r="AD22">
        <v>2229403.7806584998</v>
      </c>
    </row>
    <row r="23" spans="1:30" x14ac:dyDescent="0.2">
      <c r="A23" s="5" t="s">
        <v>5</v>
      </c>
      <c r="B23">
        <v>80018.768060799703</v>
      </c>
      <c r="C23">
        <v>169984.76912989101</v>
      </c>
      <c r="D23">
        <v>16113.0635133915</v>
      </c>
      <c r="E23">
        <v>0</v>
      </c>
      <c r="F23">
        <v>125160.984807623</v>
      </c>
      <c r="G23">
        <v>1853367.7767053</v>
      </c>
      <c r="H23">
        <v>29004.612814555901</v>
      </c>
      <c r="I23">
        <v>7309.7044835476099</v>
      </c>
      <c r="J23">
        <v>665836.96226872795</v>
      </c>
      <c r="K23">
        <v>2483.3381350446102</v>
      </c>
      <c r="L23">
        <v>562149.63666752295</v>
      </c>
      <c r="M23">
        <v>830735.08248370595</v>
      </c>
      <c r="N23">
        <v>18920.403507169201</v>
      </c>
      <c r="O23">
        <v>21981.133799933799</v>
      </c>
      <c r="P23">
        <v>237167.827407106</v>
      </c>
      <c r="Q23">
        <v>97398.704540076898</v>
      </c>
      <c r="R23">
        <v>1251709.4153496299</v>
      </c>
      <c r="S23">
        <v>5686.2276737735401</v>
      </c>
      <c r="T23">
        <v>11059.131527142499</v>
      </c>
      <c r="U23">
        <v>8486.6523514752098</v>
      </c>
      <c r="V23">
        <v>549998.46502611297</v>
      </c>
      <c r="W23">
        <v>139219.697717498</v>
      </c>
      <c r="X23">
        <v>46160.218421664496</v>
      </c>
      <c r="Y23">
        <v>179846.081583427</v>
      </c>
      <c r="Z23">
        <v>7656.3302580604604</v>
      </c>
      <c r="AA23">
        <v>3068.99273189623</v>
      </c>
      <c r="AB23">
        <v>53921.603879078</v>
      </c>
      <c r="AC23">
        <v>0</v>
      </c>
      <c r="AD23">
        <v>6974445.5848441683</v>
      </c>
    </row>
    <row r="24" spans="1:30" x14ac:dyDescent="0.2">
      <c r="A24" s="5" t="s">
        <v>6</v>
      </c>
      <c r="B24">
        <v>7997.5088486887698</v>
      </c>
      <c r="C24">
        <v>4.2281032415335602</v>
      </c>
      <c r="D24">
        <v>5.33707869194739</v>
      </c>
      <c r="E24">
        <v>0</v>
      </c>
      <c r="F24">
        <v>16.533232023461501</v>
      </c>
      <c r="G24">
        <v>90.014895530822301</v>
      </c>
      <c r="H24">
        <v>4516.8491725415597</v>
      </c>
      <c r="I24">
        <v>2.09026321628013</v>
      </c>
      <c r="J24">
        <v>50.645910937214801</v>
      </c>
      <c r="K24">
        <v>5350.2020742657996</v>
      </c>
      <c r="L24">
        <v>18423.020292632598</v>
      </c>
      <c r="M24">
        <v>74.950900962953995</v>
      </c>
      <c r="N24">
        <v>14.1748699180659</v>
      </c>
      <c r="O24">
        <v>7.3890169955094001</v>
      </c>
      <c r="P24">
        <v>5979.9555499184598</v>
      </c>
      <c r="Q24">
        <v>4.30831911474632</v>
      </c>
      <c r="R24">
        <v>90.904584154612806</v>
      </c>
      <c r="S24">
        <v>1730.8155093872001</v>
      </c>
      <c r="T24">
        <v>1.0126304063373599</v>
      </c>
      <c r="U24">
        <v>6481.6527855998102</v>
      </c>
      <c r="V24">
        <v>33.998925150004197</v>
      </c>
      <c r="W24">
        <v>13080.2095097334</v>
      </c>
      <c r="X24">
        <v>11.9706401810574</v>
      </c>
      <c r="Y24">
        <v>7246.8048490949404</v>
      </c>
      <c r="Z24">
        <v>25.733352580907599</v>
      </c>
      <c r="AA24">
        <v>1.5435462488742999</v>
      </c>
      <c r="AB24">
        <v>4.1166459229010703</v>
      </c>
      <c r="AC24">
        <v>0</v>
      </c>
      <c r="AD24">
        <v>71245.971507139926</v>
      </c>
    </row>
    <row r="25" spans="1:30" x14ac:dyDescent="0.2">
      <c r="A25" s="5" t="s">
        <v>8</v>
      </c>
      <c r="B25">
        <v>208987.018299883</v>
      </c>
      <c r="C25">
        <v>11143.7051083488</v>
      </c>
      <c r="D25">
        <v>31222.631315115599</v>
      </c>
      <c r="E25">
        <v>0</v>
      </c>
      <c r="F25">
        <v>66580.073178148203</v>
      </c>
      <c r="G25">
        <v>125638.013183223</v>
      </c>
      <c r="H25">
        <v>200800.48433118101</v>
      </c>
      <c r="I25">
        <v>13887.6069279533</v>
      </c>
      <c r="J25">
        <v>0</v>
      </c>
      <c r="K25">
        <v>121009.561325783</v>
      </c>
      <c r="L25">
        <v>101487.204708387</v>
      </c>
      <c r="M25">
        <v>93948.691101429198</v>
      </c>
      <c r="N25">
        <v>0</v>
      </c>
      <c r="O25">
        <v>8988.5777570707105</v>
      </c>
      <c r="P25">
        <v>30472.056132621899</v>
      </c>
      <c r="Q25">
        <v>0</v>
      </c>
      <c r="R25">
        <v>69445.350918739496</v>
      </c>
      <c r="S25">
        <v>34589.805857728599</v>
      </c>
      <c r="T25">
        <v>5452.4485603232297</v>
      </c>
      <c r="U25">
        <v>20792.930489998798</v>
      </c>
      <c r="V25">
        <v>57945.606143917503</v>
      </c>
      <c r="W25">
        <v>156956.998998027</v>
      </c>
      <c r="X25">
        <v>6516.41540269502</v>
      </c>
      <c r="Y25">
        <v>61570.578654379497</v>
      </c>
      <c r="Z25">
        <v>265643.53464389301</v>
      </c>
      <c r="AA25">
        <v>11630.8614212626</v>
      </c>
      <c r="AB25">
        <v>7145.1714969017503</v>
      </c>
      <c r="AC25">
        <v>18.999592395121599</v>
      </c>
      <c r="AD25">
        <v>1711874.3255494111</v>
      </c>
    </row>
    <row r="26" spans="1:30" x14ac:dyDescent="0.2">
      <c r="A26" s="5" t="s">
        <v>15</v>
      </c>
      <c r="B26">
        <v>45308.510385906702</v>
      </c>
      <c r="C26">
        <v>169044.734396004</v>
      </c>
      <c r="D26">
        <v>118778.806778383</v>
      </c>
      <c r="E26">
        <v>12626.426842139699</v>
      </c>
      <c r="F26">
        <v>108445.44927079001</v>
      </c>
      <c r="G26">
        <v>986008.88941317005</v>
      </c>
      <c r="H26">
        <v>67929.227222380097</v>
      </c>
      <c r="I26">
        <v>19444.231854232399</v>
      </c>
      <c r="J26">
        <v>598719.00689763401</v>
      </c>
      <c r="K26">
        <v>112266.60572006799</v>
      </c>
      <c r="L26">
        <v>1218714.9181876001</v>
      </c>
      <c r="M26">
        <v>1158967.50238637</v>
      </c>
      <c r="N26">
        <v>238367.22634498501</v>
      </c>
      <c r="O26">
        <v>56716.895675388201</v>
      </c>
      <c r="P26">
        <v>23159.378610871499</v>
      </c>
      <c r="Q26">
        <v>45140.530190002901</v>
      </c>
      <c r="R26">
        <v>877120.00918762595</v>
      </c>
      <c r="S26">
        <v>31228.313208902098</v>
      </c>
      <c r="T26">
        <v>22538.758047882198</v>
      </c>
      <c r="U26">
        <v>18841.919889697099</v>
      </c>
      <c r="V26">
        <v>488948.51034323702</v>
      </c>
      <c r="W26">
        <v>503215.37948425801</v>
      </c>
      <c r="X26">
        <v>216055.23941159999</v>
      </c>
      <c r="Y26">
        <v>59879.252163038298</v>
      </c>
      <c r="Z26">
        <v>230678.52200584</v>
      </c>
      <c r="AA26">
        <v>31068.947261077301</v>
      </c>
      <c r="AB26">
        <v>104408.71575735899</v>
      </c>
      <c r="AC26">
        <v>11543.641177776668</v>
      </c>
      <c r="AD26">
        <v>7575165.5481142402</v>
      </c>
    </row>
    <row r="27" spans="1:30" x14ac:dyDescent="0.2">
      <c r="A27" s="24" t="s">
        <v>16</v>
      </c>
      <c r="B27">
        <v>207000.71103179001</v>
      </c>
      <c r="C27">
        <v>5607.3869897083396</v>
      </c>
      <c r="D27">
        <v>60484.543466490803</v>
      </c>
      <c r="E27">
        <v>25652.903251784399</v>
      </c>
      <c r="F27">
        <v>21226.912096550001</v>
      </c>
      <c r="G27">
        <v>289204.19345442398</v>
      </c>
      <c r="H27">
        <v>16389.340382984101</v>
      </c>
      <c r="I27">
        <v>159.637741738057</v>
      </c>
      <c r="J27">
        <v>174309.08017181201</v>
      </c>
      <c r="K27">
        <v>662.186377444762</v>
      </c>
      <c r="L27">
        <v>62406.389458175901</v>
      </c>
      <c r="M27">
        <v>9556.3208532360695</v>
      </c>
      <c r="N27">
        <v>22788.457536694201</v>
      </c>
      <c r="O27">
        <v>526.02378400338</v>
      </c>
      <c r="P27">
        <v>3238.4167153154799</v>
      </c>
      <c r="Q27">
        <v>1262.4866564471599</v>
      </c>
      <c r="R27">
        <v>161064.68145280401</v>
      </c>
      <c r="S27">
        <v>155.28846584593001</v>
      </c>
      <c r="T27">
        <v>480.271126727801</v>
      </c>
      <c r="U27">
        <v>159.147906150935</v>
      </c>
      <c r="V27">
        <v>31880.856495567099</v>
      </c>
      <c r="W27">
        <v>41405.764651311001</v>
      </c>
      <c r="X27">
        <v>115492.46169079401</v>
      </c>
      <c r="Y27">
        <v>1384.0494741073901</v>
      </c>
      <c r="Z27">
        <v>2237.4590253742199</v>
      </c>
      <c r="AA27">
        <v>176.39778923793901</v>
      </c>
      <c r="AB27">
        <v>7670.4044397283396</v>
      </c>
      <c r="AC27">
        <v>322.01807675102282</v>
      </c>
      <c r="AD27">
        <v>1262903.7905630013</v>
      </c>
    </row>
    <row r="28" spans="1:30" x14ac:dyDescent="0.2">
      <c r="A28" s="25" t="s">
        <v>16</v>
      </c>
    </row>
    <row r="29" spans="1:30" x14ac:dyDescent="0.2">
      <c r="A29" s="4" t="s">
        <v>84</v>
      </c>
      <c r="B29">
        <v>382195.68336420902</v>
      </c>
      <c r="C29">
        <v>432063.45751342701</v>
      </c>
      <c r="D29">
        <v>170150.79554647699</v>
      </c>
      <c r="E29">
        <v>34527.827218331702</v>
      </c>
      <c r="F29">
        <v>300369.50935881201</v>
      </c>
      <c r="G29">
        <v>4332773.5519560296</v>
      </c>
      <c r="H29">
        <v>311910.10305499699</v>
      </c>
      <c r="I29">
        <v>43997.4728403509</v>
      </c>
      <c r="J29">
        <v>1499363.9102775301</v>
      </c>
      <c r="K29">
        <v>254170.84675244099</v>
      </c>
      <c r="L29">
        <v>2207416.0275164698</v>
      </c>
      <c r="M29">
        <v>2199935.48095656</v>
      </c>
      <c r="N29">
        <v>281855.98991572898</v>
      </c>
      <c r="O29">
        <v>101120.618400283</v>
      </c>
      <c r="P29">
        <v>296902.15600572998</v>
      </c>
      <c r="Q29">
        <v>210282.14692858499</v>
      </c>
      <c r="R29">
        <v>2298736.6127554099</v>
      </c>
      <c r="S29">
        <v>73653.859133159</v>
      </c>
      <c r="T29">
        <v>45008.5040155963</v>
      </c>
      <c r="U29">
        <v>58467.602244709902</v>
      </c>
      <c r="V29">
        <v>1133436.43785484</v>
      </c>
      <c r="W29">
        <v>934516.54589741898</v>
      </c>
      <c r="X29">
        <v>305027.92383765703</v>
      </c>
      <c r="Y29">
        <v>348593.07431714301</v>
      </c>
      <c r="Z29">
        <v>549487.78854091896</v>
      </c>
      <c r="AA29">
        <v>67929.700751498807</v>
      </c>
      <c r="AB29">
        <v>176771.23654312399</v>
      </c>
      <c r="AC29">
        <v>11837.59346981407</v>
      </c>
      <c r="AD29">
        <v>19062502.456967294</v>
      </c>
    </row>
    <row r="30" spans="1:30" x14ac:dyDescent="0.2">
      <c r="A30" s="5" t="s">
        <v>3</v>
      </c>
      <c r="B30">
        <v>9445.6305967127792</v>
      </c>
      <c r="C30">
        <v>37640.894029319599</v>
      </c>
      <c r="D30">
        <v>6127.2418207077499</v>
      </c>
      <c r="E30">
        <v>7736.2234589765303</v>
      </c>
      <c r="F30">
        <v>0</v>
      </c>
      <c r="G30">
        <v>264881.16105182102</v>
      </c>
      <c r="H30">
        <v>11798.8494016481</v>
      </c>
      <c r="I30">
        <v>422.67374460211499</v>
      </c>
      <c r="J30">
        <v>117259.960931675</v>
      </c>
      <c r="K30">
        <v>0</v>
      </c>
      <c r="L30">
        <v>265367.17798644298</v>
      </c>
      <c r="M30">
        <v>186195.59682186201</v>
      </c>
      <c r="N30">
        <v>35560.8418743578</v>
      </c>
      <c r="O30">
        <v>9123.8676887513593</v>
      </c>
      <c r="P30">
        <v>16790.661818573401</v>
      </c>
      <c r="Q30">
        <v>11787.434570399801</v>
      </c>
      <c r="R30">
        <v>253722.74751894199</v>
      </c>
      <c r="S30">
        <v>611.69786545111401</v>
      </c>
      <c r="T30">
        <v>7820.7551653909204</v>
      </c>
      <c r="U30">
        <v>3318.6786093338701</v>
      </c>
      <c r="V30">
        <v>73318.105015484602</v>
      </c>
      <c r="W30">
        <v>32555.1285330582</v>
      </c>
      <c r="X30">
        <v>71660.010469504501</v>
      </c>
      <c r="Y30">
        <v>35664.346971758903</v>
      </c>
      <c r="Z30">
        <v>6789.0433724208797</v>
      </c>
      <c r="AA30">
        <v>10549.3232431998</v>
      </c>
      <c r="AB30">
        <v>10660.266399178499</v>
      </c>
      <c r="AC30">
        <v>5178.6417714836971</v>
      </c>
      <c r="AD30">
        <v>1491986.9607310602</v>
      </c>
    </row>
    <row r="31" spans="1:30" x14ac:dyDescent="0.2">
      <c r="A31" s="5" t="s">
        <v>5</v>
      </c>
      <c r="B31">
        <v>120145.463626439</v>
      </c>
      <c r="C31">
        <v>193635.425232215</v>
      </c>
      <c r="D31">
        <v>15794.155032857099</v>
      </c>
      <c r="E31">
        <v>0</v>
      </c>
      <c r="F31">
        <v>142173.23811965701</v>
      </c>
      <c r="G31">
        <v>2124993.9820507802</v>
      </c>
      <c r="H31">
        <v>36470.86232316</v>
      </c>
      <c r="I31">
        <v>6043.7466870932803</v>
      </c>
      <c r="J31">
        <v>591900.30025947397</v>
      </c>
      <c r="K31">
        <v>2704.7955397058499</v>
      </c>
      <c r="L31">
        <v>526244.363587072</v>
      </c>
      <c r="M31">
        <v>990541.33354881604</v>
      </c>
      <c r="N31">
        <v>36222.731916599201</v>
      </c>
      <c r="O31">
        <v>22765.300575834699</v>
      </c>
      <c r="P31">
        <v>232110.647149811</v>
      </c>
      <c r="Q31">
        <v>134236.94269332799</v>
      </c>
      <c r="R31">
        <v>1337664.6709879399</v>
      </c>
      <c r="S31">
        <v>4983.5287192539099</v>
      </c>
      <c r="T31">
        <v>11061.7367470585</v>
      </c>
      <c r="U31">
        <v>12553.8846736626</v>
      </c>
      <c r="V31">
        <v>567836.84338277904</v>
      </c>
      <c r="W31">
        <v>303357.74150631297</v>
      </c>
      <c r="X31">
        <v>32325.890766607299</v>
      </c>
      <c r="Y31">
        <v>160989.07432789201</v>
      </c>
      <c r="Z31">
        <v>7631.6446639784199</v>
      </c>
      <c r="AA31">
        <v>8373.53228882027</v>
      </c>
      <c r="AB31">
        <v>74512.364655999307</v>
      </c>
      <c r="AC31">
        <v>0</v>
      </c>
      <c r="AD31">
        <v>7697274.2010631654</v>
      </c>
    </row>
    <row r="32" spans="1:30" x14ac:dyDescent="0.2">
      <c r="A32" s="5" t="s">
        <v>6</v>
      </c>
      <c r="B32">
        <v>4061.5737649548901</v>
      </c>
      <c r="C32">
        <v>596.27639434775597</v>
      </c>
      <c r="D32">
        <v>1558.2246011432201</v>
      </c>
      <c r="E32">
        <v>1493.3314733101799</v>
      </c>
      <c r="F32">
        <v>116.441696914471</v>
      </c>
      <c r="G32">
        <v>1009.79687496714</v>
      </c>
      <c r="H32">
        <v>65.109722767766797</v>
      </c>
      <c r="I32">
        <v>12.2465702728494</v>
      </c>
      <c r="J32">
        <v>323.27533327937601</v>
      </c>
      <c r="K32">
        <v>93.093998500111994</v>
      </c>
      <c r="L32">
        <v>462.705953387595</v>
      </c>
      <c r="M32">
        <v>465.47737374420501</v>
      </c>
      <c r="N32">
        <v>39.586566437221599</v>
      </c>
      <c r="O32">
        <v>518.71628040315295</v>
      </c>
      <c r="P32">
        <v>30.948293631999601</v>
      </c>
      <c r="Q32">
        <v>57.1764440263699</v>
      </c>
      <c r="R32">
        <v>296.47197249801701</v>
      </c>
      <c r="S32">
        <v>1232.29264911004</v>
      </c>
      <c r="T32">
        <v>10.122032168392201</v>
      </c>
      <c r="U32">
        <v>16.068414518846598</v>
      </c>
      <c r="V32">
        <v>222.291179693538</v>
      </c>
      <c r="W32">
        <v>261.527933779129</v>
      </c>
      <c r="X32">
        <v>20081.778446263801</v>
      </c>
      <c r="Y32">
        <v>47.824617700348902</v>
      </c>
      <c r="Z32">
        <v>134.52230871415401</v>
      </c>
      <c r="AA32">
        <v>3.5952295233201701</v>
      </c>
      <c r="AB32">
        <v>56.719645510874201</v>
      </c>
      <c r="AC32">
        <v>0</v>
      </c>
      <c r="AD32">
        <v>33267.195771568884</v>
      </c>
    </row>
    <row r="33" spans="1:30" x14ac:dyDescent="0.2">
      <c r="A33" s="7" t="s">
        <v>15</v>
      </c>
      <c r="B33">
        <v>248543.015376102</v>
      </c>
      <c r="C33">
        <v>200190.86185754399</v>
      </c>
      <c r="D33">
        <v>146671.174091769</v>
      </c>
      <c r="E33">
        <v>25298.272286045001</v>
      </c>
      <c r="F33">
        <v>158079.82954224001</v>
      </c>
      <c r="G33">
        <v>1941888.6119784601</v>
      </c>
      <c r="H33">
        <v>263575.281607421</v>
      </c>
      <c r="I33">
        <v>37518.805838382599</v>
      </c>
      <c r="J33">
        <v>789880.37375310506</v>
      </c>
      <c r="K33">
        <v>251372.95721423501</v>
      </c>
      <c r="L33">
        <v>1415341.7799895699</v>
      </c>
      <c r="M33">
        <v>1022733.07321213</v>
      </c>
      <c r="N33">
        <v>210032.82955833399</v>
      </c>
      <c r="O33">
        <v>68712.733855294195</v>
      </c>
      <c r="P33">
        <v>47969.8987437131</v>
      </c>
      <c r="Q33">
        <v>64200.5932208308</v>
      </c>
      <c r="R33">
        <v>707052.72227602697</v>
      </c>
      <c r="S33">
        <v>66826.339899343904</v>
      </c>
      <c r="T33">
        <v>26115.890070978399</v>
      </c>
      <c r="U33">
        <v>42578.970547194498</v>
      </c>
      <c r="V33">
        <v>492059.19827689102</v>
      </c>
      <c r="W33">
        <v>598342.14792426897</v>
      </c>
      <c r="X33">
        <v>180960.24415528201</v>
      </c>
      <c r="Y33">
        <v>151891.828399791</v>
      </c>
      <c r="Z33">
        <v>534932.57819580601</v>
      </c>
      <c r="AA33">
        <v>49003.249989955402</v>
      </c>
      <c r="AB33">
        <v>91541.885842435193</v>
      </c>
      <c r="AC33">
        <v>6658.9516983303729</v>
      </c>
      <c r="AD33">
        <v>9839974.0994014982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AEEA-81C4-8B42-8AE5-387AD10FC1A7}">
  <sheetPr>
    <tabColor theme="7" tint="0.39997558519241921"/>
  </sheetPr>
  <dimension ref="A1:AD33"/>
  <sheetViews>
    <sheetView zoomScale="164" zoomScaleNormal="100" workbookViewId="0">
      <selection activeCell="E22" sqref="E22"/>
    </sheetView>
  </sheetViews>
  <sheetFormatPr baseColWidth="10" defaultRowHeight="16" x14ac:dyDescent="0.2"/>
  <cols>
    <col min="1" max="1" width="37.5" customWidth="1"/>
  </cols>
  <sheetData>
    <row r="1" spans="1:30" x14ac:dyDescent="0.2">
      <c r="A1" s="1" t="s">
        <v>19</v>
      </c>
      <c r="B1" s="8">
        <v>2019</v>
      </c>
    </row>
    <row r="2" spans="1:30" x14ac:dyDescent="0.2">
      <c r="A2" s="26" t="s">
        <v>18</v>
      </c>
      <c r="B2" s="55" t="s">
        <v>20</v>
      </c>
      <c r="C2" s="55" t="s">
        <v>228</v>
      </c>
      <c r="D2" s="55" t="s">
        <v>229</v>
      </c>
      <c r="E2" s="55" t="s">
        <v>231</v>
      </c>
      <c r="F2" s="55" t="s">
        <v>232</v>
      </c>
      <c r="G2" s="55" t="s">
        <v>237</v>
      </c>
      <c r="H2" s="55" t="s">
        <v>233</v>
      </c>
      <c r="I2" s="55" t="s">
        <v>234</v>
      </c>
      <c r="J2" s="55" t="s">
        <v>250</v>
      </c>
      <c r="K2" s="55" t="s">
        <v>235</v>
      </c>
      <c r="L2" s="55" t="s">
        <v>236</v>
      </c>
      <c r="M2" s="55" t="s">
        <v>285</v>
      </c>
      <c r="N2" s="55" t="s">
        <v>284</v>
      </c>
      <c r="O2" s="55" t="s">
        <v>230</v>
      </c>
      <c r="P2" s="55" t="s">
        <v>238</v>
      </c>
      <c r="Q2" s="55" t="s">
        <v>239</v>
      </c>
      <c r="R2" s="55" t="s">
        <v>240</v>
      </c>
      <c r="S2" s="55" t="s">
        <v>242</v>
      </c>
      <c r="T2" s="55" t="s">
        <v>243</v>
      </c>
      <c r="U2" s="55" t="s">
        <v>241</v>
      </c>
      <c r="V2" s="55" t="s">
        <v>244</v>
      </c>
      <c r="W2" s="55" t="s">
        <v>245</v>
      </c>
      <c r="X2" s="55" t="s">
        <v>246</v>
      </c>
      <c r="Y2" s="55" t="s">
        <v>247</v>
      </c>
      <c r="Z2" s="55" t="s">
        <v>251</v>
      </c>
      <c r="AA2" s="55" t="s">
        <v>249</v>
      </c>
      <c r="AB2" s="55" t="s">
        <v>248</v>
      </c>
      <c r="AC2" s="55" t="s">
        <v>855</v>
      </c>
      <c r="AD2" s="55" t="s">
        <v>871</v>
      </c>
    </row>
    <row r="3" spans="1:30" x14ac:dyDescent="0.2">
      <c r="A3" s="3" t="s">
        <v>0</v>
      </c>
      <c r="B3">
        <v>1933.22327051206</v>
      </c>
      <c r="C3">
        <v>3374.57894508962</v>
      </c>
      <c r="D3">
        <v>697.64905416491001</v>
      </c>
      <c r="E3">
        <v>153.841273639344</v>
      </c>
      <c r="F3">
        <v>2376.06491790481</v>
      </c>
      <c r="G3">
        <v>24821.3535083924</v>
      </c>
      <c r="H3">
        <v>1418.3231441655</v>
      </c>
      <c r="I3">
        <v>360.203088089179</v>
      </c>
      <c r="J3">
        <v>7291.6689491331899</v>
      </c>
      <c r="K3">
        <v>2337.8285167337199</v>
      </c>
      <c r="L3">
        <v>17406.299761921</v>
      </c>
      <c r="M3">
        <v>12253.798645656399</v>
      </c>
      <c r="N3">
        <v>1232.7648036385499</v>
      </c>
      <c r="O3">
        <v>519.26740703962798</v>
      </c>
      <c r="P3">
        <v>1658.9051661595299</v>
      </c>
      <c r="Q3">
        <v>1054.1278031911299</v>
      </c>
      <c r="R3">
        <v>10656.066536566899</v>
      </c>
      <c r="S3">
        <v>446.95366386945301</v>
      </c>
      <c r="T3">
        <v>308.22278558586902</v>
      </c>
      <c r="U3">
        <v>473.730487637431</v>
      </c>
      <c r="V3">
        <v>4811.8428718627401</v>
      </c>
      <c r="W3">
        <v>6063.5751403922004</v>
      </c>
      <c r="X3">
        <v>1199.5713638723901</v>
      </c>
      <c r="Y3">
        <v>1434.3274898096299</v>
      </c>
      <c r="Z3">
        <v>2873.49560745395</v>
      </c>
      <c r="AA3">
        <v>331.87202673296002</v>
      </c>
      <c r="AB3">
        <v>1137.65903384328</v>
      </c>
      <c r="AC3">
        <v>105.62720150101214</v>
      </c>
      <c r="AD3">
        <v>108732.84246455907</v>
      </c>
    </row>
    <row r="4" spans="1:30" x14ac:dyDescent="0.2">
      <c r="A4" s="4" t="s">
        <v>1</v>
      </c>
      <c r="B4">
        <v>1287.1940730670001</v>
      </c>
      <c r="C4">
        <v>2495.1940101085602</v>
      </c>
      <c r="D4">
        <v>379.45286361336099</v>
      </c>
      <c r="E4">
        <v>65.561259574267595</v>
      </c>
      <c r="F4">
        <v>1712.01800804758</v>
      </c>
      <c r="G4">
        <v>16938.204648024199</v>
      </c>
      <c r="H4">
        <v>1010.67341688147</v>
      </c>
      <c r="I4">
        <v>287.08668111489698</v>
      </c>
      <c r="J4">
        <v>3429.3882454386198</v>
      </c>
      <c r="K4">
        <v>1810.3214877778601</v>
      </c>
      <c r="L4">
        <v>11197.455332114499</v>
      </c>
      <c r="M4">
        <v>7583.4984490483303</v>
      </c>
      <c r="N4">
        <v>502.20009539555798</v>
      </c>
      <c r="O4">
        <v>289.09156163300099</v>
      </c>
      <c r="P4">
        <v>1124.02419627925</v>
      </c>
      <c r="Q4">
        <v>666.09824299053696</v>
      </c>
      <c r="R4">
        <v>6341.3740520176698</v>
      </c>
      <c r="S4">
        <v>320.291191121564</v>
      </c>
      <c r="T4">
        <v>214.54275302001199</v>
      </c>
      <c r="U4">
        <v>352.21150406713798</v>
      </c>
      <c r="V4">
        <v>3027.2431966579002</v>
      </c>
      <c r="W4">
        <v>4395.1300590946103</v>
      </c>
      <c r="X4">
        <v>625.90055853464298</v>
      </c>
      <c r="Y4">
        <v>903.37914292574305</v>
      </c>
      <c r="Z4">
        <v>2011.9702048271699</v>
      </c>
      <c r="AA4">
        <v>205.164319808496</v>
      </c>
      <c r="AB4">
        <v>811.39164570240303</v>
      </c>
      <c r="AC4">
        <v>65.552567712466114</v>
      </c>
      <c r="AD4">
        <v>70051.613766598966</v>
      </c>
    </row>
    <row r="5" spans="1:30" x14ac:dyDescent="0.2">
      <c r="A5" s="5" t="s">
        <v>2</v>
      </c>
      <c r="B5">
        <v>2.49549743129585</v>
      </c>
      <c r="C5">
        <v>0</v>
      </c>
      <c r="D5">
        <v>3.2417173799780201</v>
      </c>
      <c r="E5">
        <v>0</v>
      </c>
      <c r="F5">
        <v>30.587158026694901</v>
      </c>
      <c r="G5">
        <v>170.318597498234</v>
      </c>
      <c r="H5">
        <v>0</v>
      </c>
      <c r="I5">
        <v>0.71487095019740698</v>
      </c>
      <c r="J5">
        <v>0</v>
      </c>
      <c r="K5">
        <v>2.3778873605459201</v>
      </c>
      <c r="L5">
        <v>43.1106880646104</v>
      </c>
      <c r="M5">
        <v>14.762344624989399</v>
      </c>
      <c r="N5">
        <v>0</v>
      </c>
      <c r="O5">
        <v>0</v>
      </c>
      <c r="P5">
        <v>3.3428520032294702</v>
      </c>
      <c r="Q5">
        <v>0</v>
      </c>
      <c r="R5">
        <v>0</v>
      </c>
      <c r="S5">
        <v>37.607426916032097</v>
      </c>
      <c r="T5">
        <v>0</v>
      </c>
      <c r="U5">
        <v>7.1394833993028302</v>
      </c>
      <c r="V5">
        <v>1.1665392775310499</v>
      </c>
      <c r="W5">
        <v>554.49853788360997</v>
      </c>
      <c r="X5">
        <v>0</v>
      </c>
      <c r="Y5">
        <v>0.44586378874531502</v>
      </c>
      <c r="Z5">
        <v>0</v>
      </c>
      <c r="AA5">
        <v>0</v>
      </c>
      <c r="AB5">
        <v>125.976262474368</v>
      </c>
      <c r="AC5">
        <v>0</v>
      </c>
      <c r="AD5">
        <v>997.78572707936644</v>
      </c>
    </row>
    <row r="6" spans="1:30" x14ac:dyDescent="0.2">
      <c r="A6" s="5" t="s">
        <v>3</v>
      </c>
      <c r="B6">
        <v>0</v>
      </c>
      <c r="C6">
        <v>0</v>
      </c>
      <c r="D6">
        <v>0</v>
      </c>
      <c r="E6">
        <v>0</v>
      </c>
      <c r="F6">
        <v>0</v>
      </c>
      <c r="G6">
        <v>0</v>
      </c>
      <c r="H6">
        <v>0</v>
      </c>
      <c r="I6">
        <v>0</v>
      </c>
      <c r="J6">
        <v>0</v>
      </c>
      <c r="K6">
        <v>0</v>
      </c>
      <c r="L6">
        <v>0</v>
      </c>
      <c r="M6">
        <v>0</v>
      </c>
      <c r="N6">
        <v>0</v>
      </c>
      <c r="O6">
        <v>0</v>
      </c>
      <c r="P6">
        <v>0</v>
      </c>
      <c r="Q6">
        <v>0</v>
      </c>
      <c r="R6">
        <v>175.44027175018201</v>
      </c>
      <c r="S6">
        <v>0</v>
      </c>
      <c r="T6">
        <v>0</v>
      </c>
      <c r="U6">
        <v>0</v>
      </c>
      <c r="V6">
        <v>0</v>
      </c>
      <c r="W6">
        <v>0</v>
      </c>
      <c r="X6">
        <v>0</v>
      </c>
      <c r="Y6">
        <v>0</v>
      </c>
      <c r="Z6">
        <v>0</v>
      </c>
      <c r="AA6">
        <v>0</v>
      </c>
      <c r="AB6">
        <v>0</v>
      </c>
      <c r="AC6">
        <v>2.7934750189835826</v>
      </c>
      <c r="AD6">
        <v>178.23374676916617</v>
      </c>
    </row>
    <row r="7" spans="1:30" x14ac:dyDescent="0.2">
      <c r="A7" s="5" t="s">
        <v>4</v>
      </c>
      <c r="B7">
        <v>211.67915033595</v>
      </c>
      <c r="C7">
        <v>408.10434174221598</v>
      </c>
      <c r="D7">
        <v>36.063285267281401</v>
      </c>
      <c r="E7">
        <v>31.075388011903399</v>
      </c>
      <c r="F7">
        <v>26.282675192735901</v>
      </c>
      <c r="G7">
        <v>5312.9694498250401</v>
      </c>
      <c r="H7">
        <v>64.431204837400301</v>
      </c>
      <c r="I7">
        <v>32.439427297048901</v>
      </c>
      <c r="J7">
        <v>656.37568079809796</v>
      </c>
      <c r="K7">
        <v>206.16568159765001</v>
      </c>
      <c r="L7">
        <v>2083.4108774280899</v>
      </c>
      <c r="M7">
        <v>974.22248112396198</v>
      </c>
      <c r="N7">
        <v>62.327005887890799</v>
      </c>
      <c r="O7">
        <v>30.576283353233499</v>
      </c>
      <c r="P7">
        <v>26.593111898060702</v>
      </c>
      <c r="Q7">
        <v>239.213043805647</v>
      </c>
      <c r="R7">
        <v>254.18638475901199</v>
      </c>
      <c r="S7">
        <v>2.0039686816909601</v>
      </c>
      <c r="T7">
        <v>52.922437193236199</v>
      </c>
      <c r="U7">
        <v>38.817144020333103</v>
      </c>
      <c r="V7">
        <v>167.122097756849</v>
      </c>
      <c r="W7">
        <v>346.85743567768901</v>
      </c>
      <c r="X7">
        <v>95.916268873993303</v>
      </c>
      <c r="Y7">
        <v>139.321850731849</v>
      </c>
      <c r="Z7">
        <v>231.70556508287001</v>
      </c>
      <c r="AA7">
        <v>63.547316149806697</v>
      </c>
      <c r="AB7">
        <v>7.53964788006388</v>
      </c>
      <c r="AC7">
        <v>33.857368013226029</v>
      </c>
      <c r="AD7">
        <v>11835.726573222833</v>
      </c>
    </row>
    <row r="8" spans="1:30" x14ac:dyDescent="0.2">
      <c r="A8" s="5" t="s">
        <v>79</v>
      </c>
      <c r="B8">
        <v>0.59831747848054495</v>
      </c>
      <c r="C8">
        <v>1.9062209053332999</v>
      </c>
      <c r="D8">
        <v>5.0362607128403798E-2</v>
      </c>
      <c r="E8">
        <v>0</v>
      </c>
      <c r="F8">
        <v>9.0569246868953996</v>
      </c>
      <c r="G8">
        <v>42.660834670497998</v>
      </c>
      <c r="H8">
        <v>6.1105627351207898</v>
      </c>
      <c r="I8">
        <v>6.7956893738598603E-2</v>
      </c>
      <c r="J8">
        <v>14.921641757271701</v>
      </c>
      <c r="K8">
        <v>0.70632205543303594</v>
      </c>
      <c r="L8">
        <v>150.40334242606801</v>
      </c>
      <c r="M8">
        <v>6.6633662212495999</v>
      </c>
      <c r="N8">
        <v>4.31814635075472</v>
      </c>
      <c r="O8">
        <v>5.2984477788988397E-2</v>
      </c>
      <c r="P8">
        <v>0.15854971264480899</v>
      </c>
      <c r="Q8">
        <v>0.109516169610633</v>
      </c>
      <c r="R8">
        <v>40.415823353030198</v>
      </c>
      <c r="S8">
        <v>5.9931878509126797E-2</v>
      </c>
      <c r="T8">
        <v>1.4241749106392001</v>
      </c>
      <c r="U8">
        <v>5.89842711396871E-2</v>
      </c>
      <c r="V8">
        <v>3.0307993531884101</v>
      </c>
      <c r="W8">
        <v>1.72868244180776</v>
      </c>
      <c r="X8">
        <v>0.29291968720879002</v>
      </c>
      <c r="Y8">
        <v>0.14963112779106499</v>
      </c>
      <c r="Z8">
        <v>0.368445758266502</v>
      </c>
      <c r="AA8">
        <v>1.9002486205857299E-2</v>
      </c>
      <c r="AB8">
        <v>0.90528382261712803</v>
      </c>
      <c r="AC8">
        <v>5.2176320898050061E-4</v>
      </c>
      <c r="AD8">
        <v>286.23925000162944</v>
      </c>
    </row>
    <row r="9" spans="1:30" x14ac:dyDescent="0.2">
      <c r="A9" s="5" t="s">
        <v>80</v>
      </c>
      <c r="B9">
        <v>264.54572743792301</v>
      </c>
      <c r="C9">
        <v>1340.7737393821101</v>
      </c>
      <c r="D9">
        <v>80.377395998315706</v>
      </c>
      <c r="E9">
        <v>0.309806902421224</v>
      </c>
      <c r="F9">
        <v>796.64497230484994</v>
      </c>
      <c r="G9">
        <v>8532.9852338086694</v>
      </c>
      <c r="H9">
        <v>203.57674984909499</v>
      </c>
      <c r="I9">
        <v>48.621681187018801</v>
      </c>
      <c r="J9">
        <v>1967.7263172734499</v>
      </c>
      <c r="K9">
        <v>40.912178092215299</v>
      </c>
      <c r="L9">
        <v>4918.8382301912197</v>
      </c>
      <c r="M9">
        <v>4846.8524541781999</v>
      </c>
      <c r="N9">
        <v>120.464448724061</v>
      </c>
      <c r="O9">
        <v>149.43679008688099</v>
      </c>
      <c r="P9">
        <v>819.19947430362197</v>
      </c>
      <c r="Q9">
        <v>316.28193758731197</v>
      </c>
      <c r="R9">
        <v>3767.8285358707999</v>
      </c>
      <c r="S9">
        <v>55.670597688432501</v>
      </c>
      <c r="T9">
        <v>93.256925679998702</v>
      </c>
      <c r="U9">
        <v>79.132747592302195</v>
      </c>
      <c r="V9">
        <v>2288.08269934075</v>
      </c>
      <c r="W9">
        <v>1485.43398409627</v>
      </c>
      <c r="X9">
        <v>186.53680671785301</v>
      </c>
      <c r="Y9">
        <v>477.13696250928598</v>
      </c>
      <c r="Z9">
        <v>82.440409556956794</v>
      </c>
      <c r="AA9">
        <v>44.628290624023698</v>
      </c>
      <c r="AB9">
        <v>533.49861855412701</v>
      </c>
      <c r="AC9">
        <v>0.60470269496087548</v>
      </c>
      <c r="AD9">
        <v>33541.798418233164</v>
      </c>
    </row>
    <row r="10" spans="1:30" x14ac:dyDescent="0.2">
      <c r="A10" s="5" t="s">
        <v>6</v>
      </c>
      <c r="B10">
        <v>57.867498754551001</v>
      </c>
      <c r="C10">
        <v>20.479594545630999</v>
      </c>
      <c r="D10">
        <v>15.284279159068999</v>
      </c>
      <c r="E10">
        <v>0.43041117286323399</v>
      </c>
      <c r="F10">
        <v>74.189507201560104</v>
      </c>
      <c r="G10">
        <v>1185.4725080922301</v>
      </c>
      <c r="H10">
        <v>40.421519522422798</v>
      </c>
      <c r="I10">
        <v>9.7701169873750509</v>
      </c>
      <c r="J10">
        <v>93.598408166355597</v>
      </c>
      <c r="K10">
        <v>59.960920820648901</v>
      </c>
      <c r="L10">
        <v>493.72869383712703</v>
      </c>
      <c r="M10">
        <v>43.087227164065098</v>
      </c>
      <c r="N10">
        <v>21.274065929317501</v>
      </c>
      <c r="O10">
        <v>5.5922535225872902</v>
      </c>
      <c r="P10">
        <v>33.844453652459499</v>
      </c>
      <c r="Q10">
        <v>23.920239948668701</v>
      </c>
      <c r="R10">
        <v>56.234770401273998</v>
      </c>
      <c r="S10">
        <v>33.3243144770694</v>
      </c>
      <c r="T10">
        <v>0.242399955057026</v>
      </c>
      <c r="U10">
        <v>70.161902451774694</v>
      </c>
      <c r="V10">
        <v>116.848753431511</v>
      </c>
      <c r="W10">
        <v>168.86724693116199</v>
      </c>
      <c r="X10">
        <v>11.658007327844199</v>
      </c>
      <c r="Y10">
        <v>80.7968232164109</v>
      </c>
      <c r="Z10">
        <v>43.285071005841701</v>
      </c>
      <c r="AA10">
        <v>0</v>
      </c>
      <c r="AB10">
        <v>20.576472371564201</v>
      </c>
      <c r="AC10">
        <v>0</v>
      </c>
      <c r="AD10">
        <v>2780.9174600464439</v>
      </c>
    </row>
    <row r="11" spans="1:30" x14ac:dyDescent="0.2">
      <c r="A11" s="5" t="s">
        <v>7</v>
      </c>
      <c r="B11">
        <v>5.9618983693501804</v>
      </c>
      <c r="C11">
        <v>0</v>
      </c>
      <c r="D11">
        <v>43.491354324278099</v>
      </c>
      <c r="E11">
        <v>0</v>
      </c>
      <c r="F11">
        <v>0</v>
      </c>
      <c r="G11">
        <v>21.599241884979801</v>
      </c>
      <c r="H11">
        <v>0</v>
      </c>
      <c r="I11">
        <v>0</v>
      </c>
      <c r="J11">
        <v>4.0904054652654702</v>
      </c>
      <c r="K11">
        <v>0</v>
      </c>
      <c r="L11">
        <v>0</v>
      </c>
      <c r="M11">
        <v>0.59676756584112201</v>
      </c>
      <c r="N11">
        <v>6.7037570822027899</v>
      </c>
      <c r="O11">
        <v>6.2141538066059798</v>
      </c>
      <c r="P11">
        <v>22.763166690513199</v>
      </c>
      <c r="Q11">
        <v>0</v>
      </c>
      <c r="R11">
        <v>58.4070539727403</v>
      </c>
      <c r="S11">
        <v>0</v>
      </c>
      <c r="T11">
        <v>0</v>
      </c>
      <c r="U11">
        <v>0</v>
      </c>
      <c r="V11">
        <v>0</v>
      </c>
      <c r="W11">
        <v>6.19965026873993</v>
      </c>
      <c r="X11">
        <v>1.2552664583049999</v>
      </c>
      <c r="Y11">
        <v>12.910462154301401</v>
      </c>
      <c r="Z11">
        <v>0</v>
      </c>
      <c r="AA11">
        <v>11.6643335494859</v>
      </c>
      <c r="AB11">
        <v>0.36308475185713801</v>
      </c>
      <c r="AC11">
        <v>0</v>
      </c>
      <c r="AD11">
        <v>202.22059634446657</v>
      </c>
    </row>
    <row r="12" spans="1:30" x14ac:dyDescent="0.2">
      <c r="A12" s="5" t="s">
        <v>8</v>
      </c>
      <c r="B12">
        <v>695.070146750822</v>
      </c>
      <c r="C12">
        <v>71.367534918535</v>
      </c>
      <c r="D12">
        <v>60.728361115364699</v>
      </c>
      <c r="E12">
        <v>0</v>
      </c>
      <c r="F12">
        <v>385.372127821937</v>
      </c>
      <c r="G12">
        <v>519.07213226828299</v>
      </c>
      <c r="H12">
        <v>647.05925766586904</v>
      </c>
      <c r="I12">
        <v>113.41201243889201</v>
      </c>
      <c r="J12">
        <v>0</v>
      </c>
      <c r="K12">
        <v>938.20691466823598</v>
      </c>
      <c r="L12">
        <v>667.59124909936395</v>
      </c>
      <c r="M12">
        <v>394.917509385632</v>
      </c>
      <c r="N12">
        <v>0</v>
      </c>
      <c r="O12">
        <v>24.973717934637701</v>
      </c>
      <c r="P12">
        <v>152.63972040209501</v>
      </c>
      <c r="Q12">
        <v>0</v>
      </c>
      <c r="R12">
        <v>308.35167265591798</v>
      </c>
      <c r="S12">
        <v>163.04929068999499</v>
      </c>
      <c r="T12">
        <v>31.1408342067242</v>
      </c>
      <c r="U12">
        <v>111.141731691114</v>
      </c>
      <c r="V12">
        <v>168.82091305246001</v>
      </c>
      <c r="W12">
        <v>876.27956379742398</v>
      </c>
      <c r="X12">
        <v>28.881622370818299</v>
      </c>
      <c r="Y12">
        <v>165.60900437983699</v>
      </c>
      <c r="Z12">
        <v>1037.29228202426</v>
      </c>
      <c r="AA12">
        <v>39.302599441870001</v>
      </c>
      <c r="AB12">
        <v>35.408196434852201</v>
      </c>
      <c r="AC12">
        <v>0.12167194054881511</v>
      </c>
      <c r="AD12">
        <v>7635.8100671554948</v>
      </c>
    </row>
    <row r="13" spans="1:30" x14ac:dyDescent="0.2">
      <c r="A13" s="5" t="s">
        <v>9</v>
      </c>
      <c r="B13">
        <v>20.590625618324399</v>
      </c>
      <c r="C13">
        <v>262.39525430549497</v>
      </c>
      <c r="D13">
        <v>14.309467518121499</v>
      </c>
      <c r="E13">
        <v>10.811876680929901</v>
      </c>
      <c r="F13">
        <v>120.49646782929</v>
      </c>
      <c r="G13">
        <v>264.863274939208</v>
      </c>
      <c r="H13">
        <v>40.015702544078103</v>
      </c>
      <c r="I13">
        <v>5.9182019481209203</v>
      </c>
      <c r="J13">
        <v>265.71457739165902</v>
      </c>
      <c r="K13">
        <v>209.49549211694</v>
      </c>
      <c r="L13">
        <v>651.21593545666997</v>
      </c>
      <c r="M13">
        <v>514.25060935197905</v>
      </c>
      <c r="N13">
        <v>136.93868160355501</v>
      </c>
      <c r="O13">
        <v>14.231369025570899</v>
      </c>
      <c r="P13">
        <v>6.2308307449356999</v>
      </c>
      <c r="Q13">
        <v>18.248687721213901</v>
      </c>
      <c r="R13">
        <v>552.85022102712605</v>
      </c>
      <c r="S13">
        <v>8.6925669740721005</v>
      </c>
      <c r="T13">
        <v>11.795481105872501</v>
      </c>
      <c r="U13">
        <v>4.8352913785214398</v>
      </c>
      <c r="V13">
        <v>63.284673123436598</v>
      </c>
      <c r="W13">
        <v>205.73915489777801</v>
      </c>
      <c r="X13">
        <v>44.008851878939097</v>
      </c>
      <c r="Y13">
        <v>13.1812212423342</v>
      </c>
      <c r="Z13">
        <v>241.50352767631901</v>
      </c>
      <c r="AA13">
        <v>14.5708026239686</v>
      </c>
      <c r="AB13">
        <v>21.897795037159799</v>
      </c>
      <c r="AC13">
        <v>2.8877591777061888</v>
      </c>
      <c r="AD13">
        <v>3740.9744009393289</v>
      </c>
    </row>
    <row r="14" spans="1:30" x14ac:dyDescent="0.2">
      <c r="A14" s="5" t="s">
        <v>10</v>
      </c>
      <c r="B14">
        <v>17.856199791349699</v>
      </c>
      <c r="C14">
        <v>363.03077314616303</v>
      </c>
      <c r="D14">
        <v>123.924959615012</v>
      </c>
      <c r="E14">
        <v>22.549673794579199</v>
      </c>
      <c r="F14">
        <v>255.74724294529</v>
      </c>
      <c r="G14">
        <v>664.46589669133596</v>
      </c>
      <c r="H14">
        <v>2.18140256469799</v>
      </c>
      <c r="I14">
        <v>74.520249149604197</v>
      </c>
      <c r="J14">
        <v>391.20793344080499</v>
      </c>
      <c r="K14">
        <v>345.16493683723098</v>
      </c>
      <c r="L14">
        <v>2082.3701396104102</v>
      </c>
      <c r="M14">
        <v>702.32916555653196</v>
      </c>
      <c r="N14">
        <v>147.81782759882199</v>
      </c>
      <c r="O14">
        <v>55.3745550421582</v>
      </c>
      <c r="P14">
        <v>46.2038681865535</v>
      </c>
      <c r="Q14">
        <v>60.0700346475641</v>
      </c>
      <c r="R14">
        <v>1064.83237633214</v>
      </c>
      <c r="S14">
        <v>18.0770832266948</v>
      </c>
      <c r="T14">
        <v>21.461713871043202</v>
      </c>
      <c r="U14">
        <v>38.387912127254801</v>
      </c>
      <c r="V14">
        <v>177.49506183604899</v>
      </c>
      <c r="W14">
        <v>715.50762180224501</v>
      </c>
      <c r="X14">
        <v>253.267193129535</v>
      </c>
      <c r="Y14">
        <v>3.8276867212732602</v>
      </c>
      <c r="Z14">
        <v>366.73059992857401</v>
      </c>
      <c r="AA14">
        <v>29.667798574898399</v>
      </c>
      <c r="AB14">
        <v>56.507085608142901</v>
      </c>
      <c r="AC14">
        <v>24.725363764287767</v>
      </c>
      <c r="AD14">
        <v>8125.3023555402606</v>
      </c>
    </row>
    <row r="15" spans="1:30" x14ac:dyDescent="0.2">
      <c r="A15" s="6" t="s">
        <v>81</v>
      </c>
      <c r="B15">
        <v>10.529011098961499</v>
      </c>
      <c r="C15">
        <v>27.1365511630793</v>
      </c>
      <c r="D15">
        <v>1.9816806288122899</v>
      </c>
      <c r="E15">
        <v>0.38410301157062898</v>
      </c>
      <c r="F15">
        <v>13.640932038329</v>
      </c>
      <c r="G15">
        <v>223.79747834574499</v>
      </c>
      <c r="H15">
        <v>6.8770171627949104</v>
      </c>
      <c r="I15">
        <v>1.62216426290072</v>
      </c>
      <c r="J15">
        <v>35.753281145713999</v>
      </c>
      <c r="K15">
        <v>7.33115422896332</v>
      </c>
      <c r="L15">
        <v>106.78617600099901</v>
      </c>
      <c r="M15">
        <v>85.816523875871795</v>
      </c>
      <c r="N15">
        <v>2.3561622189523099</v>
      </c>
      <c r="O15">
        <v>2.6394543835367599</v>
      </c>
      <c r="P15">
        <v>13.048168685137</v>
      </c>
      <c r="Q15">
        <v>8.2547831105199894</v>
      </c>
      <c r="R15">
        <v>62.826941895432697</v>
      </c>
      <c r="S15">
        <v>1.80601058906865</v>
      </c>
      <c r="T15">
        <v>2.2987860974409702</v>
      </c>
      <c r="U15">
        <v>2.53630713539583</v>
      </c>
      <c r="V15">
        <v>41.391659486125903</v>
      </c>
      <c r="W15">
        <v>34.018181297885199</v>
      </c>
      <c r="X15">
        <v>4.0836220901457301</v>
      </c>
      <c r="Y15">
        <v>9.9996370539140393</v>
      </c>
      <c r="Z15">
        <v>8.6443037940816296</v>
      </c>
      <c r="AA15">
        <v>1.76417635823737</v>
      </c>
      <c r="AB15">
        <v>8.7191987676499707</v>
      </c>
      <c r="AC15">
        <v>0.56170533954387847</v>
      </c>
      <c r="AD15">
        <v>726.605171266811</v>
      </c>
    </row>
    <row r="16" spans="1:30" x14ac:dyDescent="0.2">
      <c r="A16" s="4" t="s">
        <v>12</v>
      </c>
      <c r="B16">
        <v>39.489038524683899</v>
      </c>
      <c r="C16">
        <v>89.165560054594195</v>
      </c>
      <c r="D16">
        <v>30.9123554498413</v>
      </c>
      <c r="E16">
        <v>29.869965206398</v>
      </c>
      <c r="F16">
        <v>27.5415748519423</v>
      </c>
      <c r="G16">
        <v>443.62358733967898</v>
      </c>
      <c r="H16">
        <v>36.870637546701303</v>
      </c>
      <c r="I16">
        <v>1.0375201477465501</v>
      </c>
      <c r="J16">
        <v>856.51733445624495</v>
      </c>
      <c r="K16">
        <v>29.887883647851201</v>
      </c>
      <c r="L16">
        <v>1273.5501355225399</v>
      </c>
      <c r="M16">
        <v>394.95592053540997</v>
      </c>
      <c r="N16">
        <v>142.916558578121</v>
      </c>
      <c r="O16">
        <v>41.997604193736699</v>
      </c>
      <c r="P16">
        <v>34.528232012143597</v>
      </c>
      <c r="Q16">
        <v>27.565430814074201</v>
      </c>
      <c r="R16">
        <v>914.43272511580096</v>
      </c>
      <c r="S16">
        <v>2.61688700729073</v>
      </c>
      <c r="T16">
        <v>15.8205515930104</v>
      </c>
      <c r="U16">
        <v>2.5026243469314702</v>
      </c>
      <c r="V16">
        <v>206.16077623084101</v>
      </c>
      <c r="W16">
        <v>80.828715699451493</v>
      </c>
      <c r="X16">
        <v>149.33372356544601</v>
      </c>
      <c r="Y16">
        <v>17.247596304114499</v>
      </c>
      <c r="Z16">
        <v>78.320214241323299</v>
      </c>
      <c r="AA16">
        <v>14.5366558697187</v>
      </c>
      <c r="AB16">
        <v>22.2602243623557</v>
      </c>
      <c r="AC16">
        <v>15.086155977786046</v>
      </c>
      <c r="AD16">
        <v>5019.5761891957854</v>
      </c>
    </row>
    <row r="17" spans="1:30" x14ac:dyDescent="0.2">
      <c r="A17" s="5" t="s">
        <v>79</v>
      </c>
      <c r="B17">
        <v>0.31505543374005501</v>
      </c>
      <c r="C17">
        <v>0.91467872940017803</v>
      </c>
      <c r="D17">
        <v>2.1796920702962699E-2</v>
      </c>
      <c r="E17">
        <v>0</v>
      </c>
      <c r="F17">
        <v>0.362983983123017</v>
      </c>
      <c r="G17">
        <v>3.7053379375753202</v>
      </c>
      <c r="H17">
        <v>0.22039672396690799</v>
      </c>
      <c r="I17">
        <v>1.3823359536158401E-3</v>
      </c>
      <c r="J17">
        <v>8.2716368096372399</v>
      </c>
      <c r="K17">
        <v>2.5384017518712599E-2</v>
      </c>
      <c r="L17">
        <v>69.996427124664606</v>
      </c>
      <c r="M17">
        <v>5.2290900294490799</v>
      </c>
      <c r="N17">
        <v>4.0425018780437103</v>
      </c>
      <c r="O17">
        <v>0.209937153509414</v>
      </c>
      <c r="P17">
        <v>0.33167313125349701</v>
      </c>
      <c r="Q17">
        <v>0.21788818885895</v>
      </c>
      <c r="R17">
        <v>31.888498509592502</v>
      </c>
      <c r="S17">
        <v>2.51620607060746E-3</v>
      </c>
      <c r="T17">
        <v>0.28020153040558698</v>
      </c>
      <c r="U17">
        <v>3.3164989615055698E-3</v>
      </c>
      <c r="V17">
        <v>3.7104271295573699</v>
      </c>
      <c r="W17">
        <v>0.67441650921413998</v>
      </c>
      <c r="X17">
        <v>2.0744432694379298</v>
      </c>
      <c r="Y17">
        <v>1.8809641896335199E-2</v>
      </c>
      <c r="Z17">
        <v>7.2019861621814396E-2</v>
      </c>
      <c r="AA17">
        <v>1.6614021257792599E-2</v>
      </c>
      <c r="AB17">
        <v>0.21383849892328799</v>
      </c>
      <c r="AC17">
        <v>0</v>
      </c>
      <c r="AD17">
        <v>132.82127207433621</v>
      </c>
    </row>
    <row r="18" spans="1:30" x14ac:dyDescent="0.2">
      <c r="A18" s="5" t="s">
        <v>82</v>
      </c>
      <c r="B18">
        <v>39.1739830909438</v>
      </c>
      <c r="C18">
        <v>88.250881325194001</v>
      </c>
      <c r="D18">
        <v>30.8905585291383</v>
      </c>
      <c r="E18">
        <v>29.869965206398</v>
      </c>
      <c r="F18">
        <v>27.178590868819299</v>
      </c>
      <c r="G18">
        <v>439.91824940210398</v>
      </c>
      <c r="H18">
        <v>36.650240822734403</v>
      </c>
      <c r="I18">
        <v>1.0361378117929401</v>
      </c>
      <c r="J18">
        <v>848.24569764660805</v>
      </c>
      <c r="K18">
        <v>29.862499630332501</v>
      </c>
      <c r="L18">
        <v>1203.55370839787</v>
      </c>
      <c r="M18">
        <v>389.726830505961</v>
      </c>
      <c r="N18">
        <v>138.87405670007701</v>
      </c>
      <c r="O18">
        <v>41.787667040227298</v>
      </c>
      <c r="P18">
        <v>34.196558880890102</v>
      </c>
      <c r="Q18">
        <v>27.347542625215201</v>
      </c>
      <c r="R18">
        <v>882.54422660620901</v>
      </c>
      <c r="S18">
        <v>2.6143708012201201</v>
      </c>
      <c r="T18">
        <v>15.5403500626048</v>
      </c>
      <c r="U18">
        <v>2.49930784796996</v>
      </c>
      <c r="V18">
        <v>202.45034910128399</v>
      </c>
      <c r="W18">
        <v>80.154299190237396</v>
      </c>
      <c r="X18">
        <v>147.259280296009</v>
      </c>
      <c r="Y18">
        <v>17.228786662218202</v>
      </c>
      <c r="Z18">
        <v>78.248194379701502</v>
      </c>
      <c r="AA18">
        <v>14.520041848460901</v>
      </c>
      <c r="AB18">
        <v>22.046385863432398</v>
      </c>
      <c r="AC18">
        <v>15.086155977786046</v>
      </c>
      <c r="AD18">
        <v>4886.7549171214496</v>
      </c>
    </row>
    <row r="19" spans="1:30" x14ac:dyDescent="0.2">
      <c r="A19" s="4" t="s">
        <v>83</v>
      </c>
      <c r="B19">
        <v>297.50194550136098</v>
      </c>
      <c r="C19">
        <v>393.58243943849499</v>
      </c>
      <c r="D19">
        <v>138.28698125237099</v>
      </c>
      <c r="E19">
        <v>22.470694256908399</v>
      </c>
      <c r="F19">
        <v>281.90725599185203</v>
      </c>
      <c r="G19">
        <v>3220.1988090169102</v>
      </c>
      <c r="H19">
        <v>177.026298513379</v>
      </c>
      <c r="I19">
        <v>33.223624942730801</v>
      </c>
      <c r="J19">
        <v>1215.8602963359399</v>
      </c>
      <c r="K19">
        <v>233.25121395654699</v>
      </c>
      <c r="L19">
        <v>2272.9477181536799</v>
      </c>
      <c r="M19">
        <v>1921.59301438427</v>
      </c>
      <c r="N19">
        <v>296.338466066688</v>
      </c>
      <c r="O19">
        <v>86.328094809950102</v>
      </c>
      <c r="P19">
        <v>221.43865461281601</v>
      </c>
      <c r="Q19">
        <v>164.92964247075199</v>
      </c>
      <c r="R19">
        <v>1648.35319395993</v>
      </c>
      <c r="S19">
        <v>59.919013358854698</v>
      </c>
      <c r="T19">
        <v>33.992321159901202</v>
      </c>
      <c r="U19">
        <v>56.786110582767698</v>
      </c>
      <c r="V19">
        <v>723.52577029863198</v>
      </c>
      <c r="W19">
        <v>773.84960555954297</v>
      </c>
      <c r="X19">
        <v>190.50766357731001</v>
      </c>
      <c r="Y19">
        <v>232.28718342713501</v>
      </c>
      <c r="Z19">
        <v>381.46453088424897</v>
      </c>
      <c r="AA19">
        <v>45.997313356899497</v>
      </c>
      <c r="AB19">
        <v>146.914877213522</v>
      </c>
      <c r="AC19">
        <v>12.193740332297354</v>
      </c>
      <c r="AD19">
        <v>15282.676473415724</v>
      </c>
    </row>
    <row r="20" spans="1:30" x14ac:dyDescent="0.2">
      <c r="A20" s="5" t="s">
        <v>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24.807700715823898</v>
      </c>
      <c r="X20">
        <v>0</v>
      </c>
      <c r="Y20">
        <v>0</v>
      </c>
      <c r="Z20">
        <v>0</v>
      </c>
      <c r="AA20">
        <v>0</v>
      </c>
      <c r="AB20">
        <v>12.1784374436929</v>
      </c>
      <c r="AC20">
        <v>0</v>
      </c>
      <c r="AD20">
        <v>36.986138159516877</v>
      </c>
    </row>
    <row r="21" spans="1:30" x14ac:dyDescent="0.2">
      <c r="A21" s="5" t="s">
        <v>3</v>
      </c>
      <c r="B21">
        <v>2.8812647647862799</v>
      </c>
      <c r="C21">
        <v>10.8586568229957</v>
      </c>
      <c r="D21">
        <v>1.47397133268698E-2</v>
      </c>
      <c r="E21">
        <v>5.6823939430527597</v>
      </c>
      <c r="F21">
        <v>4.1795737197741503E-2</v>
      </c>
      <c r="G21">
        <v>87.148292669423896</v>
      </c>
      <c r="H21">
        <v>1.9942581208206599E-2</v>
      </c>
      <c r="I21">
        <v>7.8054794988007903E-3</v>
      </c>
      <c r="J21">
        <v>43.334005737672797</v>
      </c>
      <c r="K21">
        <v>0</v>
      </c>
      <c r="L21">
        <v>44.683980815331601</v>
      </c>
      <c r="M21">
        <v>76.275637429579007</v>
      </c>
      <c r="N21">
        <v>10.7968651566151</v>
      </c>
      <c r="O21">
        <v>4.47634994832588</v>
      </c>
      <c r="P21">
        <v>2.0700719860034099E-2</v>
      </c>
      <c r="Q21">
        <v>2.01586280935903E-2</v>
      </c>
      <c r="R21">
        <v>27.445198313198102</v>
      </c>
      <c r="S21">
        <v>4.9395924023186901E-3</v>
      </c>
      <c r="T21">
        <v>4.13027887554074E-3</v>
      </c>
      <c r="U21">
        <v>4.5059527715861003E-3</v>
      </c>
      <c r="V21">
        <v>7.3140409653880897E-2</v>
      </c>
      <c r="W21">
        <v>48.312222157258098</v>
      </c>
      <c r="X21">
        <v>10.860569533484799</v>
      </c>
      <c r="Y21">
        <v>2.1228412567293201E-2</v>
      </c>
      <c r="Z21">
        <v>4.9399486184136698E-2</v>
      </c>
      <c r="AA21">
        <v>7.5264736852922303</v>
      </c>
      <c r="AB21">
        <v>9.3072600334299996E-3</v>
      </c>
      <c r="AC21">
        <v>0.31252218929461389</v>
      </c>
      <c r="AD21">
        <v>380.8862274179848</v>
      </c>
    </row>
    <row r="22" spans="1:30" x14ac:dyDescent="0.2">
      <c r="A22" s="5" t="s">
        <v>4</v>
      </c>
      <c r="B22">
        <v>27.001227798868801</v>
      </c>
      <c r="C22">
        <v>68.081508606740201</v>
      </c>
      <c r="D22">
        <v>3.5695869717776101</v>
      </c>
      <c r="E22">
        <v>1.3269429447685701</v>
      </c>
      <c r="F22">
        <v>0.118590054583095</v>
      </c>
      <c r="G22">
        <v>971.55429876476001</v>
      </c>
      <c r="H22">
        <v>6.7005523142458498</v>
      </c>
      <c r="I22">
        <v>3.1038074274559002</v>
      </c>
      <c r="J22">
        <v>148.42501616356799</v>
      </c>
      <c r="K22">
        <v>14.4147975693886</v>
      </c>
      <c r="L22">
        <v>296.15095924464299</v>
      </c>
      <c r="M22">
        <v>25.7511283441541</v>
      </c>
      <c r="N22">
        <v>16.898364681424901</v>
      </c>
      <c r="O22">
        <v>8.8481729771346398</v>
      </c>
      <c r="P22">
        <v>7.5181156679397995E-2</v>
      </c>
      <c r="Q22">
        <v>55.704460962619002</v>
      </c>
      <c r="R22">
        <v>50.220950506500003</v>
      </c>
      <c r="S22">
        <v>0.38477393221865502</v>
      </c>
      <c r="T22">
        <v>5.0025514743012804</v>
      </c>
      <c r="U22">
        <v>4.0942568538495996</v>
      </c>
      <c r="V22">
        <v>27.309932708704299</v>
      </c>
      <c r="W22">
        <v>41.122407071340596</v>
      </c>
      <c r="X22">
        <v>10.965572411458901</v>
      </c>
      <c r="Y22">
        <v>29.879697816344901</v>
      </c>
      <c r="Z22">
        <v>39.866956250535701</v>
      </c>
      <c r="AA22">
        <v>9.4392754790599493</v>
      </c>
      <c r="AB22">
        <v>3.4380584833636298E-2</v>
      </c>
      <c r="AC22">
        <v>1.3448405433765895E-2</v>
      </c>
      <c r="AD22">
        <v>1866.058799477395</v>
      </c>
    </row>
    <row r="23" spans="1:30" x14ac:dyDescent="0.2">
      <c r="A23" s="5" t="s">
        <v>5</v>
      </c>
      <c r="B23">
        <v>58.342725627632198</v>
      </c>
      <c r="C23">
        <v>160.168561910238</v>
      </c>
      <c r="D23">
        <v>13.198291332947001</v>
      </c>
      <c r="E23">
        <v>0</v>
      </c>
      <c r="F23">
        <v>127.655904632591</v>
      </c>
      <c r="G23">
        <v>1396.0818643728801</v>
      </c>
      <c r="H23">
        <v>19.077442945604801</v>
      </c>
      <c r="I23">
        <v>6.3230185092364497</v>
      </c>
      <c r="J23">
        <v>554.46075661038606</v>
      </c>
      <c r="K23">
        <v>2.56308083639524</v>
      </c>
      <c r="L23">
        <v>612.59246361412897</v>
      </c>
      <c r="M23">
        <v>764.33672315851004</v>
      </c>
      <c r="N23">
        <v>20.949657263919299</v>
      </c>
      <c r="O23">
        <v>20.771340397617799</v>
      </c>
      <c r="P23">
        <v>178.209646061775</v>
      </c>
      <c r="Q23">
        <v>76.380214861906097</v>
      </c>
      <c r="R23">
        <v>908.41436254284395</v>
      </c>
      <c r="S23">
        <v>5.1258154544983201</v>
      </c>
      <c r="T23">
        <v>8.9444244026238202</v>
      </c>
      <c r="U23">
        <v>8.5511232821652907</v>
      </c>
      <c r="V23">
        <v>376.20418231434002</v>
      </c>
      <c r="W23">
        <v>121.636576831173</v>
      </c>
      <c r="X23">
        <v>26.325333664488799</v>
      </c>
      <c r="Y23">
        <v>121.485386307811</v>
      </c>
      <c r="Z23">
        <v>6.2417511703079898</v>
      </c>
      <c r="AA23">
        <v>2.2542976870722899</v>
      </c>
      <c r="AB23">
        <v>45.526777522368398</v>
      </c>
      <c r="AC23">
        <v>0</v>
      </c>
      <c r="AD23">
        <v>5641.8217233154701</v>
      </c>
    </row>
    <row r="24" spans="1:30" x14ac:dyDescent="0.2">
      <c r="A24" s="5" t="s">
        <v>6</v>
      </c>
      <c r="B24">
        <v>7.3648543544176803</v>
      </c>
      <c r="C24">
        <v>4.7369524215157199E-3</v>
      </c>
      <c r="D24">
        <v>5.1506727533323603E-3</v>
      </c>
      <c r="E24">
        <v>0</v>
      </c>
      <c r="F24">
        <v>1.9142668575455799E-2</v>
      </c>
      <c r="G24">
        <v>8.8090772111440396E-2</v>
      </c>
      <c r="H24">
        <v>3.6897898184905098</v>
      </c>
      <c r="I24">
        <v>2.1905549906438902E-3</v>
      </c>
      <c r="J24">
        <v>5.0522940633236299E-2</v>
      </c>
      <c r="K24">
        <v>7.1530049596003797</v>
      </c>
      <c r="L24">
        <v>25.234526167535002</v>
      </c>
      <c r="M24">
        <v>8.3945530435772298E-2</v>
      </c>
      <c r="N24">
        <v>1.8195230397133302E-2</v>
      </c>
      <c r="O24">
        <v>7.8163509064107708E-3</v>
      </c>
      <c r="P24">
        <v>6.0769054990999498</v>
      </c>
      <c r="Q24">
        <v>3.94506236781664E-3</v>
      </c>
      <c r="R24">
        <v>7.8941049316701095E-2</v>
      </c>
      <c r="S24">
        <v>1.9828948209198001</v>
      </c>
      <c r="T24">
        <v>9.3402724188308998E-4</v>
      </c>
      <c r="U24">
        <v>8.4588818927858895</v>
      </c>
      <c r="V24">
        <v>2.9068384998309001E-2</v>
      </c>
      <c r="W24">
        <v>15.090307391309</v>
      </c>
      <c r="X24">
        <v>9.7474170807262794E-3</v>
      </c>
      <c r="Y24">
        <v>5.4332172794996296</v>
      </c>
      <c r="Z24">
        <v>2.4229871346604401E-2</v>
      </c>
      <c r="AA24">
        <v>1.44457525037323E-3</v>
      </c>
      <c r="AB24">
        <v>4.2606553721127004E-3</v>
      </c>
      <c r="AC24">
        <v>0</v>
      </c>
      <c r="AD24">
        <v>80.916744899857505</v>
      </c>
    </row>
    <row r="25" spans="1:30" x14ac:dyDescent="0.2">
      <c r="A25" s="5" t="s">
        <v>8</v>
      </c>
      <c r="B25">
        <v>129.18375642577999</v>
      </c>
      <c r="C25">
        <v>8.9629914597505493</v>
      </c>
      <c r="D25">
        <v>20.972978078745601</v>
      </c>
      <c r="E25">
        <v>0</v>
      </c>
      <c r="F25">
        <v>56.792812039801497</v>
      </c>
      <c r="G25">
        <v>72.122586942473106</v>
      </c>
      <c r="H25">
        <v>107.040456026855</v>
      </c>
      <c r="I25">
        <v>9.9619743853949192</v>
      </c>
      <c r="J25">
        <v>0</v>
      </c>
      <c r="K25">
        <v>105.966021558682</v>
      </c>
      <c r="L25">
        <v>90.264870553318005</v>
      </c>
      <c r="M25">
        <v>71.814474173560797</v>
      </c>
      <c r="N25">
        <v>0</v>
      </c>
      <c r="O25">
        <v>7.0421503849918698</v>
      </c>
      <c r="P25">
        <v>20.196622132487899</v>
      </c>
      <c r="Q25">
        <v>0</v>
      </c>
      <c r="R25">
        <v>43.2212791001417</v>
      </c>
      <c r="S25">
        <v>26.8736736104531</v>
      </c>
      <c r="T25">
        <v>3.5736838704382201</v>
      </c>
      <c r="U25">
        <v>18.312644786144102</v>
      </c>
      <c r="V25">
        <v>32.835226876133397</v>
      </c>
      <c r="W25">
        <v>114.924930741742</v>
      </c>
      <c r="X25">
        <v>3.09023437486207</v>
      </c>
      <c r="Y25">
        <v>37.567970941993003</v>
      </c>
      <c r="Z25">
        <v>179.84092999348599</v>
      </c>
      <c r="AA25">
        <v>6.9189348477225696</v>
      </c>
      <c r="AB25">
        <v>5.2924582534034803</v>
      </c>
      <c r="AC25">
        <v>1.9266780484032922E-2</v>
      </c>
      <c r="AD25">
        <v>1172.7929283388485</v>
      </c>
    </row>
    <row r="26" spans="1:30" x14ac:dyDescent="0.2">
      <c r="A26" s="5" t="s">
        <v>15</v>
      </c>
      <c r="B26">
        <v>29.361015014764199</v>
      </c>
      <c r="C26">
        <v>144.41364152822399</v>
      </c>
      <c r="D26">
        <v>86.026941047523096</v>
      </c>
      <c r="E26">
        <v>4.3031423145738197</v>
      </c>
      <c r="F26">
        <v>92.231260627107901</v>
      </c>
      <c r="G26">
        <v>644.24535993928396</v>
      </c>
      <c r="H26">
        <v>37.861372962912</v>
      </c>
      <c r="I26">
        <v>13.8169614736535</v>
      </c>
      <c r="J26">
        <v>406.97665083703299</v>
      </c>
      <c r="K26">
        <v>103.106786767248</v>
      </c>
      <c r="L26">
        <v>1187.65568986014</v>
      </c>
      <c r="M26">
        <v>982.13038273113705</v>
      </c>
      <c r="N26">
        <v>237.34771975626199</v>
      </c>
      <c r="O26">
        <v>45.070266807328899</v>
      </c>
      <c r="P26">
        <v>16.323548845408599</v>
      </c>
      <c r="Q26">
        <v>32.586719794678402</v>
      </c>
      <c r="R26">
        <v>568.98804242802805</v>
      </c>
      <c r="S26">
        <v>25.5390537513304</v>
      </c>
      <c r="T26">
        <v>16.396481677468199</v>
      </c>
      <c r="U26">
        <v>17.355257965159801</v>
      </c>
      <c r="V26">
        <v>281.47191172593</v>
      </c>
      <c r="W26">
        <v>400.47490876315402</v>
      </c>
      <c r="X26">
        <v>102.26908867876899</v>
      </c>
      <c r="Y26">
        <v>37.859502895386697</v>
      </c>
      <c r="Z26">
        <v>155.219830196158</v>
      </c>
      <c r="AA26">
        <v>19.809956456115</v>
      </c>
      <c r="AB26">
        <v>82.767163682589498</v>
      </c>
      <c r="AC26">
        <v>11.633806625351896</v>
      </c>
      <c r="AD26">
        <v>5783.2424651527317</v>
      </c>
    </row>
    <row r="27" spans="1:30" x14ac:dyDescent="0.2">
      <c r="A27" s="24" t="s">
        <v>16</v>
      </c>
      <c r="B27">
        <v>43.3671015151115</v>
      </c>
      <c r="C27">
        <v>1.09234215812372</v>
      </c>
      <c r="D27">
        <v>14.499293435298201</v>
      </c>
      <c r="E27">
        <v>11.1582150545132</v>
      </c>
      <c r="F27">
        <v>5.0477502319956598</v>
      </c>
      <c r="G27">
        <v>48.958315555980803</v>
      </c>
      <c r="H27">
        <v>2.6367418640625799</v>
      </c>
      <c r="I27">
        <v>7.8671125005408595E-3</v>
      </c>
      <c r="J27">
        <v>62.613344046647498</v>
      </c>
      <c r="K27">
        <v>4.7522265231976897E-2</v>
      </c>
      <c r="L27">
        <v>16.3652278985811</v>
      </c>
      <c r="M27">
        <v>1.20072301689398</v>
      </c>
      <c r="N27">
        <v>10.3276639780692</v>
      </c>
      <c r="O27">
        <v>0.11199794364457601</v>
      </c>
      <c r="P27">
        <v>0.53605019750487803</v>
      </c>
      <c r="Q27">
        <v>0.23414316108796401</v>
      </c>
      <c r="R27">
        <v>49.984420019903297</v>
      </c>
      <c r="S27">
        <v>7.8621970320724103E-3</v>
      </c>
      <c r="T27">
        <v>7.0115428952232106E-2</v>
      </c>
      <c r="U27">
        <v>9.4398498914364908E-3</v>
      </c>
      <c r="V27">
        <v>5.6023078788720602</v>
      </c>
      <c r="W27">
        <v>7.4805518877412904</v>
      </c>
      <c r="X27">
        <v>36.987117497165499</v>
      </c>
      <c r="Y27">
        <v>4.0179773532214302E-2</v>
      </c>
      <c r="Z27">
        <v>0.221433916230245</v>
      </c>
      <c r="AA27">
        <v>4.6930626387101902E-2</v>
      </c>
      <c r="AB27">
        <v>1.10209181122919</v>
      </c>
      <c r="AC27">
        <v>0.21469633173304509</v>
      </c>
      <c r="AD27">
        <v>319.97144665391755</v>
      </c>
    </row>
    <row r="28" spans="1:30" x14ac:dyDescent="0.2">
      <c r="A28" s="25" t="s">
        <v>16</v>
      </c>
    </row>
    <row r="29" spans="1:30" x14ac:dyDescent="0.2">
      <c r="A29" s="4" t="s">
        <v>84</v>
      </c>
      <c r="B29">
        <v>309.03821341900903</v>
      </c>
      <c r="C29">
        <v>396.63693548796499</v>
      </c>
      <c r="D29">
        <v>148.996853849335</v>
      </c>
      <c r="E29">
        <v>35.939354601770503</v>
      </c>
      <c r="F29">
        <v>354.59807901343299</v>
      </c>
      <c r="G29">
        <v>4219.3264640115704</v>
      </c>
      <c r="H29">
        <v>193.75279122394099</v>
      </c>
      <c r="I29">
        <v>38.855261883805298</v>
      </c>
      <c r="J29">
        <v>1789.90307290238</v>
      </c>
      <c r="K29">
        <v>264.36793135146399</v>
      </c>
      <c r="L29">
        <v>2662.34657613027</v>
      </c>
      <c r="M29">
        <v>2353.7512616884701</v>
      </c>
      <c r="N29">
        <v>291.30968359818797</v>
      </c>
      <c r="O29">
        <v>101.850146402939</v>
      </c>
      <c r="P29">
        <v>278.91408325532097</v>
      </c>
      <c r="Q29">
        <v>195.534486915771</v>
      </c>
      <c r="R29">
        <v>1751.90656547356</v>
      </c>
      <c r="S29">
        <v>64.126572381743102</v>
      </c>
      <c r="T29">
        <v>43.867159812945097</v>
      </c>
      <c r="U29">
        <v>62.2302486405938</v>
      </c>
      <c r="V29">
        <v>854.91312867535896</v>
      </c>
      <c r="W29">
        <v>813.76676003858904</v>
      </c>
      <c r="X29">
        <v>233.829418194998</v>
      </c>
      <c r="Y29">
        <v>281.41356715264197</v>
      </c>
      <c r="Z29">
        <v>401.74065750120798</v>
      </c>
      <c r="AA29">
        <v>66.173737697845496</v>
      </c>
      <c r="AB29">
        <v>157.092286564999</v>
      </c>
      <c r="AC29">
        <v>12.794737478462626</v>
      </c>
    </row>
    <row r="30" spans="1:30" x14ac:dyDescent="0.2">
      <c r="A30" s="5" t="s">
        <v>3</v>
      </c>
      <c r="B30">
        <v>9.6697862024971997</v>
      </c>
      <c r="C30">
        <v>41.174594933414298</v>
      </c>
      <c r="D30">
        <v>7.2806401482385903</v>
      </c>
      <c r="E30">
        <v>9.8542563704945305</v>
      </c>
      <c r="F30">
        <v>0</v>
      </c>
      <c r="G30">
        <v>309.456910077614</v>
      </c>
      <c r="H30">
        <v>10.0445927379513</v>
      </c>
      <c r="I30">
        <v>0.49578895419651797</v>
      </c>
      <c r="J30">
        <v>161.597350918617</v>
      </c>
      <c r="K30">
        <v>0</v>
      </c>
      <c r="L30">
        <v>392.69997484652998</v>
      </c>
      <c r="M30">
        <v>221.37445518238201</v>
      </c>
      <c r="N30">
        <v>44.330376683425399</v>
      </c>
      <c r="O30">
        <v>11.802293636509299</v>
      </c>
      <c r="P30">
        <v>17.651315552787601</v>
      </c>
      <c r="Q30">
        <v>12.302425244120201</v>
      </c>
      <c r="R30">
        <v>219.94116023480501</v>
      </c>
      <c r="S30">
        <v>0.65652856195968901</v>
      </c>
      <c r="T30">
        <v>9.3311320025453099</v>
      </c>
      <c r="U30">
        <v>4.5366911401994097</v>
      </c>
      <c r="V30">
        <v>67.307343925657193</v>
      </c>
      <c r="W30">
        <v>35.337743691045901</v>
      </c>
      <c r="X30">
        <v>64.947754546349302</v>
      </c>
      <c r="Y30">
        <v>33.763945710300803</v>
      </c>
      <c r="Z30">
        <v>7.2583909576093397</v>
      </c>
      <c r="AA30">
        <v>12.841244695061601</v>
      </c>
      <c r="AB30">
        <v>11.8011192957446</v>
      </c>
      <c r="AC30">
        <v>6.8210675400479568</v>
      </c>
    </row>
    <row r="31" spans="1:30" x14ac:dyDescent="0.2">
      <c r="A31" s="5" t="s">
        <v>5</v>
      </c>
      <c r="B31">
        <v>114.358908110497</v>
      </c>
      <c r="C31">
        <v>197.78111843443901</v>
      </c>
      <c r="D31">
        <v>17.329239153364</v>
      </c>
      <c r="E31">
        <v>0</v>
      </c>
      <c r="F31">
        <v>192.13474248659799</v>
      </c>
      <c r="G31">
        <v>2294.4058084009598</v>
      </c>
      <c r="H31">
        <v>28.667649181359302</v>
      </c>
      <c r="I31">
        <v>6.90643687381157</v>
      </c>
      <c r="J31">
        <v>761.87639407841698</v>
      </c>
      <c r="K31">
        <v>3.5662907364029302</v>
      </c>
      <c r="L31">
        <v>719.16105520652195</v>
      </c>
      <c r="M31">
        <v>1158.3644138612599</v>
      </c>
      <c r="N31">
        <v>42.2180418519022</v>
      </c>
      <c r="O31">
        <v>27.0697413073053</v>
      </c>
      <c r="P31">
        <v>223.50410344999099</v>
      </c>
      <c r="Q31">
        <v>132.82669868811601</v>
      </c>
      <c r="R31">
        <v>1089.21600751697</v>
      </c>
      <c r="S31">
        <v>5.5566803494082704</v>
      </c>
      <c r="T31">
        <v>12.1720685423138</v>
      </c>
      <c r="U31">
        <v>15.8685615283672</v>
      </c>
      <c r="V31">
        <v>481.367482302295</v>
      </c>
      <c r="W31">
        <v>304.121464182279</v>
      </c>
      <c r="X31">
        <v>27.528451262359798</v>
      </c>
      <c r="Y31">
        <v>140.15155858861601</v>
      </c>
      <c r="Z31">
        <v>7.5696053727398702</v>
      </c>
      <c r="AA31">
        <v>9.4919895980572004</v>
      </c>
      <c r="AB31">
        <v>75.538343271975506</v>
      </c>
      <c r="AC31">
        <v>0</v>
      </c>
    </row>
    <row r="32" spans="1:30" x14ac:dyDescent="0.2">
      <c r="A32" s="5" t="s">
        <v>6</v>
      </c>
      <c r="B32">
        <v>5.5894574877210399</v>
      </c>
      <c r="C32">
        <v>0.87016990918298398</v>
      </c>
      <c r="D32">
        <v>2.5168445970000901</v>
      </c>
      <c r="E32">
        <v>2.5815435841184402</v>
      </c>
      <c r="F32">
        <v>0.18521600710282499</v>
      </c>
      <c r="G32">
        <v>1.2870470870211701</v>
      </c>
      <c r="H32">
        <v>5.8324809468151703E-2</v>
      </c>
      <c r="I32">
        <v>1.5874532314880001E-2</v>
      </c>
      <c r="J32">
        <v>0.50108235379202204</v>
      </c>
      <c r="K32">
        <v>0.144327084632803</v>
      </c>
      <c r="L32">
        <v>0.76313839579982701</v>
      </c>
      <c r="M32">
        <v>0.65271082497936606</v>
      </c>
      <c r="N32">
        <v>5.3549931819251703E-2</v>
      </c>
      <c r="O32">
        <v>0.89748220969436499</v>
      </c>
      <c r="P32">
        <v>3.5681175566740997E-2</v>
      </c>
      <c r="Q32">
        <v>6.6148000969333404E-2</v>
      </c>
      <c r="R32">
        <v>0.28158195828982402</v>
      </c>
      <c r="S32">
        <v>2.0158885425353001</v>
      </c>
      <c r="T32">
        <v>1.28986906002023E-2</v>
      </c>
      <c r="U32">
        <v>2.3707486940234401E-2</v>
      </c>
      <c r="V32">
        <v>0.220678579810479</v>
      </c>
      <c r="W32">
        <v>0.312638200098315</v>
      </c>
      <c r="X32">
        <v>22.418897580372999</v>
      </c>
      <c r="Y32">
        <v>4.8046832257608002E-2</v>
      </c>
      <c r="Z32">
        <v>0.152238450616767</v>
      </c>
      <c r="AA32">
        <v>5.0897842596355396E-3</v>
      </c>
      <c r="AB32">
        <v>6.8254530335398397E-2</v>
      </c>
      <c r="AC32">
        <v>0</v>
      </c>
    </row>
    <row r="33" spans="1:29" x14ac:dyDescent="0.2">
      <c r="A33" s="7" t="s">
        <v>15</v>
      </c>
      <c r="B33">
        <v>179.420061618293</v>
      </c>
      <c r="C33">
        <v>156.81105221092801</v>
      </c>
      <c r="D33">
        <v>121.87012995073199</v>
      </c>
      <c r="E33">
        <v>23.5035546471576</v>
      </c>
      <c r="F33">
        <v>162.278120519732</v>
      </c>
      <c r="G33">
        <v>1614.17669844597</v>
      </c>
      <c r="H33">
        <v>154.982224495162</v>
      </c>
      <c r="I33">
        <v>31.437161523482398</v>
      </c>
      <c r="J33">
        <v>865.92824555155505</v>
      </c>
      <c r="K33">
        <v>260.65731353042901</v>
      </c>
      <c r="L33">
        <v>1549.72240768141</v>
      </c>
      <c r="M33">
        <v>973.35968181984697</v>
      </c>
      <c r="N33">
        <v>204.707715131041</v>
      </c>
      <c r="O33">
        <v>62.080629249430899</v>
      </c>
      <c r="P33">
        <v>37.722983076975503</v>
      </c>
      <c r="Q33">
        <v>50.339214982565203</v>
      </c>
      <c r="R33">
        <v>442.46781576349701</v>
      </c>
      <c r="S33">
        <v>55.897474927839902</v>
      </c>
      <c r="T33">
        <v>22.351060577485701</v>
      </c>
      <c r="U33">
        <v>41.8012884850869</v>
      </c>
      <c r="V33">
        <v>306.01762386759702</v>
      </c>
      <c r="W33">
        <v>473.99491396516601</v>
      </c>
      <c r="X33">
        <v>118.934314805916</v>
      </c>
      <c r="Y33">
        <v>107.45001602146699</v>
      </c>
      <c r="Z33">
        <v>386.76042272024199</v>
      </c>
      <c r="AA33">
        <v>43.835413620467001</v>
      </c>
      <c r="AB33">
        <v>69.6845694669436</v>
      </c>
      <c r="AC33">
        <v>5.9736699384146696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EC478-B07A-314C-AA2D-194F46EA4A9F}">
  <sheetPr>
    <tabColor theme="7" tint="0.39997558519241921"/>
  </sheetPr>
  <dimension ref="A1:AD73"/>
  <sheetViews>
    <sheetView topLeftCell="W2" zoomScale="150" workbookViewId="0">
      <selection activeCell="AE17" sqref="AE17"/>
    </sheetView>
  </sheetViews>
  <sheetFormatPr baseColWidth="10" defaultRowHeight="16" x14ac:dyDescent="0.2"/>
  <cols>
    <col min="1" max="1" width="46" customWidth="1"/>
  </cols>
  <sheetData>
    <row r="1" spans="1:30" x14ac:dyDescent="0.2">
      <c r="A1" s="1" t="s">
        <v>85</v>
      </c>
      <c r="B1" s="8">
        <v>2019</v>
      </c>
    </row>
    <row r="2" spans="1:30" x14ac:dyDescent="0.2">
      <c r="A2" s="26" t="s">
        <v>18</v>
      </c>
      <c r="B2" s="55" t="s">
        <v>20</v>
      </c>
      <c r="C2" s="55" t="s">
        <v>228</v>
      </c>
      <c r="D2" s="55" t="s">
        <v>229</v>
      </c>
      <c r="E2" s="55" t="s">
        <v>231</v>
      </c>
      <c r="F2" s="55" t="s">
        <v>232</v>
      </c>
      <c r="G2" s="55" t="s">
        <v>237</v>
      </c>
      <c r="H2" s="55" t="s">
        <v>233</v>
      </c>
      <c r="I2" s="55" t="s">
        <v>234</v>
      </c>
      <c r="J2" s="55" t="s">
        <v>250</v>
      </c>
      <c r="K2" s="55" t="s">
        <v>235</v>
      </c>
      <c r="L2" s="55" t="s">
        <v>236</v>
      </c>
      <c r="M2" s="55" t="s">
        <v>285</v>
      </c>
      <c r="N2" s="55" t="s">
        <v>284</v>
      </c>
      <c r="O2" s="55" t="s">
        <v>230</v>
      </c>
      <c r="P2" s="55" t="s">
        <v>238</v>
      </c>
      <c r="Q2" s="55" t="s">
        <v>239</v>
      </c>
      <c r="R2" s="55" t="s">
        <v>240</v>
      </c>
      <c r="S2" s="55" t="s">
        <v>242</v>
      </c>
      <c r="T2" s="55" t="s">
        <v>243</v>
      </c>
      <c r="U2" s="55" t="s">
        <v>241</v>
      </c>
      <c r="V2" s="55" t="s">
        <v>244</v>
      </c>
      <c r="W2" s="55" t="s">
        <v>245</v>
      </c>
      <c r="X2" s="55" t="s">
        <v>246</v>
      </c>
      <c r="Y2" s="55" t="s">
        <v>247</v>
      </c>
      <c r="Z2" s="55" t="s">
        <v>251</v>
      </c>
      <c r="AA2" s="55" t="s">
        <v>249</v>
      </c>
      <c r="AB2" s="55" t="s">
        <v>248</v>
      </c>
      <c r="AC2" s="55" t="s">
        <v>855</v>
      </c>
      <c r="AD2" s="55" t="s">
        <v>871</v>
      </c>
    </row>
    <row r="3" spans="1:30" x14ac:dyDescent="0.2">
      <c r="A3" s="9" t="s">
        <v>0</v>
      </c>
      <c r="B3">
        <v>738.14832265595703</v>
      </c>
      <c r="C3">
        <v>925.89760637733002</v>
      </c>
      <c r="D3">
        <v>348.73034508211498</v>
      </c>
      <c r="E3">
        <v>77.498720544508799</v>
      </c>
      <c r="F3">
        <v>622.85833515233799</v>
      </c>
      <c r="G3">
        <v>7748.3724525915504</v>
      </c>
      <c r="H3">
        <v>585.28252097754603</v>
      </c>
      <c r="I3">
        <v>101.227225061442</v>
      </c>
      <c r="J3">
        <v>3303.96092467883</v>
      </c>
      <c r="K3">
        <v>585.931928735459</v>
      </c>
      <c r="L3">
        <v>5524.4017081158199</v>
      </c>
      <c r="M3">
        <v>4445.6772642480701</v>
      </c>
      <c r="N3">
        <v>665.43841665098398</v>
      </c>
      <c r="O3">
        <v>222.59911661029</v>
      </c>
      <c r="P3">
        <v>508.75462485696801</v>
      </c>
      <c r="Q3">
        <v>421.70457713291597</v>
      </c>
      <c r="R3">
        <v>4400.1791993617198</v>
      </c>
      <c r="S3">
        <v>160.581661252766</v>
      </c>
      <c r="T3">
        <v>85.137908509333798</v>
      </c>
      <c r="U3">
        <v>129.08716402979201</v>
      </c>
      <c r="V3">
        <v>1911.6303862141699</v>
      </c>
      <c r="W3">
        <v>2041.8664735898301</v>
      </c>
      <c r="X3">
        <v>714.00652738742303</v>
      </c>
      <c r="Y3">
        <v>605.33698441044498</v>
      </c>
      <c r="Z3">
        <v>1144.6894646298299</v>
      </c>
      <c r="AA3">
        <v>147.33928856924601</v>
      </c>
      <c r="AB3">
        <v>350.00062213338498</v>
      </c>
      <c r="AC3">
        <v>27.802931470678995</v>
      </c>
      <c r="AD3">
        <v>38544.142701030782</v>
      </c>
    </row>
    <row r="4" spans="1:30" x14ac:dyDescent="0.2">
      <c r="A4" s="5" t="s">
        <v>86</v>
      </c>
      <c r="B4">
        <v>158.62113979520501</v>
      </c>
      <c r="C4">
        <v>177.78942229248199</v>
      </c>
      <c r="D4">
        <v>53.166304052894198</v>
      </c>
      <c r="E4">
        <v>12.0587711887647</v>
      </c>
      <c r="F4">
        <v>104.833937358911</v>
      </c>
      <c r="G4">
        <v>1831.9352376950501</v>
      </c>
      <c r="H4">
        <v>135.94551161736101</v>
      </c>
      <c r="I4">
        <v>17.462559170925399</v>
      </c>
      <c r="J4">
        <v>576.68385513257999</v>
      </c>
      <c r="K4">
        <v>113.97031499819801</v>
      </c>
      <c r="L4">
        <v>868.34959029575305</v>
      </c>
      <c r="M4">
        <v>917.29404724210997</v>
      </c>
      <c r="N4">
        <v>97.423798107956102</v>
      </c>
      <c r="O4">
        <v>30.536631879112399</v>
      </c>
      <c r="P4">
        <v>99.422663907416094</v>
      </c>
      <c r="Q4">
        <v>88.100428412881897</v>
      </c>
      <c r="R4">
        <v>840.50820638825201</v>
      </c>
      <c r="S4">
        <v>29.384316913505</v>
      </c>
      <c r="T4">
        <v>19.970728367160401</v>
      </c>
      <c r="U4">
        <v>22.784861904096001</v>
      </c>
      <c r="V4">
        <v>459.57467443778597</v>
      </c>
      <c r="W4">
        <v>372.77811246344697</v>
      </c>
      <c r="X4">
        <v>103.460298786724</v>
      </c>
      <c r="Y4">
        <v>97.288281261706999</v>
      </c>
      <c r="Z4">
        <v>255.00364353345401</v>
      </c>
      <c r="AA4">
        <v>24.0451172556131</v>
      </c>
      <c r="AB4">
        <v>62.261560134731099</v>
      </c>
      <c r="AC4">
        <v>4.2068767028193204</v>
      </c>
      <c r="AD4">
        <v>7574.8608912969094</v>
      </c>
    </row>
    <row r="5" spans="1:30" x14ac:dyDescent="0.2">
      <c r="A5" s="5" t="s">
        <v>87</v>
      </c>
      <c r="B5">
        <v>77.189611660397304</v>
      </c>
      <c r="C5">
        <v>69.667805103895304</v>
      </c>
      <c r="D5">
        <v>33.090261311218804</v>
      </c>
      <c r="E5">
        <v>10.793218230944699</v>
      </c>
      <c r="F5">
        <v>57.722149260645097</v>
      </c>
      <c r="G5">
        <v>451.27345380886101</v>
      </c>
      <c r="H5">
        <v>50.917024061181401</v>
      </c>
      <c r="I5">
        <v>11.47522533851</v>
      </c>
      <c r="J5">
        <v>337.209945764049</v>
      </c>
      <c r="K5">
        <v>84.788443266969907</v>
      </c>
      <c r="L5">
        <v>585.20064876369997</v>
      </c>
      <c r="M5">
        <v>321.82901413462002</v>
      </c>
      <c r="N5">
        <v>78.507142321392394</v>
      </c>
      <c r="O5">
        <v>27.9773603811031</v>
      </c>
      <c r="P5">
        <v>50.709912940235398</v>
      </c>
      <c r="Q5">
        <v>45.526960139185498</v>
      </c>
      <c r="R5">
        <v>439.51939261323997</v>
      </c>
      <c r="S5">
        <v>23.435567401028301</v>
      </c>
      <c r="T5">
        <v>5.7374713141964602</v>
      </c>
      <c r="U5">
        <v>15.6933498689787</v>
      </c>
      <c r="V5">
        <v>91.874285784695502</v>
      </c>
      <c r="W5">
        <v>203.62614295133301</v>
      </c>
      <c r="X5">
        <v>86.985800109048597</v>
      </c>
      <c r="Y5">
        <v>88.921490519678102</v>
      </c>
      <c r="Z5">
        <v>140.630948198086</v>
      </c>
      <c r="AA5">
        <v>12.515198955716199</v>
      </c>
      <c r="AB5">
        <v>28.945572958896499</v>
      </c>
      <c r="AC5">
        <v>1.9948649341113016</v>
      </c>
      <c r="AD5">
        <v>3433.7582620959229</v>
      </c>
    </row>
    <row r="6" spans="1:30" x14ac:dyDescent="0.2">
      <c r="A6" s="5" t="s">
        <v>88</v>
      </c>
      <c r="B6">
        <v>212.67543181554501</v>
      </c>
      <c r="C6">
        <v>264.18523675485898</v>
      </c>
      <c r="D6">
        <v>108.409815054473</v>
      </c>
      <c r="E6">
        <v>21.860962684912899</v>
      </c>
      <c r="F6">
        <v>186.47338640823401</v>
      </c>
      <c r="G6">
        <v>2614.27296710163</v>
      </c>
      <c r="H6">
        <v>178.892671937541</v>
      </c>
      <c r="I6">
        <v>27.781205026571602</v>
      </c>
      <c r="J6">
        <v>932.48858236352601</v>
      </c>
      <c r="K6">
        <v>150.07272587249</v>
      </c>
      <c r="L6">
        <v>1417.7981267294699</v>
      </c>
      <c r="M6">
        <v>1309.6622550269501</v>
      </c>
      <c r="N6">
        <v>180.126967372781</v>
      </c>
      <c r="O6">
        <v>61.689458877155197</v>
      </c>
      <c r="P6">
        <v>144.47262087035301</v>
      </c>
      <c r="Q6">
        <v>116.809592357499</v>
      </c>
      <c r="R6">
        <v>1288.5084617928301</v>
      </c>
      <c r="S6">
        <v>46.821567138431298</v>
      </c>
      <c r="T6">
        <v>25.713784970752599</v>
      </c>
      <c r="U6">
        <v>37.855229570652298</v>
      </c>
      <c r="V6">
        <v>604.133950597325</v>
      </c>
      <c r="W6">
        <v>589.61182081874699</v>
      </c>
      <c r="X6">
        <v>180.52578673393799</v>
      </c>
      <c r="Y6">
        <v>199.95100692420201</v>
      </c>
      <c r="Z6">
        <v>332.10341316648902</v>
      </c>
      <c r="AA6">
        <v>43.066694380330901</v>
      </c>
      <c r="AB6">
        <v>113.983789945006</v>
      </c>
      <c r="AC6">
        <v>7.6130317304321293</v>
      </c>
      <c r="AD6">
        <v>11397.560544023152</v>
      </c>
    </row>
    <row r="7" spans="1:30" x14ac:dyDescent="0.2">
      <c r="A7" s="5" t="s">
        <v>89</v>
      </c>
      <c r="B7">
        <v>106.168026800025</v>
      </c>
      <c r="C7">
        <v>160.289318447911</v>
      </c>
      <c r="D7">
        <v>63.140630538514301</v>
      </c>
      <c r="E7">
        <v>12.098231393048399</v>
      </c>
      <c r="F7">
        <v>110.58798734994799</v>
      </c>
      <c r="G7">
        <v>938.541411208471</v>
      </c>
      <c r="H7">
        <v>72.228391681828199</v>
      </c>
      <c r="I7">
        <v>14.854041706774</v>
      </c>
      <c r="J7">
        <v>557.68151822426603</v>
      </c>
      <c r="K7">
        <v>89.230973992830101</v>
      </c>
      <c r="L7">
        <v>1229.7062454510201</v>
      </c>
      <c r="M7">
        <v>775.47788625603403</v>
      </c>
      <c r="N7">
        <v>138.765840393188</v>
      </c>
      <c r="O7">
        <v>41.541418584027397</v>
      </c>
      <c r="P7">
        <v>80.873690111248905</v>
      </c>
      <c r="Q7">
        <v>57.498231299755297</v>
      </c>
      <c r="R7">
        <v>673.03375919195696</v>
      </c>
      <c r="S7">
        <v>21.4881475298941</v>
      </c>
      <c r="T7">
        <v>8.3982105377062002</v>
      </c>
      <c r="U7">
        <v>17.334397825513399</v>
      </c>
      <c r="V7">
        <v>204.61413429148499</v>
      </c>
      <c r="W7">
        <v>349.31487336982099</v>
      </c>
      <c r="X7">
        <v>126.939878401332</v>
      </c>
      <c r="Y7">
        <v>57.277074088542797</v>
      </c>
      <c r="Z7">
        <v>145.129218771284</v>
      </c>
      <c r="AA7">
        <v>24.613515406830398</v>
      </c>
      <c r="AB7">
        <v>48.861949772839203</v>
      </c>
      <c r="AC7">
        <v>5.743542334362945</v>
      </c>
      <c r="AD7">
        <v>6131.4325449604703</v>
      </c>
    </row>
    <row r="8" spans="1:30" x14ac:dyDescent="0.2">
      <c r="A8" s="5" t="s">
        <v>90</v>
      </c>
      <c r="B8">
        <v>120.72967572666199</v>
      </c>
      <c r="C8">
        <v>168.38896483689399</v>
      </c>
      <c r="D8">
        <v>54.879651332191003</v>
      </c>
      <c r="E8">
        <v>13.761905421120399</v>
      </c>
      <c r="F8">
        <v>96.011340526737598</v>
      </c>
      <c r="G8">
        <v>1210.3543260424301</v>
      </c>
      <c r="H8">
        <v>103.280442743417</v>
      </c>
      <c r="I8">
        <v>18.133755779403099</v>
      </c>
      <c r="J8">
        <v>550.03225331352098</v>
      </c>
      <c r="K8">
        <v>99.902127437071897</v>
      </c>
      <c r="L8">
        <v>851.45550929143803</v>
      </c>
      <c r="M8">
        <v>755.25636536473405</v>
      </c>
      <c r="N8">
        <v>103.72065877954201</v>
      </c>
      <c r="O8">
        <v>37.353060320457303</v>
      </c>
      <c r="P8">
        <v>92.007195692402206</v>
      </c>
      <c r="Q8">
        <v>76.369582878393402</v>
      </c>
      <c r="R8">
        <v>787.420113155222</v>
      </c>
      <c r="S8">
        <v>25.496416826483099</v>
      </c>
      <c r="T8">
        <v>20.210092706482602</v>
      </c>
      <c r="U8">
        <v>24.5504195778603</v>
      </c>
      <c r="V8">
        <v>411.73781024121803</v>
      </c>
      <c r="W8">
        <v>283.93854235116999</v>
      </c>
      <c r="X8">
        <v>143.72589067446</v>
      </c>
      <c r="Y8">
        <v>103.227878447298</v>
      </c>
      <c r="Z8">
        <v>201.95323104814801</v>
      </c>
      <c r="AA8">
        <v>29.240560954540801</v>
      </c>
      <c r="AB8">
        <v>60.003839107929302</v>
      </c>
      <c r="AC8">
        <v>4.7659458123306626</v>
      </c>
      <c r="AD8">
        <v>6447.9075563895713</v>
      </c>
    </row>
    <row r="9" spans="1:30" x14ac:dyDescent="0.2">
      <c r="A9" s="7" t="s">
        <v>91</v>
      </c>
      <c r="B9">
        <v>62.764436858122501</v>
      </c>
      <c r="C9">
        <v>85.576858941287199</v>
      </c>
      <c r="D9">
        <v>36.043682792823503</v>
      </c>
      <c r="E9">
        <v>6.9256316257175303</v>
      </c>
      <c r="F9">
        <v>67.229534247861395</v>
      </c>
      <c r="G9">
        <v>701.99505673509896</v>
      </c>
      <c r="H9">
        <v>44.018478936216397</v>
      </c>
      <c r="I9">
        <v>11.5204380392579</v>
      </c>
      <c r="J9">
        <v>349.86476988088901</v>
      </c>
      <c r="K9">
        <v>47.967343167897802</v>
      </c>
      <c r="L9">
        <v>571.89158758443102</v>
      </c>
      <c r="M9">
        <v>366.15769622361398</v>
      </c>
      <c r="N9">
        <v>66.894009676123702</v>
      </c>
      <c r="O9">
        <v>23.5011865684349</v>
      </c>
      <c r="P9">
        <v>41.268541335312001</v>
      </c>
      <c r="Q9">
        <v>37.399782045200702</v>
      </c>
      <c r="R9">
        <v>371.18926622021098</v>
      </c>
      <c r="S9">
        <v>13.9556454434244</v>
      </c>
      <c r="T9">
        <v>5.1076206130353903</v>
      </c>
      <c r="U9">
        <v>10.868905282691401</v>
      </c>
      <c r="V9">
        <v>139.69553086166599</v>
      </c>
      <c r="W9">
        <v>242.596981635313</v>
      </c>
      <c r="X9">
        <v>72.368872681918702</v>
      </c>
      <c r="Y9">
        <v>58.671253169016602</v>
      </c>
      <c r="Z9">
        <v>69.869009912368298</v>
      </c>
      <c r="AA9">
        <v>13.858201616214799</v>
      </c>
      <c r="AB9">
        <v>35.9439102139821</v>
      </c>
      <c r="AC9">
        <v>3.4786699566226358</v>
      </c>
      <c r="AD9">
        <v>3558.6229022647581</v>
      </c>
    </row>
    <row r="10" spans="1:30" x14ac:dyDescent="0.2">
      <c r="A10" s="2"/>
    </row>
    <row r="11" spans="1:30" x14ac:dyDescent="0.2">
      <c r="A11" s="9" t="s">
        <v>32</v>
      </c>
      <c r="B11">
        <v>3660.7096150596799</v>
      </c>
      <c r="C11">
        <v>4459.3109272264501</v>
      </c>
      <c r="D11">
        <v>1697.4655103515199</v>
      </c>
      <c r="E11">
        <v>377.054032752279</v>
      </c>
      <c r="F11">
        <v>3088.1708362371601</v>
      </c>
      <c r="G11">
        <v>40448.528519788699</v>
      </c>
      <c r="H11">
        <v>2840.19766607253</v>
      </c>
      <c r="I11">
        <v>505.66150186949699</v>
      </c>
      <c r="J11">
        <v>15723.222179644101</v>
      </c>
      <c r="K11">
        <v>2772.9791471834401</v>
      </c>
      <c r="L11">
        <v>24980.8807424775</v>
      </c>
      <c r="M11">
        <v>20820.300350244699</v>
      </c>
      <c r="N11">
        <v>3019.7851234535501</v>
      </c>
      <c r="O11">
        <v>1088.38364213514</v>
      </c>
      <c r="P11">
        <v>2526.9250931573602</v>
      </c>
      <c r="Q11">
        <v>2017.26356224609</v>
      </c>
      <c r="R11">
        <v>21123.932648447</v>
      </c>
      <c r="S11">
        <v>745.89092166510102</v>
      </c>
      <c r="T11">
        <v>459.371128418777</v>
      </c>
      <c r="U11">
        <v>634.54489432388505</v>
      </c>
      <c r="V11">
        <v>10394.602562771701</v>
      </c>
      <c r="W11">
        <v>9663.3138570893007</v>
      </c>
      <c r="X11">
        <v>3643.6585696796801</v>
      </c>
      <c r="Y11">
        <v>3246.1056350905601</v>
      </c>
      <c r="Z11">
        <v>5464.01229623785</v>
      </c>
      <c r="AA11">
        <v>745.63465429639496</v>
      </c>
      <c r="AB11">
        <v>1682.6779023873301</v>
      </c>
      <c r="AC11">
        <v>144.29492326261465</v>
      </c>
      <c r="AD11">
        <v>187974.87844357014</v>
      </c>
    </row>
    <row r="12" spans="1:30" x14ac:dyDescent="0.2">
      <c r="A12" s="5" t="s">
        <v>86</v>
      </c>
      <c r="B12">
        <v>210.55158197303501</v>
      </c>
      <c r="C12">
        <v>235.99530409430099</v>
      </c>
      <c r="D12">
        <v>70.572241760770694</v>
      </c>
      <c r="E12">
        <v>16.006651785022701</v>
      </c>
      <c r="F12">
        <v>139.155167992608</v>
      </c>
      <c r="G12">
        <v>2431.68636202487</v>
      </c>
      <c r="H12">
        <v>180.45225604938</v>
      </c>
      <c r="I12">
        <v>23.179567764316399</v>
      </c>
      <c r="J12">
        <v>765.48244548765501</v>
      </c>
      <c r="K12">
        <v>151.28267361978101</v>
      </c>
      <c r="L12">
        <v>1152.63564603344</v>
      </c>
      <c r="M12">
        <v>1217.6038643438801</v>
      </c>
      <c r="N12">
        <v>129.31904814160001</v>
      </c>
      <c r="O12">
        <v>40.533917222990901</v>
      </c>
      <c r="P12">
        <v>131.97231590131599</v>
      </c>
      <c r="Q12">
        <v>116.943331757568</v>
      </c>
      <c r="R12">
        <v>1115.67936496263</v>
      </c>
      <c r="S12">
        <v>39.004349731210901</v>
      </c>
      <c r="T12">
        <v>26.508878049220101</v>
      </c>
      <c r="U12">
        <v>30.244321312647401</v>
      </c>
      <c r="V12">
        <v>610.03328347375202</v>
      </c>
      <c r="W12">
        <v>494.82068660858999</v>
      </c>
      <c r="X12">
        <v>137.331818502076</v>
      </c>
      <c r="Y12">
        <v>129.13916489023401</v>
      </c>
      <c r="Z12">
        <v>338.488429878749</v>
      </c>
      <c r="AA12">
        <v>31.917167430727801</v>
      </c>
      <c r="AB12">
        <v>82.645163181919798</v>
      </c>
      <c r="AC12">
        <v>5.5841519364172791</v>
      </c>
      <c r="AD12">
        <v>10054.769155910733</v>
      </c>
    </row>
    <row r="13" spans="1:30" x14ac:dyDescent="0.2">
      <c r="A13" s="5" t="s">
        <v>87</v>
      </c>
      <c r="B13">
        <v>241.03968484646501</v>
      </c>
      <c r="C13">
        <v>210.98087771334801</v>
      </c>
      <c r="D13">
        <v>115.21356878228799</v>
      </c>
      <c r="E13">
        <v>34.695216310287101</v>
      </c>
      <c r="F13">
        <v>174.47808145613899</v>
      </c>
      <c r="G13">
        <v>1381.3037008419101</v>
      </c>
      <c r="H13">
        <v>148.79644766862299</v>
      </c>
      <c r="I13">
        <v>35.783230674266399</v>
      </c>
      <c r="J13">
        <v>1053.9281723557499</v>
      </c>
      <c r="K13">
        <v>253.49680042348399</v>
      </c>
      <c r="L13">
        <v>1782.5519561095</v>
      </c>
      <c r="M13">
        <v>962.56543440738506</v>
      </c>
      <c r="N13">
        <v>247.43616650847599</v>
      </c>
      <c r="O13">
        <v>87.433815287953905</v>
      </c>
      <c r="P13">
        <v>160.07303186419699</v>
      </c>
      <c r="Q13">
        <v>134.660849665792</v>
      </c>
      <c r="R13">
        <v>1345.63000141986</v>
      </c>
      <c r="S13">
        <v>70.923481017591797</v>
      </c>
      <c r="T13">
        <v>17.177654185276001</v>
      </c>
      <c r="U13">
        <v>47.560986166927101</v>
      </c>
      <c r="V13">
        <v>278.15101204945802</v>
      </c>
      <c r="W13">
        <v>611.29812538423698</v>
      </c>
      <c r="X13">
        <v>280.34818374201302</v>
      </c>
      <c r="Y13">
        <v>311.20305061689299</v>
      </c>
      <c r="Z13">
        <v>418.69038335493298</v>
      </c>
      <c r="AA13">
        <v>39.585086669051698</v>
      </c>
      <c r="AB13">
        <v>87.366478783842396</v>
      </c>
      <c r="AC13">
        <v>6.3552983594866657</v>
      </c>
      <c r="AD13">
        <v>10538.726776665457</v>
      </c>
    </row>
    <row r="14" spans="1:30" x14ac:dyDescent="0.2">
      <c r="A14" s="5" t="s">
        <v>88</v>
      </c>
      <c r="B14">
        <v>1016.41151157537</v>
      </c>
      <c r="C14">
        <v>1174.4254007500499</v>
      </c>
      <c r="D14">
        <v>524.46766527266698</v>
      </c>
      <c r="E14">
        <v>108.190989516892</v>
      </c>
      <c r="F14">
        <v>877.17990814735401</v>
      </c>
      <c r="G14">
        <v>11415.816265023701</v>
      </c>
      <c r="H14">
        <v>814.47303359913099</v>
      </c>
      <c r="I14">
        <v>133.17311057253201</v>
      </c>
      <c r="J14">
        <v>4390.1217526199398</v>
      </c>
      <c r="K14">
        <v>656.915711928463</v>
      </c>
      <c r="L14">
        <v>6182.6935334586396</v>
      </c>
      <c r="M14">
        <v>5811.7142090929101</v>
      </c>
      <c r="N14">
        <v>838.51283794128301</v>
      </c>
      <c r="O14">
        <v>304.21092976448699</v>
      </c>
      <c r="P14">
        <v>720.14344031150301</v>
      </c>
      <c r="Q14">
        <v>515.09288553695603</v>
      </c>
      <c r="R14">
        <v>6058.1941513207403</v>
      </c>
      <c r="S14">
        <v>213.83163816319899</v>
      </c>
      <c r="T14">
        <v>114.01558305827101</v>
      </c>
      <c r="U14">
        <v>175.423582565582</v>
      </c>
      <c r="V14">
        <v>2896.8850529364699</v>
      </c>
      <c r="W14">
        <v>2828.1224314525498</v>
      </c>
      <c r="X14">
        <v>889.73315847793197</v>
      </c>
      <c r="Y14">
        <v>1079.6337673620901</v>
      </c>
      <c r="Z14">
        <v>1450.0248465720799</v>
      </c>
      <c r="AA14">
        <v>201.46294444408699</v>
      </c>
      <c r="AB14">
        <v>533.76192228617401</v>
      </c>
      <c r="AC14">
        <v>35.633289214584899</v>
      </c>
      <c r="AD14">
        <v>51960.265552965764</v>
      </c>
    </row>
    <row r="15" spans="1:30" x14ac:dyDescent="0.2">
      <c r="A15" s="5" t="s">
        <v>89</v>
      </c>
      <c r="B15">
        <v>140.92602049488301</v>
      </c>
      <c r="C15">
        <v>212.76590003173999</v>
      </c>
      <c r="D15">
        <v>83.812029492559105</v>
      </c>
      <c r="E15">
        <v>16.059030733047202</v>
      </c>
      <c r="F15">
        <v>146.79301708339801</v>
      </c>
      <c r="G15">
        <v>1245.80733143314</v>
      </c>
      <c r="H15">
        <v>95.875002232436302</v>
      </c>
      <c r="I15">
        <v>19.717056529114998</v>
      </c>
      <c r="J15">
        <v>740.25899732434095</v>
      </c>
      <c r="K15">
        <v>118.444002857638</v>
      </c>
      <c r="L15">
        <v>1632.29564278834</v>
      </c>
      <c r="M15">
        <v>1029.35898674741</v>
      </c>
      <c r="N15">
        <v>184.195922790151</v>
      </c>
      <c r="O15">
        <v>55.141524084139697</v>
      </c>
      <c r="P15">
        <v>107.350655876671</v>
      </c>
      <c r="Q15">
        <v>76.322384118821503</v>
      </c>
      <c r="R15">
        <v>893.376021015128</v>
      </c>
      <c r="S15">
        <v>28.523079974904601</v>
      </c>
      <c r="T15">
        <v>11.1476724775754</v>
      </c>
      <c r="U15">
        <v>23.009448106500798</v>
      </c>
      <c r="V15">
        <v>271.60206845530098</v>
      </c>
      <c r="W15">
        <v>463.67589647687902</v>
      </c>
      <c r="X15">
        <v>168.498298823049</v>
      </c>
      <c r="Y15">
        <v>76.028822991057197</v>
      </c>
      <c r="Z15">
        <v>192.642586242015</v>
      </c>
      <c r="AA15">
        <v>32.671651543525499</v>
      </c>
      <c r="AB15">
        <v>64.858699390516094</v>
      </c>
      <c r="AC15">
        <v>7.6239013676900118</v>
      </c>
      <c r="AD15">
        <v>8138.7816514819897</v>
      </c>
    </row>
    <row r="16" spans="1:30" x14ac:dyDescent="0.2">
      <c r="A16" s="5" t="s">
        <v>90</v>
      </c>
      <c r="B16">
        <v>1698.2207872342999</v>
      </c>
      <c r="C16">
        <v>2156.0772760182599</v>
      </c>
      <c r="D16">
        <v>697.04379319018801</v>
      </c>
      <c r="E16">
        <v>164.38623047398701</v>
      </c>
      <c r="F16">
        <v>1367.9673258774801</v>
      </c>
      <c r="G16">
        <v>20034.899119097201</v>
      </c>
      <c r="H16">
        <v>1355.77155659703</v>
      </c>
      <c r="I16">
        <v>228.26418068016901</v>
      </c>
      <c r="J16">
        <v>6823.2420401763002</v>
      </c>
      <c r="K16">
        <v>1328.1976448850801</v>
      </c>
      <c r="L16">
        <v>11091.390492132599</v>
      </c>
      <c r="M16">
        <v>9756.5389495084091</v>
      </c>
      <c r="N16">
        <v>1236.0358910826601</v>
      </c>
      <c r="O16">
        <v>465.63880937854702</v>
      </c>
      <c r="P16">
        <v>1149.8212967163199</v>
      </c>
      <c r="Q16">
        <v>971.64428964788601</v>
      </c>
      <c r="R16">
        <v>9608.2290401974606</v>
      </c>
      <c r="S16">
        <v>311.29368142869703</v>
      </c>
      <c r="T16">
        <v>262.61316351788503</v>
      </c>
      <c r="U16">
        <v>296.910317260905</v>
      </c>
      <c r="V16">
        <v>5559.5153524692796</v>
      </c>
      <c r="W16">
        <v>3863.7448534668201</v>
      </c>
      <c r="X16">
        <v>1749.80508770098</v>
      </c>
      <c r="Y16">
        <v>1302.73641247409</v>
      </c>
      <c r="Z16">
        <v>2669.4615534331901</v>
      </c>
      <c r="AA16">
        <v>361.84060904810701</v>
      </c>
      <c r="AB16">
        <v>709.946293379591</v>
      </c>
      <c r="AC16">
        <v>68.847165740022334</v>
      </c>
      <c r="AD16">
        <v>87290.083212813595</v>
      </c>
    </row>
    <row r="17" spans="1:30" x14ac:dyDescent="0.2">
      <c r="A17" s="7" t="s">
        <v>91</v>
      </c>
      <c r="B17">
        <v>353.56002893562197</v>
      </c>
      <c r="C17">
        <v>469.06616861874699</v>
      </c>
      <c r="D17">
        <v>206.35621185304899</v>
      </c>
      <c r="E17">
        <v>37.715913933041698</v>
      </c>
      <c r="F17">
        <v>382.597335680181</v>
      </c>
      <c r="G17">
        <v>3939.0157413678098</v>
      </c>
      <c r="H17">
        <v>244.82936992593</v>
      </c>
      <c r="I17">
        <v>65.5443556490969</v>
      </c>
      <c r="J17">
        <v>1950.18877168016</v>
      </c>
      <c r="K17">
        <v>264.64231346898703</v>
      </c>
      <c r="L17">
        <v>3139.3134719548998</v>
      </c>
      <c r="M17">
        <v>2042.5189061446799</v>
      </c>
      <c r="N17">
        <v>384.285256989375</v>
      </c>
      <c r="O17">
        <v>135.42464639702001</v>
      </c>
      <c r="P17">
        <v>257.56435248734999</v>
      </c>
      <c r="Q17">
        <v>202.59982151906999</v>
      </c>
      <c r="R17">
        <v>2102.8240695311601</v>
      </c>
      <c r="S17">
        <v>82.314691349497096</v>
      </c>
      <c r="T17">
        <v>27.908177130548399</v>
      </c>
      <c r="U17">
        <v>61.396238911321902</v>
      </c>
      <c r="V17">
        <v>778.41579338753195</v>
      </c>
      <c r="W17">
        <v>1401.65186370022</v>
      </c>
      <c r="X17">
        <v>417.94202243362503</v>
      </c>
      <c r="Y17">
        <v>347.36441675618897</v>
      </c>
      <c r="Z17">
        <v>394.70449675687598</v>
      </c>
      <c r="AA17">
        <v>78.157195160895498</v>
      </c>
      <c r="AB17">
        <v>204.09934536529099</v>
      </c>
      <c r="AC17">
        <v>20.251116644413457</v>
      </c>
      <c r="AD17">
        <v>19992.252093732626</v>
      </c>
    </row>
    <row r="18" spans="1:30" x14ac:dyDescent="0.2">
      <c r="A18" s="2"/>
    </row>
    <row r="19" spans="1:30" x14ac:dyDescent="0.2">
      <c r="A19" s="9" t="s">
        <v>92</v>
      </c>
    </row>
    <row r="20" spans="1:30" x14ac:dyDescent="0.2">
      <c r="A20" s="5" t="s">
        <v>93</v>
      </c>
      <c r="B20">
        <v>127.800107459253</v>
      </c>
      <c r="C20">
        <v>144.86532544348401</v>
      </c>
      <c r="D20">
        <v>35.613442573088797</v>
      </c>
      <c r="E20">
        <v>8.2220583543731198</v>
      </c>
      <c r="F20">
        <v>76.108169579247104</v>
      </c>
      <c r="G20">
        <v>1464.7338067462399</v>
      </c>
      <c r="H20">
        <v>113.363688035015</v>
      </c>
      <c r="I20">
        <v>12.183497997308899</v>
      </c>
      <c r="J20">
        <v>409.13484131652802</v>
      </c>
      <c r="K20">
        <v>94.9993222536677</v>
      </c>
      <c r="L20">
        <v>679.95456069733802</v>
      </c>
      <c r="M20">
        <v>736.24226924263303</v>
      </c>
      <c r="N20">
        <v>65.630015681034905</v>
      </c>
      <c r="O20">
        <v>23.2333065125516</v>
      </c>
      <c r="P20">
        <v>68.762415580638702</v>
      </c>
      <c r="Q20">
        <v>68.067738943937002</v>
      </c>
      <c r="R20">
        <v>594.89079187986295</v>
      </c>
      <c r="S20">
        <v>20.345491674871099</v>
      </c>
      <c r="T20">
        <v>16.132574537311601</v>
      </c>
      <c r="U20">
        <v>16.350789335397302</v>
      </c>
      <c r="V20">
        <v>383.88513092813298</v>
      </c>
      <c r="W20">
        <v>262.74370278548599</v>
      </c>
      <c r="X20">
        <v>73.9411645654003</v>
      </c>
      <c r="Y20">
        <v>67.448575977112299</v>
      </c>
      <c r="Z20">
        <v>205.14332469388501</v>
      </c>
      <c r="AA20">
        <v>17.105158442921098</v>
      </c>
      <c r="AB20">
        <v>43.8941574912375</v>
      </c>
      <c r="AC20">
        <v>2.9429095025891039</v>
      </c>
      <c r="AD20">
        <v>5833.7383382305543</v>
      </c>
    </row>
    <row r="21" spans="1:30" x14ac:dyDescent="0.2">
      <c r="A21" s="5" t="s">
        <v>94</v>
      </c>
      <c r="B21">
        <v>2325.0553171595102</v>
      </c>
      <c r="C21">
        <v>2189.7454867916099</v>
      </c>
      <c r="D21">
        <v>952.45201920198701</v>
      </c>
      <c r="E21">
        <v>316.57685190509699</v>
      </c>
      <c r="F21">
        <v>1524.4720322973601</v>
      </c>
      <c r="G21">
        <v>14159.167881646599</v>
      </c>
      <c r="H21">
        <v>1526.3400352211499</v>
      </c>
      <c r="I21">
        <v>314.29751140854</v>
      </c>
      <c r="J21">
        <v>9676.6461813405203</v>
      </c>
      <c r="K21">
        <v>2528.6718279516199</v>
      </c>
      <c r="L21">
        <v>16878.976404305598</v>
      </c>
      <c r="M21">
        <v>9167.8819794353094</v>
      </c>
      <c r="N21">
        <v>2209.4077083387901</v>
      </c>
      <c r="O21">
        <v>803.31342984665503</v>
      </c>
      <c r="P21">
        <v>1413.72921680647</v>
      </c>
      <c r="Q21">
        <v>1350.40820603003</v>
      </c>
      <c r="R21">
        <v>12325.7146667898</v>
      </c>
      <c r="S21">
        <v>639.02930018009204</v>
      </c>
      <c r="T21">
        <v>169.64592543373601</v>
      </c>
      <c r="U21">
        <v>420.69917211062699</v>
      </c>
      <c r="V21">
        <v>2756.1873233306401</v>
      </c>
      <c r="W21">
        <v>5542.72105352977</v>
      </c>
      <c r="X21">
        <v>2545.8202612354398</v>
      </c>
      <c r="Y21">
        <v>2520.6580025929702</v>
      </c>
      <c r="Z21">
        <v>4211.4618961204296</v>
      </c>
      <c r="AA21">
        <v>359.36557061189001</v>
      </c>
      <c r="AB21">
        <v>763.79559664057695</v>
      </c>
      <c r="AC21">
        <v>55.773934923665912</v>
      </c>
      <c r="AD21">
        <v>99648.014793186667</v>
      </c>
    </row>
    <row r="22" spans="1:30" x14ac:dyDescent="0.2">
      <c r="A22" s="5" t="s">
        <v>95</v>
      </c>
      <c r="B22">
        <v>62.372687193927597</v>
      </c>
      <c r="C22">
        <v>71.975670335835005</v>
      </c>
      <c r="D22">
        <v>27.821110248725201</v>
      </c>
      <c r="E22">
        <v>5.7757132863757201</v>
      </c>
      <c r="F22">
        <v>48.763850153538797</v>
      </c>
      <c r="G22">
        <v>722.89224331164905</v>
      </c>
      <c r="H22">
        <v>51.966976572602803</v>
      </c>
      <c r="I22">
        <v>7.4618410081988902</v>
      </c>
      <c r="J22">
        <v>254.169974879465</v>
      </c>
      <c r="K22">
        <v>41.3864595461622</v>
      </c>
      <c r="L22">
        <v>370.55731720154398</v>
      </c>
      <c r="M22">
        <v>370.75666608214198</v>
      </c>
      <c r="N22">
        <v>47.080566789669803</v>
      </c>
      <c r="O22">
        <v>17.3810541623264</v>
      </c>
      <c r="P22">
        <v>41.901424260676599</v>
      </c>
      <c r="Q22">
        <v>33.268724096323602</v>
      </c>
      <c r="R22">
        <v>377.58412636014401</v>
      </c>
      <c r="S22">
        <v>12.7725929954079</v>
      </c>
      <c r="T22">
        <v>7.4865022613757599</v>
      </c>
      <c r="U22">
        <v>10.0284225567452</v>
      </c>
      <c r="V22">
        <v>189.261180181529</v>
      </c>
      <c r="W22">
        <v>161.11644448364899</v>
      </c>
      <c r="X22">
        <v>52.022990200468001</v>
      </c>
      <c r="Y22">
        <v>59.800058710676097</v>
      </c>
      <c r="Z22">
        <v>93.517162181467896</v>
      </c>
      <c r="AA22">
        <v>11.5739099746864</v>
      </c>
      <c r="AB22">
        <v>30.115141934125301</v>
      </c>
      <c r="AC22">
        <v>1.9856338782912943</v>
      </c>
      <c r="AD22">
        <v>3182.7964448477342</v>
      </c>
    </row>
    <row r="23" spans="1:30" x14ac:dyDescent="0.2">
      <c r="A23" s="5" t="s">
        <v>96</v>
      </c>
      <c r="B23">
        <v>333.86124061436198</v>
      </c>
      <c r="C23">
        <v>512.59126072526897</v>
      </c>
      <c r="D23">
        <v>170.68674311188801</v>
      </c>
      <c r="E23">
        <v>33.474599079179903</v>
      </c>
      <c r="F23">
        <v>307.122656576194</v>
      </c>
      <c r="G23">
        <v>2924.0469875241802</v>
      </c>
      <c r="H23">
        <v>232.109820916346</v>
      </c>
      <c r="I23">
        <v>42.097750231370398</v>
      </c>
      <c r="J23">
        <v>1734.6012097611599</v>
      </c>
      <c r="K23">
        <v>284.21142719554001</v>
      </c>
      <c r="L23">
        <v>3794.29056278902</v>
      </c>
      <c r="M23">
        <v>2374.6060371656399</v>
      </c>
      <c r="N23">
        <v>394.89545013523701</v>
      </c>
      <c r="O23">
        <v>124.871513747203</v>
      </c>
      <c r="P23">
        <v>240.680735532706</v>
      </c>
      <c r="Q23">
        <v>180.11543861521699</v>
      </c>
      <c r="R23">
        <v>2077.8541426598399</v>
      </c>
      <c r="S23">
        <v>60.767370263227399</v>
      </c>
      <c r="T23">
        <v>26.647445150880699</v>
      </c>
      <c r="U23">
        <v>50.881804971819498</v>
      </c>
      <c r="V23">
        <v>645.25112148728499</v>
      </c>
      <c r="W23">
        <v>1037.9291689545701</v>
      </c>
      <c r="X23">
        <v>379.72198549412201</v>
      </c>
      <c r="Y23">
        <v>159.12401503726801</v>
      </c>
      <c r="Z23">
        <v>459.01570501222301</v>
      </c>
      <c r="AA23">
        <v>73.577787577132696</v>
      </c>
      <c r="AB23">
        <v>138.895901843139</v>
      </c>
      <c r="AC23">
        <v>16.963016797401067</v>
      </c>
      <c r="AD23">
        <v>18810.892898969461</v>
      </c>
    </row>
    <row r="24" spans="1:30" x14ac:dyDescent="0.2">
      <c r="A24" s="5" t="s">
        <v>97</v>
      </c>
      <c r="B24">
        <v>41.310597744145603</v>
      </c>
      <c r="C24">
        <v>52.068483665088301</v>
      </c>
      <c r="D24">
        <v>15.689627728739399</v>
      </c>
      <c r="E24">
        <v>3.7159893000669202</v>
      </c>
      <c r="F24">
        <v>30.534845010537499</v>
      </c>
      <c r="G24">
        <v>495.066402626745</v>
      </c>
      <c r="H24">
        <v>32.833126786839301</v>
      </c>
      <c r="I24">
        <v>4.8531104145034796</v>
      </c>
      <c r="J24">
        <v>165.93832575284699</v>
      </c>
      <c r="K24">
        <v>31.082947031433399</v>
      </c>
      <c r="L24">
        <v>262.84487897307201</v>
      </c>
      <c r="M24">
        <v>233.85533834724299</v>
      </c>
      <c r="N24">
        <v>26.804001585565398</v>
      </c>
      <c r="O24">
        <v>10.326970643528099</v>
      </c>
      <c r="P24">
        <v>25.254133105447298</v>
      </c>
      <c r="Q24">
        <v>23.035723223104299</v>
      </c>
      <c r="R24">
        <v>226.37843330832899</v>
      </c>
      <c r="S24">
        <v>6.7215953901272396</v>
      </c>
      <c r="T24">
        <v>6.49553010636654</v>
      </c>
      <c r="U24">
        <v>6.2199837151869497</v>
      </c>
      <c r="V24">
        <v>138.24177920794199</v>
      </c>
      <c r="W24">
        <v>86.849394858756597</v>
      </c>
      <c r="X24">
        <v>37.918008905819498</v>
      </c>
      <c r="Y24">
        <v>28.9639080546328</v>
      </c>
      <c r="Z24">
        <v>66.405518070411006</v>
      </c>
      <c r="AA24">
        <v>8.0686307378265596</v>
      </c>
      <c r="AB24">
        <v>15.887641549183</v>
      </c>
      <c r="AC24">
        <v>1.5315663513453781</v>
      </c>
      <c r="AD24">
        <v>2084.896492194835</v>
      </c>
    </row>
    <row r="25" spans="1:30" x14ac:dyDescent="0.2">
      <c r="A25" s="7" t="s">
        <v>98</v>
      </c>
      <c r="B25">
        <v>2864.9787280383698</v>
      </c>
      <c r="C25">
        <v>4915.1087511879996</v>
      </c>
      <c r="D25">
        <v>1532.34806340415</v>
      </c>
      <c r="E25">
        <v>339.37264739522499</v>
      </c>
      <c r="F25">
        <v>3354.47890264327</v>
      </c>
      <c r="G25">
        <v>38123.3617710568</v>
      </c>
      <c r="H25">
        <v>2597.8073904015901</v>
      </c>
      <c r="I25">
        <v>527.91744012988397</v>
      </c>
      <c r="J25">
        <v>17823.252641072399</v>
      </c>
      <c r="K25">
        <v>2530.2825483432398</v>
      </c>
      <c r="L25">
        <v>30694.6371992104</v>
      </c>
      <c r="M25">
        <v>24781.318974039699</v>
      </c>
      <c r="N25">
        <v>3258.6409424847802</v>
      </c>
      <c r="O25">
        <v>1059.5581512000001</v>
      </c>
      <c r="P25">
        <v>2406.4533300855001</v>
      </c>
      <c r="Q25">
        <v>1893.61030744646</v>
      </c>
      <c r="R25">
        <v>18834.521418929999</v>
      </c>
      <c r="S25">
        <v>607.17189048549596</v>
      </c>
      <c r="T25">
        <v>326.29663740802101</v>
      </c>
      <c r="U25">
        <v>468.47785343179999</v>
      </c>
      <c r="V25">
        <v>7683.6485826385397</v>
      </c>
      <c r="W25">
        <v>12259.752847518999</v>
      </c>
      <c r="X25">
        <v>3420.3596990982501</v>
      </c>
      <c r="Y25">
        <v>2459.9137960763001</v>
      </c>
      <c r="Z25">
        <v>4520.2995846491303</v>
      </c>
      <c r="AA25">
        <v>656.77906605895998</v>
      </c>
      <c r="AB25">
        <v>1702.9224191450401</v>
      </c>
      <c r="AC25">
        <v>165.51682558679215</v>
      </c>
      <c r="AD25">
        <v>191808.78840916744</v>
      </c>
    </row>
    <row r="26" spans="1:30" x14ac:dyDescent="0.2">
      <c r="A26" s="2"/>
    </row>
    <row r="27" spans="1:30" x14ac:dyDescent="0.2">
      <c r="A27" s="9" t="s">
        <v>34</v>
      </c>
    </row>
    <row r="28" spans="1:30" x14ac:dyDescent="0.2">
      <c r="A28" s="5" t="s">
        <v>93</v>
      </c>
      <c r="B28">
        <v>9.5641710487147105</v>
      </c>
      <c r="C28">
        <v>11.2652862849024</v>
      </c>
      <c r="D28">
        <v>3.3033979336758099</v>
      </c>
      <c r="E28">
        <v>0.52783449289772799</v>
      </c>
      <c r="F28">
        <v>6.6923827671451797</v>
      </c>
      <c r="G28">
        <v>104.68318689137401</v>
      </c>
      <c r="H28">
        <v>7.9378332614616003</v>
      </c>
      <c r="I28">
        <v>1.0385275000496601</v>
      </c>
      <c r="J28">
        <v>33.818430423793302</v>
      </c>
      <c r="K28">
        <v>6.7021015481769197</v>
      </c>
      <c r="L28">
        <v>43.3834822589263</v>
      </c>
      <c r="M28">
        <v>54.935022063364997</v>
      </c>
      <c r="N28">
        <v>5.1096965455367203</v>
      </c>
      <c r="O28">
        <v>2.12682718931072</v>
      </c>
      <c r="P28">
        <v>3.8186866712476299</v>
      </c>
      <c r="Q28">
        <v>3.2229964384066299</v>
      </c>
      <c r="R28">
        <v>48.881374946149101</v>
      </c>
      <c r="S28">
        <v>1.5783835150041501</v>
      </c>
      <c r="T28">
        <v>1.3830630931227701</v>
      </c>
      <c r="U28">
        <v>1.1449354644284899</v>
      </c>
      <c r="V28">
        <v>30.5020438266653</v>
      </c>
      <c r="W28">
        <v>20.647237759968402</v>
      </c>
      <c r="X28">
        <v>5.6157095103189603</v>
      </c>
      <c r="Y28">
        <v>6.4659267216288203</v>
      </c>
      <c r="Z28">
        <v>15.5274233150492</v>
      </c>
      <c r="AA28">
        <v>1.3166311879686701</v>
      </c>
      <c r="AB28">
        <v>3.6490236483651399</v>
      </c>
      <c r="AC28">
        <v>0.27652220286536217</v>
      </c>
      <c r="AD28">
        <v>435.11813851051932</v>
      </c>
    </row>
    <row r="29" spans="1:30" x14ac:dyDescent="0.2">
      <c r="A29" s="5" t="s">
        <v>94</v>
      </c>
      <c r="B29">
        <v>494.556298893752</v>
      </c>
      <c r="C29">
        <v>470.35308868594899</v>
      </c>
      <c r="D29">
        <v>200.83218773014099</v>
      </c>
      <c r="E29">
        <v>66.202619727105898</v>
      </c>
      <c r="F29">
        <v>331.37957954074199</v>
      </c>
      <c r="G29">
        <v>3157.07158673601</v>
      </c>
      <c r="H29">
        <v>319.72604867307098</v>
      </c>
      <c r="I29">
        <v>65.962224534203003</v>
      </c>
      <c r="J29">
        <v>2071.9302844264298</v>
      </c>
      <c r="K29">
        <v>515.89744069853703</v>
      </c>
      <c r="L29">
        <v>3511.92271037713</v>
      </c>
      <c r="M29">
        <v>2059.4109442909598</v>
      </c>
      <c r="N29">
        <v>466.88902479110999</v>
      </c>
      <c r="O29">
        <v>170.63497481352101</v>
      </c>
      <c r="P29">
        <v>307.33272450425</v>
      </c>
      <c r="Q29">
        <v>283.03316243046999</v>
      </c>
      <c r="R29">
        <v>2654.8427837385502</v>
      </c>
      <c r="S29">
        <v>127.67210883933301</v>
      </c>
      <c r="T29">
        <v>37.242678241630898</v>
      </c>
      <c r="U29">
        <v>87.753033186830095</v>
      </c>
      <c r="V29">
        <v>608.82958748732494</v>
      </c>
      <c r="W29">
        <v>1236.1754261308499</v>
      </c>
      <c r="X29">
        <v>525.23542258044699</v>
      </c>
      <c r="Y29">
        <v>555.01019691228203</v>
      </c>
      <c r="Z29">
        <v>907.52095147761895</v>
      </c>
      <c r="AA29">
        <v>79.905760651269603</v>
      </c>
      <c r="AB29">
        <v>170.12115012244499</v>
      </c>
      <c r="AC29">
        <v>12.520727025542593</v>
      </c>
      <c r="AD29">
        <v>21495.964727247538</v>
      </c>
    </row>
    <row r="30" spans="1:30" x14ac:dyDescent="0.2">
      <c r="A30" s="5" t="s">
        <v>95</v>
      </c>
      <c r="B30">
        <v>17.000615305238199</v>
      </c>
      <c r="C30">
        <v>19.385664568789402</v>
      </c>
      <c r="D30">
        <v>7.58647331578182</v>
      </c>
      <c r="E30">
        <v>1.5570633074806499</v>
      </c>
      <c r="F30">
        <v>13.2302174065467</v>
      </c>
      <c r="G30">
        <v>195.38114560095099</v>
      </c>
      <c r="H30">
        <v>14.1047359831708</v>
      </c>
      <c r="I30">
        <v>1.9997123931335601</v>
      </c>
      <c r="J30">
        <v>68.722726647978106</v>
      </c>
      <c r="K30">
        <v>11.124593752649099</v>
      </c>
      <c r="L30">
        <v>100.322138570872</v>
      </c>
      <c r="M30">
        <v>101.140665976161</v>
      </c>
      <c r="N30">
        <v>12.6637754323281</v>
      </c>
      <c r="O30">
        <v>4.6948349477769202</v>
      </c>
      <c r="P30">
        <v>11.308696487014901</v>
      </c>
      <c r="Q30">
        <v>9.0599400570073296</v>
      </c>
      <c r="R30">
        <v>101.83404578021501</v>
      </c>
      <c r="S30">
        <v>3.3955694066182098</v>
      </c>
      <c r="T30">
        <v>2.19652706327865</v>
      </c>
      <c r="U30">
        <v>2.68650281996922</v>
      </c>
      <c r="V30">
        <v>50.754295778677502</v>
      </c>
      <c r="W30">
        <v>44.324173448227697</v>
      </c>
      <c r="X30">
        <v>14.173386996142799</v>
      </c>
      <c r="Y30">
        <v>16.6471294418096</v>
      </c>
      <c r="Z30">
        <v>25.4356105832812</v>
      </c>
      <c r="AA30">
        <v>3.1412929541914001</v>
      </c>
      <c r="AB30">
        <v>8.2564206843620092</v>
      </c>
      <c r="AC30">
        <v>0.55136376387873953</v>
      </c>
      <c r="AD30">
        <v>862.67931847353452</v>
      </c>
    </row>
    <row r="31" spans="1:30" x14ac:dyDescent="0.2">
      <c r="A31" s="5" t="s">
        <v>96</v>
      </c>
      <c r="B31">
        <v>45.557924648934701</v>
      </c>
      <c r="C31">
        <v>72.455269854736798</v>
      </c>
      <c r="D31">
        <v>23.293668953651402</v>
      </c>
      <c r="E31">
        <v>4.1006464054414202</v>
      </c>
      <c r="F31">
        <v>43.3166032074596</v>
      </c>
      <c r="G31">
        <v>378.88619640329301</v>
      </c>
      <c r="H31">
        <v>30.775302714925399</v>
      </c>
      <c r="I31">
        <v>5.5412539184939504</v>
      </c>
      <c r="J31">
        <v>234.19472260183301</v>
      </c>
      <c r="K31">
        <v>38.884746876926798</v>
      </c>
      <c r="L31">
        <v>521.62983323410901</v>
      </c>
      <c r="M31">
        <v>325.99805242565401</v>
      </c>
      <c r="N31">
        <v>52.345939855368897</v>
      </c>
      <c r="O31">
        <v>16.898818592937001</v>
      </c>
      <c r="P31">
        <v>34.2718693420343</v>
      </c>
      <c r="Q31">
        <v>22.515774648369199</v>
      </c>
      <c r="R31">
        <v>278.39672802298003</v>
      </c>
      <c r="S31">
        <v>8.0472944499457295</v>
      </c>
      <c r="T31">
        <v>3.8689882391901902</v>
      </c>
      <c r="U31">
        <v>7.1419224189012001</v>
      </c>
      <c r="V31">
        <v>86.537112681319698</v>
      </c>
      <c r="W31">
        <v>148.31428176780301</v>
      </c>
      <c r="X31">
        <v>50.826443665035001</v>
      </c>
      <c r="Y31">
        <v>27.8117690201119</v>
      </c>
      <c r="Z31">
        <v>63.003110334746601</v>
      </c>
      <c r="AA31">
        <v>10.265802792363701</v>
      </c>
      <c r="AB31">
        <v>18.408213340876301</v>
      </c>
      <c r="AC31">
        <v>2.3882351164954145</v>
      </c>
      <c r="AD31">
        <v>2555.6765255339405</v>
      </c>
    </row>
    <row r="32" spans="1:30" x14ac:dyDescent="0.2">
      <c r="A32" s="5" t="s">
        <v>97</v>
      </c>
      <c r="B32">
        <v>2.84145308610975</v>
      </c>
      <c r="C32">
        <v>2.9725771320340399</v>
      </c>
      <c r="D32">
        <v>1.1448955426348799</v>
      </c>
      <c r="E32">
        <v>0.22127890528879199</v>
      </c>
      <c r="F32">
        <v>2.0942540341372</v>
      </c>
      <c r="G32">
        <v>29.925961628576299</v>
      </c>
      <c r="H32">
        <v>2.1166885118417702</v>
      </c>
      <c r="I32">
        <v>0.355513503865523</v>
      </c>
      <c r="J32">
        <v>11.3504596957528</v>
      </c>
      <c r="K32">
        <v>1.7533211924388299</v>
      </c>
      <c r="L32">
        <v>11.311708906241099</v>
      </c>
      <c r="M32">
        <v>10.6484294947207</v>
      </c>
      <c r="N32">
        <v>1.5881244877017899</v>
      </c>
      <c r="O32">
        <v>0.60246606699300698</v>
      </c>
      <c r="P32">
        <v>1.8080650398692599</v>
      </c>
      <c r="Q32">
        <v>1.14957598406687</v>
      </c>
      <c r="R32">
        <v>11.321284084252101</v>
      </c>
      <c r="S32">
        <v>0.49346993628807401</v>
      </c>
      <c r="T32">
        <v>0.56501205984288205</v>
      </c>
      <c r="U32">
        <v>0.36119641688555698</v>
      </c>
      <c r="V32">
        <v>8.2585761716622095</v>
      </c>
      <c r="W32">
        <v>6.4809565233724102</v>
      </c>
      <c r="X32">
        <v>2.3427858288121102</v>
      </c>
      <c r="Y32">
        <v>2.3863853245837601</v>
      </c>
      <c r="Z32">
        <v>4.2473127342841899</v>
      </c>
      <c r="AA32">
        <v>0.55172808165118203</v>
      </c>
      <c r="AB32">
        <v>1.279547887341</v>
      </c>
      <c r="AC32">
        <v>9.5129745974014038E-2</v>
      </c>
      <c r="AD32">
        <v>120.26815800722242</v>
      </c>
    </row>
    <row r="33" spans="1:30" x14ac:dyDescent="0.2">
      <c r="A33" s="7" t="s">
        <v>98</v>
      </c>
      <c r="B33">
        <v>755.93621246912505</v>
      </c>
      <c r="C33">
        <v>1266.37663084938</v>
      </c>
      <c r="D33">
        <v>398.67100457113202</v>
      </c>
      <c r="E33">
        <v>88.093257925565894</v>
      </c>
      <c r="F33">
        <v>873.23280778394599</v>
      </c>
      <c r="G33">
        <v>9576.5716471090509</v>
      </c>
      <c r="H33">
        <v>669.41052114866795</v>
      </c>
      <c r="I33">
        <v>135.53320656455401</v>
      </c>
      <c r="J33">
        <v>4587.9622053353496</v>
      </c>
      <c r="K33">
        <v>641.41982381045295</v>
      </c>
      <c r="L33">
        <v>7886.0102379845903</v>
      </c>
      <c r="M33">
        <v>6443.0448571281604</v>
      </c>
      <c r="N33">
        <v>845.32666819685096</v>
      </c>
      <c r="O33">
        <v>273.17724867252002</v>
      </c>
      <c r="P33">
        <v>623.59206642054801</v>
      </c>
      <c r="Q33">
        <v>497.46148784454999</v>
      </c>
      <c r="R33">
        <v>4902.8714901947296</v>
      </c>
      <c r="S33">
        <v>154.321695608852</v>
      </c>
      <c r="T33">
        <v>76.816192978551896</v>
      </c>
      <c r="U33">
        <v>121.07889456336</v>
      </c>
      <c r="V33">
        <v>1971.5505409775201</v>
      </c>
      <c r="W33">
        <v>3218.3420181459901</v>
      </c>
      <c r="X33">
        <v>879.64063299658699</v>
      </c>
      <c r="Y33">
        <v>684.40026045035404</v>
      </c>
      <c r="Z33">
        <v>1159.82696577928</v>
      </c>
      <c r="AA33">
        <v>171.66794574181401</v>
      </c>
      <c r="AB33">
        <v>444.36469460914799</v>
      </c>
      <c r="AC33">
        <v>43.495188653561634</v>
      </c>
      <c r="AD33">
        <v>49390.196404514238</v>
      </c>
    </row>
    <row r="34" spans="1:30" x14ac:dyDescent="0.2">
      <c r="A34" s="2"/>
    </row>
    <row r="35" spans="1:30" x14ac:dyDescent="0.2">
      <c r="A35" s="9" t="s">
        <v>35</v>
      </c>
    </row>
    <row r="36" spans="1:30" x14ac:dyDescent="0.2">
      <c r="A36" s="5" t="s">
        <v>93</v>
      </c>
      <c r="B36">
        <v>7.00781920998321</v>
      </c>
      <c r="C36">
        <v>9.0943814809487495</v>
      </c>
      <c r="D36">
        <v>2.0525940682527701</v>
      </c>
      <c r="E36">
        <v>0.22005300934738301</v>
      </c>
      <c r="F36">
        <v>4.0919033076555102</v>
      </c>
      <c r="G36">
        <v>84.512523607120102</v>
      </c>
      <c r="H36">
        <v>6.5767472143832997</v>
      </c>
      <c r="I36">
        <v>0.73183550119949903</v>
      </c>
      <c r="J36">
        <v>21.5391725824467</v>
      </c>
      <c r="K36">
        <v>5.6420439109874598</v>
      </c>
      <c r="L36">
        <v>29.984243546782199</v>
      </c>
      <c r="M36">
        <v>40.972529401446401</v>
      </c>
      <c r="N36">
        <v>3.0013299285713599</v>
      </c>
      <c r="O36">
        <v>1.45986880188264</v>
      </c>
      <c r="P36">
        <v>1.7440043751152501</v>
      </c>
      <c r="Q36">
        <v>1.7090823087971601</v>
      </c>
      <c r="R36">
        <v>35.898319925245403</v>
      </c>
      <c r="S36">
        <v>1.1546177564554501</v>
      </c>
      <c r="T36">
        <v>1.0080665799611399</v>
      </c>
      <c r="U36">
        <v>0.80680186891530403</v>
      </c>
      <c r="V36">
        <v>25.034441623326899</v>
      </c>
      <c r="W36">
        <v>12.831705139083001</v>
      </c>
      <c r="X36">
        <v>3.4659025368752601</v>
      </c>
      <c r="Y36">
        <v>3.05692821891166</v>
      </c>
      <c r="Z36">
        <v>12.738679001647</v>
      </c>
      <c r="AA36">
        <v>0.68775451433829804</v>
      </c>
      <c r="AB36">
        <v>2.1517142974315102</v>
      </c>
      <c r="AC36">
        <v>0.12779240567209005</v>
      </c>
      <c r="AD36">
        <v>319.30285612278112</v>
      </c>
    </row>
    <row r="37" spans="1:30" x14ac:dyDescent="0.2">
      <c r="A37" s="5" t="s">
        <v>94</v>
      </c>
      <c r="B37">
        <v>438.55719741833502</v>
      </c>
      <c r="C37">
        <v>417.73771543326097</v>
      </c>
      <c r="D37">
        <v>178.54967674897799</v>
      </c>
      <c r="E37">
        <v>59.415793869079501</v>
      </c>
      <c r="F37">
        <v>275.96152993763098</v>
      </c>
      <c r="G37">
        <v>2664.3440488748201</v>
      </c>
      <c r="H37">
        <v>285.35849285162999</v>
      </c>
      <c r="I37">
        <v>60.3619316757962</v>
      </c>
      <c r="J37">
        <v>1751.78534740072</v>
      </c>
      <c r="K37">
        <v>474.29931754256103</v>
      </c>
      <c r="L37">
        <v>3185.2223781970802</v>
      </c>
      <c r="M37">
        <v>1674.0485639236099</v>
      </c>
      <c r="N37">
        <v>416.92919363285301</v>
      </c>
      <c r="O37">
        <v>151.618024080884</v>
      </c>
      <c r="P37">
        <v>266.16776382688602</v>
      </c>
      <c r="Q37">
        <v>257.65873711642701</v>
      </c>
      <c r="R37">
        <v>2280.0622016785001</v>
      </c>
      <c r="S37">
        <v>124.19274084099099</v>
      </c>
      <c r="T37">
        <v>31.793011469189899</v>
      </c>
      <c r="U37">
        <v>80.421444593517705</v>
      </c>
      <c r="V37">
        <v>522.64341203959304</v>
      </c>
      <c r="W37">
        <v>1030.6754347419801</v>
      </c>
      <c r="X37">
        <v>481.339784648131</v>
      </c>
      <c r="Y37">
        <v>465.65534014984502</v>
      </c>
      <c r="Z37">
        <v>775.83222512736302</v>
      </c>
      <c r="AA37">
        <v>67.040190580677404</v>
      </c>
      <c r="AB37">
        <v>137.57464487544601</v>
      </c>
      <c r="AC37">
        <v>9.8803626762530499</v>
      </c>
      <c r="AD37">
        <v>18565.126505952067</v>
      </c>
    </row>
    <row r="38" spans="1:30" x14ac:dyDescent="0.2">
      <c r="A38" s="5" t="s">
        <v>95</v>
      </c>
      <c r="B38">
        <v>15.113404328954701</v>
      </c>
      <c r="C38">
        <v>17.541120715337598</v>
      </c>
      <c r="D38">
        <v>6.5534194962663701</v>
      </c>
      <c r="E38">
        <v>1.35002948628824</v>
      </c>
      <c r="F38">
        <v>11.4364028255384</v>
      </c>
      <c r="G38">
        <v>179.12379787782899</v>
      </c>
      <c r="H38">
        <v>12.8220482575374</v>
      </c>
      <c r="I38">
        <v>1.7514089357510501</v>
      </c>
      <c r="J38">
        <v>61.094348295303298</v>
      </c>
      <c r="K38">
        <v>10.2224894120813</v>
      </c>
      <c r="L38">
        <v>90.027972541251401</v>
      </c>
      <c r="M38">
        <v>90.309790959024795</v>
      </c>
      <c r="N38">
        <v>11.3610865408524</v>
      </c>
      <c r="O38">
        <v>4.14377833395569</v>
      </c>
      <c r="P38">
        <v>10.2587504713229</v>
      </c>
      <c r="Q38">
        <v>7.94038280611933</v>
      </c>
      <c r="R38">
        <v>93.921687268097102</v>
      </c>
      <c r="S38">
        <v>3.0458132379826601</v>
      </c>
      <c r="T38">
        <v>1.9099284744135601</v>
      </c>
      <c r="U38">
        <v>2.39841801324825</v>
      </c>
      <c r="V38">
        <v>46.265156699200901</v>
      </c>
      <c r="W38">
        <v>37.618131462551602</v>
      </c>
      <c r="X38">
        <v>12.6106956431932</v>
      </c>
      <c r="Y38">
        <v>13.7579789705987</v>
      </c>
      <c r="Z38">
        <v>22.794748391678301</v>
      </c>
      <c r="AA38">
        <v>2.7719014048064001</v>
      </c>
      <c r="AB38">
        <v>7.1499456527246501</v>
      </c>
      <c r="AC38">
        <v>0.4604163056198507</v>
      </c>
      <c r="AD38">
        <v>775.75505280752986</v>
      </c>
    </row>
    <row r="39" spans="1:30" x14ac:dyDescent="0.2">
      <c r="A39" s="5" t="s">
        <v>96</v>
      </c>
      <c r="B39">
        <v>33.1621522163056</v>
      </c>
      <c r="C39">
        <v>63.876496555137003</v>
      </c>
      <c r="D39">
        <v>20.646429233127598</v>
      </c>
      <c r="E39">
        <v>3.40463903853643</v>
      </c>
      <c r="F39">
        <v>34.7284522361889</v>
      </c>
      <c r="G39">
        <v>312.95816142513598</v>
      </c>
      <c r="H39">
        <v>27.226417374296901</v>
      </c>
      <c r="I39">
        <v>4.7205887405404496</v>
      </c>
      <c r="J39">
        <v>201.23308035275599</v>
      </c>
      <c r="K39">
        <v>34.984683085124303</v>
      </c>
      <c r="L39">
        <v>471.17666291563</v>
      </c>
      <c r="M39">
        <v>278.08926784691403</v>
      </c>
      <c r="N39">
        <v>49.185598252329001</v>
      </c>
      <c r="O39">
        <v>15.107254412406901</v>
      </c>
      <c r="P39">
        <v>28.0599689211247</v>
      </c>
      <c r="Q39">
        <v>14.7219713556449</v>
      </c>
      <c r="R39">
        <v>243.36920825516</v>
      </c>
      <c r="S39">
        <v>6.5900901111692498</v>
      </c>
      <c r="T39">
        <v>2.9281189238662102</v>
      </c>
      <c r="U39">
        <v>6.0948140268896598</v>
      </c>
      <c r="V39">
        <v>69.220332437438699</v>
      </c>
      <c r="W39">
        <v>116.30144921477201</v>
      </c>
      <c r="X39">
        <v>46.582295801362797</v>
      </c>
      <c r="Y39">
        <v>9.6013041344802108</v>
      </c>
      <c r="Z39">
        <v>53.537965556782098</v>
      </c>
      <c r="AA39">
        <v>8.5156167123726707</v>
      </c>
      <c r="AB39">
        <v>13.8379266315025</v>
      </c>
      <c r="AC39">
        <v>1.9215464042924353</v>
      </c>
      <c r="AD39">
        <v>2171.7824921712891</v>
      </c>
    </row>
    <row r="40" spans="1:30" x14ac:dyDescent="0.2">
      <c r="A40" s="5" t="s">
        <v>97</v>
      </c>
      <c r="B40">
        <v>0.65216551069610695</v>
      </c>
      <c r="C40">
        <v>1.71197424581275</v>
      </c>
      <c r="D40">
        <v>0.60422232477105398</v>
      </c>
      <c r="E40">
        <v>5.2144854225921702E-2</v>
      </c>
      <c r="F40">
        <v>0.46634479260682199</v>
      </c>
      <c r="G40">
        <v>13.339441373220501</v>
      </c>
      <c r="H40">
        <v>0.64840747876127802</v>
      </c>
      <c r="I40">
        <v>0.14639125274258899</v>
      </c>
      <c r="J40">
        <v>2.8700052231147501</v>
      </c>
      <c r="K40">
        <v>0.54198162731254795</v>
      </c>
      <c r="L40">
        <v>4.6145240076176597</v>
      </c>
      <c r="M40">
        <v>4.0709651282163</v>
      </c>
      <c r="N40">
        <v>0.46982046099351299</v>
      </c>
      <c r="O40">
        <v>0.223562950568368</v>
      </c>
      <c r="P40">
        <v>0.42933343254249201</v>
      </c>
      <c r="Q40">
        <v>0.40431665512244602</v>
      </c>
      <c r="R40">
        <v>3.8465121443946</v>
      </c>
      <c r="S40">
        <v>0.109975091313539</v>
      </c>
      <c r="T40">
        <v>0.35881138007351498</v>
      </c>
      <c r="U40">
        <v>0.10848290338028301</v>
      </c>
      <c r="V40">
        <v>2.29021533621715</v>
      </c>
      <c r="W40">
        <v>1.3343616410668599</v>
      </c>
      <c r="X40">
        <v>1.3882509691652001</v>
      </c>
      <c r="Y40">
        <v>0.41399017711832098</v>
      </c>
      <c r="Z40">
        <v>2.4685897570250401</v>
      </c>
      <c r="AA40">
        <v>0.135965739167804</v>
      </c>
      <c r="AB40">
        <v>0.25662344908864598</v>
      </c>
      <c r="AC40">
        <v>2.4404942160594967E-2</v>
      </c>
      <c r="AD40">
        <v>43.981784848496773</v>
      </c>
    </row>
    <row r="41" spans="1:30" x14ac:dyDescent="0.2">
      <c r="A41" s="7" t="s">
        <v>98</v>
      </c>
      <c r="B41">
        <v>604.55758150971496</v>
      </c>
      <c r="C41">
        <v>1087.3168579347901</v>
      </c>
      <c r="D41">
        <v>335.259207161429</v>
      </c>
      <c r="E41">
        <v>74.277934741867497</v>
      </c>
      <c r="F41">
        <v>718.43206139103302</v>
      </c>
      <c r="G41">
        <v>8714.3730017878297</v>
      </c>
      <c r="H41">
        <v>579.60684623127304</v>
      </c>
      <c r="I41">
        <v>117.157035892308</v>
      </c>
      <c r="J41">
        <v>3933.1708662149999</v>
      </c>
      <c r="K41">
        <v>567.14528703097403</v>
      </c>
      <c r="L41">
        <v>6951.3825712666303</v>
      </c>
      <c r="M41">
        <v>5336.3586002387601</v>
      </c>
      <c r="N41">
        <v>715.14284078943695</v>
      </c>
      <c r="O41">
        <v>233.42556666420401</v>
      </c>
      <c r="P41">
        <v>519.82503125372602</v>
      </c>
      <c r="Q41">
        <v>410.71064836077198</v>
      </c>
      <c r="R41">
        <v>4081.72395715319</v>
      </c>
      <c r="S41">
        <v>130.33777094369901</v>
      </c>
      <c r="T41">
        <v>67.703215200036396</v>
      </c>
      <c r="U41">
        <v>102.96887510152</v>
      </c>
      <c r="V41">
        <v>1714.21726707026</v>
      </c>
      <c r="W41">
        <v>2656.6817584021101</v>
      </c>
      <c r="X41">
        <v>750.30275386379105</v>
      </c>
      <c r="Y41">
        <v>496.42194407109599</v>
      </c>
      <c r="Z41">
        <v>990.47596038925803</v>
      </c>
      <c r="AA41">
        <v>141.393938440759</v>
      </c>
      <c r="AB41">
        <v>364.25085758980703</v>
      </c>
      <c r="AC41">
        <v>35.273888174307672</v>
      </c>
      <c r="AD41">
        <v>42429.894124869606</v>
      </c>
    </row>
    <row r="42" spans="1:30" x14ac:dyDescent="0.2">
      <c r="A42" s="2"/>
    </row>
    <row r="43" spans="1:30" x14ac:dyDescent="0.2">
      <c r="A43" s="9" t="s">
        <v>36</v>
      </c>
    </row>
    <row r="44" spans="1:30" x14ac:dyDescent="0.2">
      <c r="A44" s="5" t="s">
        <v>86</v>
      </c>
      <c r="B44">
        <v>8759.9999999999909</v>
      </c>
      <c r="C44">
        <v>8760</v>
      </c>
      <c r="D44">
        <v>8759.9999999999909</v>
      </c>
      <c r="E44">
        <v>8760</v>
      </c>
      <c r="F44">
        <v>8759.9999999999909</v>
      </c>
      <c r="G44">
        <v>8759.9999999999909</v>
      </c>
      <c r="H44">
        <v>8760</v>
      </c>
      <c r="I44">
        <v>8759.9999999999909</v>
      </c>
      <c r="J44">
        <v>8759.9999999999909</v>
      </c>
      <c r="K44">
        <v>8760</v>
      </c>
      <c r="L44">
        <v>8760</v>
      </c>
      <c r="M44">
        <v>8760</v>
      </c>
      <c r="N44">
        <v>8760</v>
      </c>
      <c r="O44">
        <v>8759.9999999999909</v>
      </c>
      <c r="P44">
        <v>8759.9999999999909</v>
      </c>
      <c r="Q44">
        <v>8759.9999999999909</v>
      </c>
      <c r="R44">
        <v>8760</v>
      </c>
      <c r="S44">
        <v>8760</v>
      </c>
      <c r="T44">
        <v>8760</v>
      </c>
      <c r="U44">
        <v>8760</v>
      </c>
      <c r="V44">
        <v>8760</v>
      </c>
      <c r="W44">
        <v>8759.9999999999909</v>
      </c>
      <c r="X44">
        <v>8760</v>
      </c>
      <c r="Y44">
        <v>8760</v>
      </c>
      <c r="Z44">
        <v>8760</v>
      </c>
      <c r="AA44">
        <v>8760</v>
      </c>
      <c r="AB44">
        <v>8760</v>
      </c>
      <c r="AC44">
        <v>8759.9999999999982</v>
      </c>
      <c r="AD44">
        <v>8760</v>
      </c>
    </row>
    <row r="45" spans="1:30" x14ac:dyDescent="0.2">
      <c r="A45" s="5" t="s">
        <v>87</v>
      </c>
      <c r="B45">
        <v>3723.6757280437901</v>
      </c>
      <c r="C45">
        <v>3839.6406622342301</v>
      </c>
      <c r="D45">
        <v>3339.6281742655201</v>
      </c>
      <c r="E45">
        <v>3617.2864998657801</v>
      </c>
      <c r="F45">
        <v>3846.8315131562699</v>
      </c>
      <c r="G45">
        <v>3798.85012887839</v>
      </c>
      <c r="H45">
        <v>3978.9822176037601</v>
      </c>
      <c r="I45">
        <v>3728.9213483267499</v>
      </c>
      <c r="J45">
        <v>3720.4109196672798</v>
      </c>
      <c r="K45">
        <v>3889.24881641205</v>
      </c>
      <c r="L45">
        <v>3817.3690720387899</v>
      </c>
      <c r="M45">
        <v>3887.7334516781002</v>
      </c>
      <c r="N45">
        <v>3689.3303060928802</v>
      </c>
      <c r="O45">
        <v>3720.7359977934698</v>
      </c>
      <c r="P45">
        <v>3683.6320497015299</v>
      </c>
      <c r="Q45">
        <v>3931.2336046166201</v>
      </c>
      <c r="R45">
        <v>3797.99098295164</v>
      </c>
      <c r="S45">
        <v>3842.2620234726501</v>
      </c>
      <c r="T45">
        <v>3883.8121901650302</v>
      </c>
      <c r="U45">
        <v>3836.7752045662801</v>
      </c>
      <c r="V45">
        <v>3840.73975064053</v>
      </c>
      <c r="W45">
        <v>3873.30788358471</v>
      </c>
      <c r="X45">
        <v>3607.8806663376299</v>
      </c>
      <c r="Y45">
        <v>3322.49577228317</v>
      </c>
      <c r="Z45">
        <v>3905.6153394200201</v>
      </c>
      <c r="AA45">
        <v>3676.2725939991101</v>
      </c>
      <c r="AB45">
        <v>3852.4664658552902</v>
      </c>
      <c r="AC45">
        <v>3649.8843284658547</v>
      </c>
      <c r="AD45">
        <v>3788.63808678334</v>
      </c>
    </row>
    <row r="46" spans="1:30" x14ac:dyDescent="0.2">
      <c r="A46" s="5" t="s">
        <v>88</v>
      </c>
      <c r="B46">
        <v>2433.04026885441</v>
      </c>
      <c r="C46">
        <v>2615.6802770552499</v>
      </c>
      <c r="D46">
        <v>2403.5404435544901</v>
      </c>
      <c r="E46">
        <v>2349.5232057430599</v>
      </c>
      <c r="F46">
        <v>2471.8933603631599</v>
      </c>
      <c r="G46">
        <v>2662.8426883858401</v>
      </c>
      <c r="H46">
        <v>2553.9793980886502</v>
      </c>
      <c r="I46">
        <v>2425.6943940262599</v>
      </c>
      <c r="J46">
        <v>2469.8382194362398</v>
      </c>
      <c r="K46">
        <v>2656.4012163279999</v>
      </c>
      <c r="L46">
        <v>2666.4793653762199</v>
      </c>
      <c r="M46">
        <v>2620.3337474131099</v>
      </c>
      <c r="N46">
        <v>2497.8742433522598</v>
      </c>
      <c r="O46">
        <v>2357.9668548548698</v>
      </c>
      <c r="P46">
        <v>2332.7494248093599</v>
      </c>
      <c r="Q46">
        <v>2636.9051331557498</v>
      </c>
      <c r="R46">
        <v>2473.12254415096</v>
      </c>
      <c r="S46">
        <v>2546.1004361550099</v>
      </c>
      <c r="T46">
        <v>2622.4266160801899</v>
      </c>
      <c r="U46">
        <v>2509.22413961235</v>
      </c>
      <c r="V46">
        <v>2424.9541319969999</v>
      </c>
      <c r="W46">
        <v>2424.2060133683299</v>
      </c>
      <c r="X46">
        <v>2359.2883271168498</v>
      </c>
      <c r="Y46">
        <v>2153.5188864106499</v>
      </c>
      <c r="Z46">
        <v>2663.1733960202801</v>
      </c>
      <c r="AA46">
        <v>2485.69540881172</v>
      </c>
      <c r="AB46">
        <v>2483.1162565146001</v>
      </c>
      <c r="AC46">
        <v>2484.2956326421149</v>
      </c>
      <c r="AD46">
        <v>2550.5984689900529</v>
      </c>
    </row>
    <row r="47" spans="1:30" x14ac:dyDescent="0.2">
      <c r="A47" s="5" t="s">
        <v>89</v>
      </c>
      <c r="B47">
        <v>8759.9999999999909</v>
      </c>
      <c r="C47">
        <v>8760</v>
      </c>
      <c r="D47">
        <v>8760</v>
      </c>
      <c r="E47">
        <v>8760</v>
      </c>
      <c r="F47">
        <v>8760</v>
      </c>
      <c r="G47">
        <v>8760</v>
      </c>
      <c r="H47">
        <v>8759.9999999999909</v>
      </c>
      <c r="I47">
        <v>8759.9999999999909</v>
      </c>
      <c r="J47">
        <v>8759.9999999999909</v>
      </c>
      <c r="K47">
        <v>8760</v>
      </c>
      <c r="L47">
        <v>8760</v>
      </c>
      <c r="M47">
        <v>8759.9999999999909</v>
      </c>
      <c r="N47">
        <v>8760</v>
      </c>
      <c r="O47">
        <v>8759.9999999999909</v>
      </c>
      <c r="P47">
        <v>8760</v>
      </c>
      <c r="Q47">
        <v>8759.9999999999909</v>
      </c>
      <c r="R47">
        <v>8760</v>
      </c>
      <c r="S47">
        <v>8760</v>
      </c>
      <c r="T47">
        <v>8760</v>
      </c>
      <c r="U47">
        <v>8760</v>
      </c>
      <c r="V47">
        <v>8760</v>
      </c>
      <c r="W47">
        <v>8759.9999999999909</v>
      </c>
      <c r="X47">
        <v>8760</v>
      </c>
      <c r="Y47">
        <v>8760</v>
      </c>
      <c r="Z47">
        <v>8760</v>
      </c>
      <c r="AA47">
        <v>8760</v>
      </c>
      <c r="AB47">
        <v>8759.9999999999909</v>
      </c>
      <c r="AC47">
        <v>8759.9999999999982</v>
      </c>
      <c r="AD47">
        <v>8759.9999999999982</v>
      </c>
    </row>
    <row r="48" spans="1:30" x14ac:dyDescent="0.2">
      <c r="A48" s="5" t="s">
        <v>90</v>
      </c>
      <c r="B48">
        <v>826.64954358989598</v>
      </c>
      <c r="C48">
        <v>908.13591925128605</v>
      </c>
      <c r="D48">
        <v>915.48836219643101</v>
      </c>
      <c r="E48">
        <v>973.45231165734197</v>
      </c>
      <c r="F48">
        <v>816.10935819778399</v>
      </c>
      <c r="G48">
        <v>702.468598841416</v>
      </c>
      <c r="H48">
        <v>885.79478961170901</v>
      </c>
      <c r="I48">
        <v>923.74381610638397</v>
      </c>
      <c r="J48">
        <v>937.34383714949797</v>
      </c>
      <c r="K48">
        <v>874.60827015516895</v>
      </c>
      <c r="L48">
        <v>892.64240258242705</v>
      </c>
      <c r="M48">
        <v>900.11947940796495</v>
      </c>
      <c r="N48">
        <v>975.74364996694499</v>
      </c>
      <c r="O48">
        <v>932.77858708270003</v>
      </c>
      <c r="P48">
        <v>930.44990187401004</v>
      </c>
      <c r="Q48">
        <v>913.93364323123103</v>
      </c>
      <c r="R48">
        <v>952.93813137474206</v>
      </c>
      <c r="S48">
        <v>952.38027877076695</v>
      </c>
      <c r="T48">
        <v>894.85643002183895</v>
      </c>
      <c r="U48">
        <v>961.46876176265096</v>
      </c>
      <c r="V48">
        <v>861.16300662193305</v>
      </c>
      <c r="W48">
        <v>854.51060636400905</v>
      </c>
      <c r="X48">
        <v>955.09568389020706</v>
      </c>
      <c r="Y48">
        <v>921.38682583704303</v>
      </c>
      <c r="Z48">
        <v>879.68803343904801</v>
      </c>
      <c r="AA48">
        <v>939.65827556412899</v>
      </c>
      <c r="AB48">
        <v>982.77724089964795</v>
      </c>
      <c r="AC48">
        <v>804.94198949672659</v>
      </c>
      <c r="AD48">
        <v>858.92539565522975</v>
      </c>
    </row>
    <row r="49" spans="1:30" x14ac:dyDescent="0.2">
      <c r="A49" s="7" t="s">
        <v>91</v>
      </c>
      <c r="B49">
        <v>2064.20119217399</v>
      </c>
      <c r="C49">
        <v>2121.4059373786099</v>
      </c>
      <c r="D49">
        <v>2031.0151405216</v>
      </c>
      <c r="E49">
        <v>2135.1888871633701</v>
      </c>
      <c r="F49">
        <v>2043.24154253242</v>
      </c>
      <c r="G49">
        <v>2072.2773793779002</v>
      </c>
      <c r="H49">
        <v>2090.6102012309502</v>
      </c>
      <c r="I49">
        <v>2043.78516693347</v>
      </c>
      <c r="J49">
        <v>2086.0519031242702</v>
      </c>
      <c r="K49">
        <v>2107.5987319134501</v>
      </c>
      <c r="L49">
        <v>2118.2663791371201</v>
      </c>
      <c r="M49">
        <v>2084.50830868614</v>
      </c>
      <c r="N49">
        <v>2024.11439853103</v>
      </c>
      <c r="O49">
        <v>2017.8720678341999</v>
      </c>
      <c r="P49">
        <v>1863.0946211257899</v>
      </c>
      <c r="Q49">
        <v>2146.5033054393198</v>
      </c>
      <c r="R49">
        <v>2052.55129086327</v>
      </c>
      <c r="S49">
        <v>1971.3971389088399</v>
      </c>
      <c r="T49">
        <v>2128.08371836894</v>
      </c>
      <c r="U49">
        <v>2058.4749458142101</v>
      </c>
      <c r="V49">
        <v>2086.7596106412302</v>
      </c>
      <c r="W49">
        <v>2012.55048300471</v>
      </c>
      <c r="X49">
        <v>2013.4336209057201</v>
      </c>
      <c r="Y49">
        <v>1964.00045931353</v>
      </c>
      <c r="Z49">
        <v>2058.32554352342</v>
      </c>
      <c r="AA49">
        <v>2061.7664045719998</v>
      </c>
      <c r="AB49">
        <v>2047.78924499041</v>
      </c>
      <c r="AC49">
        <v>1997.4034700729121</v>
      </c>
      <c r="AD49">
        <v>2069.7686223063406</v>
      </c>
    </row>
    <row r="50" spans="1:30" x14ac:dyDescent="0.2">
      <c r="A50" s="2"/>
    </row>
    <row r="51" spans="1:30" x14ac:dyDescent="0.2">
      <c r="A51" s="9" t="s">
        <v>37</v>
      </c>
    </row>
    <row r="52" spans="1:30" x14ac:dyDescent="0.2">
      <c r="A52" s="5" t="s">
        <v>99</v>
      </c>
      <c r="B52">
        <v>1.6475070808540899</v>
      </c>
      <c r="C52">
        <v>1.6290668824429499</v>
      </c>
      <c r="D52">
        <v>1.9816180818783899</v>
      </c>
      <c r="E52">
        <v>1.94679374618025</v>
      </c>
      <c r="F52">
        <v>1.82838673905715</v>
      </c>
      <c r="G52">
        <v>1.6601558254647</v>
      </c>
      <c r="H52">
        <v>1.59179944810583</v>
      </c>
      <c r="I52">
        <v>1.90253798781239</v>
      </c>
      <c r="J52">
        <v>1.8709783870385099</v>
      </c>
      <c r="K52">
        <v>1.59246055688508</v>
      </c>
      <c r="L52">
        <v>1.69516569585376</v>
      </c>
      <c r="M52">
        <v>1.6538086920714601</v>
      </c>
      <c r="N52">
        <v>1.97042537320267</v>
      </c>
      <c r="O52">
        <v>1.7446469447253601</v>
      </c>
      <c r="P52">
        <v>1.9192507242063199</v>
      </c>
      <c r="Q52">
        <v>1.7180434310281301</v>
      </c>
      <c r="R52">
        <v>1.8754355928708699</v>
      </c>
      <c r="S52">
        <v>1.91710037557782</v>
      </c>
      <c r="T52">
        <v>1.6431895596025199</v>
      </c>
      <c r="U52">
        <v>1.84971628538888</v>
      </c>
      <c r="V52">
        <v>1.58910370401388</v>
      </c>
      <c r="W52">
        <v>1.88328276325077</v>
      </c>
      <c r="X52">
        <v>1.8573120846725</v>
      </c>
      <c r="Y52">
        <v>1.9146314509894999</v>
      </c>
      <c r="Z52">
        <v>1.65000947695393</v>
      </c>
      <c r="AA52">
        <v>1.86593813423204</v>
      </c>
      <c r="AB52">
        <v>1.8828283285404901</v>
      </c>
      <c r="AC52">
        <v>1.8974935965596194</v>
      </c>
      <c r="AD52">
        <v>1.723555047030181</v>
      </c>
    </row>
    <row r="53" spans="1:30" x14ac:dyDescent="0.2">
      <c r="A53" s="5" t="s">
        <v>100</v>
      </c>
      <c r="B53">
        <v>103.670516166875</v>
      </c>
      <c r="C53">
        <v>96.349497686360806</v>
      </c>
      <c r="D53">
        <v>120.965220777021</v>
      </c>
      <c r="E53">
        <v>109.594924902115</v>
      </c>
      <c r="F53">
        <v>114.45148074852</v>
      </c>
      <c r="G53">
        <v>97.555429272957795</v>
      </c>
      <c r="H53">
        <v>97.485779207163802</v>
      </c>
      <c r="I53">
        <v>113.851460401013</v>
      </c>
      <c r="J53">
        <v>108.914612832289</v>
      </c>
      <c r="K53">
        <v>100.24899143548799</v>
      </c>
      <c r="L53">
        <v>105.607823212241</v>
      </c>
      <c r="M53">
        <v>104.993218342746</v>
      </c>
      <c r="N53">
        <v>111.992080762005</v>
      </c>
      <c r="O53">
        <v>108.841470887203</v>
      </c>
      <c r="P53">
        <v>113.227504928979</v>
      </c>
      <c r="Q53">
        <v>99.718625127191601</v>
      </c>
      <c r="R53">
        <v>109.172574394043</v>
      </c>
      <c r="S53">
        <v>110.98627402155699</v>
      </c>
      <c r="T53">
        <v>101.255919594636</v>
      </c>
      <c r="U53">
        <v>113.052245689754</v>
      </c>
      <c r="V53">
        <v>100.91876183268</v>
      </c>
      <c r="W53">
        <v>110.288452094291</v>
      </c>
      <c r="X53">
        <v>110.120964944306</v>
      </c>
      <c r="Y53">
        <v>123.461036878768</v>
      </c>
      <c r="Z53">
        <v>99.416875584373102</v>
      </c>
      <c r="AA53">
        <v>110.152696602655</v>
      </c>
      <c r="AB53">
        <v>114.38463270554099</v>
      </c>
      <c r="AC53">
        <v>113.94746252321521</v>
      </c>
      <c r="AD53">
        <v>105.75952565174467</v>
      </c>
    </row>
    <row r="54" spans="1:30" x14ac:dyDescent="0.2">
      <c r="A54" s="5" t="s">
        <v>101</v>
      </c>
      <c r="B54">
        <v>16.295778766355902</v>
      </c>
      <c r="C54">
        <v>16.316977601879099</v>
      </c>
      <c r="D54">
        <v>18.851428306916599</v>
      </c>
      <c r="E54">
        <v>18.732056830470299</v>
      </c>
      <c r="F54">
        <v>17.988323427814802</v>
      </c>
      <c r="G54">
        <v>15.7918643762542</v>
      </c>
      <c r="H54">
        <v>15.672896275988499</v>
      </c>
      <c r="I54">
        <v>17.8472189941068</v>
      </c>
      <c r="J54">
        <v>17.27238535827</v>
      </c>
      <c r="K54">
        <v>15.872720670772599</v>
      </c>
      <c r="L54">
        <v>16.684850754399999</v>
      </c>
      <c r="M54">
        <v>15.6752790732164</v>
      </c>
      <c r="N54">
        <v>17.810168719660901</v>
      </c>
      <c r="O54">
        <v>17.502444151164699</v>
      </c>
      <c r="P54">
        <v>17.186610073952501</v>
      </c>
      <c r="Q54">
        <v>15.482796516199301</v>
      </c>
      <c r="R54">
        <v>16.044620862960599</v>
      </c>
      <c r="S54">
        <v>16.7414430444997</v>
      </c>
      <c r="T54">
        <v>15.229486224361301</v>
      </c>
      <c r="U54">
        <v>17.492639702102501</v>
      </c>
      <c r="V54">
        <v>15.3062823034176</v>
      </c>
      <c r="W54">
        <v>17.553282289192701</v>
      </c>
      <c r="X54">
        <v>17.102691618636001</v>
      </c>
      <c r="Y54">
        <v>18.054058652108701</v>
      </c>
      <c r="Z54">
        <v>15.5054410628751</v>
      </c>
      <c r="AA54">
        <v>17.4066451946413</v>
      </c>
      <c r="AB54">
        <v>17.724038075388702</v>
      </c>
      <c r="AC54">
        <v>17.945548574769767</v>
      </c>
      <c r="AD54">
        <v>16.325349878116871</v>
      </c>
    </row>
    <row r="55" spans="1:30" x14ac:dyDescent="0.2">
      <c r="A55" s="5" t="s">
        <v>102</v>
      </c>
      <c r="B55">
        <v>422.10955735848398</v>
      </c>
      <c r="C55">
        <v>415.07906266426801</v>
      </c>
      <c r="D55">
        <v>491.02834798141703</v>
      </c>
      <c r="E55">
        <v>479.73780642037298</v>
      </c>
      <c r="F55">
        <v>477.96218852704499</v>
      </c>
      <c r="G55">
        <v>426.05585229941101</v>
      </c>
      <c r="H55">
        <v>413.05879197153803</v>
      </c>
      <c r="I55">
        <v>468.36366363402999</v>
      </c>
      <c r="J55">
        <v>426.760337280214</v>
      </c>
      <c r="K55">
        <v>416.74609647608202</v>
      </c>
      <c r="L55">
        <v>430.197850105741</v>
      </c>
      <c r="M55">
        <v>433.486216507758</v>
      </c>
      <c r="N55">
        <v>466.44225130239101</v>
      </c>
      <c r="O55">
        <v>441.58609461378899</v>
      </c>
      <c r="P55">
        <v>446.02928289656597</v>
      </c>
      <c r="Q55">
        <v>423.74148882300898</v>
      </c>
      <c r="R55">
        <v>429.95126687358498</v>
      </c>
      <c r="S55">
        <v>469.381509375024</v>
      </c>
      <c r="T55">
        <v>418.33925970974099</v>
      </c>
      <c r="U55">
        <v>452.21367676017798</v>
      </c>
      <c r="V55">
        <v>420.92459727813502</v>
      </c>
      <c r="W55">
        <v>446.73173309495002</v>
      </c>
      <c r="X55">
        <v>443.74122452716603</v>
      </c>
      <c r="Y55">
        <v>477.79603206499399</v>
      </c>
      <c r="Z55">
        <v>419.686263756237</v>
      </c>
      <c r="AA55">
        <v>444.04232064297003</v>
      </c>
      <c r="AB55">
        <v>466.95905732167301</v>
      </c>
      <c r="AC55">
        <v>449.44254071941276</v>
      </c>
      <c r="AD55">
        <v>432.66322843865987</v>
      </c>
    </row>
    <row r="56" spans="1:30" x14ac:dyDescent="0.2">
      <c r="A56" s="5" t="s">
        <v>103</v>
      </c>
      <c r="B56">
        <v>41.108598760834298</v>
      </c>
      <c r="C56">
        <v>41.408489824409799</v>
      </c>
      <c r="D56">
        <v>44.427044748383501</v>
      </c>
      <c r="E56">
        <v>44.237541392012901</v>
      </c>
      <c r="F56">
        <v>44.800205319706102</v>
      </c>
      <c r="G56">
        <v>40.469114875893702</v>
      </c>
      <c r="H56">
        <v>41.292794481592601</v>
      </c>
      <c r="I56">
        <v>47.0346151610322</v>
      </c>
      <c r="J56">
        <v>41.119144773938501</v>
      </c>
      <c r="K56">
        <v>42.730750193728802</v>
      </c>
      <c r="L56">
        <v>42.197476075875699</v>
      </c>
      <c r="M56">
        <v>41.720402957067797</v>
      </c>
      <c r="N56">
        <v>46.113856811152097</v>
      </c>
      <c r="O56">
        <v>45.0895839110729</v>
      </c>
      <c r="P56">
        <v>45.530024408887897</v>
      </c>
      <c r="Q56">
        <v>42.179890782562701</v>
      </c>
      <c r="R56">
        <v>42.443217314393898</v>
      </c>
      <c r="S56">
        <v>46.3124694898966</v>
      </c>
      <c r="T56">
        <v>40.429827776563897</v>
      </c>
      <c r="U56">
        <v>47.734902671201098</v>
      </c>
      <c r="V56">
        <v>40.215883970262702</v>
      </c>
      <c r="W56">
        <v>44.487873056000403</v>
      </c>
      <c r="X56">
        <v>46.147072016548599</v>
      </c>
      <c r="Y56">
        <v>44.977922524019199</v>
      </c>
      <c r="Z56">
        <v>40.199393529355604</v>
      </c>
      <c r="AA56">
        <v>44.845354906596597</v>
      </c>
      <c r="AB56">
        <v>44.685442529769098</v>
      </c>
      <c r="AC56">
        <v>44.952127395293537</v>
      </c>
      <c r="AD56">
        <v>41.867825831929252</v>
      </c>
    </row>
    <row r="57" spans="1:30" x14ac:dyDescent="0.2">
      <c r="A57" s="7" t="s">
        <v>104</v>
      </c>
      <c r="B57">
        <v>123.407558134891</v>
      </c>
      <c r="C57">
        <v>95.433527997803097</v>
      </c>
      <c r="D57">
        <v>134.66667057001499</v>
      </c>
      <c r="E57">
        <v>111.134218454319</v>
      </c>
      <c r="F57">
        <v>114.05566908729099</v>
      </c>
      <c r="G57">
        <v>103.322885453357</v>
      </c>
      <c r="H57">
        <v>94.244619839996105</v>
      </c>
      <c r="I57">
        <v>124.156450737772</v>
      </c>
      <c r="J57">
        <v>109.41823083324699</v>
      </c>
      <c r="K57">
        <v>104.59002439955501</v>
      </c>
      <c r="L57">
        <v>102.27563373955201</v>
      </c>
      <c r="M57">
        <v>82.421718887698304</v>
      </c>
      <c r="N57">
        <v>117.928076082033</v>
      </c>
      <c r="O57">
        <v>127.812377493056</v>
      </c>
      <c r="P57">
        <v>107.030686723602</v>
      </c>
      <c r="Q57">
        <v>106.991296320242</v>
      </c>
      <c r="R57">
        <v>111.64733219171001</v>
      </c>
      <c r="S57">
        <v>135.57065575561799</v>
      </c>
      <c r="T57">
        <v>85.530078863945903</v>
      </c>
      <c r="U57">
        <v>131.054730680582</v>
      </c>
      <c r="V57">
        <v>101.308094066976</v>
      </c>
      <c r="W57">
        <v>114.329536747869</v>
      </c>
      <c r="X57">
        <v>122.19241810848401</v>
      </c>
      <c r="Y57">
        <v>141.20999577719101</v>
      </c>
      <c r="Z57">
        <v>87.318216274267996</v>
      </c>
      <c r="AA57">
        <v>119.00074043145401</v>
      </c>
      <c r="AB57">
        <v>119.852403768199</v>
      </c>
      <c r="AC57">
        <v>122.3508037483136</v>
      </c>
      <c r="AD57">
        <v>104.23011510340736</v>
      </c>
    </row>
    <row r="58" spans="1:30" x14ac:dyDescent="0.2">
      <c r="A58" s="2"/>
    </row>
    <row r="59" spans="1:30" x14ac:dyDescent="0.2">
      <c r="A59" s="9" t="s">
        <v>38</v>
      </c>
    </row>
    <row r="60" spans="1:30" x14ac:dyDescent="0.2">
      <c r="A60" s="5" t="s">
        <v>99</v>
      </c>
      <c r="B60">
        <v>1.53571750318899</v>
      </c>
      <c r="C60">
        <v>1.52316530521504</v>
      </c>
      <c r="D60">
        <v>1.8035302877144099</v>
      </c>
      <c r="E60">
        <v>1.7506683704239401</v>
      </c>
      <c r="F60">
        <v>1.68069069117714</v>
      </c>
      <c r="G60">
        <v>1.5559337053605899</v>
      </c>
      <c r="H60">
        <v>1.5085769393586601</v>
      </c>
      <c r="I60">
        <v>1.7474363780781601</v>
      </c>
      <c r="J60">
        <v>1.7061925186956399</v>
      </c>
      <c r="K60">
        <v>1.50094971392678</v>
      </c>
      <c r="L60">
        <v>1.5577369281892499</v>
      </c>
      <c r="M60">
        <v>1.54455419655537</v>
      </c>
      <c r="N60">
        <v>1.7999516946162499</v>
      </c>
      <c r="O60">
        <v>1.6001563882454</v>
      </c>
      <c r="P60">
        <v>1.66471524485609</v>
      </c>
      <c r="Q60">
        <v>1.5527449793307999</v>
      </c>
      <c r="R60">
        <v>1.72561665692003</v>
      </c>
      <c r="S60">
        <v>1.73014374799433</v>
      </c>
      <c r="T60">
        <v>1.5263669499299599</v>
      </c>
      <c r="U60">
        <v>1.63518928908546</v>
      </c>
      <c r="V60">
        <v>1.49984030924181</v>
      </c>
      <c r="W60">
        <v>1.7217706131271999</v>
      </c>
      <c r="X60">
        <v>1.69366078880437</v>
      </c>
      <c r="Y60">
        <v>1.73311666843233</v>
      </c>
      <c r="Z60">
        <v>1.55343341848873</v>
      </c>
      <c r="AA60">
        <v>1.69257713167864</v>
      </c>
      <c r="AB60">
        <v>1.7298540788290599</v>
      </c>
      <c r="AC60">
        <v>1.7311045148690294</v>
      </c>
      <c r="AD60">
        <v>1.6019068620976888</v>
      </c>
    </row>
    <row r="61" spans="1:30" x14ac:dyDescent="0.2">
      <c r="A61" s="5" t="s">
        <v>100</v>
      </c>
      <c r="B61">
        <v>102.197268127801</v>
      </c>
      <c r="C61">
        <v>95.141336439281204</v>
      </c>
      <c r="D61">
        <v>118.85234928046</v>
      </c>
      <c r="E61">
        <v>108.01303155367999</v>
      </c>
      <c r="F61">
        <v>112.621789213778</v>
      </c>
      <c r="G61">
        <v>95.662146093866795</v>
      </c>
      <c r="H61">
        <v>96.367093565531704</v>
      </c>
      <c r="I61">
        <v>111.96541383906801</v>
      </c>
      <c r="J61">
        <v>107.31931678101</v>
      </c>
      <c r="K61">
        <v>99.177986862640097</v>
      </c>
      <c r="L61">
        <v>104.239032336221</v>
      </c>
      <c r="M61">
        <v>103.23956703728</v>
      </c>
      <c r="N61">
        <v>110.17042627939099</v>
      </c>
      <c r="O61">
        <v>107.18735247231101</v>
      </c>
      <c r="P61">
        <v>111.337858683043</v>
      </c>
      <c r="Q61">
        <v>98.489700604629505</v>
      </c>
      <c r="R61">
        <v>107.39906440127599</v>
      </c>
      <c r="S61">
        <v>109.41794103465899</v>
      </c>
      <c r="T61">
        <v>99.495588746087805</v>
      </c>
      <c r="U61">
        <v>111.359240175202</v>
      </c>
      <c r="V61">
        <v>99.349549068845803</v>
      </c>
      <c r="W61">
        <v>108.387977302184</v>
      </c>
      <c r="X61">
        <v>108.437818390578</v>
      </c>
      <c r="Y61">
        <v>121.021466794734</v>
      </c>
      <c r="Z61">
        <v>98.192113684270296</v>
      </c>
      <c r="AA61">
        <v>108.170818826196</v>
      </c>
      <c r="AB61">
        <v>112.35582650628299</v>
      </c>
      <c r="AC61">
        <v>111.96535000665796</v>
      </c>
      <c r="AD61">
        <v>104.08099372667009</v>
      </c>
    </row>
    <row r="62" spans="1:30" x14ac:dyDescent="0.2">
      <c r="A62" s="5" t="s">
        <v>101</v>
      </c>
      <c r="B62">
        <v>15.3192469421032</v>
      </c>
      <c r="C62">
        <v>15.370673433188101</v>
      </c>
      <c r="D62">
        <v>17.576559800075799</v>
      </c>
      <c r="E62">
        <v>17.494449311603098</v>
      </c>
      <c r="F62">
        <v>16.9372638051588</v>
      </c>
      <c r="G62">
        <v>14.8386129668803</v>
      </c>
      <c r="H62">
        <v>14.8342742720841</v>
      </c>
      <c r="I62">
        <v>16.9420969258111</v>
      </c>
      <c r="J62">
        <v>16.073007505789601</v>
      </c>
      <c r="K62">
        <v>14.996106951237101</v>
      </c>
      <c r="L62">
        <v>15.6749243757597</v>
      </c>
      <c r="M62">
        <v>14.6966744821103</v>
      </c>
      <c r="N62">
        <v>16.415001545157601</v>
      </c>
      <c r="O62">
        <v>16.296451684044801</v>
      </c>
      <c r="P62">
        <v>15.994179655482</v>
      </c>
      <c r="Q62">
        <v>14.5701473926101</v>
      </c>
      <c r="R62">
        <v>14.692005164320999</v>
      </c>
      <c r="S62">
        <v>15.737036797251699</v>
      </c>
      <c r="T62">
        <v>13.170082504351701</v>
      </c>
      <c r="U62">
        <v>16.649759514346499</v>
      </c>
      <c r="V62">
        <v>14.6812522124387</v>
      </c>
      <c r="W62">
        <v>16.370741839879798</v>
      </c>
      <c r="X62">
        <v>15.5425535421966</v>
      </c>
      <c r="Y62">
        <v>16.5754305178218</v>
      </c>
      <c r="Z62">
        <v>14.731953219976001</v>
      </c>
      <c r="AA62">
        <v>16.2268295326264</v>
      </c>
      <c r="AB62">
        <v>16.469817066140099</v>
      </c>
      <c r="AC62">
        <v>16.471784569502976</v>
      </c>
      <c r="AD62">
        <v>15.271016325985308</v>
      </c>
    </row>
    <row r="63" spans="1:30" x14ac:dyDescent="0.2">
      <c r="A63" s="5" t="s">
        <v>102</v>
      </c>
      <c r="B63">
        <v>381.323137097634</v>
      </c>
      <c r="C63">
        <v>386.242041327344</v>
      </c>
      <c r="D63">
        <v>454.80787545704197</v>
      </c>
      <c r="E63">
        <v>425.44025576855302</v>
      </c>
      <c r="F63">
        <v>441.94427610873902</v>
      </c>
      <c r="G63">
        <v>388.16498820773398</v>
      </c>
      <c r="H63">
        <v>376.57439350655397</v>
      </c>
      <c r="I63">
        <v>429.11865719144799</v>
      </c>
      <c r="J63">
        <v>392.51502049616198</v>
      </c>
      <c r="K63">
        <v>381.70657748657698</v>
      </c>
      <c r="L63">
        <v>397.526349362708</v>
      </c>
      <c r="M63">
        <v>399.51289912594399</v>
      </c>
      <c r="N63">
        <v>431.96948760850802</v>
      </c>
      <c r="O63">
        <v>409.36298317523602</v>
      </c>
      <c r="P63">
        <v>404.66804504481701</v>
      </c>
      <c r="Q63">
        <v>372.93236088811199</v>
      </c>
      <c r="R63">
        <v>395.445596539451</v>
      </c>
      <c r="S63">
        <v>433.25722845902101</v>
      </c>
      <c r="T63">
        <v>379.10760967475301</v>
      </c>
      <c r="U63">
        <v>416.65626181974699</v>
      </c>
      <c r="V63">
        <v>383.09878474392298</v>
      </c>
      <c r="W63">
        <v>412.65766328137698</v>
      </c>
      <c r="X63">
        <v>406.99243350178898</v>
      </c>
      <c r="Y63">
        <v>441.464180018783</v>
      </c>
      <c r="Z63">
        <v>384.97250301562201</v>
      </c>
      <c r="AA63">
        <v>405.01780008864102</v>
      </c>
      <c r="AB63">
        <v>420.74800997880499</v>
      </c>
      <c r="AC63">
        <v>407.95842700957689</v>
      </c>
      <c r="AD63">
        <v>397.74702158699057</v>
      </c>
    </row>
    <row r="64" spans="1:30" x14ac:dyDescent="0.2">
      <c r="A64" s="5" t="s">
        <v>103</v>
      </c>
      <c r="B64">
        <v>37.886673256417403</v>
      </c>
      <c r="C64">
        <v>36.9416783140436</v>
      </c>
      <c r="D64">
        <v>39.559835810441598</v>
      </c>
      <c r="E64">
        <v>39.397795312786002</v>
      </c>
      <c r="F64">
        <v>38.997800332046502</v>
      </c>
      <c r="G64">
        <v>36.815542990102799</v>
      </c>
      <c r="H64">
        <v>37.233170279723801</v>
      </c>
      <c r="I64">
        <v>41.500074013090298</v>
      </c>
      <c r="J64">
        <v>36.647058512440999</v>
      </c>
      <c r="K64">
        <v>37.488644408021997</v>
      </c>
      <c r="L64">
        <v>37.537662651142</v>
      </c>
      <c r="M64">
        <v>37.377960520695197</v>
      </c>
      <c r="N64">
        <v>38.865327143696099</v>
      </c>
      <c r="O64">
        <v>38.3154670768713</v>
      </c>
      <c r="P64">
        <v>37.951284461594298</v>
      </c>
      <c r="Q64">
        <v>37.447850774869202</v>
      </c>
      <c r="R64">
        <v>37.729465060424097</v>
      </c>
      <c r="S64">
        <v>39.163365985724397</v>
      </c>
      <c r="T64">
        <v>36.985434978118398</v>
      </c>
      <c r="U64">
        <v>39.7440392283984</v>
      </c>
      <c r="V64">
        <v>36.269851758405999</v>
      </c>
      <c r="W64">
        <v>39.063992511742498</v>
      </c>
      <c r="X64">
        <v>40.132530895700199</v>
      </c>
      <c r="Y64">
        <v>40.118210107693301</v>
      </c>
      <c r="Z64">
        <v>36.495648050161698</v>
      </c>
      <c r="AA64">
        <v>38.977973263596297</v>
      </c>
      <c r="AB64">
        <v>39.108188094014103</v>
      </c>
      <c r="AC64">
        <v>38.886125407113845</v>
      </c>
      <c r="AD64">
        <v>37.447112927112073</v>
      </c>
    </row>
    <row r="65" spans="1:30" x14ac:dyDescent="0.2">
      <c r="A65" s="7" t="s">
        <v>104</v>
      </c>
      <c r="B65">
        <v>120.764660025469</v>
      </c>
      <c r="C65">
        <v>92.880811628744993</v>
      </c>
      <c r="D65">
        <v>132.290218234273</v>
      </c>
      <c r="E65">
        <v>108.512642866112</v>
      </c>
      <c r="F65">
        <v>111.863557991619</v>
      </c>
      <c r="G65">
        <v>101.095294359243</v>
      </c>
      <c r="H65">
        <v>92.291207600025999</v>
      </c>
      <c r="I65">
        <v>122.02781686840299</v>
      </c>
      <c r="J65">
        <v>107.51946215138901</v>
      </c>
      <c r="K65">
        <v>102.633906427874</v>
      </c>
      <c r="L65">
        <v>99.957018080596598</v>
      </c>
      <c r="M65">
        <v>80.180926743049099</v>
      </c>
      <c r="N65">
        <v>115.633468267429</v>
      </c>
      <c r="O65">
        <v>125.62286760962</v>
      </c>
      <c r="P65">
        <v>104.963685115345</v>
      </c>
      <c r="Q65">
        <v>105.01809693041</v>
      </c>
      <c r="R65">
        <v>108.68968077598799</v>
      </c>
      <c r="S65">
        <v>130.26098111177899</v>
      </c>
      <c r="T65">
        <v>84.1703940658454</v>
      </c>
      <c r="U65">
        <v>128.009117207131</v>
      </c>
      <c r="V65">
        <v>99.499154895401006</v>
      </c>
      <c r="W65">
        <v>111.609608178762</v>
      </c>
      <c r="X65">
        <v>120.017730884264</v>
      </c>
      <c r="Y65">
        <v>139.03878692280099</v>
      </c>
      <c r="Z65">
        <v>84.243307600435898</v>
      </c>
      <c r="AA65">
        <v>116.64055318364601</v>
      </c>
      <c r="AB65">
        <v>117.61453558393301</v>
      </c>
      <c r="AC65">
        <v>119.7873731911085</v>
      </c>
      <c r="AD65">
        <v>101.95101794246639</v>
      </c>
    </row>
    <row r="66" spans="1:30" x14ac:dyDescent="0.2">
      <c r="A66" s="2"/>
    </row>
    <row r="67" spans="1:30" x14ac:dyDescent="0.2">
      <c r="A67" s="9" t="s">
        <v>105</v>
      </c>
    </row>
    <row r="68" spans="1:30" x14ac:dyDescent="0.2">
      <c r="A68" s="5" t="s">
        <v>106</v>
      </c>
      <c r="B68">
        <v>334.38396356106398</v>
      </c>
      <c r="C68">
        <v>335.28715035795898</v>
      </c>
      <c r="D68">
        <v>209.305178143354</v>
      </c>
      <c r="E68">
        <v>238.12846091884401</v>
      </c>
      <c r="F68">
        <v>253.38180876518399</v>
      </c>
      <c r="G68">
        <v>338.05916445482899</v>
      </c>
      <c r="H68">
        <v>363.44987521942198</v>
      </c>
      <c r="I68">
        <v>276.91358641251799</v>
      </c>
      <c r="J68">
        <v>272.87227504415199</v>
      </c>
      <c r="K68">
        <v>373.76167828639899</v>
      </c>
      <c r="L68">
        <v>308.03190346603702</v>
      </c>
      <c r="M68">
        <v>334.66539160616901</v>
      </c>
      <c r="N68">
        <v>232.84946224012199</v>
      </c>
      <c r="O68">
        <v>229.75835077059199</v>
      </c>
      <c r="P68">
        <v>231.59958319504901</v>
      </c>
      <c r="Q68">
        <v>323.69718465473801</v>
      </c>
      <c r="R68">
        <v>258.79032359726898</v>
      </c>
      <c r="S68">
        <v>276.23116988464199</v>
      </c>
      <c r="T68">
        <v>358.43392021475302</v>
      </c>
      <c r="U68">
        <v>279.65554781882099</v>
      </c>
      <c r="V68">
        <v>338.69136204468299</v>
      </c>
      <c r="W68">
        <v>281.15468253499103</v>
      </c>
      <c r="X68">
        <v>242.407854451887</v>
      </c>
      <c r="Y68">
        <v>193.48799774418001</v>
      </c>
      <c r="Z68">
        <v>373.33554807216302</v>
      </c>
      <c r="AA68">
        <v>251.80676866950199</v>
      </c>
      <c r="AB68">
        <v>248.310519005332</v>
      </c>
      <c r="AC68">
        <v>248.60707626879898</v>
      </c>
      <c r="AD68">
        <v>306.03213567578263</v>
      </c>
    </row>
    <row r="69" spans="1:30" x14ac:dyDescent="0.2">
      <c r="A69" s="5" t="s">
        <v>107</v>
      </c>
      <c r="B69">
        <v>0.260428317344854</v>
      </c>
      <c r="C69">
        <v>0.190280960054829</v>
      </c>
      <c r="D69">
        <v>0.13593830690435599</v>
      </c>
      <c r="E69">
        <v>0.36655603403349601</v>
      </c>
      <c r="F69">
        <v>0.14340945342896999</v>
      </c>
      <c r="G69">
        <v>0.16954308604208501</v>
      </c>
      <c r="H69">
        <v>0.261217088626162</v>
      </c>
      <c r="I69">
        <v>0.23857246413873001</v>
      </c>
      <c r="J69">
        <v>0.20798404616431301</v>
      </c>
      <c r="K69">
        <v>0.45617908425301901</v>
      </c>
      <c r="L69">
        <v>0.24992628584700499</v>
      </c>
      <c r="M69">
        <v>0.137302307396406</v>
      </c>
      <c r="N69">
        <v>0.20804701544243101</v>
      </c>
      <c r="O69">
        <v>0.195465564241143</v>
      </c>
      <c r="P69">
        <v>0.144300666768853</v>
      </c>
      <c r="Q69">
        <v>0.28076526491343901</v>
      </c>
      <c r="R69">
        <v>0.20292489716279999</v>
      </c>
      <c r="S69">
        <v>0.229600961829455</v>
      </c>
      <c r="T69">
        <v>0.27550970183455997</v>
      </c>
      <c r="U69">
        <v>0.21844187451776101</v>
      </c>
      <c r="V69">
        <v>0.15927131986214299</v>
      </c>
      <c r="W69">
        <v>0.14601344923278001</v>
      </c>
      <c r="X69">
        <v>0.24852774123052301</v>
      </c>
      <c r="Y69">
        <v>0.13008913799236199</v>
      </c>
      <c r="Z69">
        <v>0.41327479260222399</v>
      </c>
      <c r="AA69">
        <v>0.173392453864643</v>
      </c>
      <c r="AB69">
        <v>0.14010348726167501</v>
      </c>
      <c r="AC69">
        <v>0.12446844081452434</v>
      </c>
      <c r="AD69">
        <v>0.19370327483493877</v>
      </c>
    </row>
    <row r="70" spans="1:30" x14ac:dyDescent="0.2">
      <c r="A70" s="5" t="s">
        <v>108</v>
      </c>
      <c r="B70">
        <v>163.19568720636201</v>
      </c>
      <c r="C70">
        <v>166.585877801522</v>
      </c>
      <c r="D70">
        <v>163.50855227782799</v>
      </c>
      <c r="E70">
        <v>167.27705597730801</v>
      </c>
      <c r="F70">
        <v>162.34620570387801</v>
      </c>
      <c r="G70">
        <v>166.84283972913801</v>
      </c>
      <c r="H70">
        <v>166.60882755516201</v>
      </c>
      <c r="I70">
        <v>169.59703652241299</v>
      </c>
      <c r="J70">
        <v>169.51853591861999</v>
      </c>
      <c r="K70">
        <v>162.829294055395</v>
      </c>
      <c r="L70">
        <v>167.869270034453</v>
      </c>
      <c r="M70">
        <v>168.53069978258199</v>
      </c>
      <c r="N70">
        <v>167.037666305215</v>
      </c>
      <c r="O70">
        <v>171.88437370432101</v>
      </c>
      <c r="P70">
        <v>141.128730166135</v>
      </c>
      <c r="Q70">
        <v>158.20993166681899</v>
      </c>
      <c r="R70">
        <v>164.25723776485501</v>
      </c>
      <c r="S70">
        <v>173.41376467886599</v>
      </c>
      <c r="T70">
        <v>166.335283189628</v>
      </c>
      <c r="U70">
        <v>171.52101628475</v>
      </c>
      <c r="V70">
        <v>166.97996805160599</v>
      </c>
      <c r="W70">
        <v>172.40619782598799</v>
      </c>
      <c r="X70">
        <v>170.551566381036</v>
      </c>
      <c r="Y70">
        <v>171.54689268516799</v>
      </c>
      <c r="Z70">
        <v>170.189700538729</v>
      </c>
      <c r="AA70">
        <v>170.380700145085</v>
      </c>
      <c r="AB70">
        <v>170.36222930294699</v>
      </c>
      <c r="AC70">
        <v>167.73965784132321</v>
      </c>
      <c r="AD70">
        <v>166.96634935695079</v>
      </c>
    </row>
    <row r="71" spans="1:30" x14ac:dyDescent="0.2">
      <c r="A71" s="5" t="s">
        <v>109</v>
      </c>
      <c r="B71">
        <v>3.7395635483669101E-2</v>
      </c>
      <c r="C71">
        <v>4.4542325943746297E-2</v>
      </c>
      <c r="D71">
        <v>2.4361192377007498E-2</v>
      </c>
      <c r="E71">
        <v>3.8759360343263202E-2</v>
      </c>
      <c r="F71">
        <v>2.88915056374443E-2</v>
      </c>
      <c r="G71">
        <v>3.5012788473220598E-2</v>
      </c>
      <c r="H71">
        <v>3.9723161459578098E-2</v>
      </c>
      <c r="I71">
        <v>3.1954958734432798E-2</v>
      </c>
      <c r="J71">
        <v>3.7282481071108299E-2</v>
      </c>
      <c r="K71">
        <v>5.1272492997768898E-2</v>
      </c>
      <c r="L71">
        <v>5.6181899012567302E-2</v>
      </c>
      <c r="M71">
        <v>3.5563163748358197E-2</v>
      </c>
      <c r="N71">
        <v>3.7184997364838303E-2</v>
      </c>
      <c r="O71">
        <v>3.0384255989473599E-2</v>
      </c>
      <c r="P71">
        <v>2.4566508354578302E-2</v>
      </c>
      <c r="Q71">
        <v>3.7448053567794397E-2</v>
      </c>
      <c r="R71">
        <v>3.4208834912804402E-2</v>
      </c>
      <c r="S71">
        <v>2.1833500680409498E-2</v>
      </c>
      <c r="T71">
        <v>4.3276192159649597E-2</v>
      </c>
      <c r="U71">
        <v>2.6419630923277999E-2</v>
      </c>
      <c r="V71">
        <v>3.7287014888965797E-2</v>
      </c>
      <c r="W71">
        <v>2.7342458073342499E-2</v>
      </c>
      <c r="X71">
        <v>3.7069171295159402E-2</v>
      </c>
      <c r="Y71">
        <v>8.2122628015334799E-3</v>
      </c>
      <c r="Z71">
        <v>4.50436511048194E-2</v>
      </c>
      <c r="AA71">
        <v>3.5500988912788203E-2</v>
      </c>
      <c r="AB71">
        <v>2.54777591022648E-2</v>
      </c>
      <c r="AC71">
        <v>3.7855680349123226E-2</v>
      </c>
      <c r="AD71">
        <v>3.6566022561132006E-2</v>
      </c>
    </row>
    <row r="72" spans="1:30" x14ac:dyDescent="0.2">
      <c r="A72" s="5" t="s">
        <v>110</v>
      </c>
      <c r="B72">
        <v>108.087557087292</v>
      </c>
      <c r="C72">
        <v>120.511195195141</v>
      </c>
      <c r="D72">
        <v>92.210134418406696</v>
      </c>
      <c r="E72">
        <v>107.623027553092</v>
      </c>
      <c r="F72">
        <v>101.657605246681</v>
      </c>
      <c r="G72">
        <v>114.260853167192</v>
      </c>
      <c r="H72">
        <v>105.26471077806001</v>
      </c>
      <c r="I72">
        <v>110.304299342679</v>
      </c>
      <c r="J72">
        <v>110.672482254245</v>
      </c>
      <c r="K72">
        <v>122.291550854798</v>
      </c>
      <c r="L72">
        <v>119.073557361452</v>
      </c>
      <c r="M72">
        <v>106.30099853908401</v>
      </c>
      <c r="N72">
        <v>95.098215204081598</v>
      </c>
      <c r="O72">
        <v>102.125271847617</v>
      </c>
      <c r="P72">
        <v>85.058773048990403</v>
      </c>
      <c r="Q72">
        <v>109.546737845165</v>
      </c>
      <c r="R72">
        <v>98.479500457852694</v>
      </c>
      <c r="S72">
        <v>91.259242478730798</v>
      </c>
      <c r="T72">
        <v>144.317840559991</v>
      </c>
      <c r="U72">
        <v>106.38342392003401</v>
      </c>
      <c r="V72">
        <v>121.966944586305</v>
      </c>
      <c r="W72">
        <v>92.935106649561604</v>
      </c>
      <c r="X72">
        <v>124.30995965471</v>
      </c>
      <c r="Y72">
        <v>83.088019207983507</v>
      </c>
      <c r="Z72">
        <v>120.84985227195</v>
      </c>
      <c r="AA72">
        <v>118.779129726234</v>
      </c>
      <c r="AB72">
        <v>89.876847952620395</v>
      </c>
      <c r="AC72">
        <v>129.38156351211762</v>
      </c>
      <c r="AD72">
        <v>109.37160516576409</v>
      </c>
    </row>
    <row r="73" spans="1:30" x14ac:dyDescent="0.2">
      <c r="A73" s="7" t="s">
        <v>111</v>
      </c>
      <c r="B73">
        <v>0.32090487648412502</v>
      </c>
      <c r="C73">
        <v>0.42710516705768498</v>
      </c>
      <c r="D73">
        <v>0.21870372168653601</v>
      </c>
      <c r="E73">
        <v>0.392950687771493</v>
      </c>
      <c r="F73">
        <v>0.315561043938685</v>
      </c>
      <c r="G73">
        <v>0.456492391289604</v>
      </c>
      <c r="H73">
        <v>0.44458748881202598</v>
      </c>
      <c r="I73">
        <v>0.40072402733690399</v>
      </c>
      <c r="J73">
        <v>0.38308233355138599</v>
      </c>
      <c r="K73">
        <v>0.45646966247084497</v>
      </c>
      <c r="L73">
        <v>0.45449418773185302</v>
      </c>
      <c r="M73">
        <v>0.37113613407047602</v>
      </c>
      <c r="N73">
        <v>0.30684717896282099</v>
      </c>
      <c r="O73">
        <v>0.25781609540643002</v>
      </c>
      <c r="P73">
        <v>0.24562894785741801</v>
      </c>
      <c r="Q73">
        <v>0.39370317600188098</v>
      </c>
      <c r="R73">
        <v>0.310082897857827</v>
      </c>
      <c r="S73">
        <v>0.21815470747897001</v>
      </c>
      <c r="T73">
        <v>0.52991481553158704</v>
      </c>
      <c r="U73">
        <v>0.24325025400047401</v>
      </c>
      <c r="V73">
        <v>0.444013670897695</v>
      </c>
      <c r="W73">
        <v>0.32296209437919898</v>
      </c>
      <c r="X73">
        <v>0.33390191882607001</v>
      </c>
      <c r="Y73">
        <v>0.126954178209776</v>
      </c>
      <c r="Z73">
        <v>0.443581331002114</v>
      </c>
      <c r="AA73">
        <v>0.31689327866603401</v>
      </c>
      <c r="AB73">
        <v>0.31236808710038</v>
      </c>
      <c r="AC73">
        <v>0.36937722320567229</v>
      </c>
      <c r="AD73">
        <v>0.37285228947198196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Introduction</vt:lpstr>
      <vt:lpstr>RES_summary</vt:lpstr>
      <vt:lpstr>RES_hh_num</vt:lpstr>
      <vt:lpstr>RES_hh_fec</vt:lpstr>
      <vt:lpstr>RES_se-appl</vt:lpstr>
      <vt:lpstr>RES_hhdet_fec</vt:lpstr>
      <vt:lpstr>SER_hh_num</vt:lpstr>
      <vt:lpstr>SER_hh_fec</vt:lpstr>
      <vt:lpstr>SER_se-appl</vt:lpstr>
      <vt:lpstr>TRA_Stock</vt:lpstr>
      <vt:lpstr>TRA_Fuels</vt:lpstr>
      <vt:lpstr>Calculation_Splits</vt:lpstr>
      <vt:lpstr>Calculation_General</vt:lpstr>
      <vt:lpstr>Output_POTEnCIA</vt:lpstr>
      <vt:lpstr>Validation</vt:lpstr>
      <vt:lpstr>input_dummy_data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von Meijenfeldt</dc:creator>
  <cp:lastModifiedBy>Microsoft Office User</cp:lastModifiedBy>
  <dcterms:created xsi:type="dcterms:W3CDTF">2021-11-05T10:37:57Z</dcterms:created>
  <dcterms:modified xsi:type="dcterms:W3CDTF">2023-01-19T09:17:11Z</dcterms:modified>
</cp:coreProperties>
</file>