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athijsbijkerk/Projects/etdataset/eu_datasets/power_plants/"/>
    </mc:Choice>
  </mc:AlternateContent>
  <xr:revisionPtr revIDLastSave="0" documentId="13_ncr:1_{82D5C545-5AAB-484C-B773-7777C740AA7A}" xr6:coauthVersionLast="47" xr6:coauthVersionMax="47" xr10:uidLastSave="{00000000-0000-0000-0000-000000000000}"/>
  <bookViews>
    <workbookView xWindow="32000" yWindow="500" windowWidth="32000" windowHeight="17180" firstSheet="2" activeTab="2" xr2:uid="{66A93571-7039-6645-A132-175564A037D7}"/>
  </bookViews>
  <sheets>
    <sheet name="introduction" sheetId="12" r:id="rId1"/>
    <sheet name="calculation fossil pp" sheetId="7" r:id="rId2"/>
    <sheet name="calculation renewable pp" sheetId="9" r:id="rId3"/>
    <sheet name="output for script" sheetId="1" r:id="rId4"/>
    <sheet name="source renewable - Eurostat" sheetId="11" r:id="rId5"/>
    <sheet name="source fossil - PEMMDB 2019" sheetId="5" r:id="rId6"/>
    <sheet name="PEMMDB technology parameters" sheetId="8" r:id="rId7"/>
    <sheet name="power plant mapping ETM - ENTSO" sheetId="6" r:id="rId8"/>
    <sheet name="FLH renewables ninja" sheetId="10" r:id="rId9"/>
    <sheet name="countries EU27 (2020)" sheetId="13" r:id="rId10"/>
  </sheets>
  <definedNames>
    <definedName name="_xlnm._FilterDatabase" localSheetId="8" hidden="1">'FLH renewables ninja'!$A$30:$C$237</definedName>
    <definedName name="_xlnm._FilterDatabase" localSheetId="5" hidden="1">'source fossil - PEMMDB 2019'!$A$2:$AX$2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0" l="1"/>
  <c r="O66" i="11" l="1"/>
  <c r="C66" i="11"/>
  <c r="O54" i="11"/>
  <c r="H58" i="11"/>
  <c r="C72" i="11"/>
  <c r="AL50" i="11"/>
  <c r="AM50" i="11"/>
  <c r="AN50" i="11"/>
  <c r="AO50" i="11"/>
  <c r="AP50" i="11"/>
  <c r="AQ50" i="11"/>
  <c r="AR50" i="11"/>
  <c r="AS50" i="11"/>
  <c r="AL51" i="11"/>
  <c r="AM51" i="11"/>
  <c r="AN51" i="11"/>
  <c r="AO51" i="11"/>
  <c r="AO66" i="11" s="1"/>
  <c r="AP51" i="11"/>
  <c r="AP66" i="11" s="1"/>
  <c r="AQ51" i="11"/>
  <c r="AR51" i="11"/>
  <c r="AS51" i="11"/>
  <c r="AS67" i="11" s="1"/>
  <c r="AL52" i="11"/>
  <c r="AM52" i="11"/>
  <c r="AN52" i="11"/>
  <c r="AO52" i="11"/>
  <c r="AO65" i="11" s="1"/>
  <c r="AP52" i="11"/>
  <c r="AP65" i="11" s="1"/>
  <c r="AQ52" i="11"/>
  <c r="AQ65" i="11" s="1"/>
  <c r="AR52" i="11"/>
  <c r="AS52" i="11"/>
  <c r="AS65" i="11" s="1"/>
  <c r="AL53" i="11"/>
  <c r="AM53" i="11"/>
  <c r="AN53" i="11"/>
  <c r="AO53" i="11"/>
  <c r="AP53" i="11"/>
  <c r="AQ53" i="11"/>
  <c r="AR53" i="11"/>
  <c r="AS53" i="11"/>
  <c r="AL54" i="11"/>
  <c r="AM54" i="11"/>
  <c r="AN54" i="11"/>
  <c r="AO54" i="11"/>
  <c r="AP54" i="11"/>
  <c r="AQ54" i="11"/>
  <c r="AR54" i="11"/>
  <c r="AS54" i="11"/>
  <c r="AL55" i="11"/>
  <c r="AM55" i="11"/>
  <c r="AN55" i="11"/>
  <c r="AO55" i="11"/>
  <c r="AP55" i="11"/>
  <c r="AQ55" i="11"/>
  <c r="AR55" i="11"/>
  <c r="AS55" i="11"/>
  <c r="AL56" i="11"/>
  <c r="AM56" i="11"/>
  <c r="AN56" i="11"/>
  <c r="AO56" i="11"/>
  <c r="AP56" i="11"/>
  <c r="AQ56" i="11"/>
  <c r="AR56" i="11"/>
  <c r="AS56" i="11"/>
  <c r="AL57" i="11"/>
  <c r="AM57" i="11"/>
  <c r="AN57" i="11"/>
  <c r="AO57" i="11"/>
  <c r="AP57" i="11"/>
  <c r="AQ57" i="11"/>
  <c r="AR57" i="11"/>
  <c r="AS57" i="11"/>
  <c r="AL58" i="11"/>
  <c r="AM58" i="11"/>
  <c r="AN58" i="11"/>
  <c r="AO58" i="11"/>
  <c r="AP58" i="11"/>
  <c r="AQ58" i="11"/>
  <c r="AR58" i="11"/>
  <c r="AS58" i="11"/>
  <c r="AL59" i="11"/>
  <c r="AM59" i="11"/>
  <c r="AN59" i="11"/>
  <c r="AO59" i="11"/>
  <c r="AP59" i="11"/>
  <c r="AQ59" i="11"/>
  <c r="AR59" i="11"/>
  <c r="AS59"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AG50" i="11"/>
  <c r="AH50" i="11"/>
  <c r="AI50" i="11"/>
  <c r="AJ50" i="11"/>
  <c r="AK50" i="11"/>
  <c r="D51" i="11"/>
  <c r="E51" i="11"/>
  <c r="F51" i="11"/>
  <c r="F66" i="11" s="1"/>
  <c r="G51" i="11"/>
  <c r="G66" i="11" s="1"/>
  <c r="H51" i="11"/>
  <c r="H67" i="11" s="1"/>
  <c r="I51" i="11"/>
  <c r="I67" i="11" s="1"/>
  <c r="J51" i="11"/>
  <c r="K51" i="11"/>
  <c r="L51" i="11"/>
  <c r="M51" i="11"/>
  <c r="N51" i="11"/>
  <c r="N66" i="11" s="1"/>
  <c r="O51" i="11"/>
  <c r="P51" i="11"/>
  <c r="P66" i="11" s="1"/>
  <c r="Q51" i="11"/>
  <c r="Q67" i="11" s="1"/>
  <c r="R51" i="11"/>
  <c r="S51" i="11"/>
  <c r="T51" i="11"/>
  <c r="U51" i="11"/>
  <c r="V51" i="11"/>
  <c r="V66" i="11" s="1"/>
  <c r="W51" i="11"/>
  <c r="W67" i="11" s="1"/>
  <c r="X51" i="11"/>
  <c r="X67" i="11" s="1"/>
  <c r="Y51" i="11"/>
  <c r="Y66" i="11" s="1"/>
  <c r="Z51" i="11"/>
  <c r="AA51" i="11"/>
  <c r="AB51" i="11"/>
  <c r="AC51" i="11"/>
  <c r="AD51" i="11"/>
  <c r="AD67" i="11" s="1"/>
  <c r="AE51" i="11"/>
  <c r="AE66" i="11" s="1"/>
  <c r="AF51" i="11"/>
  <c r="AF66" i="11" s="1"/>
  <c r="AG51" i="11"/>
  <c r="AG67" i="11" s="1"/>
  <c r="AH51" i="11"/>
  <c r="AI51" i="11"/>
  <c r="AJ51" i="11"/>
  <c r="AK51" i="11"/>
  <c r="D52" i="11"/>
  <c r="E52" i="11"/>
  <c r="F52" i="11"/>
  <c r="G52" i="11"/>
  <c r="G65" i="11" s="1"/>
  <c r="H52" i="11"/>
  <c r="I52" i="11"/>
  <c r="J52" i="11"/>
  <c r="K52" i="11"/>
  <c r="L52" i="11"/>
  <c r="M52" i="11"/>
  <c r="N52" i="11"/>
  <c r="O52" i="11"/>
  <c r="O65" i="11" s="1"/>
  <c r="P52" i="11"/>
  <c r="Q52" i="11"/>
  <c r="R52" i="11"/>
  <c r="S52" i="11"/>
  <c r="T52" i="11"/>
  <c r="U52" i="11"/>
  <c r="V52" i="11"/>
  <c r="W52" i="11"/>
  <c r="W65" i="11" s="1"/>
  <c r="X52" i="11"/>
  <c r="Y52" i="11"/>
  <c r="Z52" i="11"/>
  <c r="AA52" i="11"/>
  <c r="AB52" i="11"/>
  <c r="AC52" i="11"/>
  <c r="AD52" i="11"/>
  <c r="AE52" i="11"/>
  <c r="AE65" i="11" s="1"/>
  <c r="AF52" i="11"/>
  <c r="AG52" i="11"/>
  <c r="AH52" i="11"/>
  <c r="AI52" i="11"/>
  <c r="AJ52" i="11"/>
  <c r="AK52" i="11"/>
  <c r="D53" i="11"/>
  <c r="E53" i="11"/>
  <c r="F53" i="11"/>
  <c r="G53" i="11"/>
  <c r="H53" i="11"/>
  <c r="I53" i="11"/>
  <c r="J53" i="11"/>
  <c r="K53" i="11"/>
  <c r="L53" i="11"/>
  <c r="M53" i="11"/>
  <c r="N53" i="11"/>
  <c r="O53" i="11"/>
  <c r="P53" i="11"/>
  <c r="Q53" i="11"/>
  <c r="R53" i="11"/>
  <c r="S53" i="11"/>
  <c r="T53" i="11"/>
  <c r="U53" i="11"/>
  <c r="V53" i="11"/>
  <c r="W53" i="11"/>
  <c r="X53" i="11"/>
  <c r="Y53" i="11"/>
  <c r="Z53" i="11"/>
  <c r="AA53" i="11"/>
  <c r="AB53" i="11"/>
  <c r="AC53" i="11"/>
  <c r="AD53" i="11"/>
  <c r="AE53" i="11"/>
  <c r="AF53" i="11"/>
  <c r="AG53" i="11"/>
  <c r="AH53" i="11"/>
  <c r="AI53" i="11"/>
  <c r="AJ53" i="11"/>
  <c r="AK53" i="11"/>
  <c r="D54" i="11"/>
  <c r="E54" i="11"/>
  <c r="F54" i="11"/>
  <c r="G54" i="11"/>
  <c r="H54" i="11"/>
  <c r="I54" i="11"/>
  <c r="J54" i="11"/>
  <c r="K54" i="11"/>
  <c r="L54" i="11"/>
  <c r="M54" i="11"/>
  <c r="N54" i="11"/>
  <c r="P54" i="11"/>
  <c r="Q54" i="11"/>
  <c r="R54" i="11"/>
  <c r="S54" i="11"/>
  <c r="T54" i="11"/>
  <c r="U54" i="11"/>
  <c r="V54" i="11"/>
  <c r="W54" i="11"/>
  <c r="X54" i="11"/>
  <c r="Y54" i="11"/>
  <c r="Z54" i="11"/>
  <c r="AA54" i="11"/>
  <c r="AB54" i="11"/>
  <c r="AC54" i="11"/>
  <c r="AD54" i="11"/>
  <c r="AE54" i="11"/>
  <c r="AF54" i="11"/>
  <c r="AG54" i="11"/>
  <c r="AH54" i="11"/>
  <c r="AI54" i="11"/>
  <c r="AJ54" i="11"/>
  <c r="AK54" i="11"/>
  <c r="D55" i="11"/>
  <c r="E55" i="11"/>
  <c r="F55" i="11"/>
  <c r="G55" i="11"/>
  <c r="H55" i="11"/>
  <c r="I55" i="11"/>
  <c r="J55" i="11"/>
  <c r="K55" i="11"/>
  <c r="L55" i="11"/>
  <c r="M55" i="11"/>
  <c r="N55" i="11"/>
  <c r="O55" i="11"/>
  <c r="P55" i="11"/>
  <c r="Q55" i="11"/>
  <c r="R55" i="11"/>
  <c r="S55" i="11"/>
  <c r="T55" i="11"/>
  <c r="U55" i="11"/>
  <c r="V55" i="11"/>
  <c r="W55" i="11"/>
  <c r="X55" i="11"/>
  <c r="Y55" i="11"/>
  <c r="Z55" i="11"/>
  <c r="AA55" i="11"/>
  <c r="AB55" i="11"/>
  <c r="AC55" i="11"/>
  <c r="AD55" i="11"/>
  <c r="AE55" i="11"/>
  <c r="AF55" i="11"/>
  <c r="AG55" i="11"/>
  <c r="AH55" i="11"/>
  <c r="AI55" i="11"/>
  <c r="AJ55" i="11"/>
  <c r="AK55" i="11"/>
  <c r="D56" i="11"/>
  <c r="E56" i="11"/>
  <c r="F56" i="11"/>
  <c r="G56" i="11"/>
  <c r="H56" i="11"/>
  <c r="I56" i="11"/>
  <c r="J56" i="11"/>
  <c r="K56" i="11"/>
  <c r="L56" i="11"/>
  <c r="M56" i="11"/>
  <c r="N56" i="11"/>
  <c r="O56" i="11"/>
  <c r="P56" i="11"/>
  <c r="Q56" i="11"/>
  <c r="R56" i="11"/>
  <c r="S56" i="11"/>
  <c r="T56" i="11"/>
  <c r="U56" i="11"/>
  <c r="V56" i="11"/>
  <c r="W56" i="11"/>
  <c r="X56" i="11"/>
  <c r="Y56" i="11"/>
  <c r="Z56" i="11"/>
  <c r="AA56" i="11"/>
  <c r="AB56" i="11"/>
  <c r="AC56" i="11"/>
  <c r="AD56" i="11"/>
  <c r="AE56" i="11"/>
  <c r="AF56" i="11"/>
  <c r="AG56" i="11"/>
  <c r="AH56" i="11"/>
  <c r="AI56" i="11"/>
  <c r="AJ56" i="11"/>
  <c r="AK56" i="11"/>
  <c r="D57" i="11"/>
  <c r="E57" i="11"/>
  <c r="F57" i="11"/>
  <c r="G57" i="11"/>
  <c r="H57" i="11"/>
  <c r="I57" i="11"/>
  <c r="J57" i="11"/>
  <c r="K57" i="11"/>
  <c r="L57" i="11"/>
  <c r="M57" i="11"/>
  <c r="N57" i="11"/>
  <c r="O57" i="11"/>
  <c r="P57" i="11"/>
  <c r="Q57" i="11"/>
  <c r="R57" i="11"/>
  <c r="S57" i="11"/>
  <c r="T57" i="11"/>
  <c r="U57" i="11"/>
  <c r="V57" i="11"/>
  <c r="W57" i="11"/>
  <c r="X57" i="11"/>
  <c r="Y57" i="11"/>
  <c r="Z57" i="11"/>
  <c r="AA57" i="11"/>
  <c r="AB57" i="11"/>
  <c r="AC57" i="11"/>
  <c r="AD57" i="11"/>
  <c r="AE57" i="11"/>
  <c r="AF57" i="11"/>
  <c r="AG57" i="11"/>
  <c r="AH57" i="11"/>
  <c r="AI57" i="11"/>
  <c r="AJ57" i="11"/>
  <c r="AK57" i="11"/>
  <c r="D58" i="11"/>
  <c r="E58" i="11"/>
  <c r="F58" i="11"/>
  <c r="G58" i="11"/>
  <c r="I58" i="11"/>
  <c r="J58" i="11"/>
  <c r="K58" i="11"/>
  <c r="L58" i="11"/>
  <c r="M58" i="11"/>
  <c r="N58" i="11"/>
  <c r="O58" i="11"/>
  <c r="P58" i="11"/>
  <c r="Q58" i="11"/>
  <c r="R58" i="11"/>
  <c r="S58" i="11"/>
  <c r="T58" i="11"/>
  <c r="U58" i="11"/>
  <c r="V58" i="11"/>
  <c r="W58" i="11"/>
  <c r="X58" i="11"/>
  <c r="Y58" i="11"/>
  <c r="Z58" i="11"/>
  <c r="AA58" i="11"/>
  <c r="AB58" i="11"/>
  <c r="AC58" i="11"/>
  <c r="AD58" i="11"/>
  <c r="AE58" i="11"/>
  <c r="AF58" i="11"/>
  <c r="AG58" i="11"/>
  <c r="AH58" i="11"/>
  <c r="AI58" i="11"/>
  <c r="AJ58" i="11"/>
  <c r="AK58" i="11"/>
  <c r="D59" i="11"/>
  <c r="E59" i="11"/>
  <c r="F59" i="11"/>
  <c r="G59" i="11"/>
  <c r="H59" i="11"/>
  <c r="I59" i="11"/>
  <c r="J59" i="11"/>
  <c r="K59" i="11"/>
  <c r="L59" i="11"/>
  <c r="M59" i="11"/>
  <c r="N59" i="11"/>
  <c r="O59" i="11"/>
  <c r="P59" i="11"/>
  <c r="Q59" i="11"/>
  <c r="R59" i="11"/>
  <c r="S59" i="11"/>
  <c r="T59" i="11"/>
  <c r="U59" i="11"/>
  <c r="V59" i="11"/>
  <c r="W59" i="11"/>
  <c r="X59" i="11"/>
  <c r="Y59" i="11"/>
  <c r="Z59" i="11"/>
  <c r="AA59" i="11"/>
  <c r="AB59" i="11"/>
  <c r="AC59" i="11"/>
  <c r="AD59" i="11"/>
  <c r="AE59" i="11"/>
  <c r="AF59" i="11"/>
  <c r="AG59" i="11"/>
  <c r="AH59" i="11"/>
  <c r="AI59" i="11"/>
  <c r="AJ59" i="11"/>
  <c r="AK59" i="11"/>
  <c r="C50" i="11"/>
  <c r="C53" i="11"/>
  <c r="AL66" i="11"/>
  <c r="AM66" i="11"/>
  <c r="AN66" i="11"/>
  <c r="AQ66" i="11"/>
  <c r="AR66" i="11"/>
  <c r="AS66" i="11"/>
  <c r="AL67" i="11"/>
  <c r="AM67" i="11"/>
  <c r="AN67" i="11"/>
  <c r="AO67" i="11"/>
  <c r="AQ67" i="11"/>
  <c r="AR67" i="11"/>
  <c r="D66" i="11"/>
  <c r="E66" i="11"/>
  <c r="J66" i="11"/>
  <c r="K66" i="11"/>
  <c r="L66" i="11"/>
  <c r="M66" i="11"/>
  <c r="R66" i="11"/>
  <c r="S66" i="11"/>
  <c r="T66" i="11"/>
  <c r="U66" i="11"/>
  <c r="Z66" i="11"/>
  <c r="AA66" i="11"/>
  <c r="AB66" i="11"/>
  <c r="AC66" i="11"/>
  <c r="AH66" i="11"/>
  <c r="AI66" i="11"/>
  <c r="AJ66" i="11"/>
  <c r="AK66" i="11"/>
  <c r="D67" i="11"/>
  <c r="E67" i="11"/>
  <c r="J67" i="11"/>
  <c r="K67" i="11"/>
  <c r="L67" i="11"/>
  <c r="M67" i="11"/>
  <c r="R67" i="11"/>
  <c r="S67" i="11"/>
  <c r="T67" i="11"/>
  <c r="U67" i="11"/>
  <c r="Z67" i="11"/>
  <c r="AA67" i="11"/>
  <c r="AB67" i="11"/>
  <c r="AC67" i="11"/>
  <c r="AH67" i="11"/>
  <c r="AI67" i="11"/>
  <c r="AJ67" i="11"/>
  <c r="AK67" i="11"/>
  <c r="AK65" i="11"/>
  <c r="AL65" i="11"/>
  <c r="AM65" i="11"/>
  <c r="AN65" i="11"/>
  <c r="AR65" i="11"/>
  <c r="D65" i="11"/>
  <c r="E65" i="11"/>
  <c r="F65" i="11"/>
  <c r="H65" i="11"/>
  <c r="I65" i="11"/>
  <c r="J65" i="11"/>
  <c r="K65" i="11"/>
  <c r="L65" i="11"/>
  <c r="M65" i="11"/>
  <c r="N65" i="11"/>
  <c r="P65" i="11"/>
  <c r="Q65" i="11"/>
  <c r="R65" i="11"/>
  <c r="S65" i="11"/>
  <c r="T65" i="11"/>
  <c r="U65" i="11"/>
  <c r="V65" i="11"/>
  <c r="X65" i="11"/>
  <c r="Y65" i="11"/>
  <c r="Z65" i="11"/>
  <c r="AA65" i="11"/>
  <c r="AB65" i="11"/>
  <c r="AC65" i="11"/>
  <c r="AD65" i="11"/>
  <c r="AF65" i="11"/>
  <c r="AG65" i="11"/>
  <c r="AH65" i="11"/>
  <c r="AI65" i="11"/>
  <c r="AJ65" i="11"/>
  <c r="C65" i="11"/>
  <c r="AP67" i="11" l="1"/>
  <c r="P67" i="11"/>
  <c r="AE67" i="11"/>
  <c r="G67" i="11"/>
  <c r="Q66" i="11"/>
  <c r="N67" i="11"/>
  <c r="H66" i="11"/>
  <c r="Y67" i="11"/>
  <c r="AF67" i="11"/>
  <c r="O67" i="11"/>
  <c r="AG66" i="11"/>
  <c r="I66" i="11"/>
  <c r="V67" i="11"/>
  <c r="X66" i="11"/>
  <c r="W66" i="11"/>
  <c r="F67" i="11"/>
  <c r="AD66" i="11"/>
  <c r="D68" i="11"/>
  <c r="AF3" i="1"/>
  <c r="CL3" i="1"/>
  <c r="CL4" i="1"/>
  <c r="CL5" i="1"/>
  <c r="CL6" i="1"/>
  <c r="CL7" i="1"/>
  <c r="CL8" i="1"/>
  <c r="CL9" i="1"/>
  <c r="CL10" i="1"/>
  <c r="BI3" i="1"/>
  <c r="BI4" i="1"/>
  <c r="BI5" i="1"/>
  <c r="BI6" i="1"/>
  <c r="BI7" i="1"/>
  <c r="BI8" i="1"/>
  <c r="BI9" i="1"/>
  <c r="BI10" i="1"/>
  <c r="AE3" i="9"/>
  <c r="AE4" i="9"/>
  <c r="AE5" i="9"/>
  <c r="AE6" i="9"/>
  <c r="AE7" i="9"/>
  <c r="AF4" i="1" l="1"/>
  <c r="AF5" i="1"/>
  <c r="AF6" i="1"/>
  <c r="AF7" i="1"/>
  <c r="AF8" i="1"/>
  <c r="AF9" i="1"/>
  <c r="AF10" i="1"/>
  <c r="AE3" i="1"/>
  <c r="AM98" i="7"/>
  <c r="AM99" i="7"/>
  <c r="AM100" i="7"/>
  <c r="AM101" i="7"/>
  <c r="AM102" i="7"/>
  <c r="AM103" i="7"/>
  <c r="AM104" i="7"/>
  <c r="AM105" i="7"/>
  <c r="AM75" i="7"/>
  <c r="AM76" i="7"/>
  <c r="AM77" i="7"/>
  <c r="AM78" i="7"/>
  <c r="AM79" i="7"/>
  <c r="AM80" i="7"/>
  <c r="AM81" i="7"/>
  <c r="AM82" i="7"/>
  <c r="AM83" i="7"/>
  <c r="AM84" i="7"/>
  <c r="AM85" i="7"/>
  <c r="AM86" i="7"/>
  <c r="AM87" i="7"/>
  <c r="AM88" i="7"/>
  <c r="AM89" i="7"/>
  <c r="AM90" i="7"/>
  <c r="AM91" i="7"/>
  <c r="AM92" i="7"/>
  <c r="AM93" i="7"/>
  <c r="AM94" i="7"/>
  <c r="AM95" i="7"/>
  <c r="AM63" i="7"/>
  <c r="AM64" i="7"/>
  <c r="AM65" i="7"/>
  <c r="AM66" i="7"/>
  <c r="AM67" i="7"/>
  <c r="AM68" i="7"/>
  <c r="AM69" i="7"/>
  <c r="AM70" i="7"/>
  <c r="AM40" i="7"/>
  <c r="AM41" i="7"/>
  <c r="AM42" i="7"/>
  <c r="AM43" i="7"/>
  <c r="AM44" i="7"/>
  <c r="AM45" i="7"/>
  <c r="AM46" i="7"/>
  <c r="AM47" i="7"/>
  <c r="AM48" i="7"/>
  <c r="AM49" i="7"/>
  <c r="AM50" i="7"/>
  <c r="AM51" i="7"/>
  <c r="AM52" i="7"/>
  <c r="AM53" i="7"/>
  <c r="AM54" i="7"/>
  <c r="AM55" i="7"/>
  <c r="AM56" i="7"/>
  <c r="AM57" i="7"/>
  <c r="AM58" i="7"/>
  <c r="AM59" i="7"/>
  <c r="AM60" i="7"/>
  <c r="AM36" i="7"/>
  <c r="AM28" i="7"/>
  <c r="AM29" i="7"/>
  <c r="AM30" i="7"/>
  <c r="AM31" i="7"/>
  <c r="AM32" i="7"/>
  <c r="AM33" i="7"/>
  <c r="AM34" i="7"/>
  <c r="AM35" i="7"/>
  <c r="AM24" i="7"/>
  <c r="AM4" i="7"/>
  <c r="AM5" i="7"/>
  <c r="AM6" i="7"/>
  <c r="AM7" i="7"/>
  <c r="AM8" i="7"/>
  <c r="AM9" i="7"/>
  <c r="AM10" i="7"/>
  <c r="AM11" i="7"/>
  <c r="AM12" i="7"/>
  <c r="AM13" i="7"/>
  <c r="AM14" i="7"/>
  <c r="AM15" i="7"/>
  <c r="AM16" i="7"/>
  <c r="AM17" i="7"/>
  <c r="AM18" i="7"/>
  <c r="AM19" i="7"/>
  <c r="AM20" i="7"/>
  <c r="AM21" i="7"/>
  <c r="AM22" i="7"/>
  <c r="AM23" i="7"/>
  <c r="AM3" i="7"/>
  <c r="F1" i="7"/>
  <c r="G1" i="7"/>
  <c r="H1" i="7"/>
  <c r="I1" i="7"/>
  <c r="J1" i="7"/>
  <c r="K1" i="7"/>
  <c r="L1" i="7"/>
  <c r="M1" i="7"/>
  <c r="N1" i="7"/>
  <c r="O1" i="7"/>
  <c r="P1" i="7"/>
  <c r="Q1" i="7"/>
  <c r="R1" i="7"/>
  <c r="S1" i="7"/>
  <c r="T1" i="7"/>
  <c r="U1" i="7"/>
  <c r="V1" i="7"/>
  <c r="W1" i="7"/>
  <c r="X1" i="7"/>
  <c r="Y1" i="7"/>
  <c r="Z1" i="7"/>
  <c r="AA1" i="7"/>
  <c r="AB1" i="7"/>
  <c r="AC1" i="7"/>
  <c r="AD1" i="7"/>
  <c r="AE1" i="7"/>
  <c r="AF1" i="7"/>
  <c r="AG1" i="7"/>
  <c r="AH1" i="7"/>
  <c r="AI1" i="7"/>
  <c r="AJ1" i="7"/>
  <c r="AK1" i="7"/>
  <c r="AL1" i="7"/>
  <c r="E1" i="7"/>
  <c r="C2" i="10"/>
  <c r="I5" i="10"/>
  <c r="AD3" i="9"/>
  <c r="D75" i="11"/>
  <c r="E75" i="11"/>
  <c r="I75" i="11"/>
  <c r="M75" i="11"/>
  <c r="L75" i="11"/>
  <c r="F75" i="11"/>
  <c r="G75" i="11"/>
  <c r="T75" i="11"/>
  <c r="O75" i="11"/>
  <c r="AD75" i="11"/>
  <c r="U75" i="11"/>
  <c r="V75" i="11"/>
  <c r="W75" i="11"/>
  <c r="Z75" i="11"/>
  <c r="K75" i="11"/>
  <c r="AB75" i="11"/>
  <c r="E76" i="11"/>
  <c r="J76" i="11"/>
  <c r="P76" i="11"/>
  <c r="N76" i="11"/>
  <c r="L76" i="11"/>
  <c r="F76" i="11"/>
  <c r="G76" i="11"/>
  <c r="R76" i="11"/>
  <c r="S76" i="11"/>
  <c r="T76" i="11"/>
  <c r="AD76" i="11"/>
  <c r="V76" i="11"/>
  <c r="W76" i="11"/>
  <c r="X76" i="11"/>
  <c r="Z76" i="11"/>
  <c r="K76" i="11"/>
  <c r="AC76" i="11"/>
  <c r="D77" i="11"/>
  <c r="E77" i="11"/>
  <c r="I77" i="11"/>
  <c r="M77" i="11"/>
  <c r="P77" i="11"/>
  <c r="AA77" i="11"/>
  <c r="L77" i="11"/>
  <c r="G77" i="11"/>
  <c r="S77" i="11"/>
  <c r="T77" i="11"/>
  <c r="AD77" i="11"/>
  <c r="U77" i="11"/>
  <c r="C77" i="11"/>
  <c r="X77" i="11"/>
  <c r="Y77" i="11"/>
  <c r="K77" i="11"/>
  <c r="AC77" i="11"/>
  <c r="D79" i="11"/>
  <c r="H79" i="11"/>
  <c r="I79" i="11"/>
  <c r="M79" i="11"/>
  <c r="J79" i="11"/>
  <c r="P79" i="11"/>
  <c r="N79" i="11"/>
  <c r="AA79" i="11"/>
  <c r="L79" i="11"/>
  <c r="F79" i="11"/>
  <c r="Q79" i="11"/>
  <c r="G79" i="11"/>
  <c r="R79" i="11"/>
  <c r="S79" i="11"/>
  <c r="T79" i="11"/>
  <c r="O79" i="11"/>
  <c r="AD79" i="11"/>
  <c r="U79" i="11"/>
  <c r="V79" i="11"/>
  <c r="W79" i="11"/>
  <c r="X79" i="11"/>
  <c r="Y79" i="11"/>
  <c r="AC79" i="11"/>
  <c r="E80" i="11"/>
  <c r="H80" i="11"/>
  <c r="I80" i="11"/>
  <c r="M80" i="11"/>
  <c r="J80" i="11"/>
  <c r="N80" i="11"/>
  <c r="L80" i="11"/>
  <c r="F80" i="11"/>
  <c r="Q80" i="11"/>
  <c r="G80" i="11"/>
  <c r="R80" i="11"/>
  <c r="T80" i="11"/>
  <c r="O80" i="11"/>
  <c r="AD80" i="11"/>
  <c r="U80" i="11"/>
  <c r="C80" i="11"/>
  <c r="W80" i="11"/>
  <c r="X80" i="11"/>
  <c r="Z80" i="11"/>
  <c r="K80" i="11"/>
  <c r="AB80" i="11"/>
  <c r="D81" i="11"/>
  <c r="E81" i="11"/>
  <c r="H81" i="11"/>
  <c r="J81" i="11"/>
  <c r="P81" i="11"/>
  <c r="N81" i="11"/>
  <c r="AA81" i="11"/>
  <c r="F81" i="11"/>
  <c r="S81" i="11"/>
  <c r="T81" i="11"/>
  <c r="O81" i="11"/>
  <c r="AD81" i="11"/>
  <c r="U81" i="11"/>
  <c r="C81" i="11"/>
  <c r="V81" i="11"/>
  <c r="X81" i="11"/>
  <c r="Z81" i="11"/>
  <c r="Y81" i="11"/>
  <c r="K81" i="11"/>
  <c r="AB81" i="11"/>
  <c r="AC81" i="11"/>
  <c r="C52" i="11"/>
  <c r="AE74" i="11" s="1"/>
  <c r="AE16" i="9" s="1"/>
  <c r="CL11" i="1" s="1"/>
  <c r="AE75" i="11"/>
  <c r="AE17" i="9" s="1"/>
  <c r="CL14" i="1" s="1"/>
  <c r="C54" i="11"/>
  <c r="C55" i="11"/>
  <c r="AE77" i="11" s="1"/>
  <c r="AE19" i="9" s="1"/>
  <c r="CL16" i="1" s="1"/>
  <c r="C57" i="11"/>
  <c r="AE79" i="11" s="1"/>
  <c r="AE21" i="9" s="1"/>
  <c r="CL18" i="1" s="1"/>
  <c r="C58" i="11"/>
  <c r="AE80" i="11" s="1"/>
  <c r="AE22" i="9" s="1"/>
  <c r="CL19" i="1" s="1"/>
  <c r="C59" i="11"/>
  <c r="AE81" i="11" s="1"/>
  <c r="AE23" i="9" s="1"/>
  <c r="CL20" i="1" s="1"/>
  <c r="C44" i="11"/>
  <c r="C51" i="11" s="1"/>
  <c r="M4" i="7"/>
  <c r="M41" i="7" s="1"/>
  <c r="E81" i="7"/>
  <c r="E44" i="7"/>
  <c r="G45" i="7"/>
  <c r="G49" i="7"/>
  <c r="C3" i="9"/>
  <c r="E75" i="7"/>
  <c r="E41" i="7"/>
  <c r="F41" i="7"/>
  <c r="G41" i="7"/>
  <c r="H41" i="7"/>
  <c r="I41" i="7"/>
  <c r="J41" i="7"/>
  <c r="K41" i="7"/>
  <c r="L41" i="7"/>
  <c r="N41" i="7"/>
  <c r="O41" i="7"/>
  <c r="P41" i="7"/>
  <c r="Q41" i="7"/>
  <c r="R41" i="7"/>
  <c r="S41" i="7"/>
  <c r="T41" i="7"/>
  <c r="U41" i="7"/>
  <c r="V41" i="7"/>
  <c r="W41" i="7"/>
  <c r="X41" i="7"/>
  <c r="Y41" i="7"/>
  <c r="Z41" i="7"/>
  <c r="AA41" i="7"/>
  <c r="AB41" i="7"/>
  <c r="AC41" i="7"/>
  <c r="AD41" i="7"/>
  <c r="AE41" i="7"/>
  <c r="AF41" i="7"/>
  <c r="AG41" i="7"/>
  <c r="AH41" i="7"/>
  <c r="AI41" i="7"/>
  <c r="AJ41" i="7"/>
  <c r="AK41" i="7"/>
  <c r="AL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E45" i="7"/>
  <c r="F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E46" i="7"/>
  <c r="F46" i="7"/>
  <c r="G46" i="7"/>
  <c r="G64" i="7" s="1"/>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E49" i="7"/>
  <c r="F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E40" i="7"/>
  <c r="G29" i="7"/>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AH44" i="11"/>
  <c r="AI44" i="11"/>
  <c r="AJ44" i="11"/>
  <c r="AK44" i="11"/>
  <c r="AL44" i="11"/>
  <c r="AM44" i="11"/>
  <c r="AN44" i="11"/>
  <c r="AO44" i="11"/>
  <c r="AP44" i="11"/>
  <c r="AQ44" i="11"/>
  <c r="AR44" i="11"/>
  <c r="AS44" i="11"/>
  <c r="D13" i="9"/>
  <c r="E13" i="9"/>
  <c r="F13" i="9"/>
  <c r="G13" i="9"/>
  <c r="H13" i="9"/>
  <c r="I13" i="9"/>
  <c r="J13" i="9"/>
  <c r="K13" i="9"/>
  <c r="L13" i="9"/>
  <c r="M13" i="9"/>
  <c r="N13" i="9"/>
  <c r="O13" i="9"/>
  <c r="P13" i="9"/>
  <c r="Q13" i="9"/>
  <c r="R13" i="9"/>
  <c r="S13" i="9"/>
  <c r="T13" i="9"/>
  <c r="U13" i="9"/>
  <c r="V13" i="9"/>
  <c r="W13" i="9"/>
  <c r="X13" i="9"/>
  <c r="Y13" i="9"/>
  <c r="Z13" i="9"/>
  <c r="AA13" i="9"/>
  <c r="AB13" i="9"/>
  <c r="AC13" i="9"/>
  <c r="AD13" i="9"/>
  <c r="C13" i="9"/>
  <c r="AC3" i="9"/>
  <c r="AC4" i="9"/>
  <c r="AD4" i="9"/>
  <c r="AC5" i="9"/>
  <c r="AD5" i="9"/>
  <c r="AC6" i="9"/>
  <c r="AD6" i="9"/>
  <c r="AC7" i="9"/>
  <c r="AD7" i="9"/>
  <c r="E79" i="11"/>
  <c r="C79" i="11"/>
  <c r="Z79" i="11"/>
  <c r="K79" i="11"/>
  <c r="AB79" i="11"/>
  <c r="D80" i="11"/>
  <c r="P80" i="11"/>
  <c r="AA80" i="11"/>
  <c r="S80" i="11"/>
  <c r="V80" i="11"/>
  <c r="X22" i="9" s="1"/>
  <c r="CE19" i="1" s="1"/>
  <c r="Y80" i="11"/>
  <c r="AC80" i="11"/>
  <c r="I81" i="11"/>
  <c r="M81" i="11"/>
  <c r="L81" i="11"/>
  <c r="Q81" i="11"/>
  <c r="G81" i="11"/>
  <c r="R81" i="11"/>
  <c r="W81" i="11"/>
  <c r="J75" i="11"/>
  <c r="P75" i="11"/>
  <c r="N75" i="11"/>
  <c r="AA75" i="11"/>
  <c r="Q75" i="11"/>
  <c r="R75" i="11"/>
  <c r="S75" i="11"/>
  <c r="C75" i="11"/>
  <c r="X75" i="11"/>
  <c r="Y75" i="11"/>
  <c r="AC75" i="11"/>
  <c r="AA76" i="11"/>
  <c r="Q76" i="11"/>
  <c r="O76" i="11"/>
  <c r="U76" i="11"/>
  <c r="C76" i="11"/>
  <c r="Y76" i="11"/>
  <c r="AB76" i="11"/>
  <c r="J77" i="11"/>
  <c r="N77" i="11"/>
  <c r="F77" i="11"/>
  <c r="Q77" i="11"/>
  <c r="R77" i="11"/>
  <c r="O77" i="11"/>
  <c r="V77" i="11"/>
  <c r="W77" i="11"/>
  <c r="Z77" i="11"/>
  <c r="AB77" i="11"/>
  <c r="H75" i="11"/>
  <c r="D76" i="11"/>
  <c r="H76" i="11"/>
  <c r="I76" i="11"/>
  <c r="M76" i="11"/>
  <c r="H77" i="11"/>
  <c r="AE76" i="11"/>
  <c r="AE18" i="9" s="1"/>
  <c r="CL15" i="1" s="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AG42" i="11"/>
  <c r="AH42" i="11"/>
  <c r="AI42" i="11"/>
  <c r="AJ42" i="11"/>
  <c r="AK42" i="11"/>
  <c r="AL42" i="11"/>
  <c r="AM42" i="11"/>
  <c r="AN42" i="11"/>
  <c r="AO42" i="11"/>
  <c r="AP42" i="11"/>
  <c r="AQ42" i="11"/>
  <c r="AR42" i="11"/>
  <c r="AS42" i="11"/>
  <c r="C42" i="11"/>
  <c r="AE32" i="9" l="1"/>
  <c r="AE31" i="9"/>
  <c r="C56" i="11"/>
  <c r="AE78" i="11" s="1"/>
  <c r="AE20" i="9" s="1"/>
  <c r="CL17" i="1" s="1"/>
  <c r="AD78" i="11"/>
  <c r="W73" i="11"/>
  <c r="Y15" i="9" s="1"/>
  <c r="CF13" i="1" s="1"/>
  <c r="C74" i="11"/>
  <c r="C16" i="9" s="1"/>
  <c r="BJ11" i="1" s="1"/>
  <c r="C67" i="11"/>
  <c r="AE73" i="11" s="1"/>
  <c r="AE15" i="9" s="1"/>
  <c r="CL13" i="1" s="1"/>
  <c r="K74" i="11"/>
  <c r="L16" i="9" s="1"/>
  <c r="BS11" i="1" s="1"/>
  <c r="R74" i="11"/>
  <c r="V16" i="9" s="1"/>
  <c r="CC11" i="1" s="1"/>
  <c r="E74" i="11"/>
  <c r="E16" i="9" s="1"/>
  <c r="BL11" i="1" s="1"/>
  <c r="I74" i="11"/>
  <c r="I16" i="9" s="1"/>
  <c r="BP11" i="1" s="1"/>
  <c r="V74" i="11"/>
  <c r="X16" i="9" s="1"/>
  <c r="CE11" i="1" s="1"/>
  <c r="G74" i="11"/>
  <c r="F16" i="9" s="1"/>
  <c r="BM11" i="1" s="1"/>
  <c r="D74" i="11"/>
  <c r="D16" i="9" s="1"/>
  <c r="BK11" i="1" s="1"/>
  <c r="W74" i="11"/>
  <c r="Y16" i="9" s="1"/>
  <c r="CF11" i="1" s="1"/>
  <c r="AD74" i="11"/>
  <c r="AD16" i="9" s="1"/>
  <c r="CK11" i="1" s="1"/>
  <c r="L74" i="11"/>
  <c r="M16" i="9" s="1"/>
  <c r="BT11" i="1" s="1"/>
  <c r="J74" i="11"/>
  <c r="J16" i="9" s="1"/>
  <c r="BQ11" i="1" s="1"/>
  <c r="Y74" i="11"/>
  <c r="AC16" i="9" s="1"/>
  <c r="CJ11" i="1" s="1"/>
  <c r="O74" i="11"/>
  <c r="Q16" i="9" s="1"/>
  <c r="BX11" i="1" s="1"/>
  <c r="AA74" i="11"/>
  <c r="K16" i="9" s="1"/>
  <c r="BR11" i="1" s="1"/>
  <c r="M74" i="11"/>
  <c r="Z74" i="11"/>
  <c r="AB16" i="9" s="1"/>
  <c r="CI11" i="1" s="1"/>
  <c r="T74" i="11"/>
  <c r="U16" i="9" s="1"/>
  <c r="CB11" i="1" s="1"/>
  <c r="Q74" i="11"/>
  <c r="S16" i="9" s="1"/>
  <c r="BZ11" i="1" s="1"/>
  <c r="N74" i="11"/>
  <c r="O16" i="9" s="1"/>
  <c r="BV11" i="1" s="1"/>
  <c r="AC74" i="11"/>
  <c r="N16" i="9" s="1"/>
  <c r="BU11" i="1" s="1"/>
  <c r="AB74" i="11"/>
  <c r="AA16" i="9" s="1"/>
  <c r="CH11" i="1" s="1"/>
  <c r="X74" i="11"/>
  <c r="Z16" i="9" s="1"/>
  <c r="CG11" i="1" s="1"/>
  <c r="U74" i="11"/>
  <c r="W16" i="9" s="1"/>
  <c r="CD11" i="1" s="1"/>
  <c r="S74" i="11"/>
  <c r="T16" i="9" s="1"/>
  <c r="CA11" i="1" s="1"/>
  <c r="F74" i="11"/>
  <c r="P16" i="9" s="1"/>
  <c r="BW11" i="1" s="1"/>
  <c r="P74" i="11"/>
  <c r="R16" i="9" s="1"/>
  <c r="BY11" i="1" s="1"/>
  <c r="H74" i="11"/>
  <c r="G16" i="9" s="1"/>
  <c r="BN11" i="1" s="1"/>
  <c r="T22" i="9"/>
  <c r="CA19" i="1" s="1"/>
  <c r="AB22" i="9"/>
  <c r="CI19" i="1" s="1"/>
  <c r="C23" i="9"/>
  <c r="BJ20" i="1" s="1"/>
  <c r="C19" i="9"/>
  <c r="AC17" i="9"/>
  <c r="Y17" i="9"/>
  <c r="U17" i="9"/>
  <c r="Q17" i="9"/>
  <c r="M17" i="9"/>
  <c r="I17" i="9"/>
  <c r="E17" i="9"/>
  <c r="Z78" i="11"/>
  <c r="AB20" i="9" s="1"/>
  <c r="C78" i="11"/>
  <c r="C20" i="9" s="1"/>
  <c r="T78" i="11"/>
  <c r="U20" i="9" s="1"/>
  <c r="Q78" i="11"/>
  <c r="S20" i="9" s="1"/>
  <c r="N78" i="11"/>
  <c r="O20" i="9" s="1"/>
  <c r="I78" i="11"/>
  <c r="I20" i="9" s="1"/>
  <c r="AC78" i="11"/>
  <c r="N20" i="9" s="1"/>
  <c r="AB78" i="11"/>
  <c r="AA20" i="9" s="1"/>
  <c r="X78" i="11"/>
  <c r="Z20" i="9" s="1"/>
  <c r="U78" i="11"/>
  <c r="W20" i="9" s="1"/>
  <c r="S78" i="11"/>
  <c r="T20" i="9" s="1"/>
  <c r="F78" i="11"/>
  <c r="P20" i="9" s="1"/>
  <c r="P78" i="11"/>
  <c r="R20" i="9" s="1"/>
  <c r="H78" i="11"/>
  <c r="K78" i="11"/>
  <c r="L20" i="9" s="1"/>
  <c r="C18" i="9"/>
  <c r="W78" i="11"/>
  <c r="Y20" i="9" s="1"/>
  <c r="R78" i="11"/>
  <c r="L78" i="11"/>
  <c r="M20" i="9" s="1"/>
  <c r="J78" i="11"/>
  <c r="J20" i="9" s="1"/>
  <c r="E78" i="11"/>
  <c r="E20" i="9" s="1"/>
  <c r="Y78" i="11"/>
  <c r="AC20" i="9" s="1"/>
  <c r="V78" i="11"/>
  <c r="X20" i="9" s="1"/>
  <c r="O78" i="11"/>
  <c r="Q20" i="9" s="1"/>
  <c r="G78" i="11"/>
  <c r="F20" i="9" s="1"/>
  <c r="AA78" i="11"/>
  <c r="K20" i="9" s="1"/>
  <c r="M78" i="11"/>
  <c r="H20" i="9" s="1"/>
  <c r="D78" i="11"/>
  <c r="D20" i="9" s="1"/>
  <c r="AD21" i="9"/>
  <c r="CK18" i="1" s="1"/>
  <c r="Z18" i="9"/>
  <c r="V18" i="9"/>
  <c r="R18" i="9"/>
  <c r="N18" i="9"/>
  <c r="J18" i="9"/>
  <c r="F18" i="9"/>
  <c r="R23" i="9"/>
  <c r="BY20" i="1" s="1"/>
  <c r="C21" i="9"/>
  <c r="BJ18" i="1" s="1"/>
  <c r="C17" i="9"/>
  <c r="AB23" i="9"/>
  <c r="CI20" i="1" s="1"/>
  <c r="X23" i="9"/>
  <c r="CE20" i="1" s="1"/>
  <c r="T23" i="9"/>
  <c r="CA20" i="1" s="1"/>
  <c r="P23" i="9"/>
  <c r="BW20" i="1" s="1"/>
  <c r="L23" i="9"/>
  <c r="BS20" i="1" s="1"/>
  <c r="H23" i="9"/>
  <c r="BO20" i="1" s="1"/>
  <c r="D23" i="9"/>
  <c r="BK20" i="1" s="1"/>
  <c r="Z22" i="9"/>
  <c r="CG19" i="1" s="1"/>
  <c r="V22" i="9"/>
  <c r="CC19" i="1" s="1"/>
  <c r="R22" i="9"/>
  <c r="BY19" i="1" s="1"/>
  <c r="N22" i="9"/>
  <c r="BU19" i="1" s="1"/>
  <c r="J22" i="9"/>
  <c r="BQ19" i="1" s="1"/>
  <c r="F22" i="9"/>
  <c r="BM19" i="1" s="1"/>
  <c r="AC21" i="9"/>
  <c r="CJ18" i="1" s="1"/>
  <c r="Y21" i="9"/>
  <c r="CF18" i="1" s="1"/>
  <c r="U21" i="9"/>
  <c r="CB18" i="1" s="1"/>
  <c r="Q21" i="9"/>
  <c r="BX18" i="1" s="1"/>
  <c r="M21" i="9"/>
  <c r="BT18" i="1" s="1"/>
  <c r="I21" i="9"/>
  <c r="BP18" i="1" s="1"/>
  <c r="E21" i="9"/>
  <c r="BL18" i="1" s="1"/>
  <c r="AA19" i="9"/>
  <c r="W19" i="9"/>
  <c r="S19" i="9"/>
  <c r="O19" i="9"/>
  <c r="K19" i="9"/>
  <c r="G19" i="9"/>
  <c r="AC18" i="9"/>
  <c r="Y18" i="9"/>
  <c r="U18" i="9"/>
  <c r="Q18" i="9"/>
  <c r="M18" i="9"/>
  <c r="I18" i="9"/>
  <c r="E18" i="9"/>
  <c r="AB17" i="9"/>
  <c r="X17" i="9"/>
  <c r="T17" i="9"/>
  <c r="P17" i="9"/>
  <c r="L17" i="9"/>
  <c r="H17" i="9"/>
  <c r="D17" i="9"/>
  <c r="AD22" i="9"/>
  <c r="CK19" i="1" s="1"/>
  <c r="AD18" i="9"/>
  <c r="V23" i="9"/>
  <c r="CC20" i="1" s="1"/>
  <c r="AA23" i="9"/>
  <c r="CH20" i="1" s="1"/>
  <c r="W23" i="9"/>
  <c r="CD20" i="1" s="1"/>
  <c r="S23" i="9"/>
  <c r="BZ20" i="1" s="1"/>
  <c r="O23" i="9"/>
  <c r="BV20" i="1" s="1"/>
  <c r="K23" i="9"/>
  <c r="BR20" i="1" s="1"/>
  <c r="G23" i="9"/>
  <c r="BN20" i="1" s="1"/>
  <c r="AC22" i="9"/>
  <c r="CJ19" i="1" s="1"/>
  <c r="Y22" i="9"/>
  <c r="CF19" i="1" s="1"/>
  <c r="U22" i="9"/>
  <c r="CB19" i="1" s="1"/>
  <c r="Q22" i="9"/>
  <c r="BX19" i="1" s="1"/>
  <c r="M22" i="9"/>
  <c r="BT19" i="1" s="1"/>
  <c r="I22" i="9"/>
  <c r="BP19" i="1" s="1"/>
  <c r="E22" i="9"/>
  <c r="BL19" i="1" s="1"/>
  <c r="AB21" i="9"/>
  <c r="CI18" i="1" s="1"/>
  <c r="X21" i="9"/>
  <c r="CE18" i="1" s="1"/>
  <c r="T21" i="9"/>
  <c r="CA18" i="1" s="1"/>
  <c r="P21" i="9"/>
  <c r="BW18" i="1" s="1"/>
  <c r="L21" i="9"/>
  <c r="BS18" i="1" s="1"/>
  <c r="H21" i="9"/>
  <c r="BO18" i="1" s="1"/>
  <c r="D21" i="9"/>
  <c r="BK18" i="1" s="1"/>
  <c r="G20" i="9"/>
  <c r="AD19" i="9"/>
  <c r="Z19" i="9"/>
  <c r="V19" i="9"/>
  <c r="R19" i="9"/>
  <c r="N19" i="9"/>
  <c r="J19" i="9"/>
  <c r="F19" i="9"/>
  <c r="AB18" i="9"/>
  <c r="X18" i="9"/>
  <c r="T18" i="9"/>
  <c r="P18" i="9"/>
  <c r="L18" i="9"/>
  <c r="H18" i="9"/>
  <c r="D18" i="9"/>
  <c r="AA17" i="9"/>
  <c r="W17" i="9"/>
  <c r="S17" i="9"/>
  <c r="O17" i="9"/>
  <c r="K17" i="9"/>
  <c r="G17" i="9"/>
  <c r="AD23" i="9"/>
  <c r="CK20" i="1" s="1"/>
  <c r="N23" i="9"/>
  <c r="BU20" i="1" s="1"/>
  <c r="J23" i="9"/>
  <c r="BQ20" i="1" s="1"/>
  <c r="F23" i="9"/>
  <c r="BM20" i="1" s="1"/>
  <c r="P22" i="9"/>
  <c r="BW19" i="1" s="1"/>
  <c r="L22" i="9"/>
  <c r="BS19" i="1" s="1"/>
  <c r="H22" i="9"/>
  <c r="BO19" i="1" s="1"/>
  <c r="D22" i="9"/>
  <c r="BK19" i="1" s="1"/>
  <c r="AA21" i="9"/>
  <c r="CH18" i="1" s="1"/>
  <c r="W21" i="9"/>
  <c r="CD18" i="1" s="1"/>
  <c r="S21" i="9"/>
  <c r="BZ18" i="1" s="1"/>
  <c r="O21" i="9"/>
  <c r="BV18" i="1" s="1"/>
  <c r="K21" i="9"/>
  <c r="BR18" i="1" s="1"/>
  <c r="G21" i="9"/>
  <c r="BN18" i="1" s="1"/>
  <c r="AD20" i="9"/>
  <c r="V20" i="9"/>
  <c r="AC19" i="9"/>
  <c r="Y19" i="9"/>
  <c r="U19" i="9"/>
  <c r="Q19" i="9"/>
  <c r="M19" i="9"/>
  <c r="I19" i="9"/>
  <c r="E19" i="9"/>
  <c r="AA18" i="9"/>
  <c r="W18" i="9"/>
  <c r="S18" i="9"/>
  <c r="O18" i="9"/>
  <c r="K18" i="9"/>
  <c r="G18" i="9"/>
  <c r="AD17" i="9"/>
  <c r="AD31" i="9" s="1"/>
  <c r="Z17" i="9"/>
  <c r="V17" i="9"/>
  <c r="R17" i="9"/>
  <c r="N17" i="9"/>
  <c r="J17" i="9"/>
  <c r="F17" i="9"/>
  <c r="Z23" i="9"/>
  <c r="CG20" i="1" s="1"/>
  <c r="C22" i="9"/>
  <c r="BJ19" i="1" s="1"/>
  <c r="AC23" i="9"/>
  <c r="CJ20" i="1" s="1"/>
  <c r="Y23" i="9"/>
  <c r="CF20" i="1" s="1"/>
  <c r="U23" i="9"/>
  <c r="CB20" i="1" s="1"/>
  <c r="Q23" i="9"/>
  <c r="BX20" i="1" s="1"/>
  <c r="M23" i="9"/>
  <c r="BT20" i="1" s="1"/>
  <c r="I23" i="9"/>
  <c r="BP20" i="1" s="1"/>
  <c r="E23" i="9"/>
  <c r="BL20" i="1" s="1"/>
  <c r="AA22" i="9"/>
  <c r="CH19" i="1" s="1"/>
  <c r="W22" i="9"/>
  <c r="CD19" i="1" s="1"/>
  <c r="S22" i="9"/>
  <c r="BZ19" i="1" s="1"/>
  <c r="O22" i="9"/>
  <c r="BV19" i="1" s="1"/>
  <c r="K22" i="9"/>
  <c r="BR19" i="1" s="1"/>
  <c r="G22" i="9"/>
  <c r="BN19" i="1" s="1"/>
  <c r="Z21" i="9"/>
  <c r="CG18" i="1" s="1"/>
  <c r="V21" i="9"/>
  <c r="CC18" i="1" s="1"/>
  <c r="R21" i="9"/>
  <c r="BY18" i="1" s="1"/>
  <c r="N21" i="9"/>
  <c r="BU18" i="1" s="1"/>
  <c r="J21" i="9"/>
  <c r="BQ18" i="1" s="1"/>
  <c r="F21" i="9"/>
  <c r="BM18" i="1" s="1"/>
  <c r="AB19" i="9"/>
  <c r="X19" i="9"/>
  <c r="T19" i="9"/>
  <c r="P19" i="9"/>
  <c r="L19" i="9"/>
  <c r="H19" i="9"/>
  <c r="D19" i="9"/>
  <c r="AA72" i="11"/>
  <c r="K14" i="9" s="1"/>
  <c r="BR12" i="1" s="1"/>
  <c r="L73" i="11"/>
  <c r="M15" i="9" s="1"/>
  <c r="BT13" i="1" s="1"/>
  <c r="J73" i="11"/>
  <c r="J15" i="9" s="1"/>
  <c r="BQ13" i="1" s="1"/>
  <c r="AK68" i="11"/>
  <c r="T73" i="11"/>
  <c r="U15" i="9" s="1"/>
  <c r="CB13" i="1" s="1"/>
  <c r="E68" i="11"/>
  <c r="AN68" i="11"/>
  <c r="AC73" i="11"/>
  <c r="N15" i="9" s="1"/>
  <c r="BU13" i="1" s="1"/>
  <c r="AB73" i="11"/>
  <c r="AA15" i="9" s="1"/>
  <c r="CH13" i="1" s="1"/>
  <c r="X73" i="11"/>
  <c r="Z15" i="9" s="1"/>
  <c r="CG13" i="1" s="1"/>
  <c r="U73" i="11"/>
  <c r="W15" i="9" s="1"/>
  <c r="CD13" i="1" s="1"/>
  <c r="P73" i="11"/>
  <c r="R15" i="9" s="1"/>
  <c r="BY13" i="1" s="1"/>
  <c r="AQ68" i="11"/>
  <c r="AM68" i="11"/>
  <c r="AI68" i="11"/>
  <c r="Z72" i="11"/>
  <c r="AB14" i="9" s="1"/>
  <c r="CI12" i="1" s="1"/>
  <c r="AL68" i="11"/>
  <c r="Y72" i="11"/>
  <c r="AC14" i="9" s="1"/>
  <c r="CJ12" i="1" s="1"/>
  <c r="V72" i="11"/>
  <c r="X14" i="9" s="1"/>
  <c r="CE12" i="1" s="1"/>
  <c r="M72" i="11"/>
  <c r="H14" i="9" s="1"/>
  <c r="BO12" i="1" s="1"/>
  <c r="D73" i="11"/>
  <c r="D15" i="9" s="1"/>
  <c r="BK13" i="1" s="1"/>
  <c r="T72" i="11"/>
  <c r="U14" i="9" s="1"/>
  <c r="CB12" i="1" s="1"/>
  <c r="H32" i="9" l="1"/>
  <c r="H31" i="9"/>
  <c r="H16" i="9"/>
  <c r="BO11" i="1" s="1"/>
  <c r="R73" i="11"/>
  <c r="V15" i="9" s="1"/>
  <c r="CC13" i="1" s="1"/>
  <c r="K72" i="11"/>
  <c r="L14" i="9" s="1"/>
  <c r="BS12" i="1" s="1"/>
  <c r="X72" i="11"/>
  <c r="Z14" i="9" s="1"/>
  <c r="CG12" i="1" s="1"/>
  <c r="P72" i="11"/>
  <c r="R14" i="9" s="1"/>
  <c r="BY12" i="1" s="1"/>
  <c r="C73" i="11"/>
  <c r="C15" i="9" s="1"/>
  <c r="BJ13" i="1" s="1"/>
  <c r="F72" i="11"/>
  <c r="P14" i="9" s="1"/>
  <c r="BW12" i="1" s="1"/>
  <c r="AB72" i="11"/>
  <c r="AA14" i="9" s="1"/>
  <c r="CH12" i="1" s="1"/>
  <c r="R72" i="11"/>
  <c r="V14" i="9" s="1"/>
  <c r="CC12" i="1" s="1"/>
  <c r="O72" i="11"/>
  <c r="Q14" i="9" s="1"/>
  <c r="BX12" i="1" s="1"/>
  <c r="F73" i="11"/>
  <c r="P15" i="9" s="1"/>
  <c r="BW13" i="1" s="1"/>
  <c r="K73" i="11"/>
  <c r="L15" i="9" s="1"/>
  <c r="BS13" i="1" s="1"/>
  <c r="AE33" i="9"/>
  <c r="AF16" i="1" s="1"/>
  <c r="AE34" i="9"/>
  <c r="BI17" i="1" s="1"/>
  <c r="E73" i="11"/>
  <c r="E15" i="9" s="1"/>
  <c r="BL13" i="1" s="1"/>
  <c r="L72" i="11"/>
  <c r="M14" i="9" s="1"/>
  <c r="BT12" i="1" s="1"/>
  <c r="H73" i="11"/>
  <c r="G15" i="9" s="1"/>
  <c r="BN13" i="1" s="1"/>
  <c r="H72" i="11"/>
  <c r="G14" i="9" s="1"/>
  <c r="BN12" i="1" s="1"/>
  <c r="U72" i="11"/>
  <c r="W14" i="9" s="1"/>
  <c r="CD12" i="1" s="1"/>
  <c r="N73" i="11"/>
  <c r="O15" i="9" s="1"/>
  <c r="BV13" i="1" s="1"/>
  <c r="I72" i="11"/>
  <c r="I14" i="9" s="1"/>
  <c r="BP12" i="1" s="1"/>
  <c r="V73" i="11"/>
  <c r="X15" i="9" s="1"/>
  <c r="CE13" i="1" s="1"/>
  <c r="O73" i="11"/>
  <c r="Q15" i="9" s="1"/>
  <c r="BX13" i="1" s="1"/>
  <c r="Q73" i="11"/>
  <c r="S15" i="9" s="1"/>
  <c r="BZ13" i="1" s="1"/>
  <c r="N72" i="11"/>
  <c r="O14" i="9" s="1"/>
  <c r="BV12" i="1" s="1"/>
  <c r="M73" i="11"/>
  <c r="H15" i="9" s="1"/>
  <c r="BO13" i="1" s="1"/>
  <c r="Y73" i="11"/>
  <c r="AC15" i="9" s="1"/>
  <c r="CJ13" i="1" s="1"/>
  <c r="C14" i="9"/>
  <c r="BJ12" i="1" s="1"/>
  <c r="G73" i="11"/>
  <c r="F15" i="9" s="1"/>
  <c r="BM13" i="1" s="1"/>
  <c r="S73" i="11"/>
  <c r="T15" i="9" s="1"/>
  <c r="CA13" i="1" s="1"/>
  <c r="E72" i="11"/>
  <c r="E14" i="9" s="1"/>
  <c r="BL12" i="1" s="1"/>
  <c r="AD72" i="11"/>
  <c r="AD14" i="9" s="1"/>
  <c r="J72" i="11"/>
  <c r="J14" i="9" s="1"/>
  <c r="BQ12" i="1" s="1"/>
  <c r="W72" i="11"/>
  <c r="Y14" i="9" s="1"/>
  <c r="CF12" i="1" s="1"/>
  <c r="S72" i="11"/>
  <c r="T14" i="9" s="1"/>
  <c r="CA12" i="1" s="1"/>
  <c r="AC72" i="11"/>
  <c r="N14" i="9" s="1"/>
  <c r="BU12" i="1" s="1"/>
  <c r="I73" i="11"/>
  <c r="I15" i="9" s="1"/>
  <c r="BP13" i="1" s="1"/>
  <c r="Z73" i="11"/>
  <c r="AB15" i="9" s="1"/>
  <c r="CI13" i="1" s="1"/>
  <c r="AD73" i="11"/>
  <c r="AD15" i="9" s="1"/>
  <c r="CK13" i="1" s="1"/>
  <c r="AA73" i="11"/>
  <c r="K15" i="9" s="1"/>
  <c r="BR13" i="1" s="1"/>
  <c r="BI14" i="1"/>
  <c r="AF14" i="1"/>
  <c r="AF15" i="1"/>
  <c r="BI15" i="1"/>
  <c r="BI16" i="1"/>
  <c r="AG68" i="11"/>
  <c r="AR68" i="11"/>
  <c r="AS68" i="11"/>
  <c r="Q72" i="11"/>
  <c r="S14" i="9" s="1"/>
  <c r="BZ12" i="1" s="1"/>
  <c r="AH68" i="11"/>
  <c r="AO68" i="11"/>
  <c r="AP68" i="11"/>
  <c r="X68" i="11"/>
  <c r="I68" i="11"/>
  <c r="K68" i="11"/>
  <c r="AB68" i="11"/>
  <c r="D72" i="11"/>
  <c r="D14" i="9" s="1"/>
  <c r="G68" i="11"/>
  <c r="S68" i="11"/>
  <c r="AJ68" i="11"/>
  <c r="O68" i="11"/>
  <c r="Y68" i="11"/>
  <c r="AA68" i="11"/>
  <c r="F68" i="11"/>
  <c r="W68" i="11"/>
  <c r="H68" i="11"/>
  <c r="N68" i="11"/>
  <c r="C68" i="11"/>
  <c r="AE72" i="11"/>
  <c r="AE14" i="9" s="1"/>
  <c r="AE29" i="9" s="1"/>
  <c r="AE68" i="11"/>
  <c r="V68" i="11"/>
  <c r="Z68" i="11"/>
  <c r="M68" i="11"/>
  <c r="AD68" i="11"/>
  <c r="P68" i="11"/>
  <c r="L68" i="11"/>
  <c r="U68" i="11"/>
  <c r="AF68" i="11"/>
  <c r="J68" i="11"/>
  <c r="R68" i="11"/>
  <c r="T68" i="11"/>
  <c r="AC68" i="11"/>
  <c r="CH16" i="1"/>
  <c r="AA33" i="9"/>
  <c r="CB17" i="1"/>
  <c r="U34" i="9"/>
  <c r="CF14" i="1"/>
  <c r="CC14" i="1"/>
  <c r="CH15" i="1"/>
  <c r="CC17" i="1"/>
  <c r="V34" i="9"/>
  <c r="BN14" i="1"/>
  <c r="BS15" i="1"/>
  <c r="BY16" i="1"/>
  <c r="R33" i="9"/>
  <c r="CA14" i="1"/>
  <c r="CF15" i="1"/>
  <c r="BQ15" i="1"/>
  <c r="BR17" i="1"/>
  <c r="K34" i="9"/>
  <c r="CD17" i="1"/>
  <c r="W34" i="9"/>
  <c r="BJ17" i="1"/>
  <c r="C34" i="9"/>
  <c r="CJ14" i="1"/>
  <c r="AC31" i="9"/>
  <c r="BO17" i="1"/>
  <c r="H34" i="9"/>
  <c r="BK16" i="1"/>
  <c r="D33" i="9"/>
  <c r="BO16" i="1"/>
  <c r="H33" i="9"/>
  <c r="CG14" i="1"/>
  <c r="BL16" i="1"/>
  <c r="E33" i="9"/>
  <c r="CK17" i="1"/>
  <c r="AD34" i="9"/>
  <c r="BR14" i="1"/>
  <c r="BW15" i="1"/>
  <c r="CC16" i="1"/>
  <c r="V33" i="9"/>
  <c r="CE14" i="1"/>
  <c r="CJ15" i="1"/>
  <c r="AC32" i="9"/>
  <c r="BU15" i="1"/>
  <c r="BM17" i="1"/>
  <c r="F34" i="9"/>
  <c r="CF17" i="1"/>
  <c r="Y34" i="9"/>
  <c r="CG17" i="1"/>
  <c r="Z34" i="9"/>
  <c r="CI17" i="1"/>
  <c r="AB34" i="9"/>
  <c r="BJ16" i="1"/>
  <c r="C33" i="9"/>
  <c r="CJ16" i="1"/>
  <c r="AC33" i="9"/>
  <c r="BT17" i="1"/>
  <c r="M34" i="9"/>
  <c r="BS16" i="1"/>
  <c r="L33" i="9"/>
  <c r="CK14" i="1"/>
  <c r="BP16" i="1"/>
  <c r="I33" i="9"/>
  <c r="BV14" i="1"/>
  <c r="CA15" i="1"/>
  <c r="CG16" i="1"/>
  <c r="Z33" i="9"/>
  <c r="CK15" i="1"/>
  <c r="AD32" i="9"/>
  <c r="CI14" i="1"/>
  <c r="BN16" i="1"/>
  <c r="G33" i="9"/>
  <c r="BY15" i="1"/>
  <c r="BX17" i="1"/>
  <c r="Q34" i="9"/>
  <c r="BJ15" i="1"/>
  <c r="CH17" i="1"/>
  <c r="AA34" i="9"/>
  <c r="BL14" i="1"/>
  <c r="CD15" i="1"/>
  <c r="BO15" i="1"/>
  <c r="BW14" i="1"/>
  <c r="BM15" i="1"/>
  <c r="BW16" i="1"/>
  <c r="P33" i="9"/>
  <c r="BN15" i="1"/>
  <c r="BT16" i="1"/>
  <c r="M33" i="9"/>
  <c r="BZ14" i="1"/>
  <c r="CE15" i="1"/>
  <c r="CK16" i="1"/>
  <c r="AD33" i="9"/>
  <c r="BL15" i="1"/>
  <c r="BR16" i="1"/>
  <c r="K33" i="9"/>
  <c r="CC15" i="1"/>
  <c r="CE17" i="1"/>
  <c r="X34" i="9"/>
  <c r="BS17" i="1"/>
  <c r="L34" i="9"/>
  <c r="BU17" i="1"/>
  <c r="N34" i="9"/>
  <c r="BP14" i="1"/>
  <c r="BY14" i="1"/>
  <c r="BU16" i="1"/>
  <c r="N33" i="9"/>
  <c r="CB15" i="1"/>
  <c r="CA16" i="1"/>
  <c r="T33" i="9"/>
  <c r="BM14" i="1"/>
  <c r="BR15" i="1"/>
  <c r="BX16" i="1"/>
  <c r="Q33" i="9"/>
  <c r="CD14" i="1"/>
  <c r="CI15" i="1"/>
  <c r="BN17" i="1"/>
  <c r="G34" i="9"/>
  <c r="BK14" i="1"/>
  <c r="BP15" i="1"/>
  <c r="BV16" i="1"/>
  <c r="O33" i="9"/>
  <c r="BJ14" i="1"/>
  <c r="CG15" i="1"/>
  <c r="CJ17" i="1"/>
  <c r="AC34" i="9"/>
  <c r="BP17" i="1"/>
  <c r="I34" i="9"/>
  <c r="BT14" i="1"/>
  <c r="CE16" i="1"/>
  <c r="X33" i="9"/>
  <c r="BQ14" i="1"/>
  <c r="BV15" i="1"/>
  <c r="CB16" i="1"/>
  <c r="U33" i="9"/>
  <c r="CH14" i="1"/>
  <c r="BM16" i="1"/>
  <c r="F33" i="9"/>
  <c r="BO14" i="1"/>
  <c r="BT15" i="1"/>
  <c r="BZ16" i="1"/>
  <c r="S33" i="9"/>
  <c r="BL17" i="1"/>
  <c r="E34" i="9"/>
  <c r="BY17" i="1"/>
  <c r="R34" i="9"/>
  <c r="BV17" i="1"/>
  <c r="O34" i="9"/>
  <c r="BX14" i="1"/>
  <c r="CA17" i="1"/>
  <c r="T34" i="9"/>
  <c r="CI16" i="1"/>
  <c r="AB33" i="9"/>
  <c r="BU14" i="1"/>
  <c r="BZ15" i="1"/>
  <c r="CF16" i="1"/>
  <c r="Y33" i="9"/>
  <c r="BK15" i="1"/>
  <c r="J33" i="9"/>
  <c r="BQ16" i="1"/>
  <c r="BS14" i="1"/>
  <c r="BX15" i="1"/>
  <c r="CD16" i="1"/>
  <c r="W33" i="9"/>
  <c r="BK17" i="1"/>
  <c r="D34" i="9"/>
  <c r="BQ17" i="1"/>
  <c r="J34" i="9"/>
  <c r="BW17" i="1"/>
  <c r="P34" i="9"/>
  <c r="BZ17" i="1"/>
  <c r="S34" i="9"/>
  <c r="CB14" i="1"/>
  <c r="K28" i="9"/>
  <c r="U29" i="9"/>
  <c r="AA29" i="9"/>
  <c r="U28" i="9"/>
  <c r="K30" i="9"/>
  <c r="AC30" i="9"/>
  <c r="P28" i="9"/>
  <c r="AA30" i="9"/>
  <c r="AA28" i="9"/>
  <c r="E30" i="9"/>
  <c r="U30" i="9"/>
  <c r="W28" i="9" l="1"/>
  <c r="R30" i="9"/>
  <c r="R29" i="9"/>
  <c r="Z29" i="9"/>
  <c r="X30" i="9"/>
  <c r="Y11" i="1" s="1"/>
  <c r="Z30" i="9"/>
  <c r="BD11" i="1" s="1"/>
  <c r="L28" i="9"/>
  <c r="AP12" i="1" s="1"/>
  <c r="W29" i="9"/>
  <c r="X13" i="1" s="1"/>
  <c r="Z28" i="9"/>
  <c r="BD12" i="1" s="1"/>
  <c r="V30" i="9"/>
  <c r="AZ11" i="1" s="1"/>
  <c r="L29" i="9"/>
  <c r="P30" i="9"/>
  <c r="AT11" i="1" s="1"/>
  <c r="Q28" i="9"/>
  <c r="R12" i="1" s="1"/>
  <c r="C28" i="9"/>
  <c r="AG12" i="1" s="1"/>
  <c r="P29" i="9"/>
  <c r="Q13" i="1" s="1"/>
  <c r="N30" i="9"/>
  <c r="AR11" i="1" s="1"/>
  <c r="C30" i="9"/>
  <c r="AG11" i="1" s="1"/>
  <c r="AC28" i="9"/>
  <c r="AD12" i="1" s="1"/>
  <c r="W30" i="9"/>
  <c r="BA11" i="1" s="1"/>
  <c r="AC29" i="9"/>
  <c r="Q30" i="9"/>
  <c r="AU11" i="1" s="1"/>
  <c r="N28" i="9"/>
  <c r="AR12" i="1" s="1"/>
  <c r="L30" i="9"/>
  <c r="M11" i="1" s="1"/>
  <c r="R28" i="9"/>
  <c r="AV12" i="1" s="1"/>
  <c r="J29" i="9"/>
  <c r="K13" i="1" s="1"/>
  <c r="I30" i="9"/>
  <c r="AM11" i="1" s="1"/>
  <c r="J28" i="9"/>
  <c r="AN12" i="1" s="1"/>
  <c r="J30" i="9"/>
  <c r="Y30" i="9"/>
  <c r="BC11" i="1" s="1"/>
  <c r="H30" i="9"/>
  <c r="AL11" i="1" s="1"/>
  <c r="Y29" i="9"/>
  <c r="Z13" i="1" s="1"/>
  <c r="AB29" i="9"/>
  <c r="BF13" i="1" s="1"/>
  <c r="I28" i="9"/>
  <c r="J12" i="1" s="1"/>
  <c r="AF17" i="1"/>
  <c r="AB28" i="9"/>
  <c r="BF12" i="1" s="1"/>
  <c r="X28" i="9"/>
  <c r="X29" i="9"/>
  <c r="BB13" i="1" s="1"/>
  <c r="G30" i="9"/>
  <c r="H11" i="1" s="1"/>
  <c r="O30" i="9"/>
  <c r="P11" i="1" s="1"/>
  <c r="AB30" i="9"/>
  <c r="AC11" i="1" s="1"/>
  <c r="G29" i="9"/>
  <c r="AK13" i="1" s="1"/>
  <c r="T28" i="9"/>
  <c r="AX12" i="1" s="1"/>
  <c r="V29" i="9"/>
  <c r="W13" i="1" s="1"/>
  <c r="H29" i="9"/>
  <c r="I13" i="1" s="1"/>
  <c r="G28" i="9"/>
  <c r="H12" i="1" s="1"/>
  <c r="Q29" i="9"/>
  <c r="R13" i="1" s="1"/>
  <c r="H28" i="9"/>
  <c r="AL12" i="1" s="1"/>
  <c r="V28" i="9"/>
  <c r="AZ12" i="1" s="1"/>
  <c r="Y28" i="9"/>
  <c r="BC12" i="1" s="1"/>
  <c r="BI13" i="1"/>
  <c r="AF13" i="1"/>
  <c r="M29" i="9"/>
  <c r="N13" i="1" s="1"/>
  <c r="T29" i="9"/>
  <c r="U13" i="1" s="1"/>
  <c r="O28" i="9"/>
  <c r="P12" i="1" s="1"/>
  <c r="M30" i="9"/>
  <c r="AQ11" i="1" s="1"/>
  <c r="E29" i="9"/>
  <c r="AI13" i="1" s="1"/>
  <c r="E28" i="9"/>
  <c r="F12" i="1" s="1"/>
  <c r="T30" i="9"/>
  <c r="U11" i="1" s="1"/>
  <c r="M28" i="9"/>
  <c r="AQ12" i="1" s="1"/>
  <c r="AD28" i="9"/>
  <c r="AE12" i="1" s="1"/>
  <c r="AD30" i="9"/>
  <c r="AE11" i="1" s="1"/>
  <c r="AD29" i="9"/>
  <c r="BH13" i="1" s="1"/>
  <c r="K29" i="9"/>
  <c r="AO13" i="1" s="1"/>
  <c r="C29" i="9"/>
  <c r="D13" i="1" s="1"/>
  <c r="I29" i="9"/>
  <c r="J13" i="1" s="1"/>
  <c r="O29" i="9"/>
  <c r="P13" i="1" s="1"/>
  <c r="N29" i="9"/>
  <c r="AR13" i="1" s="1"/>
  <c r="CL12" i="1"/>
  <c r="AE30" i="9"/>
  <c r="AE28" i="9"/>
  <c r="G72" i="11"/>
  <c r="F14" i="9" s="1"/>
  <c r="S29" i="9"/>
  <c r="AW13" i="1" s="1"/>
  <c r="S28" i="9"/>
  <c r="AW12" i="1" s="1"/>
  <c r="S30" i="9"/>
  <c r="T11" i="1" s="1"/>
  <c r="Q68" i="11"/>
  <c r="CK12" i="1"/>
  <c r="BK12" i="1"/>
  <c r="D29" i="9"/>
  <c r="E13" i="1" s="1"/>
  <c r="D30" i="9"/>
  <c r="E11" i="1" s="1"/>
  <c r="D28" i="9"/>
  <c r="AH12" i="1" s="1"/>
  <c r="BB16" i="1"/>
  <c r="Y16" i="1"/>
  <c r="AD16" i="1"/>
  <c r="BG16" i="1"/>
  <c r="W17" i="1"/>
  <c r="AZ17" i="1"/>
  <c r="X12" i="1"/>
  <c r="BA12" i="1"/>
  <c r="AV11" i="1"/>
  <c r="S11" i="1"/>
  <c r="AY13" i="1"/>
  <c r="V13" i="1"/>
  <c r="AO12" i="1"/>
  <c r="L12" i="1"/>
  <c r="T17" i="1"/>
  <c r="AW17" i="1"/>
  <c r="BA16" i="1"/>
  <c r="X16" i="1"/>
  <c r="AC16" i="1"/>
  <c r="BF16" i="1"/>
  <c r="AV17" i="1"/>
  <c r="S17" i="1"/>
  <c r="AM17" i="1"/>
  <c r="J17" i="1"/>
  <c r="AS16" i="1"/>
  <c r="P16" i="1"/>
  <c r="BB17" i="1"/>
  <c r="Y17" i="1"/>
  <c r="AE16" i="1"/>
  <c r="BH16" i="1"/>
  <c r="AB17" i="1"/>
  <c r="BE17" i="1"/>
  <c r="AK16" i="1"/>
  <c r="H16" i="1"/>
  <c r="M16" i="1"/>
  <c r="AP16" i="1"/>
  <c r="AC17" i="1"/>
  <c r="BF17" i="1"/>
  <c r="BG14" i="1"/>
  <c r="AD14" i="1"/>
  <c r="V11" i="1"/>
  <c r="AY11" i="1"/>
  <c r="AB11" i="1"/>
  <c r="BE11" i="1"/>
  <c r="AN11" i="1"/>
  <c r="K11" i="1"/>
  <c r="F11" i="1"/>
  <c r="AI11" i="1"/>
  <c r="BE12" i="1"/>
  <c r="AB12" i="1"/>
  <c r="AB13" i="1"/>
  <c r="BE13" i="1"/>
  <c r="AU12" i="1"/>
  <c r="AT17" i="1"/>
  <c r="Q17" i="1"/>
  <c r="BC16" i="1"/>
  <c r="Z16" i="1"/>
  <c r="U17" i="1"/>
  <c r="AX17" i="1"/>
  <c r="F17" i="1"/>
  <c r="AI17" i="1"/>
  <c r="G16" i="1"/>
  <c r="AJ16" i="1"/>
  <c r="AD17" i="1"/>
  <c r="BG17" i="1"/>
  <c r="U16" i="1"/>
  <c r="AX16" i="1"/>
  <c r="AT16" i="1"/>
  <c r="Q16" i="1"/>
  <c r="N17" i="1"/>
  <c r="AQ17" i="1"/>
  <c r="BD17" i="1"/>
  <c r="AA17" i="1"/>
  <c r="AD15" i="1"/>
  <c r="BG15" i="1"/>
  <c r="AL16" i="1"/>
  <c r="I16" i="1"/>
  <c r="AG17" i="1"/>
  <c r="D17" i="1"/>
  <c r="S13" i="1"/>
  <c r="AV13" i="1"/>
  <c r="AD11" i="1"/>
  <c r="BG11" i="1"/>
  <c r="BH15" i="1"/>
  <c r="AE15" i="1"/>
  <c r="BA17" i="1"/>
  <c r="X17" i="1"/>
  <c r="T16" i="1"/>
  <c r="AW16" i="1"/>
  <c r="O17" i="1"/>
  <c r="AR17" i="1"/>
  <c r="AM16" i="1"/>
  <c r="J16" i="1"/>
  <c r="AE17" i="1"/>
  <c r="BH17" i="1"/>
  <c r="V17" i="1"/>
  <c r="AY17" i="1"/>
  <c r="V12" i="1"/>
  <c r="AY12" i="1"/>
  <c r="L11" i="1"/>
  <c r="AO11" i="1"/>
  <c r="AA13" i="1"/>
  <c r="BD13" i="1"/>
  <c r="E17" i="1"/>
  <c r="AH17" i="1"/>
  <c r="P17" i="1"/>
  <c r="AS17" i="1"/>
  <c r="V16" i="1"/>
  <c r="AY16" i="1"/>
  <c r="H17" i="1"/>
  <c r="AK17" i="1"/>
  <c r="AR16" i="1"/>
  <c r="O16" i="1"/>
  <c r="M17" i="1"/>
  <c r="AP17" i="1"/>
  <c r="N16" i="1"/>
  <c r="AQ16" i="1"/>
  <c r="AA16" i="1"/>
  <c r="BD16" i="1"/>
  <c r="BH14" i="1"/>
  <c r="AE14" i="1"/>
  <c r="AG16" i="1"/>
  <c r="D16" i="1"/>
  <c r="G17" i="1"/>
  <c r="AJ17" i="1"/>
  <c r="AZ16" i="1"/>
  <c r="W16" i="1"/>
  <c r="F16" i="1"/>
  <c r="AI16" i="1"/>
  <c r="AL17" i="1"/>
  <c r="I17" i="1"/>
  <c r="L17" i="1"/>
  <c r="AO17" i="1"/>
  <c r="AV16" i="1"/>
  <c r="S16" i="1"/>
  <c r="AB16" i="1"/>
  <c r="BE16" i="1"/>
  <c r="AN17" i="1"/>
  <c r="K17" i="1"/>
  <c r="AU16" i="1"/>
  <c r="R16" i="1"/>
  <c r="L16" i="1"/>
  <c r="AO16" i="1"/>
  <c r="AU17" i="1"/>
  <c r="R17" i="1"/>
  <c r="BC17" i="1"/>
  <c r="Z17" i="1"/>
  <c r="E16" i="1"/>
  <c r="AH16" i="1"/>
  <c r="BG13" i="1"/>
  <c r="AD13" i="1"/>
  <c r="Q12" i="1"/>
  <c r="AT12" i="1"/>
  <c r="AP13" i="1"/>
  <c r="M13" i="1"/>
  <c r="Y12" i="1"/>
  <c r="BB12" i="1"/>
  <c r="K16" i="1"/>
  <c r="AN16" i="1"/>
  <c r="D6" i="9"/>
  <c r="E6" i="9"/>
  <c r="F6" i="9"/>
  <c r="G6" i="9"/>
  <c r="H6" i="9"/>
  <c r="I6" i="9"/>
  <c r="J6" i="9"/>
  <c r="K6" i="9"/>
  <c r="L6" i="9"/>
  <c r="M6" i="9"/>
  <c r="N6" i="9"/>
  <c r="O6" i="9"/>
  <c r="P6" i="9"/>
  <c r="Q6" i="9"/>
  <c r="R6" i="9"/>
  <c r="S6" i="9"/>
  <c r="T6" i="9"/>
  <c r="U6" i="9"/>
  <c r="V6" i="9"/>
  <c r="W6" i="9"/>
  <c r="X6" i="9"/>
  <c r="Y6" i="9"/>
  <c r="Z6" i="9"/>
  <c r="AA6" i="9"/>
  <c r="AB6" i="9"/>
  <c r="D7" i="9"/>
  <c r="E7" i="9"/>
  <c r="F7" i="9"/>
  <c r="G7" i="9"/>
  <c r="H7" i="9"/>
  <c r="I7" i="9"/>
  <c r="I32" i="9" s="1"/>
  <c r="AM15" i="1" s="1"/>
  <c r="J7" i="9"/>
  <c r="K7" i="9"/>
  <c r="L7" i="9"/>
  <c r="M7" i="9"/>
  <c r="N7" i="9"/>
  <c r="O7" i="9"/>
  <c r="P7" i="9"/>
  <c r="Q7" i="9"/>
  <c r="Q32" i="9" s="1"/>
  <c r="R15" i="1" s="1"/>
  <c r="R7" i="9"/>
  <c r="S7" i="9"/>
  <c r="T7" i="9"/>
  <c r="U7" i="9"/>
  <c r="V7" i="9"/>
  <c r="W7" i="9"/>
  <c r="X7" i="9"/>
  <c r="Y7" i="9"/>
  <c r="Y32" i="9" s="1"/>
  <c r="BC15" i="1" s="1"/>
  <c r="Z7" i="9"/>
  <c r="AA7" i="9"/>
  <c r="AB7" i="9"/>
  <c r="C7" i="9"/>
  <c r="C6" i="9"/>
  <c r="D3" i="9"/>
  <c r="E3" i="9"/>
  <c r="F3" i="9"/>
  <c r="G3" i="9"/>
  <c r="H3" i="9"/>
  <c r="I3" i="9"/>
  <c r="J3" i="9"/>
  <c r="K3" i="9"/>
  <c r="L3" i="9"/>
  <c r="M3" i="9"/>
  <c r="N3" i="9"/>
  <c r="O3" i="9"/>
  <c r="P3" i="9"/>
  <c r="Q3" i="9"/>
  <c r="R3" i="9"/>
  <c r="S3" i="9"/>
  <c r="T3" i="9"/>
  <c r="U3" i="9"/>
  <c r="V3" i="9"/>
  <c r="W3" i="9"/>
  <c r="X3" i="9"/>
  <c r="Y3" i="9"/>
  <c r="Z3" i="9"/>
  <c r="AA3" i="9"/>
  <c r="AB3" i="9"/>
  <c r="D4"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C4" i="9"/>
  <c r="C5" i="9"/>
  <c r="C19" i="10"/>
  <c r="I28" i="10"/>
  <c r="I27" i="10"/>
  <c r="I26" i="10"/>
  <c r="I25" i="10"/>
  <c r="I24" i="10"/>
  <c r="I23" i="10"/>
  <c r="I22" i="10"/>
  <c r="I21" i="10"/>
  <c r="I19" i="10"/>
  <c r="I18" i="10"/>
  <c r="I17" i="10"/>
  <c r="I16" i="10"/>
  <c r="I14" i="10"/>
  <c r="I13" i="10"/>
  <c r="I9" i="10"/>
  <c r="I7" i="10"/>
  <c r="M6" i="10"/>
  <c r="M7" i="10" s="1"/>
  <c r="I6" i="10"/>
  <c r="I4" i="10"/>
  <c r="I2" i="10"/>
  <c r="BH11" i="1" l="1"/>
  <c r="BB11" i="1"/>
  <c r="AX13" i="1"/>
  <c r="Y13" i="1"/>
  <c r="R11" i="1"/>
  <c r="AK12" i="1"/>
  <c r="AQ13" i="1"/>
  <c r="Q11" i="1"/>
  <c r="N11" i="1"/>
  <c r="AC13" i="1"/>
  <c r="D12" i="1"/>
  <c r="O12" i="1"/>
  <c r="O11" i="1"/>
  <c r="W12" i="1"/>
  <c r="BF11" i="1"/>
  <c r="F13" i="1"/>
  <c r="AT13" i="1"/>
  <c r="T12" i="1"/>
  <c r="AA12" i="1"/>
  <c r="T13" i="1"/>
  <c r="AA11" i="1"/>
  <c r="BA13" i="1"/>
  <c r="L13" i="1"/>
  <c r="AX11" i="1"/>
  <c r="AP11" i="1"/>
  <c r="H13" i="1"/>
  <c r="S12" i="1"/>
  <c r="W11" i="1"/>
  <c r="BG12" i="1"/>
  <c r="D11" i="1"/>
  <c r="AS11" i="1"/>
  <c r="U12" i="1"/>
  <c r="J11" i="1"/>
  <c r="AM12" i="1"/>
  <c r="M12" i="1"/>
  <c r="Z12" i="1"/>
  <c r="AG13" i="1"/>
  <c r="AS13" i="1"/>
  <c r="AI12" i="1"/>
  <c r="AN13" i="1"/>
  <c r="X11" i="1"/>
  <c r="AZ13" i="1"/>
  <c r="N12" i="1"/>
  <c r="O13" i="1"/>
  <c r="K12" i="1"/>
  <c r="AC12" i="1"/>
  <c r="AL13" i="1"/>
  <c r="AS12" i="1"/>
  <c r="I12" i="1"/>
  <c r="AU13" i="1"/>
  <c r="AK11" i="1"/>
  <c r="I11" i="1"/>
  <c r="Z11" i="1"/>
  <c r="BC13" i="1"/>
  <c r="BH12" i="1"/>
  <c r="BI12" i="1"/>
  <c r="AF12" i="1"/>
  <c r="AF11" i="1"/>
  <c r="BI11" i="1"/>
  <c r="AW11" i="1"/>
  <c r="AE13" i="1"/>
  <c r="AM13" i="1"/>
  <c r="BM12" i="1"/>
  <c r="F28" i="9"/>
  <c r="F30" i="9"/>
  <c r="F29" i="9"/>
  <c r="AH13" i="1"/>
  <c r="U32" i="9"/>
  <c r="V15" i="1" s="1"/>
  <c r="M32" i="9"/>
  <c r="N15" i="1" s="1"/>
  <c r="E32" i="9"/>
  <c r="F15" i="1" s="1"/>
  <c r="C31" i="9"/>
  <c r="AG14" i="1" s="1"/>
  <c r="V32" i="9"/>
  <c r="AZ15" i="1" s="1"/>
  <c r="N32" i="9"/>
  <c r="AR15" i="1" s="1"/>
  <c r="F32" i="9"/>
  <c r="AJ15" i="1" s="1"/>
  <c r="X32" i="9"/>
  <c r="Y15" i="1" s="1"/>
  <c r="P32" i="9"/>
  <c r="AT15" i="1" s="1"/>
  <c r="AL15" i="1"/>
  <c r="AH11" i="1"/>
  <c r="W31" i="9"/>
  <c r="X14" i="1" s="1"/>
  <c r="G31" i="9"/>
  <c r="H14" i="1" s="1"/>
  <c r="Z31" i="9"/>
  <c r="AA14" i="1" s="1"/>
  <c r="R31" i="9"/>
  <c r="S14" i="1" s="1"/>
  <c r="J31" i="9"/>
  <c r="K14" i="1" s="1"/>
  <c r="O31" i="9"/>
  <c r="P14" i="1" s="1"/>
  <c r="AA32" i="9"/>
  <c r="S32" i="9"/>
  <c r="K32" i="9"/>
  <c r="AB32" i="9"/>
  <c r="AC15" i="1" s="1"/>
  <c r="T32" i="9"/>
  <c r="U15" i="1" s="1"/>
  <c r="L32" i="9"/>
  <c r="M15" i="1" s="1"/>
  <c r="D32" i="9"/>
  <c r="E15" i="1" s="1"/>
  <c r="AU15" i="1"/>
  <c r="Q31" i="9"/>
  <c r="Z15" i="1"/>
  <c r="J15" i="1"/>
  <c r="Y31" i="9"/>
  <c r="I31" i="9"/>
  <c r="W32" i="9"/>
  <c r="O32" i="9"/>
  <c r="G32" i="9"/>
  <c r="X31" i="9"/>
  <c r="P31" i="9"/>
  <c r="F31" i="9"/>
  <c r="C32" i="9"/>
  <c r="U31" i="9"/>
  <c r="M31" i="9"/>
  <c r="E31" i="9"/>
  <c r="V31" i="9"/>
  <c r="AB31" i="9"/>
  <c r="T31" i="9"/>
  <c r="L31" i="9"/>
  <c r="D31" i="9"/>
  <c r="N31" i="9"/>
  <c r="Z32" i="9"/>
  <c r="R32" i="9"/>
  <c r="J32" i="9"/>
  <c r="AA31" i="9"/>
  <c r="S31" i="9"/>
  <c r="K31" i="9"/>
  <c r="E12" i="1"/>
  <c r="C20" i="10"/>
  <c r="C18" i="10"/>
  <c r="C16" i="10"/>
  <c r="C10" i="10"/>
  <c r="C28" i="10"/>
  <c r="C26" i="10"/>
  <c r="C22" i="10"/>
  <c r="C15" i="10"/>
  <c r="C4" i="10"/>
  <c r="C17" i="10"/>
  <c r="C12" i="10"/>
  <c r="C9" i="10"/>
  <c r="C7" i="10"/>
  <c r="C27" i="10"/>
  <c r="C25" i="10"/>
  <c r="C23" i="10"/>
  <c r="C21" i="10"/>
  <c r="C14" i="10"/>
  <c r="C11" i="10"/>
  <c r="C8" i="10"/>
  <c r="C5" i="10"/>
  <c r="C24" i="10"/>
  <c r="C13" i="10"/>
  <c r="C6" i="10"/>
  <c r="C3" i="10"/>
  <c r="AY15" i="1" l="1"/>
  <c r="D14" i="1"/>
  <c r="AJ13" i="1"/>
  <c r="G13" i="1"/>
  <c r="G11" i="1"/>
  <c r="AJ11" i="1"/>
  <c r="AQ15" i="1"/>
  <c r="G12" i="1"/>
  <c r="AJ12" i="1"/>
  <c r="W15" i="1"/>
  <c r="AI15" i="1"/>
  <c r="I15" i="1"/>
  <c r="O15" i="1"/>
  <c r="BA14" i="1"/>
  <c r="G15" i="1"/>
  <c r="BB15" i="1"/>
  <c r="Q15" i="1"/>
  <c r="AK14" i="1"/>
  <c r="AN14" i="1"/>
  <c r="BD14" i="1"/>
  <c r="AX15" i="1"/>
  <c r="AV14" i="1"/>
  <c r="AP15" i="1"/>
  <c r="AS14" i="1"/>
  <c r="AH15" i="1"/>
  <c r="L15" i="1"/>
  <c r="AO15" i="1"/>
  <c r="AW15" i="1"/>
  <c r="T15" i="1"/>
  <c r="BF15" i="1"/>
  <c r="BE15" i="1"/>
  <c r="AB15" i="1"/>
  <c r="AO14" i="1"/>
  <c r="L14" i="1"/>
  <c r="M14" i="1"/>
  <c r="AP14" i="1"/>
  <c r="E14" i="1"/>
  <c r="AH14" i="1"/>
  <c r="AS15" i="1"/>
  <c r="P15" i="1"/>
  <c r="AV15" i="1"/>
  <c r="S15" i="1"/>
  <c r="Q14" i="1"/>
  <c r="AT14" i="1"/>
  <c r="BA15" i="1"/>
  <c r="X15" i="1"/>
  <c r="T14" i="1"/>
  <c r="AW14" i="1"/>
  <c r="AI14" i="1"/>
  <c r="F14" i="1"/>
  <c r="R14" i="1"/>
  <c r="AU14" i="1"/>
  <c r="AB14" i="1"/>
  <c r="BE14" i="1"/>
  <c r="AC14" i="1"/>
  <c r="BF14" i="1"/>
  <c r="N14" i="1"/>
  <c r="AQ14" i="1"/>
  <c r="Z14" i="1"/>
  <c r="BC14" i="1"/>
  <c r="Y14" i="1"/>
  <c r="BB14" i="1"/>
  <c r="AX14" i="1"/>
  <c r="U14" i="1"/>
  <c r="J14" i="1"/>
  <c r="AM14" i="1"/>
  <c r="K15" i="1"/>
  <c r="AN15" i="1"/>
  <c r="AZ14" i="1"/>
  <c r="W14" i="1"/>
  <c r="AY14" i="1"/>
  <c r="V14" i="1"/>
  <c r="AL14" i="1"/>
  <c r="I14" i="1"/>
  <c r="AG15" i="1"/>
  <c r="D15" i="1"/>
  <c r="BD15" i="1"/>
  <c r="AA15" i="1"/>
  <c r="AJ14" i="1"/>
  <c r="G14" i="1"/>
  <c r="O14" i="1"/>
  <c r="AR14" i="1"/>
  <c r="AK15" i="1"/>
  <c r="H15" i="1"/>
  <c r="D76" i="7"/>
  <c r="D77" i="7"/>
  <c r="D78" i="7"/>
  <c r="D79" i="7"/>
  <c r="D80" i="7"/>
  <c r="D81" i="7"/>
  <c r="D82" i="7"/>
  <c r="D83" i="7"/>
  <c r="D84" i="7"/>
  <c r="D85" i="7"/>
  <c r="D86" i="7"/>
  <c r="D87" i="7"/>
  <c r="D88" i="7"/>
  <c r="D89" i="7"/>
  <c r="D90" i="7"/>
  <c r="D91" i="7"/>
  <c r="D92" i="7"/>
  <c r="D93" i="7"/>
  <c r="D94" i="7"/>
  <c r="D95" i="7"/>
  <c r="D75" i="7"/>
  <c r="D41" i="7"/>
  <c r="D42" i="7"/>
  <c r="D43" i="7"/>
  <c r="D44" i="7"/>
  <c r="D45" i="7"/>
  <c r="D46" i="7"/>
  <c r="D47" i="7"/>
  <c r="D48" i="7"/>
  <c r="D49" i="7"/>
  <c r="D50" i="7"/>
  <c r="D51" i="7"/>
  <c r="D52" i="7"/>
  <c r="D53" i="7"/>
  <c r="D54" i="7"/>
  <c r="D55" i="7"/>
  <c r="D56" i="7"/>
  <c r="D57" i="7"/>
  <c r="D58" i="7"/>
  <c r="D59" i="7"/>
  <c r="D60" i="7"/>
  <c r="D40" i="7"/>
  <c r="B99" i="7"/>
  <c r="B100" i="7"/>
  <c r="B101" i="7"/>
  <c r="B102" i="7"/>
  <c r="B103" i="7"/>
  <c r="B104" i="7"/>
  <c r="B105" i="7"/>
  <c r="B98" i="7"/>
  <c r="B64" i="7"/>
  <c r="B65" i="7"/>
  <c r="B66" i="7"/>
  <c r="B67" i="7"/>
  <c r="B68" i="7"/>
  <c r="B69" i="7"/>
  <c r="B70" i="7"/>
  <c r="B63"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E103" i="7"/>
  <c r="B74"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D39" i="7"/>
  <c r="D74" i="7" s="1"/>
  <c r="E39" i="7"/>
  <c r="E74" i="7" s="1"/>
  <c r="F39" i="7"/>
  <c r="F74" i="7" s="1"/>
  <c r="G39" i="7"/>
  <c r="G74" i="7" s="1"/>
  <c r="H39" i="7"/>
  <c r="H74" i="7" s="1"/>
  <c r="I39" i="7"/>
  <c r="I74" i="7" s="1"/>
  <c r="J39" i="7"/>
  <c r="J74" i="7" s="1"/>
  <c r="K39" i="7"/>
  <c r="K74" i="7" s="1"/>
  <c r="L39" i="7"/>
  <c r="L74" i="7" s="1"/>
  <c r="M39" i="7"/>
  <c r="M74" i="7" s="1"/>
  <c r="N39" i="7"/>
  <c r="N74" i="7" s="1"/>
  <c r="O39" i="7"/>
  <c r="O74" i="7" s="1"/>
  <c r="P39" i="7"/>
  <c r="P74" i="7" s="1"/>
  <c r="Q39" i="7"/>
  <c r="Q74" i="7" s="1"/>
  <c r="R39" i="7"/>
  <c r="R74" i="7" s="1"/>
  <c r="S39" i="7"/>
  <c r="S74" i="7" s="1"/>
  <c r="T39" i="7"/>
  <c r="T74" i="7" s="1"/>
  <c r="U39" i="7"/>
  <c r="U74" i="7" s="1"/>
  <c r="V39" i="7"/>
  <c r="V74" i="7" s="1"/>
  <c r="W39" i="7"/>
  <c r="W74" i="7" s="1"/>
  <c r="X39" i="7"/>
  <c r="X74" i="7" s="1"/>
  <c r="Y39" i="7"/>
  <c r="Y74" i="7" s="1"/>
  <c r="Z39" i="7"/>
  <c r="Z74" i="7" s="1"/>
  <c r="AA39" i="7"/>
  <c r="AA74" i="7" s="1"/>
  <c r="AB39" i="7"/>
  <c r="AB74" i="7" s="1"/>
  <c r="AC39" i="7"/>
  <c r="AC74" i="7" s="1"/>
  <c r="AD39" i="7"/>
  <c r="AD74" i="7" s="1"/>
  <c r="AE39" i="7"/>
  <c r="AE74" i="7" s="1"/>
  <c r="AF39" i="7"/>
  <c r="AF74" i="7" s="1"/>
  <c r="AG39" i="7"/>
  <c r="AG74" i="7" s="1"/>
  <c r="AH39" i="7"/>
  <c r="AH74" i="7" s="1"/>
  <c r="AI39" i="7"/>
  <c r="AI74" i="7" s="1"/>
  <c r="AJ39" i="7"/>
  <c r="AJ74" i="7" s="1"/>
  <c r="AK39" i="7"/>
  <c r="AK74" i="7" s="1"/>
  <c r="AL39" i="7"/>
  <c r="AL74" i="7" s="1"/>
  <c r="C39" i="7"/>
  <c r="C74" i="7" s="1"/>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E70" i="7"/>
  <c r="E69" i="7"/>
  <c r="E68" i="7"/>
  <c r="AD10" i="1" l="1"/>
  <c r="AE10" i="1"/>
  <c r="L10" i="1"/>
  <c r="E10" i="1"/>
  <c r="W5" i="1"/>
  <c r="R5" i="1"/>
  <c r="M5" i="1"/>
  <c r="AA10" i="1"/>
  <c r="Q10" i="1"/>
  <c r="H10" i="1"/>
  <c r="D10" i="1"/>
  <c r="U10" i="1"/>
  <c r="V10" i="1" s="1"/>
  <c r="X5" i="1"/>
  <c r="I5" i="1"/>
  <c r="F5" i="1"/>
  <c r="AP10" i="1"/>
  <c r="AB9" i="1"/>
  <c r="Y9" i="1"/>
  <c r="S9" i="1"/>
  <c r="O10" i="1"/>
  <c r="T10" i="1"/>
  <c r="G10" i="1"/>
  <c r="AA5" i="1"/>
  <c r="Q5" i="1"/>
  <c r="E5" i="1"/>
  <c r="W9" i="1"/>
  <c r="M9" i="1"/>
  <c r="I9" i="1"/>
  <c r="F9" i="1"/>
  <c r="AH9" i="1"/>
  <c r="AK9" i="1"/>
  <c r="AT9" i="1"/>
  <c r="AX9" i="1"/>
  <c r="AY9" i="1" s="1"/>
  <c r="BB9" i="1"/>
  <c r="Z10" i="1"/>
  <c r="P10" i="1"/>
  <c r="AD5" i="1"/>
  <c r="U5" i="1"/>
  <c r="V5" i="1" s="1"/>
  <c r="L5" i="1"/>
  <c r="X9" i="1"/>
  <c r="D9" i="1"/>
  <c r="Y10" i="1"/>
  <c r="S10" i="1"/>
  <c r="N10" i="1"/>
  <c r="J10" i="1"/>
  <c r="O5" i="1"/>
  <c r="AC5" i="1"/>
  <c r="Z5" i="1"/>
  <c r="AC10" i="1"/>
  <c r="K10" i="1"/>
  <c r="AE5" i="1"/>
  <c r="H5" i="1"/>
  <c r="R9" i="1"/>
  <c r="AB10" i="1"/>
  <c r="D5" i="1"/>
  <c r="X10" i="1"/>
  <c r="W10" i="1"/>
  <c r="R10" i="1"/>
  <c r="BH9" i="1"/>
  <c r="BD9" i="1"/>
  <c r="BG9" i="1"/>
  <c r="AG5" i="1"/>
  <c r="AQ5" i="1"/>
  <c r="AH10" i="1"/>
  <c r="AK10" i="1"/>
  <c r="AO10" i="1"/>
  <c r="AT10" i="1"/>
  <c r="AX10" i="1"/>
  <c r="AY10" i="1" s="1"/>
  <c r="BG10" i="1"/>
  <c r="AG10" i="1"/>
  <c r="AM9" i="1"/>
  <c r="BB10" i="1"/>
  <c r="AO9" i="1"/>
  <c r="T5" i="1"/>
  <c r="P5" i="1"/>
  <c r="K5" i="1"/>
  <c r="G5" i="1"/>
  <c r="AD9" i="1"/>
  <c r="AA9" i="1"/>
  <c r="AE9" i="1"/>
  <c r="AI9" i="1"/>
  <c r="AL9" i="1"/>
  <c r="AP9" i="1"/>
  <c r="AU9" i="1"/>
  <c r="AZ9" i="1"/>
  <c r="BA9" i="1"/>
  <c r="BC5" i="1"/>
  <c r="AL10" i="1"/>
  <c r="BA10" i="1"/>
  <c r="AG9" i="1"/>
  <c r="AZ10" i="1"/>
  <c r="AM10" i="1"/>
  <c r="AV9" i="1"/>
  <c r="BG5" i="1"/>
  <c r="M10" i="1"/>
  <c r="I10" i="1"/>
  <c r="F10" i="1"/>
  <c r="AB5" i="1"/>
  <c r="Y5" i="1"/>
  <c r="S5" i="1"/>
  <c r="N5" i="1"/>
  <c r="J5" i="1"/>
  <c r="O9" i="1"/>
  <c r="AC9" i="1"/>
  <c r="Z9" i="1"/>
  <c r="T9" i="1"/>
  <c r="P9" i="1"/>
  <c r="K9" i="1"/>
  <c r="AV10" i="1"/>
  <c r="BE10" i="1"/>
  <c r="BH10" i="1"/>
  <c r="AU10" i="1"/>
  <c r="AI10" i="1"/>
  <c r="AQ9" i="1"/>
  <c r="AM5" i="1"/>
  <c r="AJ9" i="1"/>
  <c r="AN9" i="1"/>
  <c r="AS9" i="1"/>
  <c r="AW9" i="1"/>
  <c r="BC9" i="1"/>
  <c r="BF9" i="1"/>
  <c r="AR9" i="1"/>
  <c r="AI5" i="1"/>
  <c r="AU5" i="1"/>
  <c r="AJ10" i="1"/>
  <c r="AN10" i="1"/>
  <c r="AS10" i="1"/>
  <c r="AW10" i="1"/>
  <c r="BC10" i="1"/>
  <c r="BF10" i="1"/>
  <c r="AR10" i="1"/>
  <c r="BD10" i="1"/>
  <c r="AQ10" i="1"/>
  <c r="BE9" i="1"/>
  <c r="BF5" i="1"/>
  <c r="BB5" i="1"/>
  <c r="AX5" i="1"/>
  <c r="AY5" i="1" s="1"/>
  <c r="AT5" i="1"/>
  <c r="AP5" i="1"/>
  <c r="AL5" i="1"/>
  <c r="AH5" i="1"/>
  <c r="BE5" i="1"/>
  <c r="BA5" i="1"/>
  <c r="AW5" i="1"/>
  <c r="AS5" i="1"/>
  <c r="AO5" i="1"/>
  <c r="AK5" i="1"/>
  <c r="BH5" i="1"/>
  <c r="BD5" i="1"/>
  <c r="AZ5" i="1"/>
  <c r="AV5" i="1"/>
  <c r="AR5" i="1"/>
  <c r="AN5" i="1"/>
  <c r="AJ5" i="1"/>
  <c r="U9" i="1"/>
  <c r="V9" i="1" s="1"/>
  <c r="Q9" i="1"/>
  <c r="L9" i="1"/>
  <c r="H9" i="1"/>
  <c r="E9" i="1"/>
  <c r="G9" i="1"/>
  <c r="N9" i="1"/>
  <c r="J9" i="1"/>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4" i="7"/>
  <c r="C5" i="7"/>
  <c r="C6" i="7"/>
  <c r="C7" i="7"/>
  <c r="C8" i="7"/>
  <c r="C9" i="7"/>
  <c r="C10" i="7"/>
  <c r="C11" i="7"/>
  <c r="C12" i="7"/>
  <c r="C13" i="7"/>
  <c r="C14" i="7"/>
  <c r="C15" i="7"/>
  <c r="C16" i="7"/>
  <c r="C17" i="7"/>
  <c r="C18" i="7"/>
  <c r="C19" i="7"/>
  <c r="C20" i="7"/>
  <c r="C21" i="7"/>
  <c r="C22" i="7"/>
  <c r="C23" i="7"/>
  <c r="C3" i="7"/>
  <c r="E26" i="7" l="1"/>
  <c r="E7" i="7"/>
  <c r="AI3" i="7"/>
  <c r="AI4" i="7"/>
  <c r="AI5" i="7"/>
  <c r="AI6" i="7"/>
  <c r="AI7" i="7"/>
  <c r="AI8" i="7"/>
  <c r="AI9" i="7"/>
  <c r="AI10" i="7"/>
  <c r="AI11" i="7"/>
  <c r="AI12" i="7"/>
  <c r="AI13" i="7"/>
  <c r="AI14" i="7"/>
  <c r="AI15" i="7"/>
  <c r="AI16" i="7"/>
  <c r="AI17" i="7"/>
  <c r="AI18" i="7"/>
  <c r="AI19" i="7"/>
  <c r="AI20" i="7"/>
  <c r="AI21" i="7"/>
  <c r="AI22" i="7"/>
  <c r="AI23" i="7"/>
  <c r="AH3" i="7"/>
  <c r="AH4" i="7"/>
  <c r="AH5" i="7"/>
  <c r="AH6" i="7"/>
  <c r="AH7" i="7"/>
  <c r="AH8" i="7"/>
  <c r="AH9" i="7"/>
  <c r="AH10" i="7"/>
  <c r="AH11" i="7"/>
  <c r="AH12" i="7"/>
  <c r="AH13" i="7"/>
  <c r="AH14" i="7"/>
  <c r="AH15" i="7"/>
  <c r="AH16" i="7"/>
  <c r="AH17" i="7"/>
  <c r="AH18" i="7"/>
  <c r="AH19" i="7"/>
  <c r="AH20" i="7"/>
  <c r="AH21" i="7"/>
  <c r="AH22" i="7"/>
  <c r="AH23" i="7"/>
  <c r="AA3" i="7"/>
  <c r="AB3" i="7"/>
  <c r="AC3" i="7"/>
  <c r="AA4" i="7"/>
  <c r="AB4" i="7"/>
  <c r="AC4" i="7"/>
  <c r="AA5" i="7"/>
  <c r="AB5" i="7"/>
  <c r="AC5" i="7"/>
  <c r="AA6" i="7"/>
  <c r="AB6" i="7"/>
  <c r="AC6" i="7"/>
  <c r="AA7" i="7"/>
  <c r="AB7" i="7"/>
  <c r="AC7" i="7"/>
  <c r="AA8" i="7"/>
  <c r="AB8" i="7"/>
  <c r="AC8" i="7"/>
  <c r="AA9" i="7"/>
  <c r="AB9" i="7"/>
  <c r="AC9" i="7"/>
  <c r="AA10" i="7"/>
  <c r="AB10" i="7"/>
  <c r="AC10" i="7"/>
  <c r="AA11" i="7"/>
  <c r="AB11" i="7"/>
  <c r="AC11" i="7"/>
  <c r="AA12" i="7"/>
  <c r="AB12" i="7"/>
  <c r="AC12" i="7"/>
  <c r="AA13" i="7"/>
  <c r="AB13" i="7"/>
  <c r="AB85" i="7" s="1"/>
  <c r="AC13" i="7"/>
  <c r="AA14" i="7"/>
  <c r="AB14" i="7"/>
  <c r="AC14" i="7"/>
  <c r="AC86" i="7" s="1"/>
  <c r="AA15" i="7"/>
  <c r="AB15" i="7"/>
  <c r="AC15" i="7"/>
  <c r="AA16" i="7"/>
  <c r="AB16" i="7"/>
  <c r="AC16" i="7"/>
  <c r="AA17" i="7"/>
  <c r="AB17" i="7"/>
  <c r="AB89" i="7" s="1"/>
  <c r="AC17" i="7"/>
  <c r="AA18" i="7"/>
  <c r="AB18" i="7"/>
  <c r="AC18" i="7"/>
  <c r="AC90" i="7" s="1"/>
  <c r="AA19" i="7"/>
  <c r="AB19" i="7"/>
  <c r="AC19" i="7"/>
  <c r="AA20" i="7"/>
  <c r="AB20" i="7"/>
  <c r="AC20" i="7"/>
  <c r="AA21" i="7"/>
  <c r="AB21" i="7"/>
  <c r="AC21" i="7"/>
  <c r="AA22" i="7"/>
  <c r="AB22" i="7"/>
  <c r="AC22" i="7"/>
  <c r="AC94" i="7" s="1"/>
  <c r="AA23" i="7"/>
  <c r="AB23" i="7"/>
  <c r="AC23" i="7"/>
  <c r="AX3" i="5"/>
  <c r="AX24" i="5" s="1"/>
  <c r="R23" i="7"/>
  <c r="R22" i="7"/>
  <c r="R21" i="7"/>
  <c r="R20" i="7"/>
  <c r="R19" i="7"/>
  <c r="R18" i="7"/>
  <c r="R17" i="7"/>
  <c r="R16" i="7"/>
  <c r="R15" i="7"/>
  <c r="R14" i="7"/>
  <c r="R13" i="7"/>
  <c r="R12" i="7"/>
  <c r="R11" i="7"/>
  <c r="R10" i="7"/>
  <c r="R9" i="7"/>
  <c r="R8" i="7"/>
  <c r="R7" i="7"/>
  <c r="R6" i="7"/>
  <c r="R5" i="7"/>
  <c r="R4" i="7"/>
  <c r="R3" i="7"/>
  <c r="F23" i="7"/>
  <c r="F22" i="7"/>
  <c r="F21" i="7"/>
  <c r="F20" i="7"/>
  <c r="F19" i="7"/>
  <c r="F18" i="7"/>
  <c r="F17" i="7"/>
  <c r="F16" i="7"/>
  <c r="F15" i="7"/>
  <c r="F14" i="7"/>
  <c r="F13" i="7"/>
  <c r="F12" i="7"/>
  <c r="F11" i="7"/>
  <c r="F10" i="7"/>
  <c r="F9" i="7"/>
  <c r="F8" i="7"/>
  <c r="F7" i="7"/>
  <c r="F79" i="7" s="1"/>
  <c r="F6" i="7"/>
  <c r="F5" i="7"/>
  <c r="F4" i="7"/>
  <c r="F3" i="7"/>
  <c r="I23" i="7"/>
  <c r="I22" i="7"/>
  <c r="I21" i="7"/>
  <c r="I20" i="7"/>
  <c r="I19" i="7"/>
  <c r="I18" i="7"/>
  <c r="I17" i="7"/>
  <c r="I16" i="7"/>
  <c r="I15" i="7"/>
  <c r="I14" i="7"/>
  <c r="I13" i="7"/>
  <c r="I12" i="7"/>
  <c r="I11" i="7"/>
  <c r="I10" i="7"/>
  <c r="I9" i="7"/>
  <c r="I8" i="7"/>
  <c r="I7" i="7"/>
  <c r="I6" i="7"/>
  <c r="I5" i="7"/>
  <c r="I4" i="7"/>
  <c r="I3" i="7"/>
  <c r="E4" i="7"/>
  <c r="G4" i="7"/>
  <c r="G76" i="7" s="1"/>
  <c r="H4" i="7"/>
  <c r="J4" i="7"/>
  <c r="K4" i="7"/>
  <c r="L4" i="7"/>
  <c r="N4" i="7"/>
  <c r="O4" i="7"/>
  <c r="P4" i="7"/>
  <c r="Q4" i="7"/>
  <c r="S4" i="7"/>
  <c r="T4" i="7"/>
  <c r="U4" i="7"/>
  <c r="V4" i="7"/>
  <c r="W4" i="7"/>
  <c r="X4" i="7"/>
  <c r="Y4" i="7"/>
  <c r="Z4" i="7"/>
  <c r="AD4" i="7"/>
  <c r="AE4" i="7"/>
  <c r="AF4" i="7"/>
  <c r="AG4" i="7"/>
  <c r="AJ4" i="7"/>
  <c r="AK4" i="7"/>
  <c r="AL4" i="7"/>
  <c r="E5" i="7"/>
  <c r="G5" i="7"/>
  <c r="H5" i="7"/>
  <c r="J5" i="7"/>
  <c r="J77" i="7" s="1"/>
  <c r="K5" i="7"/>
  <c r="L5" i="7"/>
  <c r="M5" i="7"/>
  <c r="N5" i="7"/>
  <c r="O5" i="7"/>
  <c r="P5" i="7"/>
  <c r="Q5" i="7"/>
  <c r="S5" i="7"/>
  <c r="T5" i="7"/>
  <c r="U5" i="7"/>
  <c r="V5" i="7"/>
  <c r="W5" i="7"/>
  <c r="X5" i="7"/>
  <c r="Y5" i="7"/>
  <c r="Z5" i="7"/>
  <c r="AD5" i="7"/>
  <c r="AD77" i="7" s="1"/>
  <c r="AE5" i="7"/>
  <c r="AF5" i="7"/>
  <c r="AG5" i="7"/>
  <c r="AJ5" i="7"/>
  <c r="AJ77" i="7" s="1"/>
  <c r="AK5" i="7"/>
  <c r="AL5" i="7"/>
  <c r="E6" i="7"/>
  <c r="G6" i="7"/>
  <c r="H6" i="7"/>
  <c r="J6" i="7"/>
  <c r="K6" i="7"/>
  <c r="L6" i="7"/>
  <c r="M6" i="7"/>
  <c r="N6" i="7"/>
  <c r="O6" i="7"/>
  <c r="P6" i="7"/>
  <c r="Q6" i="7"/>
  <c r="S6" i="7"/>
  <c r="T6" i="7"/>
  <c r="U6" i="7"/>
  <c r="V6" i="7"/>
  <c r="W6" i="7"/>
  <c r="X6" i="7"/>
  <c r="Y6" i="7"/>
  <c r="Z6" i="7"/>
  <c r="AD6" i="7"/>
  <c r="AE6" i="7"/>
  <c r="AF6" i="7"/>
  <c r="AG6" i="7"/>
  <c r="AJ6" i="7"/>
  <c r="AK6" i="7"/>
  <c r="AL6" i="7"/>
  <c r="G7" i="7"/>
  <c r="G79" i="7" s="1"/>
  <c r="H7" i="7"/>
  <c r="J7" i="7"/>
  <c r="J79" i="7" s="1"/>
  <c r="K7" i="7"/>
  <c r="L7" i="7"/>
  <c r="M7" i="7"/>
  <c r="N7" i="7"/>
  <c r="O7" i="7"/>
  <c r="P7" i="7"/>
  <c r="Q7" i="7"/>
  <c r="S7" i="7"/>
  <c r="S79" i="7" s="1"/>
  <c r="T7" i="7"/>
  <c r="U7" i="7"/>
  <c r="V7" i="7"/>
  <c r="W7" i="7"/>
  <c r="X7" i="7"/>
  <c r="Y7" i="7"/>
  <c r="Z7" i="7"/>
  <c r="AD7" i="7"/>
  <c r="AD79" i="7" s="1"/>
  <c r="AE7" i="7"/>
  <c r="AF7" i="7"/>
  <c r="AG7" i="7"/>
  <c r="AJ7" i="7"/>
  <c r="AJ79" i="7" s="1"/>
  <c r="AK7" i="7"/>
  <c r="AL7" i="7"/>
  <c r="E8" i="7"/>
  <c r="G8" i="7"/>
  <c r="G80" i="7" s="1"/>
  <c r="H8" i="7"/>
  <c r="J8" i="7"/>
  <c r="J80" i="7" s="1"/>
  <c r="K8" i="7"/>
  <c r="L8" i="7"/>
  <c r="M8" i="7"/>
  <c r="N8" i="7"/>
  <c r="O8" i="7"/>
  <c r="P8" i="7"/>
  <c r="Q8" i="7"/>
  <c r="S8" i="7"/>
  <c r="T8" i="7"/>
  <c r="U8" i="7"/>
  <c r="V8" i="7"/>
  <c r="W8" i="7"/>
  <c r="X8" i="7"/>
  <c r="Y8" i="7"/>
  <c r="Z8" i="7"/>
  <c r="AD8" i="7"/>
  <c r="AD80" i="7" s="1"/>
  <c r="AE8" i="7"/>
  <c r="AF8" i="7"/>
  <c r="AG8" i="7"/>
  <c r="AJ8" i="7"/>
  <c r="AK8" i="7"/>
  <c r="AL8" i="7"/>
  <c r="E9" i="7"/>
  <c r="G9" i="7"/>
  <c r="H9" i="7"/>
  <c r="J9" i="7"/>
  <c r="J81" i="7" s="1"/>
  <c r="K9" i="7"/>
  <c r="L9" i="7"/>
  <c r="M9" i="7"/>
  <c r="N9" i="7"/>
  <c r="O9" i="7"/>
  <c r="P9" i="7"/>
  <c r="Q9" i="7"/>
  <c r="S9" i="7"/>
  <c r="S81" i="7" s="1"/>
  <c r="T9" i="7"/>
  <c r="U9" i="7"/>
  <c r="V9" i="7"/>
  <c r="W9" i="7"/>
  <c r="X9" i="7"/>
  <c r="Y9" i="7"/>
  <c r="Z9" i="7"/>
  <c r="AD9" i="7"/>
  <c r="AD81" i="7" s="1"/>
  <c r="AE9" i="7"/>
  <c r="AF9" i="7"/>
  <c r="AG9" i="7"/>
  <c r="AJ9" i="7"/>
  <c r="AJ81" i="7" s="1"/>
  <c r="AK9" i="7"/>
  <c r="AL9" i="7"/>
  <c r="E10" i="7"/>
  <c r="G10" i="7"/>
  <c r="G82" i="7" s="1"/>
  <c r="H10" i="7"/>
  <c r="J10" i="7"/>
  <c r="K10" i="7"/>
  <c r="L10" i="7"/>
  <c r="M10" i="7"/>
  <c r="N10" i="7"/>
  <c r="O10" i="7"/>
  <c r="P10" i="7"/>
  <c r="Q10" i="7"/>
  <c r="S10" i="7"/>
  <c r="S82" i="7" s="1"/>
  <c r="T10" i="7"/>
  <c r="U10" i="7"/>
  <c r="V10" i="7"/>
  <c r="W10" i="7"/>
  <c r="X10" i="7"/>
  <c r="Y10" i="7"/>
  <c r="Z10" i="7"/>
  <c r="AD10" i="7"/>
  <c r="AE10" i="7"/>
  <c r="AF10" i="7"/>
  <c r="AG10" i="7"/>
  <c r="AJ10" i="7"/>
  <c r="AJ82" i="7" s="1"/>
  <c r="AK10" i="7"/>
  <c r="AL10" i="7"/>
  <c r="E11" i="7"/>
  <c r="G11" i="7"/>
  <c r="G83" i="7" s="1"/>
  <c r="H11" i="7"/>
  <c r="J11" i="7"/>
  <c r="J83" i="7" s="1"/>
  <c r="K11" i="7"/>
  <c r="L11" i="7"/>
  <c r="M11" i="7"/>
  <c r="N11" i="7"/>
  <c r="O11" i="7"/>
  <c r="P11" i="7"/>
  <c r="Q11" i="7"/>
  <c r="S11" i="7"/>
  <c r="S83" i="7" s="1"/>
  <c r="T11" i="7"/>
  <c r="U11" i="7"/>
  <c r="V11" i="7"/>
  <c r="W11" i="7"/>
  <c r="X11" i="7"/>
  <c r="Y11" i="7"/>
  <c r="Z11" i="7"/>
  <c r="AD11" i="7"/>
  <c r="AD83" i="7" s="1"/>
  <c r="AE11" i="7"/>
  <c r="AF11" i="7"/>
  <c r="AG11" i="7"/>
  <c r="AJ11" i="7"/>
  <c r="AJ83" i="7" s="1"/>
  <c r="AK11" i="7"/>
  <c r="AL11" i="7"/>
  <c r="E12" i="7"/>
  <c r="G12" i="7"/>
  <c r="G84" i="7" s="1"/>
  <c r="H12" i="7"/>
  <c r="J12" i="7"/>
  <c r="J84" i="7" s="1"/>
  <c r="K12" i="7"/>
  <c r="L12" i="7"/>
  <c r="M12" i="7"/>
  <c r="N12" i="7"/>
  <c r="O12" i="7"/>
  <c r="P12" i="7"/>
  <c r="Q12" i="7"/>
  <c r="S12" i="7"/>
  <c r="T12" i="7"/>
  <c r="U12" i="7"/>
  <c r="V12" i="7"/>
  <c r="W12" i="7"/>
  <c r="X12" i="7"/>
  <c r="Y12" i="7"/>
  <c r="Z12" i="7"/>
  <c r="AD12" i="7"/>
  <c r="AD84" i="7" s="1"/>
  <c r="AE12" i="7"/>
  <c r="AF12" i="7"/>
  <c r="AG12" i="7"/>
  <c r="AJ12" i="7"/>
  <c r="AK12" i="7"/>
  <c r="AL12" i="7"/>
  <c r="E13" i="7"/>
  <c r="G13" i="7"/>
  <c r="H13" i="7"/>
  <c r="J13" i="7"/>
  <c r="J85" i="7" s="1"/>
  <c r="K13" i="7"/>
  <c r="L13" i="7"/>
  <c r="M13" i="7"/>
  <c r="N13" i="7"/>
  <c r="O13" i="7"/>
  <c r="P13" i="7"/>
  <c r="Q13" i="7"/>
  <c r="S13" i="7"/>
  <c r="S85" i="7" s="1"/>
  <c r="T13" i="7"/>
  <c r="U13" i="7"/>
  <c r="V13" i="7"/>
  <c r="W13" i="7"/>
  <c r="X13" i="7"/>
  <c r="Y13" i="7"/>
  <c r="Z13" i="7"/>
  <c r="AD13" i="7"/>
  <c r="AD85" i="7" s="1"/>
  <c r="AE13" i="7"/>
  <c r="AF13" i="7"/>
  <c r="AG13" i="7"/>
  <c r="AJ13" i="7"/>
  <c r="AJ85" i="7" s="1"/>
  <c r="AK13" i="7"/>
  <c r="AL13" i="7"/>
  <c r="E14" i="7"/>
  <c r="G14" i="7"/>
  <c r="G86" i="7" s="1"/>
  <c r="H14" i="7"/>
  <c r="J14" i="7"/>
  <c r="K14" i="7"/>
  <c r="L14" i="7"/>
  <c r="M14" i="7"/>
  <c r="N14" i="7"/>
  <c r="O14" i="7"/>
  <c r="P14" i="7"/>
  <c r="Q14" i="7"/>
  <c r="S14" i="7"/>
  <c r="S86" i="7" s="1"/>
  <c r="T14" i="7"/>
  <c r="U14" i="7"/>
  <c r="V14" i="7"/>
  <c r="W14" i="7"/>
  <c r="X14" i="7"/>
  <c r="Y14" i="7"/>
  <c r="Z14" i="7"/>
  <c r="AD14" i="7"/>
  <c r="AE14" i="7"/>
  <c r="AF14" i="7"/>
  <c r="AG14" i="7"/>
  <c r="AJ14" i="7"/>
  <c r="AJ86" i="7" s="1"/>
  <c r="AK14" i="7"/>
  <c r="AL14" i="7"/>
  <c r="E15" i="7"/>
  <c r="G15" i="7"/>
  <c r="G87" i="7" s="1"/>
  <c r="H15" i="7"/>
  <c r="J15" i="7"/>
  <c r="J87" i="7" s="1"/>
  <c r="K15" i="7"/>
  <c r="L15" i="7"/>
  <c r="M15" i="7"/>
  <c r="N15" i="7"/>
  <c r="O15" i="7"/>
  <c r="P15" i="7"/>
  <c r="Q15" i="7"/>
  <c r="S15" i="7"/>
  <c r="S87" i="7" s="1"/>
  <c r="T15" i="7"/>
  <c r="U15" i="7"/>
  <c r="V15" i="7"/>
  <c r="W15" i="7"/>
  <c r="X15" i="7"/>
  <c r="Y15" i="7"/>
  <c r="Z15" i="7"/>
  <c r="AD15" i="7"/>
  <c r="AD87" i="7" s="1"/>
  <c r="AE15" i="7"/>
  <c r="AF15" i="7"/>
  <c r="AG15" i="7"/>
  <c r="AJ15" i="7"/>
  <c r="AJ87" i="7" s="1"/>
  <c r="AK15" i="7"/>
  <c r="AL15" i="7"/>
  <c r="E16" i="7"/>
  <c r="G16" i="7"/>
  <c r="G88" i="7" s="1"/>
  <c r="H16" i="7"/>
  <c r="J16" i="7"/>
  <c r="J88" i="7" s="1"/>
  <c r="K16" i="7"/>
  <c r="L16" i="7"/>
  <c r="M16" i="7"/>
  <c r="N16" i="7"/>
  <c r="O16" i="7"/>
  <c r="P16" i="7"/>
  <c r="Q16" i="7"/>
  <c r="S16" i="7"/>
  <c r="T16" i="7"/>
  <c r="U16" i="7"/>
  <c r="V16" i="7"/>
  <c r="W16" i="7"/>
  <c r="X16" i="7"/>
  <c r="Y16" i="7"/>
  <c r="Z16" i="7"/>
  <c r="AD16" i="7"/>
  <c r="AD88" i="7" s="1"/>
  <c r="AE16" i="7"/>
  <c r="AF16" i="7"/>
  <c r="AG16" i="7"/>
  <c r="AJ16" i="7"/>
  <c r="AK16" i="7"/>
  <c r="AL16" i="7"/>
  <c r="E17" i="7"/>
  <c r="G17" i="7"/>
  <c r="H17" i="7"/>
  <c r="J17" i="7"/>
  <c r="J89" i="7" s="1"/>
  <c r="K17" i="7"/>
  <c r="L17" i="7"/>
  <c r="M17" i="7"/>
  <c r="N17" i="7"/>
  <c r="O17" i="7"/>
  <c r="P17" i="7"/>
  <c r="Q17" i="7"/>
  <c r="S17" i="7"/>
  <c r="S89" i="7" s="1"/>
  <c r="T17" i="7"/>
  <c r="U17" i="7"/>
  <c r="V17" i="7"/>
  <c r="W17" i="7"/>
  <c r="X17" i="7"/>
  <c r="Y17" i="7"/>
  <c r="Z17" i="7"/>
  <c r="AD17" i="7"/>
  <c r="AD89" i="7" s="1"/>
  <c r="AE17" i="7"/>
  <c r="AF17" i="7"/>
  <c r="AG17" i="7"/>
  <c r="AJ17" i="7"/>
  <c r="AJ89" i="7" s="1"/>
  <c r="AK17" i="7"/>
  <c r="AL17" i="7"/>
  <c r="E18" i="7"/>
  <c r="G18" i="7"/>
  <c r="G90" i="7" s="1"/>
  <c r="H18" i="7"/>
  <c r="J18" i="7"/>
  <c r="K18" i="7"/>
  <c r="L18" i="7"/>
  <c r="M18" i="7"/>
  <c r="N18" i="7"/>
  <c r="O18" i="7"/>
  <c r="P18" i="7"/>
  <c r="Q18" i="7"/>
  <c r="S18" i="7"/>
  <c r="S90" i="7" s="1"/>
  <c r="T18" i="7"/>
  <c r="U18" i="7"/>
  <c r="V18" i="7"/>
  <c r="W18" i="7"/>
  <c r="X18" i="7"/>
  <c r="Y18" i="7"/>
  <c r="Z18" i="7"/>
  <c r="AD18" i="7"/>
  <c r="AE18" i="7"/>
  <c r="AF18" i="7"/>
  <c r="AG18" i="7"/>
  <c r="AJ18" i="7"/>
  <c r="AJ90" i="7" s="1"/>
  <c r="AK18" i="7"/>
  <c r="AL18" i="7"/>
  <c r="E19" i="7"/>
  <c r="G19" i="7"/>
  <c r="G91" i="7" s="1"/>
  <c r="H19" i="7"/>
  <c r="J19" i="7"/>
  <c r="J91" i="7" s="1"/>
  <c r="K19" i="7"/>
  <c r="L19" i="7"/>
  <c r="M19" i="7"/>
  <c r="N19" i="7"/>
  <c r="O19" i="7"/>
  <c r="P19" i="7"/>
  <c r="Q19" i="7"/>
  <c r="S19" i="7"/>
  <c r="S91" i="7" s="1"/>
  <c r="T19" i="7"/>
  <c r="U19" i="7"/>
  <c r="V19" i="7"/>
  <c r="W19" i="7"/>
  <c r="X19" i="7"/>
  <c r="Y19" i="7"/>
  <c r="Z19" i="7"/>
  <c r="AD19" i="7"/>
  <c r="AD91" i="7" s="1"/>
  <c r="AE19" i="7"/>
  <c r="AF19" i="7"/>
  <c r="AG19" i="7"/>
  <c r="AJ19" i="7"/>
  <c r="AJ91" i="7" s="1"/>
  <c r="AK19" i="7"/>
  <c r="AL19" i="7"/>
  <c r="E20" i="7"/>
  <c r="G20" i="7"/>
  <c r="G92" i="7" s="1"/>
  <c r="H20" i="7"/>
  <c r="J20" i="7"/>
  <c r="J92" i="7" s="1"/>
  <c r="K20" i="7"/>
  <c r="L20" i="7"/>
  <c r="M20" i="7"/>
  <c r="N20" i="7"/>
  <c r="O20" i="7"/>
  <c r="P20" i="7"/>
  <c r="Q20" i="7"/>
  <c r="S20" i="7"/>
  <c r="T20" i="7"/>
  <c r="U20" i="7"/>
  <c r="V20" i="7"/>
  <c r="W20" i="7"/>
  <c r="X20" i="7"/>
  <c r="Y20" i="7"/>
  <c r="Z20" i="7"/>
  <c r="AD20" i="7"/>
  <c r="AD92" i="7" s="1"/>
  <c r="AE20" i="7"/>
  <c r="AF20" i="7"/>
  <c r="AG20" i="7"/>
  <c r="AJ20" i="7"/>
  <c r="AK20" i="7"/>
  <c r="AL20" i="7"/>
  <c r="E21" i="7"/>
  <c r="G21" i="7"/>
  <c r="H21" i="7"/>
  <c r="J21" i="7"/>
  <c r="J93" i="7" s="1"/>
  <c r="K21" i="7"/>
  <c r="L21" i="7"/>
  <c r="M21" i="7"/>
  <c r="N21" i="7"/>
  <c r="O21" i="7"/>
  <c r="P21" i="7"/>
  <c r="Q21" i="7"/>
  <c r="S21" i="7"/>
  <c r="S93" i="7" s="1"/>
  <c r="T21" i="7"/>
  <c r="U21" i="7"/>
  <c r="V21" i="7"/>
  <c r="W21" i="7"/>
  <c r="X21" i="7"/>
  <c r="Y21" i="7"/>
  <c r="Z21" i="7"/>
  <c r="AD21" i="7"/>
  <c r="AD93" i="7" s="1"/>
  <c r="AE21" i="7"/>
  <c r="AF21" i="7"/>
  <c r="AG21" i="7"/>
  <c r="AJ21" i="7"/>
  <c r="AJ93" i="7" s="1"/>
  <c r="AK21" i="7"/>
  <c r="AL21" i="7"/>
  <c r="E22" i="7"/>
  <c r="G22" i="7"/>
  <c r="G94" i="7" s="1"/>
  <c r="H22" i="7"/>
  <c r="J22" i="7"/>
  <c r="K22" i="7"/>
  <c r="L22" i="7"/>
  <c r="M22" i="7"/>
  <c r="N22" i="7"/>
  <c r="O22" i="7"/>
  <c r="P22" i="7"/>
  <c r="Q22" i="7"/>
  <c r="S22" i="7"/>
  <c r="S94" i="7" s="1"/>
  <c r="T22" i="7"/>
  <c r="U22" i="7"/>
  <c r="V22" i="7"/>
  <c r="W22" i="7"/>
  <c r="X22" i="7"/>
  <c r="Y22" i="7"/>
  <c r="Z22" i="7"/>
  <c r="AD22" i="7"/>
  <c r="AE22" i="7"/>
  <c r="AF22" i="7"/>
  <c r="AG22" i="7"/>
  <c r="AJ22" i="7"/>
  <c r="AJ94" i="7" s="1"/>
  <c r="AK22" i="7"/>
  <c r="AL22" i="7"/>
  <c r="E23" i="7"/>
  <c r="G23" i="7"/>
  <c r="G95" i="7" s="1"/>
  <c r="H23" i="7"/>
  <c r="J23" i="7"/>
  <c r="J95" i="7" s="1"/>
  <c r="K23" i="7"/>
  <c r="L23" i="7"/>
  <c r="M23" i="7"/>
  <c r="N23" i="7"/>
  <c r="O23" i="7"/>
  <c r="P23" i="7"/>
  <c r="Q23" i="7"/>
  <c r="S23" i="7"/>
  <c r="S95" i="7" s="1"/>
  <c r="T23" i="7"/>
  <c r="U23" i="7"/>
  <c r="V23" i="7"/>
  <c r="W23" i="7"/>
  <c r="X23" i="7"/>
  <c r="Y23" i="7"/>
  <c r="Z23" i="7"/>
  <c r="AD23" i="7"/>
  <c r="AD95" i="7" s="1"/>
  <c r="AE23" i="7"/>
  <c r="AF23" i="7"/>
  <c r="AG23" i="7"/>
  <c r="AJ23" i="7"/>
  <c r="AJ95" i="7" s="1"/>
  <c r="AK23" i="7"/>
  <c r="AL23" i="7"/>
  <c r="AK3" i="7"/>
  <c r="AL3" i="7"/>
  <c r="S3" i="7"/>
  <c r="S75" i="7" s="1"/>
  <c r="T3" i="7"/>
  <c r="U3" i="7"/>
  <c r="V3" i="7"/>
  <c r="W3" i="7"/>
  <c r="X3" i="7"/>
  <c r="Y3" i="7"/>
  <c r="Z3" i="7"/>
  <c r="AD3" i="7"/>
  <c r="AD75" i="7" s="1"/>
  <c r="AE3" i="7"/>
  <c r="AF3" i="7"/>
  <c r="AG3" i="7"/>
  <c r="AJ3" i="7"/>
  <c r="AJ75" i="7" s="1"/>
  <c r="G3" i="7"/>
  <c r="H3" i="7"/>
  <c r="J3" i="7"/>
  <c r="J75" i="7" s="1"/>
  <c r="K3" i="7"/>
  <c r="L3" i="7"/>
  <c r="M3" i="7"/>
  <c r="N3" i="7"/>
  <c r="O3" i="7"/>
  <c r="P3" i="7"/>
  <c r="Q3" i="7"/>
  <c r="E3" i="7"/>
  <c r="J94" i="7" l="1"/>
  <c r="J90" i="7"/>
  <c r="AD82" i="7"/>
  <c r="AJ80" i="7"/>
  <c r="AD94" i="7"/>
  <c r="G93" i="7"/>
  <c r="AJ92" i="7"/>
  <c r="S92" i="7"/>
  <c r="AD90" i="7"/>
  <c r="G89" i="7"/>
  <c r="AJ88" i="7"/>
  <c r="S88" i="7"/>
  <c r="AD86" i="7"/>
  <c r="AD101" i="7" s="1"/>
  <c r="BC3" i="1" s="1"/>
  <c r="J86" i="7"/>
  <c r="J101" i="7" s="1"/>
  <c r="AJ3" i="1" s="1"/>
  <c r="G85" i="7"/>
  <c r="G101" i="7" s="1"/>
  <c r="AH3" i="1" s="1"/>
  <c r="AJ84" i="7"/>
  <c r="AJ102" i="7" s="1"/>
  <c r="S84" i="7"/>
  <c r="S102" i="7" s="1"/>
  <c r="AT4" i="1" s="1"/>
  <c r="G78" i="7"/>
  <c r="S77" i="7"/>
  <c r="AC82" i="7"/>
  <c r="AD102" i="7"/>
  <c r="BC4" i="1" s="1"/>
  <c r="J102" i="7"/>
  <c r="AJ4" i="1" s="1"/>
  <c r="G102" i="7"/>
  <c r="AH4" i="1" s="1"/>
  <c r="O75" i="7"/>
  <c r="K75" i="7"/>
  <c r="W75" i="7"/>
  <c r="AK95" i="7"/>
  <c r="AE95" i="7"/>
  <c r="X95" i="7"/>
  <c r="T95" i="7"/>
  <c r="O95" i="7"/>
  <c r="K95" i="7"/>
  <c r="AG94" i="7"/>
  <c r="Z94" i="7"/>
  <c r="V94" i="7"/>
  <c r="Q94" i="7"/>
  <c r="M94" i="7"/>
  <c r="H94" i="7"/>
  <c r="AK93" i="7"/>
  <c r="AE93" i="7"/>
  <c r="X93" i="7"/>
  <c r="T93" i="7"/>
  <c r="O93" i="7"/>
  <c r="K93" i="7"/>
  <c r="AG92" i="7"/>
  <c r="AD78" i="7"/>
  <c r="J78" i="7"/>
  <c r="G77" i="7"/>
  <c r="AJ76" i="7"/>
  <c r="S76" i="7"/>
  <c r="J82" i="7"/>
  <c r="G81" i="7"/>
  <c r="S80" i="7"/>
  <c r="Z92" i="7"/>
  <c r="V92" i="7"/>
  <c r="Q92" i="7"/>
  <c r="M92" i="7"/>
  <c r="H92" i="7"/>
  <c r="AK91" i="7"/>
  <c r="AE91" i="7"/>
  <c r="X91" i="7"/>
  <c r="T91" i="7"/>
  <c r="O91" i="7"/>
  <c r="K91" i="7"/>
  <c r="AG90" i="7"/>
  <c r="Z90" i="7"/>
  <c r="V90" i="7"/>
  <c r="Q90" i="7"/>
  <c r="M90" i="7"/>
  <c r="H90" i="7"/>
  <c r="AK89" i="7"/>
  <c r="AE89" i="7"/>
  <c r="X89" i="7"/>
  <c r="T89" i="7"/>
  <c r="O89" i="7"/>
  <c r="K89" i="7"/>
  <c r="AG88" i="7"/>
  <c r="Z88" i="7"/>
  <c r="V88" i="7"/>
  <c r="Q88" i="7"/>
  <c r="M88" i="7"/>
  <c r="H88" i="7"/>
  <c r="AK87" i="7"/>
  <c r="AE87" i="7"/>
  <c r="X87" i="7"/>
  <c r="T87" i="7"/>
  <c r="O87" i="7"/>
  <c r="K87" i="7"/>
  <c r="AG86" i="7"/>
  <c r="Z86" i="7"/>
  <c r="V86" i="7"/>
  <c r="Q86" i="7"/>
  <c r="M86" i="7"/>
  <c r="H86" i="7"/>
  <c r="AK85" i="7"/>
  <c r="AE85" i="7"/>
  <c r="X85" i="7"/>
  <c r="T85" i="7"/>
  <c r="O85" i="7"/>
  <c r="K85" i="7"/>
  <c r="AG84" i="7"/>
  <c r="Z84" i="7"/>
  <c r="V84" i="7"/>
  <c r="Q84" i="7"/>
  <c r="M84" i="7"/>
  <c r="H84" i="7"/>
  <c r="AK83" i="7"/>
  <c r="AE83" i="7"/>
  <c r="X83" i="7"/>
  <c r="T83" i="7"/>
  <c r="O83" i="7"/>
  <c r="K83" i="7"/>
  <c r="AG82" i="7"/>
  <c r="Z82" i="7"/>
  <c r="V82" i="7"/>
  <c r="Q82" i="7"/>
  <c r="M82" i="7"/>
  <c r="H82" i="7"/>
  <c r="AK81" i="7"/>
  <c r="AE81" i="7"/>
  <c r="X81" i="7"/>
  <c r="T81" i="7"/>
  <c r="O81" i="7"/>
  <c r="K81" i="7"/>
  <c r="AG80" i="7"/>
  <c r="Z80" i="7"/>
  <c r="V80" i="7"/>
  <c r="Q80" i="7"/>
  <c r="M80" i="7"/>
  <c r="H80" i="7"/>
  <c r="AK79" i="7"/>
  <c r="AE79" i="7"/>
  <c r="X79" i="7"/>
  <c r="T79" i="7"/>
  <c r="O79" i="7"/>
  <c r="K79" i="7"/>
  <c r="AL78" i="7"/>
  <c r="AF78" i="7"/>
  <c r="Y78" i="7"/>
  <c r="U78" i="7"/>
  <c r="P78" i="7"/>
  <c r="L78" i="7"/>
  <c r="W77" i="7"/>
  <c r="N77" i="7"/>
  <c r="AL76" i="7"/>
  <c r="AF76" i="7"/>
  <c r="Y76" i="7"/>
  <c r="U76" i="7"/>
  <c r="P76" i="7"/>
  <c r="L76" i="7"/>
  <c r="AC93" i="7"/>
  <c r="AC89" i="7"/>
  <c r="AB88" i="7"/>
  <c r="AC85" i="7"/>
  <c r="AB84" i="7"/>
  <c r="AC81" i="7"/>
  <c r="AB80" i="7"/>
  <c r="AC77" i="7"/>
  <c r="AB76" i="7"/>
  <c r="S78" i="7"/>
  <c r="AB92" i="7"/>
  <c r="J67" i="7"/>
  <c r="G66" i="7"/>
  <c r="G67" i="7"/>
  <c r="S66" i="7"/>
  <c r="J66" i="7"/>
  <c r="AE75" i="7"/>
  <c r="X75" i="7"/>
  <c r="T75" i="7"/>
  <c r="AL95" i="7"/>
  <c r="AF95" i="7"/>
  <c r="Y95" i="7"/>
  <c r="U95" i="7"/>
  <c r="P95" i="7"/>
  <c r="L95" i="7"/>
  <c r="W94" i="7"/>
  <c r="N94" i="7"/>
  <c r="AL93" i="7"/>
  <c r="AF93" i="7"/>
  <c r="Y93" i="7"/>
  <c r="U93" i="7"/>
  <c r="P93" i="7"/>
  <c r="L93" i="7"/>
  <c r="V87" i="7"/>
  <c r="Q87" i="7"/>
  <c r="M87" i="7"/>
  <c r="H87" i="7"/>
  <c r="AK86" i="7"/>
  <c r="AE86" i="7"/>
  <c r="X86" i="7"/>
  <c r="T86" i="7"/>
  <c r="AG85" i="7"/>
  <c r="Z85" i="7"/>
  <c r="Z102" i="7" s="1"/>
  <c r="V85" i="7"/>
  <c r="Q85" i="7"/>
  <c r="M85" i="7"/>
  <c r="H85" i="7"/>
  <c r="H102" i="7" s="1"/>
  <c r="AI4" i="1" s="1"/>
  <c r="AK84" i="7"/>
  <c r="AE84" i="7"/>
  <c r="X84" i="7"/>
  <c r="T84" i="7"/>
  <c r="O84" i="7"/>
  <c r="K84" i="7"/>
  <c r="AG83" i="7"/>
  <c r="Q75" i="7"/>
  <c r="M75" i="7"/>
  <c r="H75" i="7"/>
  <c r="AF75" i="7"/>
  <c r="Y75" i="7"/>
  <c r="U75" i="7"/>
  <c r="AG95" i="7"/>
  <c r="Z95" i="7"/>
  <c r="V95" i="7"/>
  <c r="Q95" i="7"/>
  <c r="M95" i="7"/>
  <c r="H95" i="7"/>
  <c r="AK94" i="7"/>
  <c r="AE94" i="7"/>
  <c r="X94" i="7"/>
  <c r="T94" i="7"/>
  <c r="W92" i="7"/>
  <c r="N92" i="7"/>
  <c r="AL91" i="7"/>
  <c r="AF91" i="7"/>
  <c r="Y91" i="7"/>
  <c r="U91" i="7"/>
  <c r="P91" i="7"/>
  <c r="L91" i="7"/>
  <c r="W90" i="7"/>
  <c r="N90" i="7"/>
  <c r="AL89" i="7"/>
  <c r="AF89" i="7"/>
  <c r="Y89" i="7"/>
  <c r="U89" i="7"/>
  <c r="P89" i="7"/>
  <c r="L89" i="7"/>
  <c r="W88" i="7"/>
  <c r="N88" i="7"/>
  <c r="AL87" i="7"/>
  <c r="AF87" i="7"/>
  <c r="Y87" i="7"/>
  <c r="U87" i="7"/>
  <c r="P87" i="7"/>
  <c r="L87" i="7"/>
  <c r="W86" i="7"/>
  <c r="N86" i="7"/>
  <c r="AL85" i="7"/>
  <c r="AF85" i="7"/>
  <c r="Y85" i="7"/>
  <c r="U85" i="7"/>
  <c r="P85" i="7"/>
  <c r="L85" i="7"/>
  <c r="W84" i="7"/>
  <c r="N84" i="7"/>
  <c r="AL83" i="7"/>
  <c r="AF83" i="7"/>
  <c r="Y83" i="7"/>
  <c r="U83" i="7"/>
  <c r="P83" i="7"/>
  <c r="L83" i="7"/>
  <c r="W82" i="7"/>
  <c r="N82" i="7"/>
  <c r="AL81" i="7"/>
  <c r="AF81" i="7"/>
  <c r="Y81" i="7"/>
  <c r="U81" i="7"/>
  <c r="P81" i="7"/>
  <c r="L81" i="7"/>
  <c r="W80" i="7"/>
  <c r="N80" i="7"/>
  <c r="AL79" i="7"/>
  <c r="AF79" i="7"/>
  <c r="Y79" i="7"/>
  <c r="U79" i="7"/>
  <c r="P79" i="7"/>
  <c r="L79" i="7"/>
  <c r="AG78" i="7"/>
  <c r="Z78" i="7"/>
  <c r="V78" i="7"/>
  <c r="Q78" i="7"/>
  <c r="M78" i="7"/>
  <c r="H78" i="7"/>
  <c r="AK77" i="7"/>
  <c r="AE77" i="7"/>
  <c r="X77" i="7"/>
  <c r="T77" i="7"/>
  <c r="O77" i="7"/>
  <c r="K77" i="7"/>
  <c r="AG76" i="7"/>
  <c r="Z76" i="7"/>
  <c r="V76" i="7"/>
  <c r="Q76" i="7"/>
  <c r="M76" i="7"/>
  <c r="H76" i="7"/>
  <c r="AB95" i="7"/>
  <c r="AC92" i="7"/>
  <c r="AB91" i="7"/>
  <c r="AC88" i="7"/>
  <c r="AB87" i="7"/>
  <c r="AC84" i="7"/>
  <c r="AC101" i="7" s="1"/>
  <c r="BB3" i="1" s="1"/>
  <c r="AB83" i="7"/>
  <c r="AC80" i="7"/>
  <c r="AB79" i="7"/>
  <c r="AC76" i="7"/>
  <c r="AB75" i="7"/>
  <c r="N89" i="7"/>
  <c r="AL88" i="7"/>
  <c r="Y88" i="7"/>
  <c r="U88" i="7"/>
  <c r="P88" i="7"/>
  <c r="AB93" i="7"/>
  <c r="AB81" i="7"/>
  <c r="AC78" i="7"/>
  <c r="AB77" i="7"/>
  <c r="O86" i="7"/>
  <c r="K86" i="7"/>
  <c r="Z83" i="7"/>
  <c r="V83" i="7"/>
  <c r="Q83" i="7"/>
  <c r="M83" i="7"/>
  <c r="H83" i="7"/>
  <c r="AK82" i="7"/>
  <c r="AE82" i="7"/>
  <c r="X82" i="7"/>
  <c r="T82" i="7"/>
  <c r="O82" i="7"/>
  <c r="K82" i="7"/>
  <c r="AG81" i="7"/>
  <c r="Z81" i="7"/>
  <c r="V81" i="7"/>
  <c r="Q81" i="7"/>
  <c r="M81" i="7"/>
  <c r="H81" i="7"/>
  <c r="AK80" i="7"/>
  <c r="AE80" i="7"/>
  <c r="T80" i="7"/>
  <c r="O80" i="7"/>
  <c r="K80" i="7"/>
  <c r="AG79" i="7"/>
  <c r="Z79" i="7"/>
  <c r="V79" i="7"/>
  <c r="Q79" i="7"/>
  <c r="M79" i="7"/>
  <c r="H79" i="7"/>
  <c r="N78" i="7"/>
  <c r="AL77" i="7"/>
  <c r="AF77" i="7"/>
  <c r="Y77" i="7"/>
  <c r="U77" i="7"/>
  <c r="P77" i="7"/>
  <c r="L77" i="7"/>
  <c r="N76" i="7"/>
  <c r="AC95" i="7"/>
  <c r="AB94" i="7"/>
  <c r="AC91" i="7"/>
  <c r="AB90" i="7"/>
  <c r="AC87" i="7"/>
  <c r="AB86" i="7"/>
  <c r="AC83" i="7"/>
  <c r="AB82" i="7"/>
  <c r="AC79" i="7"/>
  <c r="AB78" i="7"/>
  <c r="AC75" i="7"/>
  <c r="L24" i="7"/>
  <c r="L75" i="7"/>
  <c r="G24" i="7"/>
  <c r="P24" i="7"/>
  <c r="P75" i="7"/>
  <c r="N75" i="7"/>
  <c r="AG75" i="7"/>
  <c r="Z75" i="7"/>
  <c r="V75" i="7"/>
  <c r="AL75" i="7"/>
  <c r="W95" i="7"/>
  <c r="N95" i="7"/>
  <c r="AL94" i="7"/>
  <c r="AF94" i="7"/>
  <c r="Y94" i="7"/>
  <c r="U94" i="7"/>
  <c r="P94" i="7"/>
  <c r="L94" i="7"/>
  <c r="W93" i="7"/>
  <c r="N93" i="7"/>
  <c r="AL92" i="7"/>
  <c r="AF92" i="7"/>
  <c r="Y92" i="7"/>
  <c r="U92" i="7"/>
  <c r="P92" i="7"/>
  <c r="L92" i="7"/>
  <c r="W91" i="7"/>
  <c r="N91" i="7"/>
  <c r="AL90" i="7"/>
  <c r="AF90" i="7"/>
  <c r="Y90" i="7"/>
  <c r="U90" i="7"/>
  <c r="P90" i="7"/>
  <c r="L90" i="7"/>
  <c r="W89" i="7"/>
  <c r="AF88" i="7"/>
  <c r="L88" i="7"/>
  <c r="AK75" i="7"/>
  <c r="O94" i="7"/>
  <c r="K94" i="7"/>
  <c r="AG93" i="7"/>
  <c r="Z93" i="7"/>
  <c r="V93" i="7"/>
  <c r="Q93" i="7"/>
  <c r="M93" i="7"/>
  <c r="H93" i="7"/>
  <c r="AK92" i="7"/>
  <c r="AE92" i="7"/>
  <c r="X92" i="7"/>
  <c r="T92" i="7"/>
  <c r="O92" i="7"/>
  <c r="K92" i="7"/>
  <c r="AG91" i="7"/>
  <c r="Z91" i="7"/>
  <c r="V91" i="7"/>
  <c r="Q91" i="7"/>
  <c r="M91" i="7"/>
  <c r="H91" i="7"/>
  <c r="AK90" i="7"/>
  <c r="AE90" i="7"/>
  <c r="X90" i="7"/>
  <c r="T90" i="7"/>
  <c r="O90" i="7"/>
  <c r="K90" i="7"/>
  <c r="AG89" i="7"/>
  <c r="Z89" i="7"/>
  <c r="V89" i="7"/>
  <c r="Q89" i="7"/>
  <c r="M89" i="7"/>
  <c r="H89" i="7"/>
  <c r="AK88" i="7"/>
  <c r="AE88" i="7"/>
  <c r="X88" i="7"/>
  <c r="T88" i="7"/>
  <c r="O88" i="7"/>
  <c r="K88" i="7"/>
  <c r="AG87" i="7"/>
  <c r="Z87" i="7"/>
  <c r="I76" i="7"/>
  <c r="I80" i="7"/>
  <c r="I84" i="7"/>
  <c r="I88" i="7"/>
  <c r="I92" i="7"/>
  <c r="F75" i="7"/>
  <c r="F83" i="7"/>
  <c r="F87" i="7"/>
  <c r="F91" i="7"/>
  <c r="F95" i="7"/>
  <c r="R78" i="7"/>
  <c r="R82" i="7"/>
  <c r="R86" i="7"/>
  <c r="R90" i="7"/>
  <c r="R94" i="7"/>
  <c r="AA94" i="7"/>
  <c r="AA90" i="7"/>
  <c r="AA86" i="7"/>
  <c r="AA82" i="7"/>
  <c r="AA78" i="7"/>
  <c r="AH93" i="7"/>
  <c r="AH89" i="7"/>
  <c r="AH85" i="7"/>
  <c r="AH81" i="7"/>
  <c r="AH77" i="7"/>
  <c r="AI94" i="7"/>
  <c r="AI90" i="7"/>
  <c r="AI86" i="7"/>
  <c r="AI82" i="7"/>
  <c r="AI78" i="7"/>
  <c r="I77" i="7"/>
  <c r="I81" i="7"/>
  <c r="I85" i="7"/>
  <c r="I89" i="7"/>
  <c r="I93" i="7"/>
  <c r="F76" i="7"/>
  <c r="F80" i="7"/>
  <c r="F84" i="7"/>
  <c r="F88" i="7"/>
  <c r="F92" i="7"/>
  <c r="R75" i="7"/>
  <c r="R79" i="7"/>
  <c r="R83" i="7"/>
  <c r="R87" i="7"/>
  <c r="R91" i="7"/>
  <c r="R95" i="7"/>
  <c r="AA95" i="7"/>
  <c r="AA91" i="7"/>
  <c r="AA87" i="7"/>
  <c r="AA83" i="7"/>
  <c r="AA79" i="7"/>
  <c r="AA75" i="7"/>
  <c r="AH92" i="7"/>
  <c r="AH88" i="7"/>
  <c r="AH84" i="7"/>
  <c r="AH80" i="7"/>
  <c r="AH76" i="7"/>
  <c r="AI93" i="7"/>
  <c r="AI89" i="7"/>
  <c r="AI85" i="7"/>
  <c r="AI81" i="7"/>
  <c r="AI77" i="7"/>
  <c r="W87" i="7"/>
  <c r="N87" i="7"/>
  <c r="AL86" i="7"/>
  <c r="AF86" i="7"/>
  <c r="Y86" i="7"/>
  <c r="U86" i="7"/>
  <c r="P86" i="7"/>
  <c r="L86" i="7"/>
  <c r="W85" i="7"/>
  <c r="N85" i="7"/>
  <c r="N102" i="7" s="1"/>
  <c r="AN4" i="1" s="1"/>
  <c r="AL84" i="7"/>
  <c r="AF84" i="7"/>
  <c r="Y84" i="7"/>
  <c r="U84" i="7"/>
  <c r="U101" i="7" s="1"/>
  <c r="AV3" i="1" s="1"/>
  <c r="P84" i="7"/>
  <c r="L84" i="7"/>
  <c r="W83" i="7"/>
  <c r="N83" i="7"/>
  <c r="AL82" i="7"/>
  <c r="AF82" i="7"/>
  <c r="Y82" i="7"/>
  <c r="U82" i="7"/>
  <c r="P82" i="7"/>
  <c r="L82" i="7"/>
  <c r="W81" i="7"/>
  <c r="N81" i="7"/>
  <c r="AL80" i="7"/>
  <c r="AF80" i="7"/>
  <c r="Y80" i="7"/>
  <c r="U80" i="7"/>
  <c r="P80" i="7"/>
  <c r="L80" i="7"/>
  <c r="W79" i="7"/>
  <c r="N79" i="7"/>
  <c r="AK78" i="7"/>
  <c r="AE78" i="7"/>
  <c r="X78" i="7"/>
  <c r="T78" i="7"/>
  <c r="O78" i="7"/>
  <c r="K78" i="7"/>
  <c r="AG77" i="7"/>
  <c r="Z77" i="7"/>
  <c r="V77" i="7"/>
  <c r="Q77" i="7"/>
  <c r="M77" i="7"/>
  <c r="H77" i="7"/>
  <c r="AK76" i="7"/>
  <c r="AE76" i="7"/>
  <c r="X76" i="7"/>
  <c r="T76" i="7"/>
  <c r="O76" i="7"/>
  <c r="K76" i="7"/>
  <c r="I78" i="7"/>
  <c r="I82" i="7"/>
  <c r="I86" i="7"/>
  <c r="I90" i="7"/>
  <c r="I94" i="7"/>
  <c r="F77" i="7"/>
  <c r="F81" i="7"/>
  <c r="F85" i="7"/>
  <c r="F89" i="7"/>
  <c r="F93" i="7"/>
  <c r="R76" i="7"/>
  <c r="R80" i="7"/>
  <c r="R84" i="7"/>
  <c r="R88" i="7"/>
  <c r="R92" i="7"/>
  <c r="AA92" i="7"/>
  <c r="AA88" i="7"/>
  <c r="AA84" i="7"/>
  <c r="AA80" i="7"/>
  <c r="AA76" i="7"/>
  <c r="AH95" i="7"/>
  <c r="AH91" i="7"/>
  <c r="AH87" i="7"/>
  <c r="AH83" i="7"/>
  <c r="AH79" i="7"/>
  <c r="AH75" i="7"/>
  <c r="AI92" i="7"/>
  <c r="AI88" i="7"/>
  <c r="AI84" i="7"/>
  <c r="AI80" i="7"/>
  <c r="AI76" i="7"/>
  <c r="X80" i="7"/>
  <c r="W78" i="7"/>
  <c r="W76" i="7"/>
  <c r="I75" i="7"/>
  <c r="I79" i="7"/>
  <c r="I83" i="7"/>
  <c r="I87" i="7"/>
  <c r="I91" i="7"/>
  <c r="I95" i="7"/>
  <c r="F78" i="7"/>
  <c r="F82" i="7"/>
  <c r="F86" i="7"/>
  <c r="F90" i="7"/>
  <c r="F94" i="7"/>
  <c r="R77" i="7"/>
  <c r="R81" i="7"/>
  <c r="R85" i="7"/>
  <c r="R89" i="7"/>
  <c r="R93" i="7"/>
  <c r="AA93" i="7"/>
  <c r="AA89" i="7"/>
  <c r="AA85" i="7"/>
  <c r="AA81" i="7"/>
  <c r="AA77" i="7"/>
  <c r="AH94" i="7"/>
  <c r="AH90" i="7"/>
  <c r="AH86" i="7"/>
  <c r="AH82" i="7"/>
  <c r="AH78" i="7"/>
  <c r="AI95" i="7"/>
  <c r="AI91" i="7"/>
  <c r="AI87" i="7"/>
  <c r="AI83" i="7"/>
  <c r="AI79" i="7"/>
  <c r="AI75" i="7"/>
  <c r="AF24" i="7"/>
  <c r="Y24" i="7"/>
  <c r="S24" i="7"/>
  <c r="AJ24" i="7"/>
  <c r="AD24" i="7"/>
  <c r="W24" i="7"/>
  <c r="J24" i="7"/>
  <c r="U24" i="7"/>
  <c r="AK24" i="7"/>
  <c r="Q24" i="7"/>
  <c r="M24" i="7"/>
  <c r="H24" i="7"/>
  <c r="N24" i="7"/>
  <c r="O24" i="7"/>
  <c r="R24" i="7"/>
  <c r="K24" i="7"/>
  <c r="AA24" i="7"/>
  <c r="AG24" i="7"/>
  <c r="Z24" i="7"/>
  <c r="V24" i="7"/>
  <c r="AL24" i="7"/>
  <c r="AH24" i="7"/>
  <c r="I24" i="7"/>
  <c r="AC24" i="7"/>
  <c r="AI24" i="7"/>
  <c r="AE24" i="7"/>
  <c r="X24" i="7"/>
  <c r="T24" i="7"/>
  <c r="F24" i="7"/>
  <c r="AB24" i="7"/>
  <c r="E24" i="7"/>
  <c r="B4" i="7"/>
  <c r="E76" i="7" s="1"/>
  <c r="B5" i="7"/>
  <c r="E77" i="7" s="1"/>
  <c r="B6" i="7"/>
  <c r="E78" i="7" s="1"/>
  <c r="B7" i="7"/>
  <c r="E79" i="7" s="1"/>
  <c r="B8" i="7"/>
  <c r="B9" i="7"/>
  <c r="B10" i="7"/>
  <c r="E82" i="7" s="1"/>
  <c r="B11" i="7"/>
  <c r="E83" i="7" s="1"/>
  <c r="B12" i="7"/>
  <c r="E84" i="7" s="1"/>
  <c r="B13" i="7"/>
  <c r="E85" i="7" s="1"/>
  <c r="B14" i="7"/>
  <c r="E86" i="7" s="1"/>
  <c r="B15" i="7"/>
  <c r="E87" i="7" s="1"/>
  <c r="B16" i="7"/>
  <c r="E88" i="7" s="1"/>
  <c r="B17" i="7"/>
  <c r="E89" i="7" s="1"/>
  <c r="B18" i="7"/>
  <c r="E90" i="7" s="1"/>
  <c r="B19" i="7"/>
  <c r="E91" i="7" s="1"/>
  <c r="B20" i="7"/>
  <c r="E92" i="7" s="1"/>
  <c r="B21" i="7"/>
  <c r="E93" i="7" s="1"/>
  <c r="B22" i="7"/>
  <c r="E94" i="7" s="1"/>
  <c r="B23" i="7"/>
  <c r="E95" i="7" s="1"/>
  <c r="B3" i="7"/>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X49" i="5"/>
  <c r="AX48" i="5"/>
  <c r="AX47" i="5"/>
  <c r="AX46" i="5"/>
  <c r="AX45" i="5"/>
  <c r="AX44" i="5"/>
  <c r="AX43" i="5"/>
  <c r="AX42" i="5"/>
  <c r="AX41" i="5"/>
  <c r="AX40" i="5"/>
  <c r="AX39" i="5"/>
  <c r="AX38" i="5"/>
  <c r="AX37" i="5"/>
  <c r="AX36" i="5"/>
  <c r="AX35" i="5"/>
  <c r="AX34" i="5"/>
  <c r="AX33" i="5"/>
  <c r="AX32" i="5"/>
  <c r="AX31" i="5"/>
  <c r="AX30" i="5"/>
  <c r="AX29" i="5"/>
  <c r="AX50" i="5" s="1"/>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AX23" i="5"/>
  <c r="AX22" i="5"/>
  <c r="AX21" i="5"/>
  <c r="AX20" i="5"/>
  <c r="AX19" i="5"/>
  <c r="AX18" i="5"/>
  <c r="AX17" i="5"/>
  <c r="AX16" i="5"/>
  <c r="AX15" i="5"/>
  <c r="AX14" i="5"/>
  <c r="AX13" i="5"/>
  <c r="AX12" i="5"/>
  <c r="AX11" i="5"/>
  <c r="AX10" i="5"/>
  <c r="AX9" i="5"/>
  <c r="AX8" i="5"/>
  <c r="AX7" i="5"/>
  <c r="AX6" i="5"/>
  <c r="AX5" i="5"/>
  <c r="AX4" i="5"/>
  <c r="Y101" i="7" l="1"/>
  <c r="P101" i="7"/>
  <c r="AP3" i="1" s="1"/>
  <c r="AF101" i="7"/>
  <c r="AL101" i="7"/>
  <c r="AR3" i="1" s="1"/>
  <c r="AI101" i="7"/>
  <c r="BG3" i="1" s="1"/>
  <c r="W102" i="7"/>
  <c r="AX4" i="1" s="1"/>
  <c r="AY4" i="1" s="1"/>
  <c r="L101" i="7"/>
  <c r="AL3" i="1" s="1"/>
  <c r="AF99" i="7"/>
  <c r="E28" i="7"/>
  <c r="AD66" i="7"/>
  <c r="S67" i="7"/>
  <c r="S98" i="7"/>
  <c r="AT8" i="1" s="1"/>
  <c r="AD67" i="7"/>
  <c r="Z4" i="1" s="1"/>
  <c r="S101" i="7"/>
  <c r="AT3" i="1" s="1"/>
  <c r="L99" i="7"/>
  <c r="AL6" i="1" s="1"/>
  <c r="AJ67" i="7"/>
  <c r="AJ101" i="7"/>
  <c r="P99" i="7"/>
  <c r="AP6" i="1" s="1"/>
  <c r="M102" i="7"/>
  <c r="AM4" i="1" s="1"/>
  <c r="AG102" i="7"/>
  <c r="BE4" i="1" s="1"/>
  <c r="AL99" i="7"/>
  <c r="AR6" i="1" s="1"/>
  <c r="U99" i="7"/>
  <c r="AV6" i="1" s="1"/>
  <c r="AB102" i="7"/>
  <c r="BA4" i="1" s="1"/>
  <c r="AJ66" i="7"/>
  <c r="Q102" i="7"/>
  <c r="AQ4" i="1" s="1"/>
  <c r="Y99" i="7"/>
  <c r="V102" i="7"/>
  <c r="AW4" i="1" s="1"/>
  <c r="AA102" i="7"/>
  <c r="BH4" i="1" s="1"/>
  <c r="E98" i="7"/>
  <c r="AG8" i="1" s="1"/>
  <c r="BJ8" i="1"/>
  <c r="E29" i="7"/>
  <c r="BJ6" i="1" s="1"/>
  <c r="E80" i="7"/>
  <c r="E64" i="7"/>
  <c r="R102" i="7"/>
  <c r="AS4" i="1" s="1"/>
  <c r="X99" i="7"/>
  <c r="AZ6" i="1" s="1"/>
  <c r="AB100" i="7"/>
  <c r="BA7" i="1" s="1"/>
  <c r="T101" i="7"/>
  <c r="AU3" i="1" s="1"/>
  <c r="AC98" i="7"/>
  <c r="BB8" i="1" s="1"/>
  <c r="AC100" i="7"/>
  <c r="BB7" i="1" s="1"/>
  <c r="X101" i="7"/>
  <c r="AZ3" i="1" s="1"/>
  <c r="S100" i="7"/>
  <c r="AT7" i="1" s="1"/>
  <c r="E102" i="7"/>
  <c r="AG4" i="1" s="1"/>
  <c r="AH100" i="7"/>
  <c r="BF7" i="1" s="1"/>
  <c r="I98" i="7"/>
  <c r="AA99" i="7"/>
  <c r="BH6" i="1" s="1"/>
  <c r="P100" i="7"/>
  <c r="AP7" i="1" s="1"/>
  <c r="AL100" i="7"/>
  <c r="AR7" i="1" s="1"/>
  <c r="R98" i="7"/>
  <c r="AS8" i="1" s="1"/>
  <c r="F99" i="7"/>
  <c r="I102" i="7"/>
  <c r="AI100" i="7"/>
  <c r="BG7" i="1" s="1"/>
  <c r="AG98" i="7"/>
  <c r="BE8" i="1" s="1"/>
  <c r="G63" i="7"/>
  <c r="E8" i="1" s="1"/>
  <c r="G75" i="7"/>
  <c r="G99" i="7" s="1"/>
  <c r="AH6" i="1" s="1"/>
  <c r="AE99" i="7"/>
  <c r="BD6" i="1" s="1"/>
  <c r="K100" i="7"/>
  <c r="AK7" i="1" s="1"/>
  <c r="AE100" i="7"/>
  <c r="BD7" i="1" s="1"/>
  <c r="P102" i="7"/>
  <c r="AP4" i="1" s="1"/>
  <c r="AL102" i="7"/>
  <c r="AR4" i="1" s="1"/>
  <c r="H98" i="7"/>
  <c r="AI8" i="1" s="1"/>
  <c r="X98" i="7"/>
  <c r="AZ8" i="1" s="1"/>
  <c r="AB101" i="7"/>
  <c r="BA3" i="1" s="1"/>
  <c r="V99" i="7"/>
  <c r="AW6" i="1" s="1"/>
  <c r="V100" i="7"/>
  <c r="AW7" i="1" s="1"/>
  <c r="V101" i="7"/>
  <c r="AW3" i="1" s="1"/>
  <c r="O102" i="7"/>
  <c r="AO4" i="1" s="1"/>
  <c r="AK102" i="7"/>
  <c r="E101" i="7"/>
  <c r="AG3" i="1" s="1"/>
  <c r="E99" i="7"/>
  <c r="AG6" i="1" s="1"/>
  <c r="AI98" i="7"/>
  <c r="BG8" i="1" s="1"/>
  <c r="F100" i="7"/>
  <c r="AI99" i="7"/>
  <c r="BG6" i="1" s="1"/>
  <c r="AH98" i="7"/>
  <c r="BF8" i="1" s="1"/>
  <c r="AA101" i="7"/>
  <c r="BH3" i="1" s="1"/>
  <c r="I100" i="7"/>
  <c r="U100" i="7"/>
  <c r="AV7" i="1" s="1"/>
  <c r="AI102" i="7"/>
  <c r="BG4" i="1" s="1"/>
  <c r="AH99" i="7"/>
  <c r="BF6" i="1" s="1"/>
  <c r="AA98" i="7"/>
  <c r="BH8" i="1" s="1"/>
  <c r="R100" i="7"/>
  <c r="AS7" i="1" s="1"/>
  <c r="AK98" i="7"/>
  <c r="AL98" i="7"/>
  <c r="AR8" i="1" s="1"/>
  <c r="N98" i="7"/>
  <c r="AN8" i="1" s="1"/>
  <c r="K99" i="7"/>
  <c r="AK6" i="1" s="1"/>
  <c r="AK99" i="7"/>
  <c r="O100" i="7"/>
  <c r="AO7" i="1" s="1"/>
  <c r="AK100" i="7"/>
  <c r="AC99" i="7"/>
  <c r="BB6" i="1" s="1"/>
  <c r="N99" i="7"/>
  <c r="AN6" i="1" s="1"/>
  <c r="N100" i="7"/>
  <c r="AN7" i="1" s="1"/>
  <c r="N101" i="7"/>
  <c r="AN3" i="1" s="1"/>
  <c r="U102" i="7"/>
  <c r="AV4" i="1" s="1"/>
  <c r="U98" i="7"/>
  <c r="AV8" i="1" s="1"/>
  <c r="M98" i="7"/>
  <c r="AM8" i="1" s="1"/>
  <c r="K101" i="7"/>
  <c r="AK3" i="1" s="1"/>
  <c r="AE101" i="7"/>
  <c r="BD3" i="1" s="1"/>
  <c r="AE98" i="7"/>
  <c r="BD8" i="1" s="1"/>
  <c r="AD63" i="7"/>
  <c r="AD76" i="7"/>
  <c r="AC102" i="7"/>
  <c r="BB4" i="1" s="1"/>
  <c r="H99" i="7"/>
  <c r="AI6" i="1" s="1"/>
  <c r="Z99" i="7"/>
  <c r="H100" i="7"/>
  <c r="AI7" i="1" s="1"/>
  <c r="Z100" i="7"/>
  <c r="H101" i="7"/>
  <c r="AI3" i="1" s="1"/>
  <c r="Z101" i="7"/>
  <c r="T102" i="7"/>
  <c r="AU4" i="1" s="1"/>
  <c r="W98" i="7"/>
  <c r="AX8" i="1" s="1"/>
  <c r="AY8" i="1" s="1"/>
  <c r="R101" i="7"/>
  <c r="AS3" i="1" s="1"/>
  <c r="Y100" i="7"/>
  <c r="AH101" i="7"/>
  <c r="BF3" i="1" s="1"/>
  <c r="AH102" i="7"/>
  <c r="BF4" i="1" s="1"/>
  <c r="AA100" i="7"/>
  <c r="BH7" i="1" s="1"/>
  <c r="I101" i="7"/>
  <c r="V98" i="7"/>
  <c r="AW8" i="1" s="1"/>
  <c r="P98" i="7"/>
  <c r="AP8" i="1" s="1"/>
  <c r="L98" i="7"/>
  <c r="AL8" i="1" s="1"/>
  <c r="O99" i="7"/>
  <c r="AO6" i="1" s="1"/>
  <c r="T100" i="7"/>
  <c r="AU7" i="1" s="1"/>
  <c r="AB98" i="7"/>
  <c r="BA8" i="1" s="1"/>
  <c r="W99" i="7"/>
  <c r="AX6" i="1" s="1"/>
  <c r="AY6" i="1" s="1"/>
  <c r="W100" i="7"/>
  <c r="AX7" i="1" s="1"/>
  <c r="AY7" i="1" s="1"/>
  <c r="W101" i="7"/>
  <c r="AX3" i="1" s="1"/>
  <c r="AY3" i="1" s="1"/>
  <c r="Y102" i="7"/>
  <c r="Y98" i="7"/>
  <c r="Q98" i="7"/>
  <c r="AQ8" i="1" s="1"/>
  <c r="O101" i="7"/>
  <c r="AO3" i="1" s="1"/>
  <c r="AK101" i="7"/>
  <c r="AB99" i="7"/>
  <c r="BA6" i="1" s="1"/>
  <c r="M99" i="7"/>
  <c r="AM6" i="1" s="1"/>
  <c r="AG99" i="7"/>
  <c r="BE6" i="1" s="1"/>
  <c r="M100" i="7"/>
  <c r="AM7" i="1" s="1"/>
  <c r="AG100" i="7"/>
  <c r="BE7" i="1" s="1"/>
  <c r="M101" i="7"/>
  <c r="AM3" i="1" s="1"/>
  <c r="AG101" i="7"/>
  <c r="BE3" i="1" s="1"/>
  <c r="X102" i="7"/>
  <c r="AZ4" i="1" s="1"/>
  <c r="S99" i="7"/>
  <c r="AT6" i="1" s="1"/>
  <c r="K98" i="7"/>
  <c r="AK8" i="1" s="1"/>
  <c r="R99" i="7"/>
  <c r="AS6" i="1" s="1"/>
  <c r="F102" i="7"/>
  <c r="L100" i="7"/>
  <c r="AL7" i="1" s="1"/>
  <c r="AF100" i="7"/>
  <c r="F101" i="7"/>
  <c r="F98" i="7"/>
  <c r="I99" i="7"/>
  <c r="Z98" i="7"/>
  <c r="T99" i="7"/>
  <c r="AU6" i="1" s="1"/>
  <c r="X100" i="7"/>
  <c r="AZ7" i="1" s="1"/>
  <c r="L102" i="7"/>
  <c r="AL4" i="1" s="1"/>
  <c r="AF102" i="7"/>
  <c r="AF98" i="7"/>
  <c r="J63" i="7"/>
  <c r="G8" i="1" s="1"/>
  <c r="J76" i="7"/>
  <c r="T98" i="7"/>
  <c r="AU8" i="1" s="1"/>
  <c r="AJ63" i="7"/>
  <c r="AJ78" i="7"/>
  <c r="AJ100" i="7" s="1"/>
  <c r="Q99" i="7"/>
  <c r="AQ6" i="1" s="1"/>
  <c r="Q100" i="7"/>
  <c r="AQ7" i="1" s="1"/>
  <c r="Q101" i="7"/>
  <c r="AQ3" i="1" s="1"/>
  <c r="K102" i="7"/>
  <c r="AK4" i="1" s="1"/>
  <c r="AE102" i="7"/>
  <c r="BD4" i="1" s="1"/>
  <c r="O98" i="7"/>
  <c r="AO8" i="1" s="1"/>
  <c r="S64" i="7"/>
  <c r="Q6" i="1" s="1"/>
  <c r="U66" i="7"/>
  <c r="N67" i="7"/>
  <c r="Q67" i="7"/>
  <c r="Q3" i="1"/>
  <c r="E3" i="1"/>
  <c r="W67" i="7"/>
  <c r="Z3" i="1"/>
  <c r="G4" i="1"/>
  <c r="L66" i="7"/>
  <c r="AF66" i="7"/>
  <c r="K67" i="7"/>
  <c r="AJ65" i="7"/>
  <c r="Q4" i="1"/>
  <c r="Z8" i="1"/>
  <c r="S65" i="7"/>
  <c r="P66" i="7"/>
  <c r="AL66" i="7"/>
  <c r="M67" i="7"/>
  <c r="AG67" i="7"/>
  <c r="G3" i="1"/>
  <c r="E4" i="1"/>
  <c r="S63" i="7"/>
  <c r="AC66" i="7"/>
  <c r="T66" i="7"/>
  <c r="H67" i="7"/>
  <c r="Z67" i="7"/>
  <c r="AD64" i="7"/>
  <c r="Y66" i="7"/>
  <c r="O67" i="7"/>
  <c r="AB67" i="7"/>
  <c r="AD65" i="7"/>
  <c r="E25" i="7"/>
  <c r="V67" i="7"/>
  <c r="AK66" i="7"/>
  <c r="X67" i="7"/>
  <c r="M66" i="7"/>
  <c r="R67" i="7"/>
  <c r="X64" i="7"/>
  <c r="R64" i="7"/>
  <c r="F67" i="7"/>
  <c r="K63" i="7"/>
  <c r="L64" i="7"/>
  <c r="AF64" i="7"/>
  <c r="Z63" i="7"/>
  <c r="AB65" i="7"/>
  <c r="T64" i="7"/>
  <c r="M64" i="7"/>
  <c r="AG64" i="7"/>
  <c r="M65" i="7"/>
  <c r="AE67" i="7"/>
  <c r="AG66" i="7"/>
  <c r="W63" i="7"/>
  <c r="V64" i="7"/>
  <c r="T67" i="7"/>
  <c r="AA67" i="7"/>
  <c r="AI66" i="7"/>
  <c r="Y64" i="7"/>
  <c r="AH66" i="7"/>
  <c r="H64" i="7"/>
  <c r="Z64" i="7"/>
  <c r="H65" i="7"/>
  <c r="Z65" i="7"/>
  <c r="Q64" i="7"/>
  <c r="O66" i="7"/>
  <c r="AB66" i="7"/>
  <c r="AB64" i="7"/>
  <c r="O63" i="7"/>
  <c r="P64" i="7"/>
  <c r="AL64" i="7"/>
  <c r="AC65" i="7"/>
  <c r="Q65" i="7"/>
  <c r="AG65" i="7"/>
  <c r="AK67" i="7"/>
  <c r="Q66" i="7"/>
  <c r="AJ64" i="7"/>
  <c r="L65" i="7"/>
  <c r="AF65" i="7"/>
  <c r="F66" i="7"/>
  <c r="F63" i="7"/>
  <c r="I64" i="7"/>
  <c r="X65" i="7"/>
  <c r="L67" i="7"/>
  <c r="AF67" i="7"/>
  <c r="AF63" i="7"/>
  <c r="T63" i="7"/>
  <c r="AH65" i="7"/>
  <c r="I63" i="7"/>
  <c r="AA64" i="7"/>
  <c r="P65" i="7"/>
  <c r="AL65" i="7"/>
  <c r="R63" i="7"/>
  <c r="F64" i="7"/>
  <c r="I67" i="7"/>
  <c r="AI65" i="7"/>
  <c r="AG63" i="7"/>
  <c r="AC63" i="7"/>
  <c r="AE64" i="7"/>
  <c r="K65" i="7"/>
  <c r="AE65" i="7"/>
  <c r="P67" i="7"/>
  <c r="AL67" i="7"/>
  <c r="H63" i="7"/>
  <c r="X66" i="7"/>
  <c r="X63" i="7"/>
  <c r="AC67" i="7"/>
  <c r="V66" i="7"/>
  <c r="G65" i="7"/>
  <c r="AI63" i="7"/>
  <c r="F65" i="7"/>
  <c r="AI64" i="7"/>
  <c r="AH63" i="7"/>
  <c r="AA66" i="7"/>
  <c r="I65" i="7"/>
  <c r="U64" i="7"/>
  <c r="U65" i="7"/>
  <c r="AI67" i="7"/>
  <c r="AH64" i="7"/>
  <c r="AA63" i="7"/>
  <c r="R65" i="7"/>
  <c r="AK63" i="7"/>
  <c r="AL63" i="7"/>
  <c r="N63" i="7"/>
  <c r="K64" i="7"/>
  <c r="AK64" i="7"/>
  <c r="O65" i="7"/>
  <c r="AK65" i="7"/>
  <c r="AC64" i="7"/>
  <c r="N64" i="7"/>
  <c r="N65" i="7"/>
  <c r="N66" i="7"/>
  <c r="U67" i="7"/>
  <c r="U63" i="7"/>
  <c r="M63" i="7"/>
  <c r="K66" i="7"/>
  <c r="AE66" i="7"/>
  <c r="AE63" i="7"/>
  <c r="H66" i="7"/>
  <c r="Z66" i="7"/>
  <c r="R66" i="7"/>
  <c r="Y65" i="7"/>
  <c r="AH67" i="7"/>
  <c r="AA65" i="7"/>
  <c r="I66" i="7"/>
  <c r="V63" i="7"/>
  <c r="P63" i="7"/>
  <c r="L63" i="7"/>
  <c r="O64" i="7"/>
  <c r="T65" i="7"/>
  <c r="AB63" i="7"/>
  <c r="W64" i="7"/>
  <c r="W65" i="7"/>
  <c r="W66" i="7"/>
  <c r="Y67" i="7"/>
  <c r="Y63" i="7"/>
  <c r="Q63" i="7"/>
  <c r="V65" i="7"/>
  <c r="J64" i="7"/>
  <c r="J65" i="7"/>
  <c r="E66" i="7"/>
  <c r="D3" i="1" s="1"/>
  <c r="E67" i="7"/>
  <c r="E65" i="7"/>
  <c r="BK6" i="1"/>
  <c r="K29" i="7"/>
  <c r="BN6" i="1" s="1"/>
  <c r="O29" i="7"/>
  <c r="BR6" i="1" s="1"/>
  <c r="S29" i="7"/>
  <c r="BW6" i="1" s="1"/>
  <c r="W29" i="7"/>
  <c r="CA6" i="1" s="1"/>
  <c r="CB6" i="1" s="1"/>
  <c r="AA29" i="7"/>
  <c r="CK6" i="1" s="1"/>
  <c r="AE29" i="7"/>
  <c r="CG6" i="1" s="1"/>
  <c r="AI29" i="7"/>
  <c r="CJ6" i="1" s="1"/>
  <c r="E30" i="7"/>
  <c r="BJ7" i="1" s="1"/>
  <c r="I30" i="7"/>
  <c r="M30" i="7"/>
  <c r="BP7" i="1" s="1"/>
  <c r="Q30" i="7"/>
  <c r="BT7" i="1" s="1"/>
  <c r="U30" i="7"/>
  <c r="BY7" i="1" s="1"/>
  <c r="Y30" i="7"/>
  <c r="AC30" i="7"/>
  <c r="CE7" i="1" s="1"/>
  <c r="AG30" i="7"/>
  <c r="CH7" i="1" s="1"/>
  <c r="AK30" i="7"/>
  <c r="G31" i="7"/>
  <c r="BK3" i="1" s="1"/>
  <c r="K31" i="7"/>
  <c r="BN3" i="1" s="1"/>
  <c r="O31" i="7"/>
  <c r="BR3" i="1" s="1"/>
  <c r="S31" i="7"/>
  <c r="BW3" i="1" s="1"/>
  <c r="W31" i="7"/>
  <c r="CA3" i="1" s="1"/>
  <c r="CB3" i="1" s="1"/>
  <c r="AA31" i="7"/>
  <c r="CK3" i="1" s="1"/>
  <c r="AE31" i="7"/>
  <c r="CG3" i="1" s="1"/>
  <c r="AI31" i="7"/>
  <c r="CJ3" i="1" s="1"/>
  <c r="E32" i="7"/>
  <c r="BJ4" i="1" s="1"/>
  <c r="I32" i="7"/>
  <c r="M32" i="7"/>
  <c r="BP4" i="1" s="1"/>
  <c r="Q32" i="7"/>
  <c r="BT4" i="1" s="1"/>
  <c r="U32" i="7"/>
  <c r="BY4" i="1" s="1"/>
  <c r="Y32" i="7"/>
  <c r="AC32" i="7"/>
  <c r="CE4" i="1" s="1"/>
  <c r="AG32" i="7"/>
  <c r="CH4" i="1" s="1"/>
  <c r="AK32" i="7"/>
  <c r="G33" i="7"/>
  <c r="BK9" i="1" s="1"/>
  <c r="K33" i="7"/>
  <c r="BN9" i="1" s="1"/>
  <c r="O33" i="7"/>
  <c r="BR9" i="1" s="1"/>
  <c r="S33" i="7"/>
  <c r="BW9" i="1" s="1"/>
  <c r="W33" i="7"/>
  <c r="CA9" i="1" s="1"/>
  <c r="CB9" i="1" s="1"/>
  <c r="AA33" i="7"/>
  <c r="CK9" i="1" s="1"/>
  <c r="AE33" i="7"/>
  <c r="CG9" i="1" s="1"/>
  <c r="AI33" i="7"/>
  <c r="CJ9" i="1" s="1"/>
  <c r="F34" i="7"/>
  <c r="J34" i="7"/>
  <c r="BM5" i="1" s="1"/>
  <c r="N34" i="7"/>
  <c r="BQ5" i="1" s="1"/>
  <c r="R34" i="7"/>
  <c r="BV5" i="1" s="1"/>
  <c r="V34" i="7"/>
  <c r="BZ5" i="1" s="1"/>
  <c r="Z34" i="7"/>
  <c r="AD34" i="7"/>
  <c r="CF5" i="1" s="1"/>
  <c r="AH34" i="7"/>
  <c r="CI5" i="1" s="1"/>
  <c r="AL34" i="7"/>
  <c r="BU5" i="1" s="1"/>
  <c r="H35" i="7"/>
  <c r="BL10" i="1" s="1"/>
  <c r="L35" i="7"/>
  <c r="BO10" i="1" s="1"/>
  <c r="P35" i="7"/>
  <c r="BS10" i="1" s="1"/>
  <c r="T35" i="7"/>
  <c r="BX10" i="1" s="1"/>
  <c r="X35" i="7"/>
  <c r="CC10" i="1" s="1"/>
  <c r="AB35" i="7"/>
  <c r="CD10" i="1" s="1"/>
  <c r="AF35" i="7"/>
  <c r="AJ35" i="7"/>
  <c r="G28" i="7"/>
  <c r="BK8" i="1" s="1"/>
  <c r="K28" i="7"/>
  <c r="BN8" i="1" s="1"/>
  <c r="O28" i="7"/>
  <c r="BR8" i="1" s="1"/>
  <c r="S28" i="7"/>
  <c r="BW8" i="1" s="1"/>
  <c r="W28" i="7"/>
  <c r="CA8" i="1" s="1"/>
  <c r="CB8" i="1" s="1"/>
  <c r="AA28" i="7"/>
  <c r="CK8" i="1" s="1"/>
  <c r="AE28" i="7"/>
  <c r="CG8" i="1" s="1"/>
  <c r="AI28" i="7"/>
  <c r="CJ8" i="1" s="1"/>
  <c r="E34" i="7"/>
  <c r="BJ5" i="1" s="1"/>
  <c r="H29" i="7"/>
  <c r="BL6" i="1" s="1"/>
  <c r="L29" i="7"/>
  <c r="BO6" i="1" s="1"/>
  <c r="P29" i="7"/>
  <c r="BS6" i="1" s="1"/>
  <c r="T29" i="7"/>
  <c r="BX6" i="1" s="1"/>
  <c r="X29" i="7"/>
  <c r="CC6" i="1" s="1"/>
  <c r="AB29" i="7"/>
  <c r="CD6" i="1" s="1"/>
  <c r="AF29" i="7"/>
  <c r="AJ29" i="7"/>
  <c r="F30" i="7"/>
  <c r="J30" i="7"/>
  <c r="BM7" i="1" s="1"/>
  <c r="N30" i="7"/>
  <c r="BQ7" i="1" s="1"/>
  <c r="R30" i="7"/>
  <c r="BV7" i="1" s="1"/>
  <c r="V30" i="7"/>
  <c r="BZ7" i="1" s="1"/>
  <c r="Z30" i="7"/>
  <c r="AD30" i="7"/>
  <c r="CF7" i="1" s="1"/>
  <c r="AH30" i="7"/>
  <c r="CI7" i="1" s="1"/>
  <c r="AL30" i="7"/>
  <c r="BU7" i="1" s="1"/>
  <c r="H31" i="7"/>
  <c r="BL3" i="1" s="1"/>
  <c r="L31" i="7"/>
  <c r="BO3" i="1" s="1"/>
  <c r="P31" i="7"/>
  <c r="BS3" i="1" s="1"/>
  <c r="T31" i="7"/>
  <c r="BX3" i="1" s="1"/>
  <c r="X31" i="7"/>
  <c r="CC3" i="1" s="1"/>
  <c r="AB31" i="7"/>
  <c r="CD3" i="1" s="1"/>
  <c r="AF31" i="7"/>
  <c r="AJ31" i="7"/>
  <c r="F32" i="7"/>
  <c r="J32" i="7"/>
  <c r="BM4" i="1" s="1"/>
  <c r="N32" i="7"/>
  <c r="BQ4" i="1" s="1"/>
  <c r="R32" i="7"/>
  <c r="BV4" i="1" s="1"/>
  <c r="V32" i="7"/>
  <c r="BZ4" i="1" s="1"/>
  <c r="Z32" i="7"/>
  <c r="AD32" i="7"/>
  <c r="CF4" i="1" s="1"/>
  <c r="AH32" i="7"/>
  <c r="CI4" i="1" s="1"/>
  <c r="AL32" i="7"/>
  <c r="BU4" i="1" s="1"/>
  <c r="H33" i="7"/>
  <c r="BL9" i="1" s="1"/>
  <c r="L33" i="7"/>
  <c r="BO9" i="1" s="1"/>
  <c r="P33" i="7"/>
  <c r="BS9" i="1" s="1"/>
  <c r="T33" i="7"/>
  <c r="BX9" i="1" s="1"/>
  <c r="X33" i="7"/>
  <c r="CC9" i="1" s="1"/>
  <c r="AB33" i="7"/>
  <c r="CD9" i="1" s="1"/>
  <c r="AF33" i="7"/>
  <c r="AJ33" i="7"/>
  <c r="G34" i="7"/>
  <c r="BK5" i="1" s="1"/>
  <c r="K34" i="7"/>
  <c r="BN5" i="1" s="1"/>
  <c r="O34" i="7"/>
  <c r="BR5" i="1" s="1"/>
  <c r="S34" i="7"/>
  <c r="BW5" i="1" s="1"/>
  <c r="W34" i="7"/>
  <c r="CA5" i="1" s="1"/>
  <c r="CB5" i="1" s="1"/>
  <c r="AA34" i="7"/>
  <c r="CK5" i="1" s="1"/>
  <c r="AE34" i="7"/>
  <c r="CG5" i="1" s="1"/>
  <c r="AI34" i="7"/>
  <c r="CJ5" i="1" s="1"/>
  <c r="E35" i="7"/>
  <c r="BJ10" i="1" s="1"/>
  <c r="I35" i="7"/>
  <c r="M35" i="7"/>
  <c r="BP10" i="1" s="1"/>
  <c r="Q35" i="7"/>
  <c r="BT10" i="1" s="1"/>
  <c r="U35" i="7"/>
  <c r="BY10" i="1" s="1"/>
  <c r="Y35" i="7"/>
  <c r="AC35" i="7"/>
  <c r="CE10" i="1" s="1"/>
  <c r="AG35" i="7"/>
  <c r="CH10" i="1" s="1"/>
  <c r="AK35" i="7"/>
  <c r="H28" i="7"/>
  <c r="BL8" i="1" s="1"/>
  <c r="L28" i="7"/>
  <c r="BO8" i="1" s="1"/>
  <c r="P28" i="7"/>
  <c r="BS8" i="1" s="1"/>
  <c r="T28" i="7"/>
  <c r="BX8" i="1" s="1"/>
  <c r="X28" i="7"/>
  <c r="CC8" i="1" s="1"/>
  <c r="AB28" i="7"/>
  <c r="CD8" i="1" s="1"/>
  <c r="AF28" i="7"/>
  <c r="AJ28" i="7"/>
  <c r="I29" i="7"/>
  <c r="M29" i="7"/>
  <c r="BP6" i="1" s="1"/>
  <c r="Q29" i="7"/>
  <c r="BT6" i="1" s="1"/>
  <c r="U29" i="7"/>
  <c r="BY6" i="1" s="1"/>
  <c r="Y29" i="7"/>
  <c r="AC29" i="7"/>
  <c r="CE6" i="1" s="1"/>
  <c r="AG29" i="7"/>
  <c r="CH6" i="1" s="1"/>
  <c r="AK29" i="7"/>
  <c r="G30" i="7"/>
  <c r="BK7" i="1" s="1"/>
  <c r="K30" i="7"/>
  <c r="BN7" i="1" s="1"/>
  <c r="O30" i="7"/>
  <c r="BR7" i="1" s="1"/>
  <c r="S30" i="7"/>
  <c r="BW7" i="1" s="1"/>
  <c r="W30" i="7"/>
  <c r="CA7" i="1" s="1"/>
  <c r="CB7" i="1" s="1"/>
  <c r="AA30" i="7"/>
  <c r="CK7" i="1" s="1"/>
  <c r="AE30" i="7"/>
  <c r="CG7" i="1" s="1"/>
  <c r="AI30" i="7"/>
  <c r="CJ7" i="1" s="1"/>
  <c r="E31" i="7"/>
  <c r="BJ3" i="1" s="1"/>
  <c r="I31" i="7"/>
  <c r="M31" i="7"/>
  <c r="BP3" i="1" s="1"/>
  <c r="Q31" i="7"/>
  <c r="BT3" i="1" s="1"/>
  <c r="U31" i="7"/>
  <c r="BY3" i="1" s="1"/>
  <c r="Y31" i="7"/>
  <c r="AC31" i="7"/>
  <c r="CE3" i="1" s="1"/>
  <c r="AG31" i="7"/>
  <c r="CH3" i="1" s="1"/>
  <c r="AK31" i="7"/>
  <c r="G32" i="7"/>
  <c r="BK4" i="1" s="1"/>
  <c r="K32" i="7"/>
  <c r="BN4" i="1" s="1"/>
  <c r="O32" i="7"/>
  <c r="BR4" i="1" s="1"/>
  <c r="S32" i="7"/>
  <c r="BW4" i="1" s="1"/>
  <c r="W32" i="7"/>
  <c r="CA4" i="1" s="1"/>
  <c r="CB4" i="1" s="1"/>
  <c r="AA32" i="7"/>
  <c r="CK4" i="1" s="1"/>
  <c r="AE32" i="7"/>
  <c r="CG4" i="1" s="1"/>
  <c r="AI32" i="7"/>
  <c r="CJ4" i="1" s="1"/>
  <c r="E33" i="7"/>
  <c r="BJ9" i="1" s="1"/>
  <c r="I33" i="7"/>
  <c r="M33" i="7"/>
  <c r="BP9" i="1" s="1"/>
  <c r="Q33" i="7"/>
  <c r="BT9" i="1" s="1"/>
  <c r="U33" i="7"/>
  <c r="BY9" i="1" s="1"/>
  <c r="Y33" i="7"/>
  <c r="AC33" i="7"/>
  <c r="CE9" i="1" s="1"/>
  <c r="AG33" i="7"/>
  <c r="CH9" i="1" s="1"/>
  <c r="AK33" i="7"/>
  <c r="H34" i="7"/>
  <c r="BL5" i="1" s="1"/>
  <c r="L34" i="7"/>
  <c r="BO5" i="1" s="1"/>
  <c r="P34" i="7"/>
  <c r="BS5" i="1" s="1"/>
  <c r="T34" i="7"/>
  <c r="BX5" i="1" s="1"/>
  <c r="X34" i="7"/>
  <c r="CC5" i="1" s="1"/>
  <c r="AB34" i="7"/>
  <c r="CD5" i="1" s="1"/>
  <c r="AF34" i="7"/>
  <c r="AJ34" i="7"/>
  <c r="F35" i="7"/>
  <c r="J35" i="7"/>
  <c r="BM10" i="1" s="1"/>
  <c r="N35" i="7"/>
  <c r="BQ10" i="1" s="1"/>
  <c r="R35" i="7"/>
  <c r="BV10" i="1" s="1"/>
  <c r="V35" i="7"/>
  <c r="BZ10" i="1" s="1"/>
  <c r="Z35" i="7"/>
  <c r="AD35" i="7"/>
  <c r="CF10" i="1" s="1"/>
  <c r="AH35" i="7"/>
  <c r="CI10" i="1" s="1"/>
  <c r="AL35" i="7"/>
  <c r="BU10" i="1" s="1"/>
  <c r="I28" i="7"/>
  <c r="M28" i="7"/>
  <c r="BP8" i="1" s="1"/>
  <c r="Q28" i="7"/>
  <c r="BT8" i="1" s="1"/>
  <c r="U28" i="7"/>
  <c r="BY8" i="1" s="1"/>
  <c r="Y28" i="7"/>
  <c r="AC28" i="7"/>
  <c r="CE8" i="1" s="1"/>
  <c r="AG28" i="7"/>
  <c r="CH8" i="1" s="1"/>
  <c r="AK28" i="7"/>
  <c r="F29" i="7"/>
  <c r="J29" i="7"/>
  <c r="BM6" i="1" s="1"/>
  <c r="N29" i="7"/>
  <c r="BQ6" i="1" s="1"/>
  <c r="R29" i="7"/>
  <c r="BV6" i="1" s="1"/>
  <c r="V29" i="7"/>
  <c r="BZ6" i="1" s="1"/>
  <c r="Z29" i="7"/>
  <c r="AD29" i="7"/>
  <c r="CF6" i="1" s="1"/>
  <c r="AH29" i="7"/>
  <c r="CI6" i="1" s="1"/>
  <c r="AL29" i="7"/>
  <c r="BU6" i="1" s="1"/>
  <c r="H30" i="7"/>
  <c r="BL7" i="1" s="1"/>
  <c r="L30" i="7"/>
  <c r="BO7" i="1" s="1"/>
  <c r="P30" i="7"/>
  <c r="BS7" i="1" s="1"/>
  <c r="T30" i="7"/>
  <c r="BX7" i="1" s="1"/>
  <c r="X30" i="7"/>
  <c r="CC7" i="1" s="1"/>
  <c r="AB30" i="7"/>
  <c r="CD7" i="1" s="1"/>
  <c r="AF30" i="7"/>
  <c r="AJ30" i="7"/>
  <c r="F31" i="7"/>
  <c r="J31" i="7"/>
  <c r="BM3" i="1" s="1"/>
  <c r="N31" i="7"/>
  <c r="BQ3" i="1" s="1"/>
  <c r="R31" i="7"/>
  <c r="BV3" i="1" s="1"/>
  <c r="V31" i="7"/>
  <c r="BZ3" i="1" s="1"/>
  <c r="Z31" i="7"/>
  <c r="AD31" i="7"/>
  <c r="CF3" i="1" s="1"/>
  <c r="AH31" i="7"/>
  <c r="CI3" i="1" s="1"/>
  <c r="AL31" i="7"/>
  <c r="BU3" i="1" s="1"/>
  <c r="H32" i="7"/>
  <c r="BL4" i="1" s="1"/>
  <c r="L32" i="7"/>
  <c r="BO4" i="1" s="1"/>
  <c r="P32" i="7"/>
  <c r="BS4" i="1" s="1"/>
  <c r="T32" i="7"/>
  <c r="BX4" i="1" s="1"/>
  <c r="X32" i="7"/>
  <c r="CC4" i="1" s="1"/>
  <c r="AB32" i="7"/>
  <c r="CD4" i="1" s="1"/>
  <c r="AF32" i="7"/>
  <c r="AJ32" i="7"/>
  <c r="F33" i="7"/>
  <c r="J33" i="7"/>
  <c r="BM9" i="1" s="1"/>
  <c r="N33" i="7"/>
  <c r="BQ9" i="1" s="1"/>
  <c r="R33" i="7"/>
  <c r="BV9" i="1" s="1"/>
  <c r="V33" i="7"/>
  <c r="BZ9" i="1" s="1"/>
  <c r="Z33" i="7"/>
  <c r="AD33" i="7"/>
  <c r="CF9" i="1" s="1"/>
  <c r="AH33" i="7"/>
  <c r="CI9" i="1" s="1"/>
  <c r="AL33" i="7"/>
  <c r="BU9" i="1" s="1"/>
  <c r="I34" i="7"/>
  <c r="M34" i="7"/>
  <c r="BP5" i="1" s="1"/>
  <c r="Q34" i="7"/>
  <c r="BT5" i="1" s="1"/>
  <c r="U34" i="7"/>
  <c r="BY5" i="1" s="1"/>
  <c r="Y34" i="7"/>
  <c r="AC34" i="7"/>
  <c r="CE5" i="1" s="1"/>
  <c r="AG34" i="7"/>
  <c r="CH5" i="1" s="1"/>
  <c r="AK34" i="7"/>
  <c r="G35" i="7"/>
  <c r="BK10" i="1" s="1"/>
  <c r="K35" i="7"/>
  <c r="BN10" i="1" s="1"/>
  <c r="O35" i="7"/>
  <c r="BR10" i="1" s="1"/>
  <c r="S35" i="7"/>
  <c r="BW10" i="1" s="1"/>
  <c r="W35" i="7"/>
  <c r="CA10" i="1" s="1"/>
  <c r="CB10" i="1" s="1"/>
  <c r="AA35" i="7"/>
  <c r="CK10" i="1" s="1"/>
  <c r="AE35" i="7"/>
  <c r="CG10" i="1" s="1"/>
  <c r="AI35" i="7"/>
  <c r="CJ10" i="1" s="1"/>
  <c r="F28" i="7"/>
  <c r="J28" i="7"/>
  <c r="BM8" i="1" s="1"/>
  <c r="N28" i="7"/>
  <c r="BQ8" i="1" s="1"/>
  <c r="R28" i="7"/>
  <c r="BV8" i="1" s="1"/>
  <c r="V28" i="7"/>
  <c r="BZ8" i="1" s="1"/>
  <c r="Z28" i="7"/>
  <c r="AD28" i="7"/>
  <c r="CF8" i="1" s="1"/>
  <c r="AH28" i="7"/>
  <c r="CI8" i="1" s="1"/>
  <c r="AL28" i="7"/>
  <c r="BU8" i="1" s="1"/>
  <c r="E100" i="7" l="1"/>
  <c r="AG7" i="1" s="1"/>
  <c r="E63" i="7"/>
  <c r="AJ99" i="7"/>
  <c r="G98" i="7"/>
  <c r="AH8" i="1" s="1"/>
  <c r="G100" i="7"/>
  <c r="AH7" i="1" s="1"/>
  <c r="J99" i="7"/>
  <c r="AJ6" i="1" s="1"/>
  <c r="J98" i="7"/>
  <c r="AJ8" i="1" s="1"/>
  <c r="AD100" i="7"/>
  <c r="BC7" i="1" s="1"/>
  <c r="AD98" i="7"/>
  <c r="BC8" i="1" s="1"/>
  <c r="AD99" i="7"/>
  <c r="BC6" i="1" s="1"/>
  <c r="J100" i="7"/>
  <c r="AJ7" i="1" s="1"/>
  <c r="AJ98" i="7"/>
  <c r="D7" i="1"/>
  <c r="G6" i="1"/>
  <c r="X8" i="1"/>
  <c r="M8" i="1"/>
  <c r="AC4" i="1"/>
  <c r="F3" i="1"/>
  <c r="J8" i="1"/>
  <c r="K7" i="1"/>
  <c r="L7" i="1"/>
  <c r="O8" i="1"/>
  <c r="AC6" i="1"/>
  <c r="Y4" i="1"/>
  <c r="O4" i="1"/>
  <c r="AA6" i="1"/>
  <c r="M7" i="1"/>
  <c r="E6" i="1"/>
  <c r="I4" i="1"/>
  <c r="N3" i="1"/>
  <c r="Y7" i="1"/>
  <c r="X6" i="1"/>
  <c r="AC3" i="1"/>
  <c r="R4" i="1"/>
  <c r="AA4" i="1"/>
  <c r="R6" i="1"/>
  <c r="I6" i="1"/>
  <c r="W6" i="1"/>
  <c r="X4" i="1"/>
  <c r="Q8" i="1"/>
  <c r="O3" i="1"/>
  <c r="N4" i="1"/>
  <c r="D4" i="1"/>
  <c r="T7" i="1"/>
  <c r="U3" i="1"/>
  <c r="V3" i="1" s="1"/>
  <c r="R7" i="1"/>
  <c r="T8" i="1"/>
  <c r="AA8" i="1"/>
  <c r="S8" i="1"/>
  <c r="K6" i="1"/>
  <c r="AD4" i="1"/>
  <c r="AD8" i="1"/>
  <c r="W8" i="1"/>
  <c r="M4" i="1"/>
  <c r="Y8" i="1"/>
  <c r="AE6" i="1"/>
  <c r="R8" i="1"/>
  <c r="W7" i="1"/>
  <c r="O6" i="1"/>
  <c r="X3" i="1"/>
  <c r="F7" i="1"/>
  <c r="T6" i="1"/>
  <c r="J7" i="1"/>
  <c r="X7" i="1"/>
  <c r="H8" i="1"/>
  <c r="P4" i="1"/>
  <c r="T4" i="1"/>
  <c r="L4" i="1"/>
  <c r="F4" i="1"/>
  <c r="AB4" i="1"/>
  <c r="U4" i="1"/>
  <c r="V4" i="1" s="1"/>
  <c r="K4" i="1"/>
  <c r="D6" i="1"/>
  <c r="N8" i="1"/>
  <c r="U7" i="1"/>
  <c r="V7" i="1" s="1"/>
  <c r="L6" i="1"/>
  <c r="P3" i="1"/>
  <c r="AA3" i="1"/>
  <c r="S4" i="1"/>
  <c r="Y6" i="1"/>
  <c r="H6" i="1"/>
  <c r="P7" i="1"/>
  <c r="S7" i="1"/>
  <c r="AC8" i="1"/>
  <c r="E7" i="1"/>
  <c r="W3" i="1"/>
  <c r="AA7" i="1"/>
  <c r="AB8" i="1"/>
  <c r="P8" i="1"/>
  <c r="I7" i="1"/>
  <c r="AB7" i="1"/>
  <c r="M6" i="1"/>
  <c r="L3" i="1"/>
  <c r="AD3" i="1"/>
  <c r="U8" i="1"/>
  <c r="V8" i="1" s="1"/>
  <c r="AB6" i="1"/>
  <c r="J3" i="1"/>
  <c r="R3" i="1"/>
  <c r="M3" i="1"/>
  <c r="Q7" i="1"/>
  <c r="H4" i="1"/>
  <c r="I3" i="1"/>
  <c r="D8" i="1"/>
  <c r="G7" i="1"/>
  <c r="U6" i="1"/>
  <c r="V6" i="1" s="1"/>
  <c r="I8" i="1"/>
  <c r="AE7" i="1"/>
  <c r="H3" i="1"/>
  <c r="K3" i="1"/>
  <c r="K8" i="1"/>
  <c r="AE8" i="1"/>
  <c r="S6" i="1"/>
  <c r="AD6" i="1"/>
  <c r="T3" i="1"/>
  <c r="F8" i="1"/>
  <c r="H7" i="1"/>
  <c r="AD7" i="1"/>
  <c r="O7" i="1"/>
  <c r="AC7" i="1"/>
  <c r="N7" i="1"/>
  <c r="L8" i="1"/>
  <c r="N6" i="1"/>
  <c r="F6" i="1"/>
  <c r="AE4" i="1"/>
  <c r="AB3" i="1"/>
  <c r="J6" i="1"/>
  <c r="P6" i="1"/>
  <c r="W4" i="1"/>
  <c r="Z7" i="1"/>
  <c r="Z6" i="1"/>
  <c r="Y3" i="1"/>
  <c r="J4" i="1"/>
  <c r="S3" i="1"/>
  <c r="AL36" i="7"/>
  <c r="V36" i="7"/>
  <c r="F36" i="7"/>
  <c r="AH36" i="7"/>
  <c r="R36" i="7"/>
  <c r="AD36" i="7"/>
  <c r="N36" i="7"/>
  <c r="Z36" i="7"/>
  <c r="J36" i="7"/>
  <c r="AK36" i="7"/>
  <c r="U36" i="7"/>
  <c r="AJ36" i="7"/>
  <c r="T36" i="7"/>
  <c r="AI36" i="7"/>
  <c r="S36" i="7"/>
  <c r="AG36" i="7"/>
  <c r="Q36" i="7"/>
  <c r="AF36" i="7"/>
  <c r="P36" i="7"/>
  <c r="AE36" i="7"/>
  <c r="O36" i="7"/>
  <c r="AC36" i="7"/>
  <c r="M36" i="7"/>
  <c r="AB36" i="7"/>
  <c r="L36" i="7"/>
  <c r="AA36" i="7"/>
  <c r="K36" i="7"/>
  <c r="Y36" i="7"/>
  <c r="I36" i="7"/>
  <c r="X36" i="7"/>
  <c r="H36" i="7"/>
  <c r="W36" i="7"/>
  <c r="G36" i="7"/>
  <c r="E36" i="7"/>
</calcChain>
</file>

<file path=xl/sharedStrings.xml><?xml version="1.0" encoding="utf-8"?>
<sst xmlns="http://schemas.openxmlformats.org/spreadsheetml/2006/main" count="1390" uniqueCount="346">
  <si>
    <t>Coal pulverized</t>
  </si>
  <si>
    <t>Gas conventional</t>
  </si>
  <si>
    <t>Gas turbine</t>
  </si>
  <si>
    <t>Gas CCGT</t>
  </si>
  <si>
    <t>Nuclear conventional</t>
  </si>
  <si>
    <t>Solar pv plant</t>
  </si>
  <si>
    <t>Solar on roof households</t>
  </si>
  <si>
    <t>Solar on roof buildings</t>
  </si>
  <si>
    <t>Waste incinerator</t>
  </si>
  <si>
    <t>Hydro river</t>
  </si>
  <si>
    <t>Hydro mountain</t>
  </si>
  <si>
    <t>Geothermal</t>
  </si>
  <si>
    <t>Coal conventional</t>
  </si>
  <si>
    <t>Coal</t>
  </si>
  <si>
    <t>Lignite</t>
  </si>
  <si>
    <t>plant_type</t>
  </si>
  <si>
    <t>input</t>
  </si>
  <si>
    <t>Lignite, peat</t>
  </si>
  <si>
    <t>Network gas</t>
  </si>
  <si>
    <t>Nuclear heat</t>
  </si>
  <si>
    <t>Oil</t>
  </si>
  <si>
    <t>Hydro</t>
  </si>
  <si>
    <t>Wind</t>
  </si>
  <si>
    <t>Solar photovoltaic</t>
  </si>
  <si>
    <t>Waste</t>
  </si>
  <si>
    <t>output</t>
  </si>
  <si>
    <t>Electricity</t>
  </si>
  <si>
    <t>input_share</t>
  </si>
  <si>
    <t>Wind offshore</t>
  </si>
  <si>
    <t>Wind onshore</t>
  </si>
  <si>
    <t>output_share</t>
  </si>
  <si>
    <t>Solar thermal</t>
  </si>
  <si>
    <t>Concentrated solar plant</t>
  </si>
  <si>
    <t>Country</t>
  </si>
  <si>
    <t>AT</t>
  </si>
  <si>
    <t>BA</t>
  </si>
  <si>
    <t>BE</t>
  </si>
  <si>
    <t>BG</t>
  </si>
  <si>
    <t>CH</t>
  </si>
  <si>
    <t>CY</t>
  </si>
  <si>
    <t>CZ</t>
  </si>
  <si>
    <t>DE</t>
  </si>
  <si>
    <t>DKE</t>
  </si>
  <si>
    <t>DKW</t>
  </si>
  <si>
    <t>EE</t>
  </si>
  <si>
    <t>ES</t>
  </si>
  <si>
    <t>FI</t>
  </si>
  <si>
    <t>FR</t>
  </si>
  <si>
    <t>GR</t>
  </si>
  <si>
    <t>HR</t>
  </si>
  <si>
    <t>HU</t>
  </si>
  <si>
    <t>IE</t>
  </si>
  <si>
    <t>IT</t>
  </si>
  <si>
    <t>LT</t>
  </si>
  <si>
    <t>LV</t>
  </si>
  <si>
    <t>ME</t>
  </si>
  <si>
    <t>MK</t>
  </si>
  <si>
    <t>MT</t>
  </si>
  <si>
    <t>NL</t>
  </si>
  <si>
    <t>PL</t>
  </si>
  <si>
    <t>PT</t>
  </si>
  <si>
    <t>RO</t>
  </si>
  <si>
    <t>RS</t>
  </si>
  <si>
    <t>SE</t>
  </si>
  <si>
    <t>SI</t>
  </si>
  <si>
    <t>SK</t>
  </si>
  <si>
    <t>TR</t>
  </si>
  <si>
    <t>UA</t>
  </si>
  <si>
    <t>UK</t>
  </si>
  <si>
    <t>Net maximum generating capacity [MW]</t>
  </si>
  <si>
    <t>Energy carrier</t>
  </si>
  <si>
    <t>AT00</t>
  </si>
  <si>
    <t>BA00</t>
  </si>
  <si>
    <t>BE00</t>
  </si>
  <si>
    <t>BG00</t>
  </si>
  <si>
    <t>CH00</t>
  </si>
  <si>
    <t>CY00</t>
  </si>
  <si>
    <t>CZ00</t>
  </si>
  <si>
    <t>DE00</t>
  </si>
  <si>
    <t>DKE1</t>
  </si>
  <si>
    <t>DKW1</t>
  </si>
  <si>
    <t>EE00</t>
  </si>
  <si>
    <t>ES00</t>
  </si>
  <si>
    <t>FI00</t>
  </si>
  <si>
    <t>FR00</t>
  </si>
  <si>
    <t>FR15</t>
  </si>
  <si>
    <t>GR00</t>
  </si>
  <si>
    <t>GR03</t>
  </si>
  <si>
    <t>HR00</t>
  </si>
  <si>
    <t>HU00</t>
  </si>
  <si>
    <t>IE00</t>
  </si>
  <si>
    <t>ITCA</t>
  </si>
  <si>
    <t>ITCN</t>
  </si>
  <si>
    <t>ITCS</t>
  </si>
  <si>
    <t>ITN1</t>
  </si>
  <si>
    <t>ITS1</t>
  </si>
  <si>
    <t>ITSA</t>
  </si>
  <si>
    <t>ITSI</t>
  </si>
  <si>
    <t>LT00</t>
  </si>
  <si>
    <t>LV00</t>
  </si>
  <si>
    <t>ME00</t>
  </si>
  <si>
    <t>MK00</t>
  </si>
  <si>
    <t>MT00</t>
  </si>
  <si>
    <t>NL00</t>
  </si>
  <si>
    <t>PL00</t>
  </si>
  <si>
    <t>PT00</t>
  </si>
  <si>
    <t>RO00</t>
  </si>
  <si>
    <t>RS00</t>
  </si>
  <si>
    <t>SE01</t>
  </si>
  <si>
    <t>SE02</t>
  </si>
  <si>
    <t>SE03</t>
  </si>
  <si>
    <t>SE04</t>
  </si>
  <si>
    <t>SI00</t>
  </si>
  <si>
    <t>SK00</t>
  </si>
  <si>
    <t>TR00</t>
  </si>
  <si>
    <t>UA01</t>
  </si>
  <si>
    <t>UK00</t>
  </si>
  <si>
    <t>UKNI</t>
  </si>
  <si>
    <t>Sum</t>
  </si>
  <si>
    <t>Gas/CCGT new</t>
  </si>
  <si>
    <t>Gas</t>
  </si>
  <si>
    <t>Gas/CCGT old 1</t>
  </si>
  <si>
    <t>Gas/CCGT old 2</t>
  </si>
  <si>
    <t>Gas/CCGT present 1</t>
  </si>
  <si>
    <t>Gas/CCGT present 2</t>
  </si>
  <si>
    <t>Gas/conventional old 1</t>
  </si>
  <si>
    <t>Gas/conventional old 2</t>
  </si>
  <si>
    <t>Gas/OCGT new</t>
  </si>
  <si>
    <t>Gas/OCGT old</t>
  </si>
  <si>
    <t>Hard coal/new</t>
  </si>
  <si>
    <t>Hard coal</t>
  </si>
  <si>
    <t>Hard coal/old 1</t>
  </si>
  <si>
    <t>Hard coal/old 2</t>
  </si>
  <si>
    <t>Heavy oil/old 1</t>
  </si>
  <si>
    <t>Light oil/-</t>
  </si>
  <si>
    <t>Lignite/new</t>
  </si>
  <si>
    <t>Lignite/old 1</t>
  </si>
  <si>
    <t>Lignite/old 2</t>
  </si>
  <si>
    <t>Nuclear/-</t>
  </si>
  <si>
    <t>Nuclear</t>
  </si>
  <si>
    <t>Heavy oil/old 2</t>
  </si>
  <si>
    <t>Oil shale/old</t>
  </si>
  <si>
    <t>Oil shale/new</t>
  </si>
  <si>
    <t>Number of units</t>
  </si>
  <si>
    <t>TenneT</t>
  </si>
  <si>
    <t>ETM</t>
  </si>
  <si>
    <t>Oil-fired plant</t>
  </si>
  <si>
    <t>ETM plant</t>
  </si>
  <si>
    <t>DK</t>
  </si>
  <si>
    <t>Check with total PEMMDB</t>
  </si>
  <si>
    <t>Total PEMMDB</t>
  </si>
  <si>
    <t>%</t>
  </si>
  <si>
    <t>kg / Net GJ</t>
  </si>
  <si>
    <t>hours</t>
  </si>
  <si>
    <t>Net GJ /MW. start</t>
  </si>
  <si>
    <t>ENTSO category</t>
  </si>
  <si>
    <t>Fuel</t>
  </si>
  <si>
    <t>Efficiency range in NCV terms</t>
  </si>
  <si>
    <t>Standard efficiency in NCV terms</t>
  </si>
  <si>
    <t>CO2 emission factor</t>
  </si>
  <si>
    <t>Min Time on</t>
  </si>
  <si>
    <t>Min Time off</t>
  </si>
  <si>
    <t>Start-up fuel consumption - warm start</t>
  </si>
  <si>
    <t>30% - 35%</t>
  </si>
  <si>
    <t>30% - 37%</t>
  </si>
  <si>
    <t>38% - 43%</t>
  </si>
  <si>
    <t>44% - 46%</t>
  </si>
  <si>
    <t>Hard coal/CCGT</t>
  </si>
  <si>
    <t>30% - 40%</t>
  </si>
  <si>
    <t>Lignite/CCGT</t>
  </si>
  <si>
    <t>25% - 38%</t>
  </si>
  <si>
    <t>39% - 42%</t>
  </si>
  <si>
    <t>33% - 44%</t>
  </si>
  <si>
    <t>45% - 52%</t>
  </si>
  <si>
    <t>53% - 60%</t>
  </si>
  <si>
    <t>Gas/CCGT CCS</t>
  </si>
  <si>
    <t>43% - 52%</t>
  </si>
  <si>
    <t>35% - 38%</t>
  </si>
  <si>
    <t>39% - 44%</t>
  </si>
  <si>
    <t>Light oil</t>
  </si>
  <si>
    <t>32% - 38%</t>
  </si>
  <si>
    <t>Heavy oil</t>
  </si>
  <si>
    <t>25% - 37%</t>
  </si>
  <si>
    <t>Oil shale</t>
  </si>
  <si>
    <t>28% - 33%</t>
  </si>
  <si>
    <t>34% - 39%</t>
  </si>
  <si>
    <t>LU</t>
  </si>
  <si>
    <t>EL</t>
  </si>
  <si>
    <t>net_max_generating_capacity_MW</t>
  </si>
  <si>
    <t>Lignite plant</t>
  </si>
  <si>
    <t>PEMMDB plant</t>
  </si>
  <si>
    <t>Solar PV</t>
  </si>
  <si>
    <t>Onshore</t>
  </si>
  <si>
    <t>Offshore</t>
  </si>
  <si>
    <t>Solar from renewables ninja</t>
  </si>
  <si>
    <t>AT_austria</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</si>
  <si>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</si>
  <si>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</si>
  <si>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 xml:space="preserve">Full load hours based on onshore wind curve from renewables.ninja. </t>
  </si>
  <si>
    <t>Full load hours based on national wind curve from renewables.ninja as specific data for offshore wind is not available/relevant.</t>
  </si>
  <si>
    <t>BE_belgium</t>
  </si>
  <si>
    <t xml:space="preserve">Full load hours based on offshore wind curve from renewables.ninja. </t>
  </si>
  <si>
    <t>BG_bulgaria</t>
  </si>
  <si>
    <t>Full load hours based on national wind curve from renewables.ninja as specific data for onshore wind is not available.</t>
  </si>
  <si>
    <t>FLH solar pv</t>
  </si>
  <si>
    <t>HR_croatia</t>
  </si>
  <si>
    <t>NL2019 dataset</t>
  </si>
  <si>
    <t>CY_cyprus</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</si>
  <si>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</si>
  <si>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NL2019 Renewables.ninja</t>
  </si>
  <si>
    <t>CZ_czechia</t>
  </si>
  <si>
    <t>Performance factor</t>
  </si>
  <si>
    <t>DK_denmark</t>
  </si>
  <si>
    <t>EE_estonia</t>
  </si>
  <si>
    <t>FI_finland</t>
  </si>
  <si>
    <t>FR_france</t>
  </si>
  <si>
    <t>DE_germany</t>
  </si>
  <si>
    <t>EL_greece</t>
  </si>
  <si>
    <t>HU_hungary</t>
  </si>
  <si>
    <t>IE_ireland</t>
  </si>
  <si>
    <t>IT_italy</t>
  </si>
  <si>
    <t>LV_latvia</t>
  </si>
  <si>
    <t>LT_lithuania</t>
  </si>
  <si>
    <t>LU_luxembourg</t>
  </si>
  <si>
    <t>NL_netherlands</t>
  </si>
  <si>
    <t>PL_poland</t>
  </si>
  <si>
    <t>PT_portugal</t>
  </si>
  <si>
    <t>RO_romania</t>
  </si>
  <si>
    <t>SK_slovakia</t>
  </si>
  <si>
    <t>SI_slovenia</t>
  </si>
  <si>
    <t>ES_spain</t>
  </si>
  <si>
    <t>SE_sweden</t>
  </si>
  <si>
    <t>GB</t>
  </si>
  <si>
    <t>UK_united_kingdom</t>
  </si>
  <si>
    <t>Renewables ninja</t>
  </si>
  <si>
    <t xml:space="preserve">Dataset: </t>
  </si>
  <si>
    <t>Electricity production capacities for renewables and wastes [NRG_INF_EPCRW__custom_1553298]</t>
  </si>
  <si>
    <t xml:space="preserve">Last updated: </t>
  </si>
  <si>
    <t>Time frequency</t>
  </si>
  <si>
    <t>Annual</t>
  </si>
  <si>
    <t>Technical characteristics of plants</t>
  </si>
  <si>
    <t>Net maximum electrical capacity</t>
  </si>
  <si>
    <t>Unit of measure</t>
  </si>
  <si>
    <t>Megawatt</t>
  </si>
  <si>
    <t>Time</t>
  </si>
  <si>
    <t>2019</t>
  </si>
  <si>
    <t>GEO (Labels)</t>
  </si>
  <si>
    <t>European Union - 27 countries (from 2020)</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</si>
  <si>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</si>
  <si>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</si>
  <si>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</si>
  <si>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</si>
  <si>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</si>
  <si>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</si>
  <si>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</si>
  <si>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</si>
  <si>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</si>
  <si>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</si>
  <si>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</si>
  <si>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</si>
  <si>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</si>
  <si>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</si>
  <si>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</si>
  <si>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</si>
  <si>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</si>
  <si>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</si>
  <si>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</si>
  <si>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</si>
  <si>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</si>
  <si>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</si>
  <si>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</si>
  <si>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</si>
  <si>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</si>
  <si>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</si>
  <si>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</si>
  <si>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</si>
  <si>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</si>
  <si>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</si>
  <si>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</si>
  <si>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</si>
  <si>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</si>
  <si>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</si>
  <si>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</si>
  <si>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</si>
  <si>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</si>
  <si>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</si>
  <si>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</si>
  <si>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</si>
  <si>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</si>
  <si>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</si>
  <si>
    <t>SIEC (Labels)</t>
  </si>
  <si>
    <t/>
  </si>
  <si>
    <t>Pure hydro power</t>
  </si>
  <si>
    <t>Run-of-river hydro power</t>
  </si>
  <si>
    <t>Mixed hydro power</t>
  </si>
  <si>
    <t>Pumped hydro power</t>
  </si>
  <si>
    <t>Wind on shore</t>
  </si>
  <si>
    <t>Wind off shore</t>
  </si>
  <si>
    <t>Solar</t>
  </si>
  <si>
    <t>Solar photovoltaic (&lt; 20 kW)</t>
  </si>
  <si>
    <t>Solar photovoltaic (20 kW - 1000 kW)</t>
  </si>
  <si>
    <t>Solar photovoltaic (1+ MW)</t>
  </si>
  <si>
    <t>Solar photovoltaic (Off grid)</t>
  </si>
  <si>
    <t>Tide, wave, ocean</t>
  </si>
  <si>
    <t>Solid biofuels</t>
  </si>
  <si>
    <t>Pure biogasoline</t>
  </si>
  <si>
    <t>Pure biodiesels</t>
  </si>
  <si>
    <t>Other liquid biofuels</t>
  </si>
  <si>
    <t>Biogases</t>
  </si>
  <si>
    <t>Industrial waste (non-renewable)</t>
  </si>
  <si>
    <t>Municipal waste</t>
  </si>
  <si>
    <t>Germany</t>
  </si>
  <si>
    <t>Share solar on roof households</t>
  </si>
  <si>
    <t>Share solar on roof buildings</t>
  </si>
  <si>
    <t>Mapping to country codes</t>
  </si>
  <si>
    <t>Full load hours</t>
  </si>
  <si>
    <t>Installed capacities</t>
  </si>
  <si>
    <t>Eurostat</t>
  </si>
  <si>
    <t>Source</t>
  </si>
  <si>
    <t>Solar pv total</t>
  </si>
  <si>
    <t>Solar on roof - original</t>
  </si>
  <si>
    <t>Solar pv plant - original</t>
  </si>
  <si>
    <t>Diff solar pv</t>
  </si>
  <si>
    <t>Typical full load hours</t>
  </si>
  <si>
    <t>OUTPUT SHARES ELECTRICITY</t>
  </si>
  <si>
    <t>ELECTRICITY PRODUCTION (MWh)</t>
  </si>
  <si>
    <t>FUEL CONSUMPTION</t>
  </si>
  <si>
    <t>INPUT SHARES FUELS</t>
  </si>
  <si>
    <t>Output shares electricity</t>
  </si>
  <si>
    <t xml:space="preserve">https://ec.europa.eu/eurostat/databrowser/bookmark/cb78d4e5-82c0-4874-963f-fb265ae2025f?lang=en&amp;page=time:2019 </t>
  </si>
  <si>
    <t>TOTAL OUTPUT CAPACITY PER POWER PLANT TYPE</t>
  </si>
  <si>
    <t>Summing for power plants in the ETM</t>
  </si>
  <si>
    <t>Assumption: solar on roof is 50% on households and 50% on services</t>
  </si>
  <si>
    <t>Total</t>
  </si>
  <si>
    <t>Assumption: all solar pv that is not allocated to a specific Eurostat category is solar on roof</t>
  </si>
  <si>
    <t>Diff pure hydro power / run-of-river hydro power</t>
  </si>
  <si>
    <t>Assumption: all pure hydro power that is not run-of-river hydro power is hydropower in mountains</t>
  </si>
  <si>
    <t>Data extracted on 11/05/2022 12:03:27 from [ESTAT]</t>
  </si>
  <si>
    <t>20/04/2022 23:00</t>
  </si>
  <si>
    <t>:</t>
  </si>
  <si>
    <t>MT_malta</t>
  </si>
  <si>
    <t>1282.5 </t>
  </si>
  <si>
    <t>ETM categories</t>
  </si>
  <si>
    <t>Calculating additional categories that are not split out in the Eurostat table</t>
  </si>
  <si>
    <t>EU27_european_union</t>
  </si>
  <si>
    <t>EU27_2020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</si>
</sst>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00000000000000000"/>
  </numFmts>
  <fonts count="22" x14ac:knownFonts="1">
    <font>
      <sz val="12"/>
      <color theme="1"/>
      <name val="Calibri"/>
      <family val="2"/>
      <scheme val="minor"/>
    </font>
    <font>
      <sz val="12"/>
      <name val="Calibri"/>
      <family val="2"/>
      <scheme val="minor"/>
    </font>
    <font>
      <b/>
      <sz val="12"/>
      <color theme="1"/>
      <name val="Calibri"/>
      <family val="2"/>
      <scheme val="minor"/>
    </font>
    <font>
      <sz val="10"/>
      <color theme="1"/>
      <name val="Arial"/>
      <family val="2"/>
    </font>
    <font>
      <b/>
      <sz val="10"/>
      <color theme="0"/>
      <name val="Arial"/>
      <family val="2"/>
    </font>
    <font>
      <b/>
      <sz val="10"/>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sz val="12"/>
      <color theme="1"/>
      <name val="Calibri"/>
      <family val="2"/>
    </font>
    <font>
      <sz val="12"/>
      <color rgb="FF3F3F76"/>
      <name val="Calibri"/>
      <family val="2"/>
    </font>
    <font>
      <sz val="9"/>
      <name val="Arial"/>
      <family val="2"/>
    </font>
    <font>
      <b/>
      <sz val="9"/>
      <name val="Arial"/>
      <family val="2"/>
    </font>
    <font>
      <b/>
      <sz val="9"/>
      <color indexed="9"/>
      <name val="Arial"/>
      <family val="2"/>
    </font>
    <font>
      <b/>
      <sz val="9"/>
      <color rgb="FFFF0000"/>
      <name val="Arial"/>
      <family val="2"/>
    </font>
    <font>
      <sz val="9"/>
      <color rgb="FFFF0000"/>
      <name val="Arial"/>
      <family val="2"/>
    </font>
    <font>
      <u/>
      <sz val="12"/>
      <color theme="10"/>
      <name val="Calibri"/>
      <family val="2"/>
      <scheme val="minor"/>
    </font>
    <font>
      <sz val="12"/>
      <color rgb="FFFF0000"/>
      <name val="Calibri"/>
      <family val="2"/>
    </font>
    <font>
      <b/>
      <sz val="12"/>
      <color theme="4"/>
      <name val="Calibri"/>
      <family val="2"/>
      <scheme val="minor"/>
    </font>
    <font>
      <sz val="12"/>
      <color theme="4"/>
      <name val="Calibri"/>
      <family val="2"/>
      <scheme val="minor"/>
    </font>
    <font>
      <b/>
      <sz val="12"/>
      <name val="Calibri"/>
      <family val="2"/>
    </font>
    <font>
      <sz val="12"/>
      <color theme="4"/>
      <name val="Calibri"/>
      <family val="2"/>
    </font>
  </fonts>
  <fills count="13">
    <fill>
      <patternFill patternType="none"/>
    </fill>
    <fill>
      <patternFill patternType="gray125"/>
    </fill>
    <fill>
      <patternFill patternType="solid">
        <fgColor rgb="FF00206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CC99"/>
      </patternFill>
    </fill>
    <fill>
      <patternFill patternType="solid">
        <fgColor theme="4" tint="0.79998168889431442"/>
        <bgColor indexed="65"/>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0B0B0"/>
      </left>
      <right style="thin">
        <color rgb="FFB0B0B0"/>
      </right>
      <top style="thin">
        <color rgb="FFB0B0B0"/>
      </top>
      <bottom style="thin">
        <color rgb="FFB0B0B0"/>
      </bottom>
      <diagonal/>
    </border>
    <border>
      <left/>
      <right style="thin">
        <color indexed="64"/>
      </right>
      <top/>
      <bottom/>
      <diagonal/>
    </border>
  </borders>
  <cellStyleXfs count="10">
    <xf numFmtId="0" fontId="0" fillId="0" borderId="0"/>
    <xf numFmtId="0" fontId="3" fillId="0" borderId="0"/>
    <xf numFmtId="9" fontId="6" fillId="0" borderId="0" applyFont="0" applyFill="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9" fillId="0" borderId="0"/>
    <xf numFmtId="0" fontId="10" fillId="6" borderId="7" applyNumberFormat="0" applyAlignment="0" applyProtection="0"/>
    <xf numFmtId="0" fontId="16" fillId="0" borderId="0" applyNumberFormat="0" applyFill="0" applyBorder="0" applyAlignment="0" applyProtection="0"/>
  </cellStyleXfs>
  <cellXfs count="111">
    <xf numFmtId="0" fontId="0" fillId="0" borderId="0" xfId="0"/>
    <xf numFmtId="0" fontId="0" fillId="0" borderId="0" xfId="0" applyNumberFormat="1"/>
    <xf numFmtId="0" fontId="1" fillId="0" borderId="0" xfId="0" applyFont="1"/>
    <xf numFmtId="0" fontId="3" fillId="0" borderId="1" xfId="1" applyBorder="1" applyAlignment="1">
      <alignment horizontal="center" vertical="center"/>
    </xf>
    <xf numFmtId="0" fontId="3" fillId="0" borderId="0" xfId="1" applyAlignment="1">
      <alignment horizontal="center" vertical="center"/>
    </xf>
    <xf numFmtId="0" fontId="4" fillId="2" borderId="1" xfId="1" applyFont="1" applyFill="1" applyBorder="1" applyAlignment="1">
      <alignment horizontal="center" vertical="center"/>
    </xf>
    <xf numFmtId="0" fontId="5" fillId="0" borderId="1" xfId="1" applyFont="1" applyBorder="1" applyAlignment="1">
      <alignment horizontal="center" vertical="center"/>
    </xf>
    <xf numFmtId="1" fontId="3" fillId="0" borderId="1" xfId="1" applyNumberFormat="1" applyBorder="1" applyAlignment="1">
      <alignment horizontal="center" vertical="center"/>
    </xf>
    <xf numFmtId="1" fontId="5" fillId="0" borderId="1" xfId="1" applyNumberFormat="1" applyFont="1" applyBorder="1" applyAlignment="1">
      <alignment horizontal="center" vertical="center"/>
    </xf>
    <xf numFmtId="0" fontId="3" fillId="0" borderId="2" xfId="1" applyBorder="1" applyAlignment="1">
      <alignment horizontal="center" vertical="center"/>
    </xf>
    <xf numFmtId="0" fontId="2" fillId="0" borderId="0" xfId="0" applyFont="1"/>
    <xf numFmtId="1" fontId="0" fillId="0" borderId="0" xfId="0" applyNumberFormat="1"/>
    <xf numFmtId="0" fontId="0" fillId="0" borderId="3" xfId="0" applyBorder="1"/>
    <xf numFmtId="0" fontId="0" fillId="0" borderId="0" xfId="0" applyFill="1" applyBorder="1"/>
    <xf numFmtId="9" fontId="0" fillId="0" borderId="0" xfId="2" applyFont="1"/>
    <xf numFmtId="0" fontId="0" fillId="0" borderId="0" xfId="2" applyNumberFormat="1" applyFont="1"/>
    <xf numFmtId="9" fontId="0" fillId="0" borderId="3" xfId="2" applyFont="1" applyBorder="1"/>
    <xf numFmtId="0" fontId="0" fillId="0" borderId="3" xfId="2" applyNumberFormat="1" applyFont="1" applyBorder="1"/>
    <xf numFmtId="10" fontId="0" fillId="0" borderId="0" xfId="0" applyNumberFormat="1"/>
    <xf numFmtId="0" fontId="0" fillId="0" borderId="4" xfId="0" applyBorder="1"/>
    <xf numFmtId="0" fontId="1" fillId="0" borderId="4" xfId="0" applyFont="1" applyBorder="1"/>
    <xf numFmtId="0" fontId="0" fillId="0" borderId="5" xfId="0" applyBorder="1"/>
    <xf numFmtId="0" fontId="1" fillId="0" borderId="5" xfId="0" applyFont="1" applyBorder="1"/>
    <xf numFmtId="0" fontId="0" fillId="0" borderId="0" xfId="0" applyBorder="1"/>
    <xf numFmtId="9" fontId="0" fillId="0" borderId="0" xfId="2" applyNumberFormat="1" applyFont="1"/>
    <xf numFmtId="9" fontId="0" fillId="0" borderId="0" xfId="0" applyNumberFormat="1"/>
    <xf numFmtId="1" fontId="0" fillId="0" borderId="4" xfId="0" applyNumberFormat="1" applyBorder="1"/>
    <xf numFmtId="0" fontId="6" fillId="4" borderId="0" xfId="4"/>
    <xf numFmtId="0" fontId="2" fillId="4" borderId="0" xfId="4" applyFont="1"/>
    <xf numFmtId="0" fontId="2" fillId="5" borderId="0" xfId="5" applyFont="1"/>
    <xf numFmtId="9" fontId="0" fillId="0" borderId="0" xfId="2" applyFont="1" applyBorder="1"/>
    <xf numFmtId="0" fontId="0" fillId="0" borderId="0" xfId="2" applyNumberFormat="1" applyFont="1" applyBorder="1"/>
    <xf numFmtId="9" fontId="0" fillId="0" borderId="4" xfId="2" applyFont="1" applyBorder="1"/>
    <xf numFmtId="0" fontId="0" fillId="0" borderId="4" xfId="2" applyNumberFormat="1" applyFont="1" applyBorder="1"/>
    <xf numFmtId="0" fontId="2" fillId="0" borderId="4" xfId="0" applyFont="1" applyBorder="1"/>
    <xf numFmtId="0" fontId="2" fillId="3" borderId="4" xfId="3" applyFont="1" applyBorder="1"/>
    <xf numFmtId="1" fontId="2" fillId="3" borderId="4" xfId="3" applyNumberFormat="1" applyFont="1" applyBorder="1"/>
    <xf numFmtId="0" fontId="0" fillId="0" borderId="5" xfId="0" applyFill="1" applyBorder="1"/>
    <xf numFmtId="0" fontId="7" fillId="0" borderId="0" xfId="0" applyFont="1" applyBorder="1"/>
    <xf numFmtId="0" fontId="7" fillId="0" borderId="0" xfId="0" applyFont="1"/>
    <xf numFmtId="0" fontId="7" fillId="0" borderId="0" xfId="0" applyFont="1" applyFill="1" applyBorder="1"/>
    <xf numFmtId="0" fontId="7" fillId="0" borderId="4" xfId="0" applyFont="1" applyBorder="1"/>
    <xf numFmtId="0" fontId="7" fillId="3" borderId="4" xfId="3" applyFont="1" applyBorder="1"/>
    <xf numFmtId="0" fontId="8" fillId="0" borderId="0" xfId="2" applyNumberFormat="1" applyFont="1"/>
    <xf numFmtId="0" fontId="9" fillId="0" borderId="0" xfId="7"/>
    <xf numFmtId="0" fontId="9" fillId="0" borderId="0" xfId="7" applyAlignment="1">
      <alignment wrapText="1"/>
    </xf>
    <xf numFmtId="1" fontId="9" fillId="0" borderId="0" xfId="7" applyNumberFormat="1"/>
    <xf numFmtId="1" fontId="9" fillId="0" borderId="0" xfId="7" applyNumberFormat="1" applyAlignment="1">
      <alignment wrapText="1"/>
    </xf>
    <xf numFmtId="0" fontId="10" fillId="6" borderId="7" xfId="8"/>
    <xf numFmtId="49" fontId="9" fillId="0" borderId="0" xfId="7" applyNumberFormat="1"/>
    <xf numFmtId="0" fontId="0" fillId="0" borderId="0" xfId="0" applyFont="1"/>
    <xf numFmtId="0" fontId="2" fillId="0" borderId="5" xfId="0" applyFont="1" applyBorder="1"/>
    <xf numFmtId="0" fontId="2" fillId="3" borderId="0" xfId="3" applyFont="1" applyBorder="1"/>
    <xf numFmtId="0" fontId="11" fillId="0" borderId="0" xfId="0" applyFont="1" applyAlignment="1">
      <alignment horizontal="left" vertical="center"/>
    </xf>
    <xf numFmtId="0" fontId="12" fillId="0" borderId="0" xfId="0" applyFont="1" applyAlignment="1">
      <alignment horizontal="left" vertical="center"/>
    </xf>
    <xf numFmtId="0" fontId="13" fillId="8" borderId="8" xfId="0" applyFont="1" applyFill="1" applyBorder="1" applyAlignment="1">
      <alignment horizontal="right" vertical="center"/>
    </xf>
    <xf numFmtId="0" fontId="13" fillId="8" borderId="8" xfId="0" applyFont="1" applyFill="1" applyBorder="1" applyAlignment="1">
      <alignment horizontal="left" vertical="center"/>
    </xf>
    <xf numFmtId="0" fontId="12" fillId="9" borderId="8" xfId="0" applyFont="1" applyFill="1" applyBorder="1" applyAlignment="1">
      <alignment horizontal="left" vertical="center"/>
    </xf>
    <xf numFmtId="0" fontId="0" fillId="10" borderId="0" xfId="0" applyFill="1"/>
    <xf numFmtId="0" fontId="12" fillId="11" borderId="8" xfId="0" applyFont="1" applyFill="1" applyBorder="1" applyAlignment="1">
      <alignment horizontal="left" vertical="center"/>
    </xf>
    <xf numFmtId="164" fontId="11" fillId="12" borderId="0" xfId="0" applyNumberFormat="1" applyFont="1" applyFill="1" applyAlignment="1">
      <alignment horizontal="right" vertical="center" shrinkToFit="1"/>
    </xf>
    <xf numFmtId="165" fontId="11" fillId="12" borderId="0" xfId="0" applyNumberFormat="1" applyFont="1" applyFill="1" applyAlignment="1">
      <alignment horizontal="right" vertical="center" shrinkToFit="1"/>
    </xf>
    <xf numFmtId="164" fontId="11" fillId="0" borderId="0" xfId="0" applyNumberFormat="1" applyFont="1" applyAlignment="1">
      <alignment horizontal="right" vertical="center" shrinkToFit="1"/>
    </xf>
    <xf numFmtId="165" fontId="11" fillId="0" borderId="0" xfId="0" applyNumberFormat="1" applyFont="1" applyAlignment="1">
      <alignment horizontal="right" vertical="center" shrinkToFit="1"/>
    </xf>
    <xf numFmtId="164" fontId="0" fillId="0" borderId="0" xfId="0" applyNumberFormat="1"/>
    <xf numFmtId="0" fontId="8" fillId="0" borderId="0" xfId="0" applyFont="1"/>
    <xf numFmtId="0" fontId="6" fillId="5" borderId="0" xfId="5"/>
    <xf numFmtId="0" fontId="6" fillId="5" borderId="8" xfId="5" applyBorder="1" applyAlignment="1">
      <alignment horizontal="right" vertical="center"/>
    </xf>
    <xf numFmtId="0" fontId="6" fillId="5" borderId="8" xfId="5" applyBorder="1" applyAlignment="1">
      <alignment horizontal="left" vertical="center"/>
    </xf>
    <xf numFmtId="0" fontId="2" fillId="7" borderId="4" xfId="6" applyFont="1" applyBorder="1"/>
    <xf numFmtId="166" fontId="0" fillId="0" borderId="5" xfId="2" applyNumberFormat="1" applyFont="1" applyBorder="1"/>
    <xf numFmtId="166" fontId="0" fillId="0" borderId="0" xfId="2" applyNumberFormat="1" applyFont="1"/>
    <xf numFmtId="166" fontId="7" fillId="0" borderId="0" xfId="2" applyNumberFormat="1" applyFont="1"/>
    <xf numFmtId="166" fontId="0" fillId="0" borderId="0" xfId="0" applyNumberFormat="1"/>
    <xf numFmtId="166" fontId="7" fillId="0" borderId="0" xfId="0" applyNumberFormat="1" applyFont="1"/>
    <xf numFmtId="166" fontId="0" fillId="0" borderId="6" xfId="2" applyNumberFormat="1" applyFont="1" applyBorder="1"/>
    <xf numFmtId="166" fontId="1" fillId="0" borderId="4" xfId="2" applyNumberFormat="1" applyFont="1" applyBorder="1"/>
    <xf numFmtId="166" fontId="7" fillId="0" borderId="4" xfId="2" applyNumberFormat="1" applyFont="1" applyBorder="1"/>
    <xf numFmtId="166" fontId="1" fillId="0" borderId="4" xfId="0" applyNumberFormat="1" applyFont="1" applyBorder="1"/>
    <xf numFmtId="166" fontId="7" fillId="0" borderId="4" xfId="0" applyNumberFormat="1" applyFont="1" applyBorder="1"/>
    <xf numFmtId="166" fontId="1" fillId="0" borderId="5" xfId="2" applyNumberFormat="1" applyFont="1" applyBorder="1"/>
    <xf numFmtId="166" fontId="1" fillId="0" borderId="0" xfId="0" applyNumberFormat="1" applyFont="1"/>
    <xf numFmtId="166" fontId="1" fillId="0" borderId="5" xfId="0" applyNumberFormat="1" applyFont="1" applyBorder="1"/>
    <xf numFmtId="166" fontId="1" fillId="0" borderId="6" xfId="2" applyNumberFormat="1" applyFont="1" applyBorder="1"/>
    <xf numFmtId="166" fontId="1" fillId="0" borderId="6" xfId="0" applyNumberFormat="1" applyFont="1" applyBorder="1"/>
    <xf numFmtId="0" fontId="16" fillId="0" borderId="0" xfId="9"/>
    <xf numFmtId="0" fontId="8" fillId="0" borderId="0" xfId="0" applyFont="1" applyBorder="1"/>
    <xf numFmtId="0" fontId="8" fillId="0" borderId="0" xfId="0" applyFont="1" applyFill="1" applyBorder="1"/>
    <xf numFmtId="0" fontId="8" fillId="0" borderId="0" xfId="0" applyFont="1" applyFill="1"/>
    <xf numFmtId="0" fontId="14" fillId="0" borderId="0" xfId="0" applyFont="1" applyFill="1" applyBorder="1" applyAlignment="1">
      <alignment horizontal="left" vertical="center"/>
    </xf>
    <xf numFmtId="164" fontId="15" fillId="0" borderId="0" xfId="0" applyNumberFormat="1" applyFont="1" applyFill="1" applyAlignment="1">
      <alignment horizontal="right" vertical="center" shrinkToFit="1"/>
    </xf>
    <xf numFmtId="0" fontId="0" fillId="0" borderId="0" xfId="0" applyFill="1"/>
    <xf numFmtId="0" fontId="12" fillId="0" borderId="0" xfId="0" applyFont="1" applyFill="1" applyBorder="1" applyAlignment="1">
      <alignment horizontal="left" vertical="center"/>
    </xf>
    <xf numFmtId="164" fontId="11" fillId="0" borderId="0" xfId="0" applyNumberFormat="1" applyFont="1" applyFill="1" applyAlignment="1">
      <alignment horizontal="right" vertical="center" shrinkToFit="1"/>
    </xf>
    <xf numFmtId="165" fontId="11" fillId="0" borderId="0" xfId="0" applyNumberFormat="1" applyFont="1" applyFill="1" applyAlignment="1">
      <alignment horizontal="right" vertical="center" shrinkToFit="1"/>
    </xf>
    <xf numFmtId="0" fontId="17" fillId="0" borderId="0" xfId="0" applyFont="1"/>
    <xf numFmtId="0" fontId="9" fillId="0" borderId="0" xfId="0" applyFont="1"/>
    <xf numFmtId="0" fontId="17" fillId="0" borderId="0" xfId="0" applyFont="1" applyFill="1"/>
    <xf numFmtId="0" fontId="0" fillId="0" borderId="3" xfId="0" applyFill="1" applyBorder="1"/>
    <xf numFmtId="0" fontId="12" fillId="0" borderId="3" xfId="0" applyFont="1" applyFill="1" applyBorder="1" applyAlignment="1">
      <alignment horizontal="left" vertical="center"/>
    </xf>
    <xf numFmtId="164" fontId="11" fillId="0" borderId="3" xfId="0" applyNumberFormat="1" applyFont="1" applyFill="1" applyBorder="1" applyAlignment="1">
      <alignment horizontal="right" vertical="center" shrinkToFit="1"/>
    </xf>
    <xf numFmtId="165" fontId="11" fillId="0" borderId="3" xfId="0" applyNumberFormat="1" applyFont="1" applyFill="1" applyBorder="1" applyAlignment="1">
      <alignment horizontal="right" vertical="center" shrinkToFit="1"/>
    </xf>
    <xf numFmtId="0" fontId="18" fillId="0" borderId="0" xfId="0" applyFont="1"/>
    <xf numFmtId="0" fontId="19" fillId="0" borderId="0" xfId="0" applyFont="1"/>
    <xf numFmtId="164" fontId="19" fillId="0" borderId="0" xfId="0" applyNumberFormat="1" applyFont="1"/>
    <xf numFmtId="0" fontId="8" fillId="0" borderId="3" xfId="0" applyFont="1" applyFill="1" applyBorder="1"/>
    <xf numFmtId="0" fontId="14" fillId="0" borderId="3" xfId="0" applyFont="1" applyFill="1" applyBorder="1" applyAlignment="1">
      <alignment horizontal="left" vertical="center"/>
    </xf>
    <xf numFmtId="164" fontId="15" fillId="0" borderId="3" xfId="0" applyNumberFormat="1" applyFont="1" applyFill="1" applyBorder="1" applyAlignment="1">
      <alignment horizontal="right" vertical="center" shrinkToFit="1"/>
    </xf>
    <xf numFmtId="0" fontId="20" fillId="0" borderId="0" xfId="0" applyFont="1"/>
    <xf numFmtId="0" fontId="21" fillId="0" borderId="0" xfId="0" applyFont="1"/>
    <xf numFmtId="0" fontId="0" fillId="0" borderId="9" xfId="0" applyBorder="1"/>
  </cellXfs>
  <cellStyles count="10">
    <cellStyle name="20% - Accent1" xfId="6" builtinId="30"/>
    <cellStyle name="20% - Accent3" xfId="3" builtinId="38"/>
    <cellStyle name="20% - Accent5" xfId="4" builtinId="46"/>
    <cellStyle name="20% - Accent6" xfId="5" builtinId="50"/>
    <cellStyle name="Hyperlink" xfId="9" builtinId="8"/>
    <cellStyle name="Input 2" xfId="8" xr:uid="{0F447387-7F7B-8244-99CC-F69689F6DD36}"/>
    <cellStyle name="Normal" xfId="0" builtinId="0"/>
    <cellStyle name="Normal 2" xfId="1" xr:uid="{EBC2DEA6-9713-5241-9FA2-29947A767EE4}"/>
    <cellStyle name="Normal 3" xfId="7" xr:uid="{3555CFA2-7DEC-E442-9CA4-ECE80F85E35E}"/>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165100</xdr:rowOff>
    </xdr:from>
    <xdr:to>
      <xdr:col>14</xdr:col>
      <xdr:colOff>190500</xdr:colOff>
      <xdr:row>36</xdr:row>
      <xdr:rowOff>177800</xdr:rowOff>
    </xdr:to>
    <xdr:sp macro="" textlink="">
      <xdr:nvSpPr>
        <xdr:cNvPr id="2" name="TextBox 1">
          <a:extLst>
            <a:ext uri="{FF2B5EF4-FFF2-40B4-BE49-F238E27FC236}">
              <a16:creationId xmlns:a16="http://schemas.microsoft.com/office/drawing/2014/main" id="{851C2420-7AE8-5A42-AD2E-F5274D1EDF43}"/>
            </a:ext>
          </a:extLst>
        </xdr:cNvPr>
        <xdr:cNvSpPr txBox="1"/>
      </xdr:nvSpPr>
      <xdr:spPr>
        <a:xfrm>
          <a:off x="571500" y="368300"/>
          <a:ext cx="11176000" cy="712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Calculation</a:t>
          </a:r>
          <a:r>
            <a:rPr lang="en-GB" sz="1800" b="1" baseline="0"/>
            <a:t> EU power plants</a:t>
          </a:r>
        </a:p>
        <a:p>
          <a:endParaRPr lang="en-GB" sz="1600" baseline="0"/>
        </a:p>
        <a:p>
          <a:r>
            <a:rPr lang="en-GB" sz="1400"/>
            <a:t>This Excel contains the calculations</a:t>
          </a:r>
          <a:r>
            <a:rPr lang="en-GB" sz="1400" baseline="0"/>
            <a:t> that were done to add power plant specifications to the European countries in the ETM. The output of this Excel is the input for a script that combines this output data with the Eurostat Energy Balance 2019 data. It is important that the total fuel consumption and total electricity production of the power plants exactly matches with the Eurostat Energy Balance. These scripts can be found here: https://github.com/quintel/etdataset-public/tree/master/tools/energy_balance_generator  </a:t>
          </a:r>
        </a:p>
        <a:p>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Slightly different calculations have been done for fossil power plants and for renewable power plants, that will shortly be explained in the steps below.</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PLEASE NOTE that this is a first version of this analysis and that there is room for improvement. Please let us know when you have better sources, approaches or assumptions.</a:t>
          </a:r>
        </a:p>
        <a:p>
          <a:endParaRPr lang="en-GB" sz="1400" baseline="0"/>
        </a:p>
        <a:p>
          <a:r>
            <a:rPr lang="en-GB" sz="1400" baseline="0"/>
            <a:t>Author: Marlieke Verweij, Quintel (marlieke.verweij@quintel.com)</a:t>
          </a:r>
        </a:p>
        <a:p>
          <a:r>
            <a:rPr lang="en-GB" sz="1400" baseline="0"/>
            <a:t>Date: April 4, 2022</a:t>
          </a:r>
        </a:p>
        <a:p>
          <a:endParaRPr lang="en-GB" sz="1400" baseline="0"/>
        </a:p>
        <a:p>
          <a:r>
            <a:rPr lang="en-GB" sz="1400" u="sng" baseline="0"/>
            <a:t>Fossil power plants</a:t>
          </a:r>
          <a:r>
            <a:rPr lang="en-GB" sz="1400" u="none" baseline="0"/>
            <a:t> (see tab: "calculation fossil pp")</a:t>
          </a:r>
        </a:p>
        <a:p>
          <a:r>
            <a:rPr lang="en-GB" sz="1400" baseline="0"/>
            <a:t>1. Net maximum generating capacities from </a:t>
          </a:r>
          <a:r>
            <a:rPr lang="en-GB" sz="1400" b="1" baseline="0"/>
            <a:t>PEMMDB 2019 database</a:t>
          </a:r>
        </a:p>
        <a:p>
          <a:r>
            <a:rPr lang="en-GB" sz="1400" baseline="0"/>
            <a:t>2. Calculate output capacity per power plant types that are modelled in the ETM</a:t>
          </a:r>
        </a:p>
        <a:p>
          <a:r>
            <a:rPr lang="en-GB" sz="1400" baseline="0"/>
            <a:t>3. Calculate electricity production per ETM power plant type (assuming the same full load hours for all power plants). The absolute electricity production per ETM power plant is then converted into percentages per fuel type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4. Calculate fuel consumption per ETM power plant type using the typical efficiencies per power plants from the PEMMDB database. The absolute fuel consumption per ETM power plant is then also converted into percentages per fuel type as this is needed to split the fuel consumption in the Eurostat Energy Balance into the different power plants.</a:t>
          </a:r>
        </a:p>
        <a:p>
          <a:endParaRPr lang="en-GB" sz="1400" baseline="0"/>
        </a:p>
        <a:p>
          <a:r>
            <a:rPr lang="en-GB" sz="1400" u="sng" baseline="0"/>
            <a:t>Renewable power plants </a:t>
          </a:r>
          <a:r>
            <a:rPr lang="en-GB" sz="1400" baseline="0"/>
            <a:t>(see tab: "source renewable - Eurostat" &amp; "calculation renewable pp")</a:t>
          </a:r>
        </a:p>
        <a:p>
          <a:r>
            <a:rPr lang="en-GB" sz="1400" baseline="0"/>
            <a:t>1. Electricity production capacities from </a:t>
          </a:r>
          <a:r>
            <a:rPr lang="en-GB" sz="1400" b="1" baseline="0"/>
            <a:t>Eurostat</a:t>
          </a:r>
          <a:r>
            <a:rPr lang="en-GB" sz="1400" baseline="0"/>
            <a:t> (see exact link in the tab "source renewable - Eurostat"). From this table we use the following capacities: solar pv, wind,  hydro, waste, geothermal and concentrated solar power.</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2. Calculate output capacity per renewable plant types that are modelled in the ETM. This was complex to do and has room for improvement. Especially for hydro power and solar pv capacities it was not obvious how to map the Eurostat capacities with the ETM power plant type.  For solar pv on roof we have assumed that 50% is on residences and 50% is on services buildings.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3. Calculate electricity production per ETM renewable plant type using full load hours that are extracted from the source Renewables Ninja (see tab "FLH renewables ninja"). The absolute electricity production per ETM renewable power plant is then converted into percentages per source (wind/ solar/ hydrog)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endParaRPr lang="en-GB" sz="14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databrowser/bookmark/cb78d4e5-82c0-4874-963f-fb265ae2025f?lang=en&amp;page=time:201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F02C-FC0C-1841-955C-6D2C6AAD8DEE}">
  <sheetPr>
    <tabColor theme="5" tint="0.79998168889431442"/>
  </sheetPr>
  <dimension ref="A1"/>
  <sheetViews>
    <sheetView workbookViewId="0">
      <selection activeCell="H43" sqref="H43"/>
    </sheetView>
  </sheetViews>
  <sheetFormatPr baseColWidth="10"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E97AD-744E-504C-AAA6-374819ED2621}">
  <dimension ref="A1:A27"/>
  <sheetViews>
    <sheetView workbookViewId="0">
      <selection activeCell="A30" sqref="A30:A31"/>
    </sheetView>
  </sheetViews>
  <sheetFormatPr baseColWidth="10" defaultRowHeight="16" x14ac:dyDescent="0.2"/>
  <sheetData>
    <row r="1" spans="1:1" x14ac:dyDescent="0.2">
      <c r="A1" t="s">
        <v>34</v>
      </c>
    </row>
    <row r="2" spans="1:1" x14ac:dyDescent="0.2">
      <c r="A2" t="s">
        <v>36</v>
      </c>
    </row>
    <row r="3" spans="1:1" x14ac:dyDescent="0.2">
      <c r="A3" t="s">
        <v>37</v>
      </c>
    </row>
    <row r="4" spans="1:1" x14ac:dyDescent="0.2">
      <c r="A4" t="s">
        <v>39</v>
      </c>
    </row>
    <row r="5" spans="1:1" x14ac:dyDescent="0.2">
      <c r="A5" t="s">
        <v>40</v>
      </c>
    </row>
    <row r="6" spans="1:1" x14ac:dyDescent="0.2">
      <c r="A6" t="s">
        <v>41</v>
      </c>
    </row>
    <row r="7" spans="1:1" x14ac:dyDescent="0.2">
      <c r="A7" t="s">
        <v>148</v>
      </c>
    </row>
    <row r="8" spans="1:1" x14ac:dyDescent="0.2">
      <c r="A8" t="s">
        <v>44</v>
      </c>
    </row>
    <row r="9" spans="1:1" x14ac:dyDescent="0.2">
      <c r="A9" t="s">
        <v>45</v>
      </c>
    </row>
    <row r="10" spans="1:1" x14ac:dyDescent="0.2">
      <c r="A10" t="s">
        <v>46</v>
      </c>
    </row>
    <row r="11" spans="1:1" x14ac:dyDescent="0.2">
      <c r="A11" t="s">
        <v>47</v>
      </c>
    </row>
    <row r="12" spans="1:1" x14ac:dyDescent="0.2">
      <c r="A12" t="s">
        <v>187</v>
      </c>
    </row>
    <row r="13" spans="1:1" x14ac:dyDescent="0.2">
      <c r="A13" t="s">
        <v>49</v>
      </c>
    </row>
    <row r="14" spans="1:1" x14ac:dyDescent="0.2">
      <c r="A14" t="s">
        <v>50</v>
      </c>
    </row>
    <row r="15" spans="1:1" x14ac:dyDescent="0.2">
      <c r="A15" t="s">
        <v>51</v>
      </c>
    </row>
    <row r="16" spans="1:1" x14ac:dyDescent="0.2">
      <c r="A16" t="s">
        <v>52</v>
      </c>
    </row>
    <row r="17" spans="1:1" x14ac:dyDescent="0.2">
      <c r="A17" t="s">
        <v>53</v>
      </c>
    </row>
    <row r="18" spans="1:1" x14ac:dyDescent="0.2">
      <c r="A18" t="s">
        <v>186</v>
      </c>
    </row>
    <row r="19" spans="1:1" x14ac:dyDescent="0.2">
      <c r="A19" t="s">
        <v>54</v>
      </c>
    </row>
    <row r="20" spans="1:1" x14ac:dyDescent="0.2">
      <c r="A20" t="s">
        <v>57</v>
      </c>
    </row>
    <row r="21" spans="1:1" x14ac:dyDescent="0.2">
      <c r="A21" t="s">
        <v>58</v>
      </c>
    </row>
    <row r="22" spans="1:1" x14ac:dyDescent="0.2">
      <c r="A22" t="s">
        <v>59</v>
      </c>
    </row>
    <row r="23" spans="1:1" x14ac:dyDescent="0.2">
      <c r="A23" t="s">
        <v>60</v>
      </c>
    </row>
    <row r="24" spans="1:1" x14ac:dyDescent="0.2">
      <c r="A24" t="s">
        <v>61</v>
      </c>
    </row>
    <row r="25" spans="1:1" x14ac:dyDescent="0.2">
      <c r="A25" t="s">
        <v>63</v>
      </c>
    </row>
    <row r="26" spans="1:1" x14ac:dyDescent="0.2">
      <c r="A26" t="s">
        <v>64</v>
      </c>
    </row>
    <row r="27" spans="1:1" x14ac:dyDescent="0.2">
      <c r="A27"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995-85CB-AA4B-9BB0-C2F9A65128AE}">
  <sheetPr>
    <tabColor theme="7" tint="0.79998168889431442"/>
  </sheetPr>
  <dimension ref="A1:AM111"/>
  <sheetViews>
    <sheetView zoomScaleNormal="100" workbookViewId="0">
      <selection activeCell="AM74" sqref="AM74"/>
    </sheetView>
  </sheetViews>
  <sheetFormatPr baseColWidth="10" defaultRowHeight="16" x14ac:dyDescent="0.2"/>
  <cols>
    <col min="1" max="1" width="37.1640625" customWidth="1"/>
    <col min="2" max="2" width="22.6640625" customWidth="1"/>
    <col min="3" max="4" width="28.1640625" customWidth="1"/>
  </cols>
  <sheetData>
    <row r="1" spans="1:39" x14ac:dyDescent="0.2">
      <c r="A1" s="35" t="s">
        <v>69</v>
      </c>
      <c r="E1" t="str">
        <f>IF(ISNUMBER(MATCH(E2,'countries EU27 (2020)'!$A:$A,0)),"EU27_2020","")</f>
        <v>EU27_2020</v>
      </c>
      <c r="F1" t="str">
        <f>IF(ISNUMBER(MATCH(F2,'countries EU27 (2020)'!$A:$A,0)),"EU27_2020","")</f>
        <v/>
      </c>
      <c r="G1" t="str">
        <f>IF(ISNUMBER(MATCH(G2,'countries EU27 (2020)'!$A:$A,0)),"EU27_2020","")</f>
        <v>EU27_2020</v>
      </c>
      <c r="H1" t="str">
        <f>IF(ISNUMBER(MATCH(H2,'countries EU27 (2020)'!$A:$A,0)),"EU27_2020","")</f>
        <v>EU27_2020</v>
      </c>
      <c r="I1" t="str">
        <f>IF(ISNUMBER(MATCH(I2,'countries EU27 (2020)'!$A:$A,0)),"EU27_2020","")</f>
        <v/>
      </c>
      <c r="J1" t="str">
        <f>IF(ISNUMBER(MATCH(J2,'countries EU27 (2020)'!$A:$A,0)),"EU27_2020","")</f>
        <v>EU27_2020</v>
      </c>
      <c r="K1" t="str">
        <f>IF(ISNUMBER(MATCH(K2,'countries EU27 (2020)'!$A:$A,0)),"EU27_2020","")</f>
        <v>EU27_2020</v>
      </c>
      <c r="L1" t="str">
        <f>IF(ISNUMBER(MATCH(L2,'countries EU27 (2020)'!$A:$A,0)),"EU27_2020","")</f>
        <v>EU27_2020</v>
      </c>
      <c r="M1" t="str">
        <f>IF(ISNUMBER(MATCH(M2,'countries EU27 (2020)'!$A:$A,0)),"EU27_2020","")</f>
        <v>EU27_2020</v>
      </c>
      <c r="N1" t="str">
        <f>IF(ISNUMBER(MATCH(N2,'countries EU27 (2020)'!$A:$A,0)),"EU27_2020","")</f>
        <v>EU27_2020</v>
      </c>
      <c r="O1" t="str">
        <f>IF(ISNUMBER(MATCH(O2,'countries EU27 (2020)'!$A:$A,0)),"EU27_2020","")</f>
        <v>EU27_2020</v>
      </c>
      <c r="P1" t="str">
        <f>IF(ISNUMBER(MATCH(P2,'countries EU27 (2020)'!$A:$A,0)),"EU27_2020","")</f>
        <v>EU27_2020</v>
      </c>
      <c r="Q1" t="str">
        <f>IF(ISNUMBER(MATCH(Q2,'countries EU27 (2020)'!$A:$A,0)),"EU27_2020","")</f>
        <v>EU27_2020</v>
      </c>
      <c r="R1" t="str">
        <f>IF(ISNUMBER(MATCH(R2,'countries EU27 (2020)'!$A:$A,0)),"EU27_2020","")</f>
        <v>EU27_2020</v>
      </c>
      <c r="S1" t="str">
        <f>IF(ISNUMBER(MATCH(S2,'countries EU27 (2020)'!$A:$A,0)),"EU27_2020","")</f>
        <v>EU27_2020</v>
      </c>
      <c r="T1" t="str">
        <f>IF(ISNUMBER(MATCH(T2,'countries EU27 (2020)'!$A:$A,0)),"EU27_2020","")</f>
        <v>EU27_2020</v>
      </c>
      <c r="U1" t="str">
        <f>IF(ISNUMBER(MATCH(U2,'countries EU27 (2020)'!$A:$A,0)),"EU27_2020","")</f>
        <v>EU27_2020</v>
      </c>
      <c r="V1" t="str">
        <f>IF(ISNUMBER(MATCH(V2,'countries EU27 (2020)'!$A:$A,0)),"EU27_2020","")</f>
        <v>EU27_2020</v>
      </c>
      <c r="W1" t="str">
        <f>IF(ISNUMBER(MATCH(W2,'countries EU27 (2020)'!$A:$A,0)),"EU27_2020","")</f>
        <v>EU27_2020</v>
      </c>
      <c r="X1" t="str">
        <f>IF(ISNUMBER(MATCH(X2,'countries EU27 (2020)'!$A:$A,0)),"EU27_2020","")</f>
        <v>EU27_2020</v>
      </c>
      <c r="Y1" t="str">
        <f>IF(ISNUMBER(MATCH(Y2,'countries EU27 (2020)'!$A:$A,0)),"EU27_2020","")</f>
        <v/>
      </c>
      <c r="Z1" t="str">
        <f>IF(ISNUMBER(MATCH(Z2,'countries EU27 (2020)'!$A:$A,0)),"EU27_2020","")</f>
        <v/>
      </c>
      <c r="AA1" t="str">
        <f>IF(ISNUMBER(MATCH(AA2,'countries EU27 (2020)'!$A:$A,0)),"EU27_2020","")</f>
        <v>EU27_2020</v>
      </c>
      <c r="AB1" t="str">
        <f>IF(ISNUMBER(MATCH(AB2,'countries EU27 (2020)'!$A:$A,0)),"EU27_2020","")</f>
        <v>EU27_2020</v>
      </c>
      <c r="AC1" t="str">
        <f>IF(ISNUMBER(MATCH(AC2,'countries EU27 (2020)'!$A:$A,0)),"EU27_2020","")</f>
        <v>EU27_2020</v>
      </c>
      <c r="AD1" t="str">
        <f>IF(ISNUMBER(MATCH(AD2,'countries EU27 (2020)'!$A:$A,0)),"EU27_2020","")</f>
        <v>EU27_2020</v>
      </c>
      <c r="AE1" t="str">
        <f>IF(ISNUMBER(MATCH(AE2,'countries EU27 (2020)'!$A:$A,0)),"EU27_2020","")</f>
        <v>EU27_2020</v>
      </c>
      <c r="AF1" t="str">
        <f>IF(ISNUMBER(MATCH(AF2,'countries EU27 (2020)'!$A:$A,0)),"EU27_2020","")</f>
        <v/>
      </c>
      <c r="AG1" t="str">
        <f>IF(ISNUMBER(MATCH(AG2,'countries EU27 (2020)'!$A:$A,0)),"EU27_2020","")</f>
        <v>EU27_2020</v>
      </c>
      <c r="AH1" t="str">
        <f>IF(ISNUMBER(MATCH(AH2,'countries EU27 (2020)'!$A:$A,0)),"EU27_2020","")</f>
        <v>EU27_2020</v>
      </c>
      <c r="AI1" t="str">
        <f>IF(ISNUMBER(MATCH(AI2,'countries EU27 (2020)'!$A:$A,0)),"EU27_2020","")</f>
        <v>EU27_2020</v>
      </c>
      <c r="AJ1" t="str">
        <f>IF(ISNUMBER(MATCH(AJ2,'countries EU27 (2020)'!$A:$A,0)),"EU27_2020","")</f>
        <v/>
      </c>
      <c r="AK1" t="str">
        <f>IF(ISNUMBER(MATCH(AK2,'countries EU27 (2020)'!$A:$A,0)),"EU27_2020","")</f>
        <v/>
      </c>
      <c r="AL1" t="str">
        <f>IF(ISNUMBER(MATCH(AL2,'countries EU27 (2020)'!$A:$A,0)),"EU27_2020","")</f>
        <v/>
      </c>
    </row>
    <row r="2" spans="1:39" s="35" customFormat="1" ht="15" customHeight="1" x14ac:dyDescent="0.2">
      <c r="A2" s="35" t="s">
        <v>190</v>
      </c>
      <c r="B2" s="35" t="s">
        <v>147</v>
      </c>
      <c r="C2" s="35" t="s">
        <v>158</v>
      </c>
      <c r="D2" s="42" t="s">
        <v>323</v>
      </c>
      <c r="E2" s="36" t="s">
        <v>34</v>
      </c>
      <c r="F2" s="35" t="s">
        <v>35</v>
      </c>
      <c r="G2" s="35" t="s">
        <v>36</v>
      </c>
      <c r="H2" s="35" t="s">
        <v>37</v>
      </c>
      <c r="I2" s="35" t="s">
        <v>38</v>
      </c>
      <c r="J2" s="35" t="s">
        <v>39</v>
      </c>
      <c r="K2" s="35" t="s">
        <v>40</v>
      </c>
      <c r="L2" s="35" t="s">
        <v>41</v>
      </c>
      <c r="M2" s="35" t="s">
        <v>148</v>
      </c>
      <c r="N2" s="35" t="s">
        <v>44</v>
      </c>
      <c r="O2" s="35" t="s">
        <v>45</v>
      </c>
      <c r="P2" s="35" t="s">
        <v>46</v>
      </c>
      <c r="Q2" s="35" t="s">
        <v>47</v>
      </c>
      <c r="R2" s="35" t="s">
        <v>187</v>
      </c>
      <c r="S2" s="35" t="s">
        <v>49</v>
      </c>
      <c r="T2" s="35" t="s">
        <v>50</v>
      </c>
      <c r="U2" s="35" t="s">
        <v>51</v>
      </c>
      <c r="V2" s="35" t="s">
        <v>52</v>
      </c>
      <c r="W2" s="35" t="s">
        <v>53</v>
      </c>
      <c r="X2" s="35" t="s">
        <v>54</v>
      </c>
      <c r="Y2" s="35" t="s">
        <v>55</v>
      </c>
      <c r="Z2" s="35" t="s">
        <v>56</v>
      </c>
      <c r="AA2" s="35" t="s">
        <v>57</v>
      </c>
      <c r="AB2" s="35" t="s">
        <v>58</v>
      </c>
      <c r="AC2" s="35" t="s">
        <v>59</v>
      </c>
      <c r="AD2" s="35" t="s">
        <v>60</v>
      </c>
      <c r="AE2" s="35" t="s">
        <v>61</v>
      </c>
      <c r="AF2" s="35" t="s">
        <v>62</v>
      </c>
      <c r="AG2" s="35" t="s">
        <v>63</v>
      </c>
      <c r="AH2" s="35" t="s">
        <v>64</v>
      </c>
      <c r="AI2" s="35" t="s">
        <v>65</v>
      </c>
      <c r="AJ2" s="35" t="s">
        <v>66</v>
      </c>
      <c r="AK2" s="35" t="s">
        <v>67</v>
      </c>
      <c r="AL2" s="35" t="s">
        <v>68</v>
      </c>
      <c r="AM2" s="35" t="s">
        <v>345</v>
      </c>
    </row>
    <row r="3" spans="1:39" x14ac:dyDescent="0.2">
      <c r="A3" t="s">
        <v>119</v>
      </c>
      <c r="B3" t="str">
        <f>INDEX('power plant mapping ETM - ENTSO'!$B$1:$B$22,MATCH('calculation fossil pp'!A3,'power plant mapping ETM - ENTSO'!$A$1:$A$22,0))</f>
        <v>Gas CCGT</v>
      </c>
      <c r="C3" s="14">
        <f>INDEX('PEMMDB technology parameters'!$D$1:$D$26,MATCH('calculation fossil pp'!A3,'PEMMDB technology parameters'!$A$1:$A$26,0),1)</f>
        <v>0.6</v>
      </c>
      <c r="D3" s="43">
        <v>8000</v>
      </c>
      <c r="E3">
        <f>SUMIF('source fossil - PEMMDB 2019'!$C$1:$AW$1,'calculation fossil pp'!E$2,'source fossil - PEMMDB 2019'!$C3:$AW3)</f>
        <v>42.5</v>
      </c>
      <c r="F3">
        <f>SUMIF('source fossil - PEMMDB 2019'!$C$1:$AW$1,'calculation fossil pp'!F$2,'source fossil - PEMMDB 2019'!$C3:$AW3)</f>
        <v>0</v>
      </c>
      <c r="G3">
        <f>SUMIF('source fossil - PEMMDB 2019'!$C$1:$AW$1,'calculation fossil pp'!G$2,'source fossil - PEMMDB 2019'!$C3:$AW3)</f>
        <v>0</v>
      </c>
      <c r="H3">
        <f>SUMIF('source fossil - PEMMDB 2019'!$C$1:$AW$1,'calculation fossil pp'!H$2,'source fossil - PEMMDB 2019'!$C3:$AW3)</f>
        <v>0</v>
      </c>
      <c r="I3">
        <f>SUMIF('source fossil - PEMMDB 2019'!$C$1:$AW$1,'calculation fossil pp'!I$2,'source fossil - PEMMDB 2019'!$C3:$AW3)</f>
        <v>0</v>
      </c>
      <c r="J3">
        <f>SUMIF('source fossil - PEMMDB 2019'!$C$1:$AW$1,'calculation fossil pp'!J$2,'source fossil - PEMMDB 2019'!$C3:$AW3)</f>
        <v>0</v>
      </c>
      <c r="K3">
        <f>SUMIF('source fossil - PEMMDB 2019'!$C$1:$AW$1,'calculation fossil pp'!K$2,'source fossil - PEMMDB 2019'!$C3:$AW3)</f>
        <v>0</v>
      </c>
      <c r="L3">
        <f>SUMIF('source fossil - PEMMDB 2019'!$C$1:$AW$1,'calculation fossil pp'!L$2,'source fossil - PEMMDB 2019'!$C3:$AW3)</f>
        <v>7401.1</v>
      </c>
      <c r="M3">
        <f>SUMIF('source fossil - PEMMDB 2019'!$C$1:$AW$1,'calculation fossil pp'!M$2,'source fossil - PEMMDB 2019'!$C3:$AW3)</f>
        <v>0</v>
      </c>
      <c r="N3">
        <f>SUMIF('source fossil - PEMMDB 2019'!$C$1:$AW$1,'calculation fossil pp'!N$2,'source fossil - PEMMDB 2019'!$C3:$AW3)</f>
        <v>0</v>
      </c>
      <c r="O3">
        <f>SUMIF('source fossil - PEMMDB 2019'!$C$1:$AW$1,'calculation fossil pp'!O$2,'source fossil - PEMMDB 2019'!$C3:$AW3)</f>
        <v>0</v>
      </c>
      <c r="P3">
        <f>SUMIF('source fossil - PEMMDB 2019'!$C$1:$AW$1,'calculation fossil pp'!P$2,'source fossil - PEMMDB 2019'!$C3:$AW3)</f>
        <v>0</v>
      </c>
      <c r="Q3">
        <f>SUMIF('source fossil - PEMMDB 2019'!$C$1:$AW$1,'calculation fossil pp'!Q$2,'source fossil - PEMMDB 2019'!$C3:$AW3)</f>
        <v>0</v>
      </c>
      <c r="R3">
        <f>SUMIF('source fossil - PEMMDB 2019'!$C$1:$AW$1,'calculation fossil pp'!R$2,'source fossil - PEMMDB 2019'!$C3:$AW3)</f>
        <v>500</v>
      </c>
      <c r="S3">
        <f>SUMIF('source fossil - PEMMDB 2019'!$C$1:$AW$1,'calculation fossil pp'!S$2,'source fossil - PEMMDB 2019'!$C3:$AW3)</f>
        <v>0</v>
      </c>
      <c r="T3">
        <f>SUMIF('source fossil - PEMMDB 2019'!$C$1:$AW$1,'calculation fossil pp'!T$2,'source fossil - PEMMDB 2019'!$C3:$AW3)</f>
        <v>0</v>
      </c>
      <c r="U3">
        <f>SUMIF('source fossil - PEMMDB 2019'!$C$1:$AW$1,'calculation fossil pp'!U$2,'source fossil - PEMMDB 2019'!$C3:$AW3)</f>
        <v>0</v>
      </c>
      <c r="V3">
        <f>SUMIF('source fossil - PEMMDB 2019'!$C$1:$AW$1,'calculation fossil pp'!V$2,'source fossil - PEMMDB 2019'!$C3:$AW3)</f>
        <v>12002</v>
      </c>
      <c r="W3">
        <f>SUMIF('source fossil - PEMMDB 2019'!$C$1:$AW$1,'calculation fossil pp'!W$2,'source fossil - PEMMDB 2019'!$C3:$AW3)</f>
        <v>0</v>
      </c>
      <c r="X3">
        <f>SUMIF('source fossil - PEMMDB 2019'!$C$1:$AW$1,'calculation fossil pp'!X$2,'source fossil - PEMMDB 2019'!$C3:$AW3)</f>
        <v>1038</v>
      </c>
      <c r="Y3">
        <f>SUMIF('source fossil - PEMMDB 2019'!$C$1:$AW$1,'calculation fossil pp'!Y$2,'source fossil - PEMMDB 2019'!$C3:$AW3)</f>
        <v>0</v>
      </c>
      <c r="Z3">
        <f>SUMIF('source fossil - PEMMDB 2019'!$C$1:$AW$1,'calculation fossil pp'!Z$2,'source fossil - PEMMDB 2019'!$C3:$AW3)</f>
        <v>276.8</v>
      </c>
      <c r="AA3">
        <f>SUMIF('source fossil - PEMMDB 2019'!$C$1:$AW$1,'calculation fossil pp'!AA$2,'source fossil - PEMMDB 2019'!$C3:$AW3)</f>
        <v>0</v>
      </c>
      <c r="AB3">
        <f>SUMIF('source fossil - PEMMDB 2019'!$C$1:$AW$1,'calculation fossil pp'!AB$2,'source fossil - PEMMDB 2019'!$C3:$AW3)</f>
        <v>0</v>
      </c>
      <c r="AC3">
        <f>SUMIF('source fossil - PEMMDB 2019'!$C$1:$AW$1,'calculation fossil pp'!AC$2,'source fossil - PEMMDB 2019'!$C3:$AW3)</f>
        <v>1042</v>
      </c>
      <c r="AD3">
        <f>SUMIF('source fossil - PEMMDB 2019'!$C$1:$AW$1,'calculation fossil pp'!AD$2,'source fossil - PEMMDB 2019'!$C3:$AW3)</f>
        <v>0</v>
      </c>
      <c r="AE3">
        <f>SUMIF('source fossil - PEMMDB 2019'!$C$1:$AW$1,'calculation fossil pp'!AE$2,'source fossil - PEMMDB 2019'!$C3:$AW3)</f>
        <v>1066.4000000000001</v>
      </c>
      <c r="AF3">
        <f>SUMIF('source fossil - PEMMDB 2019'!$C$1:$AW$1,'calculation fossil pp'!AF$2,'source fossil - PEMMDB 2019'!$C3:$AW3)</f>
        <v>0</v>
      </c>
      <c r="AG3">
        <f>SUMIF('source fossil - PEMMDB 2019'!$C$1:$AW$1,'calculation fossil pp'!AG$2,'source fossil - PEMMDB 2019'!$C3:$AW3)</f>
        <v>0</v>
      </c>
      <c r="AH3">
        <f>SUMIF('source fossil - PEMMDB 2019'!$C$1:$AW$1,'calculation fossil pp'!AH$2,'source fossil - PEMMDB 2019'!$C3:$AW3)</f>
        <v>0</v>
      </c>
      <c r="AI3">
        <f>SUMIF('source fossil - PEMMDB 2019'!$C$1:$AW$1,'calculation fossil pp'!AI$2,'source fossil - PEMMDB 2019'!$C3:$AW3)</f>
        <v>0</v>
      </c>
      <c r="AJ3">
        <f>SUMIF('source fossil - PEMMDB 2019'!$C$1:$AW$1,'calculation fossil pp'!AJ$2,'source fossil - PEMMDB 2019'!$C3:$AW3)</f>
        <v>11519.306260531546</v>
      </c>
      <c r="AK3">
        <f>SUMIF('source fossil - PEMMDB 2019'!$C$1:$AW$1,'calculation fossil pp'!AK$2,'source fossil - PEMMDB 2019'!$C3:$AW3)</f>
        <v>0</v>
      </c>
      <c r="AL3">
        <f>SUMIF('source fossil - PEMMDB 2019'!$C$1:$AW$1,'calculation fossil pp'!AL$2,'source fossil - PEMMDB 2019'!$C3:$AW3)</f>
        <v>203.76</v>
      </c>
      <c r="AM3">
        <f>SUMIF($1:$1,"EU27_2020",3:3)</f>
        <v>23092</v>
      </c>
    </row>
    <row r="4" spans="1:39" x14ac:dyDescent="0.2">
      <c r="A4" t="s">
        <v>121</v>
      </c>
      <c r="B4" t="str">
        <f>INDEX('power plant mapping ETM - ENTSO'!$B$1:$B$22,MATCH('calculation fossil pp'!A4,'power plant mapping ETM - ENTSO'!$A$1:$A$22,0))</f>
        <v>Gas CCGT</v>
      </c>
      <c r="C4" s="14">
        <f>INDEX('PEMMDB technology parameters'!$D$1:$D$26,MATCH('calculation fossil pp'!A4,'PEMMDB technology parameters'!$A$1:$A$26,0),1)</f>
        <v>0.4</v>
      </c>
      <c r="D4" s="43">
        <v>8000</v>
      </c>
      <c r="E4">
        <f>SUMIF('source fossil - PEMMDB 2019'!$C$1:$AW$1,'calculation fossil pp'!E$2,'source fossil - PEMMDB 2019'!$C4:$AW4)</f>
        <v>273.90000000000003</v>
      </c>
      <c r="F4">
        <f>SUMIF('source fossil - PEMMDB 2019'!$C$1:$AW$1,'calculation fossil pp'!F$2,'source fossil - PEMMDB 2019'!$C4:$AW4)</f>
        <v>0</v>
      </c>
      <c r="G4">
        <f>SUMIF('source fossil - PEMMDB 2019'!$C$1:$AW$1,'calculation fossil pp'!G$2,'source fossil - PEMMDB 2019'!$C4:$AW4)</f>
        <v>0</v>
      </c>
      <c r="H4">
        <f>SUMIF('source fossil - PEMMDB 2019'!$C$1:$AW$1,'calculation fossil pp'!H$2,'source fossil - PEMMDB 2019'!$C4:$AW4)</f>
        <v>0</v>
      </c>
      <c r="I4">
        <f>SUMIF('source fossil - PEMMDB 2019'!$C$1:$AW$1,'calculation fossil pp'!I$2,'source fossil - PEMMDB 2019'!$C4:$AW4)</f>
        <v>0</v>
      </c>
      <c r="J4">
        <f>SUMIF('source fossil - PEMMDB 2019'!$C$1:$AW$1,'calculation fossil pp'!J$2,'source fossil - PEMMDB 2019'!$C4:$AW4)</f>
        <v>0</v>
      </c>
      <c r="K4">
        <f>SUMIF('source fossil - PEMMDB 2019'!$C$1:$AW$1,'calculation fossil pp'!K$2,'source fossil - PEMMDB 2019'!$C4:$AW4)</f>
        <v>118.2</v>
      </c>
      <c r="L4">
        <f>SUMIF('source fossil - PEMMDB 2019'!$C$1:$AW$1,'calculation fossil pp'!L$2,'source fossil - PEMMDB 2019'!$C4:$AW4)</f>
        <v>4046.0990000000002</v>
      </c>
      <c r="M4">
        <f>SUMIF('source fossil - PEMMDB 2019'!$C$1:$AW$1,'calculation fossil pp'!M$2,'source fossil - PEMMDB 2019'!$C4:$AW4)</f>
        <v>291.64999999999998</v>
      </c>
      <c r="N4">
        <f>SUMIF('source fossil - PEMMDB 2019'!$C$1:$AW$1,'calculation fossil pp'!N$2,'source fossil - PEMMDB 2019'!$C4:$AW4)</f>
        <v>0</v>
      </c>
      <c r="O4">
        <f>SUMIF('source fossil - PEMMDB 2019'!$C$1:$AW$1,'calculation fossil pp'!O$2,'source fossil - PEMMDB 2019'!$C4:$AW4)</f>
        <v>0</v>
      </c>
      <c r="P4">
        <f>SUMIF('source fossil - PEMMDB 2019'!$C$1:$AW$1,'calculation fossil pp'!P$2,'source fossil - PEMMDB 2019'!$C4:$AW4)</f>
        <v>0</v>
      </c>
      <c r="Q4">
        <f>SUMIF('source fossil - PEMMDB 2019'!$C$1:$AW$1,'calculation fossil pp'!Q$2,'source fossil - PEMMDB 2019'!$C4:$AW4)</f>
        <v>0</v>
      </c>
      <c r="R4">
        <f>SUMIF('source fossil - PEMMDB 2019'!$C$1:$AW$1,'calculation fossil pp'!R$2,'source fossil - PEMMDB 2019'!$C4:$AW4)</f>
        <v>0</v>
      </c>
      <c r="S4">
        <f>SUMIF('source fossil - PEMMDB 2019'!$C$1:$AW$1,'calculation fossil pp'!S$2,'source fossil - PEMMDB 2019'!$C4:$AW4)</f>
        <v>0</v>
      </c>
      <c r="T4">
        <f>SUMIF('source fossil - PEMMDB 2019'!$C$1:$AW$1,'calculation fossil pp'!T$2,'source fossil - PEMMDB 2019'!$C4:$AW4)</f>
        <v>0</v>
      </c>
      <c r="U4">
        <f>SUMIF('source fossil - PEMMDB 2019'!$C$1:$AW$1,'calculation fossil pp'!U$2,'source fossil - PEMMDB 2019'!$C4:$AW4)</f>
        <v>432</v>
      </c>
      <c r="V4">
        <f>SUMIF('source fossil - PEMMDB 2019'!$C$1:$AW$1,'calculation fossil pp'!V$2,'source fossil - PEMMDB 2019'!$C4:$AW4)</f>
        <v>589.5</v>
      </c>
      <c r="W4">
        <f>SUMIF('source fossil - PEMMDB 2019'!$C$1:$AW$1,'calculation fossil pp'!W$2,'source fossil - PEMMDB 2019'!$C4:$AW4)</f>
        <v>0</v>
      </c>
      <c r="X4">
        <f>SUMIF('source fossil - PEMMDB 2019'!$C$1:$AW$1,'calculation fossil pp'!X$2,'source fossil - PEMMDB 2019'!$C4:$AW4)</f>
        <v>0</v>
      </c>
      <c r="Y4">
        <f>SUMIF('source fossil - PEMMDB 2019'!$C$1:$AW$1,'calculation fossil pp'!Y$2,'source fossil - PEMMDB 2019'!$C4:$AW4)</f>
        <v>0</v>
      </c>
      <c r="Z4">
        <f>SUMIF('source fossil - PEMMDB 2019'!$C$1:$AW$1,'calculation fossil pp'!Z$2,'source fossil - PEMMDB 2019'!$C4:$AW4)</f>
        <v>0</v>
      </c>
      <c r="AA4">
        <f>SUMIF('source fossil - PEMMDB 2019'!$C$1:$AW$1,'calculation fossil pp'!AA$2,'source fossil - PEMMDB 2019'!$C4:$AW4)</f>
        <v>132.30000000000001</v>
      </c>
      <c r="AB4">
        <f>SUMIF('source fossil - PEMMDB 2019'!$C$1:$AW$1,'calculation fossil pp'!AB$2,'source fossil - PEMMDB 2019'!$C4:$AW4)</f>
        <v>1999</v>
      </c>
      <c r="AC4">
        <f>SUMIF('source fossil - PEMMDB 2019'!$C$1:$AW$1,'calculation fossil pp'!AC$2,'source fossil - PEMMDB 2019'!$C4:$AW4)</f>
        <v>0</v>
      </c>
      <c r="AD4">
        <f>SUMIF('source fossil - PEMMDB 2019'!$C$1:$AW$1,'calculation fossil pp'!AD$2,'source fossil - PEMMDB 2019'!$C4:$AW4)</f>
        <v>0</v>
      </c>
      <c r="AE4">
        <f>SUMIF('source fossil - PEMMDB 2019'!$C$1:$AW$1,'calculation fossil pp'!AE$2,'source fossil - PEMMDB 2019'!$C4:$AW4)</f>
        <v>0</v>
      </c>
      <c r="AF4">
        <f>SUMIF('source fossil - PEMMDB 2019'!$C$1:$AW$1,'calculation fossil pp'!AF$2,'source fossil - PEMMDB 2019'!$C4:$AW4)</f>
        <v>0</v>
      </c>
      <c r="AG4">
        <f>SUMIF('source fossil - PEMMDB 2019'!$C$1:$AW$1,'calculation fossil pp'!AG$2,'source fossil - PEMMDB 2019'!$C4:$AW4)</f>
        <v>0</v>
      </c>
      <c r="AH4">
        <f>SUMIF('source fossil - PEMMDB 2019'!$C$1:$AW$1,'calculation fossil pp'!AH$2,'source fossil - PEMMDB 2019'!$C4:$AW4)</f>
        <v>0</v>
      </c>
      <c r="AI4">
        <f>SUMIF('source fossil - PEMMDB 2019'!$C$1:$AW$1,'calculation fossil pp'!AI$2,'source fossil - PEMMDB 2019'!$C4:$AW4)</f>
        <v>223.47</v>
      </c>
      <c r="AJ4">
        <f>SUMIF('source fossil - PEMMDB 2019'!$C$1:$AW$1,'calculation fossil pp'!AJ$2,'source fossil - PEMMDB 2019'!$C4:$AW4)</f>
        <v>12659.069479511412</v>
      </c>
      <c r="AK4">
        <f>SUMIF('source fossil - PEMMDB 2019'!$C$1:$AW$1,'calculation fossil pp'!AK$2,'source fossil - PEMMDB 2019'!$C4:$AW4)</f>
        <v>0</v>
      </c>
      <c r="AL4">
        <f>SUMIF('source fossil - PEMMDB 2019'!$C$1:$AW$1,'calculation fossil pp'!AL$2,'source fossil - PEMMDB 2019'!$C4:$AW4)</f>
        <v>1327.44</v>
      </c>
      <c r="AM4">
        <f t="shared" ref="AM4:AM23" si="0">SUMIF($1:$1,"EU27_2020",4:4)</f>
        <v>8106.1190000000006</v>
      </c>
    </row>
    <row r="5" spans="1:39" x14ac:dyDescent="0.2">
      <c r="A5" t="s">
        <v>122</v>
      </c>
      <c r="B5" t="str">
        <f>INDEX('power plant mapping ETM - ENTSO'!$B$1:$B$22,MATCH('calculation fossil pp'!A5,'power plant mapping ETM - ENTSO'!$A$1:$A$22,0))</f>
        <v>Gas CCGT</v>
      </c>
      <c r="C5" s="14">
        <f>INDEX('PEMMDB technology parameters'!$D$1:$D$26,MATCH('calculation fossil pp'!A5,'PEMMDB technology parameters'!$A$1:$A$26,0),1)</f>
        <v>0.48</v>
      </c>
      <c r="D5" s="43">
        <v>8000</v>
      </c>
      <c r="E5">
        <f>SUMIF('source fossil - PEMMDB 2019'!$C$1:$AW$1,'calculation fossil pp'!E$2,'source fossil - PEMMDB 2019'!$C5:$AW5)</f>
        <v>627.90000000000009</v>
      </c>
      <c r="F5">
        <f>SUMIF('source fossil - PEMMDB 2019'!$C$1:$AW$1,'calculation fossil pp'!F$2,'source fossil - PEMMDB 2019'!$C5:$AW5)</f>
        <v>0</v>
      </c>
      <c r="G5">
        <f>SUMIF('source fossil - PEMMDB 2019'!$C$1:$AW$1,'calculation fossil pp'!G$2,'source fossil - PEMMDB 2019'!$C5:$AW5)</f>
        <v>950.3</v>
      </c>
      <c r="H5">
        <f>SUMIF('source fossil - PEMMDB 2019'!$C$1:$AW$1,'calculation fossil pp'!H$2,'source fossil - PEMMDB 2019'!$C5:$AW5)</f>
        <v>0</v>
      </c>
      <c r="I5">
        <f>SUMIF('source fossil - PEMMDB 2019'!$C$1:$AW$1,'calculation fossil pp'!I$2,'source fossil - PEMMDB 2019'!$C5:$AW5)</f>
        <v>0</v>
      </c>
      <c r="J5">
        <f>SUMIF('source fossil - PEMMDB 2019'!$C$1:$AW$1,'calculation fossil pp'!J$2,'source fossil - PEMMDB 2019'!$C5:$AW5)</f>
        <v>0</v>
      </c>
      <c r="K5">
        <f>SUMIF('source fossil - PEMMDB 2019'!$C$1:$AW$1,'calculation fossil pp'!K$2,'source fossil - PEMMDB 2019'!$C5:$AW5)</f>
        <v>391.2</v>
      </c>
      <c r="L5">
        <f>SUMIF('source fossil - PEMMDB 2019'!$C$1:$AW$1,'calculation fossil pp'!L$2,'source fossil - PEMMDB 2019'!$C5:$AW5)</f>
        <v>6830.119999999999</v>
      </c>
      <c r="M5">
        <f>SUMIF('source fossil - PEMMDB 2019'!$C$1:$AW$1,'calculation fossil pp'!M$2,'source fossil - PEMMDB 2019'!$C5:$AW5)</f>
        <v>100</v>
      </c>
      <c r="N5">
        <f>SUMIF('source fossil - PEMMDB 2019'!$C$1:$AW$1,'calculation fossil pp'!N$2,'source fossil - PEMMDB 2019'!$C5:$AW5)</f>
        <v>0</v>
      </c>
      <c r="O5">
        <f>SUMIF('source fossil - PEMMDB 2019'!$C$1:$AW$1,'calculation fossil pp'!O$2,'source fossil - PEMMDB 2019'!$C5:$AW5)</f>
        <v>0</v>
      </c>
      <c r="P5">
        <f>SUMIF('source fossil - PEMMDB 2019'!$C$1:$AW$1,'calculation fossil pp'!P$2,'source fossil - PEMMDB 2019'!$C5:$AW5)</f>
        <v>769</v>
      </c>
      <c r="Q5">
        <f>SUMIF('source fossil - PEMMDB 2019'!$C$1:$AW$1,'calculation fossil pp'!Q$2,'source fossil - PEMMDB 2019'!$C5:$AW5)</f>
        <v>0</v>
      </c>
      <c r="R5">
        <f>SUMIF('source fossil - PEMMDB 2019'!$C$1:$AW$1,'calculation fossil pp'!R$2,'source fossil - PEMMDB 2019'!$C5:$AW5)</f>
        <v>1026.5</v>
      </c>
      <c r="S5">
        <f>SUMIF('source fossil - PEMMDB 2019'!$C$1:$AW$1,'calculation fossil pp'!S$2,'source fossil - PEMMDB 2019'!$C5:$AW5)</f>
        <v>47</v>
      </c>
      <c r="T5">
        <f>SUMIF('source fossil - PEMMDB 2019'!$C$1:$AW$1,'calculation fossil pp'!T$2,'source fossil - PEMMDB 2019'!$C5:$AW5)</f>
        <v>1071.4000000000001</v>
      </c>
      <c r="U5">
        <f>SUMIF('source fossil - PEMMDB 2019'!$C$1:$AW$1,'calculation fossil pp'!U$2,'source fossil - PEMMDB 2019'!$C5:$AW5)</f>
        <v>460</v>
      </c>
      <c r="V5">
        <f>SUMIF('source fossil - PEMMDB 2019'!$C$1:$AW$1,'calculation fossil pp'!V$2,'source fossil - PEMMDB 2019'!$C5:$AW5)</f>
        <v>5794</v>
      </c>
      <c r="W5">
        <f>SUMIF('source fossil - PEMMDB 2019'!$C$1:$AW$1,'calculation fossil pp'!W$2,'source fossil - PEMMDB 2019'!$C5:$AW5)</f>
        <v>0</v>
      </c>
      <c r="X5">
        <f>SUMIF('source fossil - PEMMDB 2019'!$C$1:$AW$1,'calculation fossil pp'!X$2,'source fossil - PEMMDB 2019'!$C5:$AW5)</f>
        <v>0</v>
      </c>
      <c r="Y5">
        <f>SUMIF('source fossil - PEMMDB 2019'!$C$1:$AW$1,'calculation fossil pp'!Y$2,'source fossil - PEMMDB 2019'!$C5:$AW5)</f>
        <v>0</v>
      </c>
      <c r="Z5">
        <f>SUMIF('source fossil - PEMMDB 2019'!$C$1:$AW$1,'calculation fossil pp'!Z$2,'source fossil - PEMMDB 2019'!$C5:$AW5)</f>
        <v>0</v>
      </c>
      <c r="AA5">
        <f>SUMIF('source fossil - PEMMDB 2019'!$C$1:$AW$1,'calculation fossil pp'!AA$2,'source fossil - PEMMDB 2019'!$C5:$AW5)</f>
        <v>204</v>
      </c>
      <c r="AB5">
        <f>SUMIF('source fossil - PEMMDB 2019'!$C$1:$AW$1,'calculation fossil pp'!AB$2,'source fossil - PEMMDB 2019'!$C5:$AW5)</f>
        <v>4686</v>
      </c>
      <c r="AC5">
        <f>SUMIF('source fossil - PEMMDB 2019'!$C$1:$AW$1,'calculation fossil pp'!AC$2,'source fossil - PEMMDB 2019'!$C5:$AW5)</f>
        <v>0</v>
      </c>
      <c r="AD5">
        <f>SUMIF('source fossil - PEMMDB 2019'!$C$1:$AW$1,'calculation fossil pp'!AD$2,'source fossil - PEMMDB 2019'!$C5:$AW5)</f>
        <v>0</v>
      </c>
      <c r="AE5">
        <f>SUMIF('source fossil - PEMMDB 2019'!$C$1:$AW$1,'calculation fossil pp'!AE$2,'source fossil - PEMMDB 2019'!$C5:$AW5)</f>
        <v>0</v>
      </c>
      <c r="AF5">
        <f>SUMIF('source fossil - PEMMDB 2019'!$C$1:$AW$1,'calculation fossil pp'!AF$2,'source fossil - PEMMDB 2019'!$C5:$AW5)</f>
        <v>0</v>
      </c>
      <c r="AG5">
        <f>SUMIF('source fossil - PEMMDB 2019'!$C$1:$AW$1,'calculation fossil pp'!AG$2,'source fossil - PEMMDB 2019'!$C5:$AW5)</f>
        <v>0</v>
      </c>
      <c r="AH5">
        <f>SUMIF('source fossil - PEMMDB 2019'!$C$1:$AW$1,'calculation fossil pp'!AH$2,'source fossil - PEMMDB 2019'!$C5:$AW5)</f>
        <v>0</v>
      </c>
      <c r="AI5">
        <f>SUMIF('source fossil - PEMMDB 2019'!$C$1:$AW$1,'calculation fossil pp'!AI$2,'source fossil - PEMMDB 2019'!$C5:$AW5)</f>
        <v>126.52</v>
      </c>
      <c r="AJ5">
        <f>SUMIF('source fossil - PEMMDB 2019'!$C$1:$AW$1,'calculation fossil pp'!AJ$2,'source fossil - PEMMDB 2019'!$C5:$AW5)</f>
        <v>909.58306777678604</v>
      </c>
      <c r="AK5">
        <f>SUMIF('source fossil - PEMMDB 2019'!$C$1:$AW$1,'calculation fossil pp'!AK$2,'source fossil - PEMMDB 2019'!$C5:$AW5)</f>
        <v>0</v>
      </c>
      <c r="AL5">
        <f>SUMIF('source fossil - PEMMDB 2019'!$C$1:$AW$1,'calculation fossil pp'!AL$2,'source fossil - PEMMDB 2019'!$C5:$AW5)</f>
        <v>29206</v>
      </c>
      <c r="AM5">
        <f t="shared" si="0"/>
        <v>23083.94</v>
      </c>
    </row>
    <row r="6" spans="1:39" x14ac:dyDescent="0.2">
      <c r="A6" t="s">
        <v>123</v>
      </c>
      <c r="B6" t="str">
        <f>INDEX('power plant mapping ETM - ENTSO'!$B$1:$B$22,MATCH('calculation fossil pp'!A6,'power plant mapping ETM - ENTSO'!$A$1:$A$22,0))</f>
        <v>Gas CCGT</v>
      </c>
      <c r="C6" s="14">
        <f>INDEX('PEMMDB technology parameters'!$D$1:$D$26,MATCH('calculation fossil pp'!A6,'PEMMDB technology parameters'!$A$1:$A$26,0),1)</f>
        <v>0.56000000000000005</v>
      </c>
      <c r="D6" s="43">
        <v>8000</v>
      </c>
      <c r="E6">
        <f>SUMIF('source fossil - PEMMDB 2019'!$C$1:$AW$1,'calculation fossil pp'!E$2,'source fossil - PEMMDB 2019'!$C6:$AW6)</f>
        <v>370</v>
      </c>
      <c r="F6">
        <f>SUMIF('source fossil - PEMMDB 2019'!$C$1:$AW$1,'calculation fossil pp'!F$2,'source fossil - PEMMDB 2019'!$C6:$AW6)</f>
        <v>0</v>
      </c>
      <c r="G6">
        <f>SUMIF('source fossil - PEMMDB 2019'!$C$1:$AW$1,'calculation fossil pp'!G$2,'source fossil - PEMMDB 2019'!$C6:$AW6)</f>
        <v>0</v>
      </c>
      <c r="H6">
        <f>SUMIF('source fossil - PEMMDB 2019'!$C$1:$AW$1,'calculation fossil pp'!H$2,'source fossil - PEMMDB 2019'!$C6:$AW6)</f>
        <v>0</v>
      </c>
      <c r="I6">
        <f>SUMIF('source fossil - PEMMDB 2019'!$C$1:$AW$1,'calculation fossil pp'!I$2,'source fossil - PEMMDB 2019'!$C6:$AW6)</f>
        <v>0</v>
      </c>
      <c r="J6">
        <f>SUMIF('source fossil - PEMMDB 2019'!$C$1:$AW$1,'calculation fossil pp'!J$2,'source fossil - PEMMDB 2019'!$C6:$AW6)</f>
        <v>0</v>
      </c>
      <c r="K6">
        <f>SUMIF('source fossil - PEMMDB 2019'!$C$1:$AW$1,'calculation fossil pp'!K$2,'source fossil - PEMMDB 2019'!$C6:$AW6)</f>
        <v>44.5</v>
      </c>
      <c r="L6">
        <f>SUMIF('source fossil - PEMMDB 2019'!$C$1:$AW$1,'calculation fossil pp'!L$2,'source fossil - PEMMDB 2019'!$C6:$AW6)</f>
        <v>29</v>
      </c>
      <c r="M6">
        <f>SUMIF('source fossil - PEMMDB 2019'!$C$1:$AW$1,'calculation fossil pp'!M$2,'source fossil - PEMMDB 2019'!$C6:$AW6)</f>
        <v>0</v>
      </c>
      <c r="N6">
        <f>SUMIF('source fossil - PEMMDB 2019'!$C$1:$AW$1,'calculation fossil pp'!N$2,'source fossil - PEMMDB 2019'!$C6:$AW6)</f>
        <v>0</v>
      </c>
      <c r="O6">
        <f>SUMIF('source fossil - PEMMDB 2019'!$C$1:$AW$1,'calculation fossil pp'!O$2,'source fossil - PEMMDB 2019'!$C6:$AW6)</f>
        <v>24498.560000000001</v>
      </c>
      <c r="P6">
        <f>SUMIF('source fossil - PEMMDB 2019'!$C$1:$AW$1,'calculation fossil pp'!P$2,'source fossil - PEMMDB 2019'!$C6:$AW6)</f>
        <v>234</v>
      </c>
      <c r="Q6">
        <f>SUMIF('source fossil - PEMMDB 2019'!$C$1:$AW$1,'calculation fossil pp'!Q$2,'source fossil - PEMMDB 2019'!$C6:$AW6)</f>
        <v>792</v>
      </c>
      <c r="R6">
        <f>SUMIF('source fossil - PEMMDB 2019'!$C$1:$AW$1,'calculation fossil pp'!R$2,'source fossil - PEMMDB 2019'!$C6:$AW6)</f>
        <v>777.8</v>
      </c>
      <c r="S6">
        <f>SUMIF('source fossil - PEMMDB 2019'!$C$1:$AW$1,'calculation fossil pp'!S$2,'source fossil - PEMMDB 2019'!$C6:$AW6)</f>
        <v>202</v>
      </c>
      <c r="T6">
        <f>SUMIF('source fossil - PEMMDB 2019'!$C$1:$AW$1,'calculation fossil pp'!T$2,'source fossil - PEMMDB 2019'!$C6:$AW6)</f>
        <v>844</v>
      </c>
      <c r="U6">
        <f>SUMIF('source fossil - PEMMDB 2019'!$C$1:$AW$1,'calculation fossil pp'!U$2,'source fossil - PEMMDB 2019'!$C6:$AW6)</f>
        <v>805</v>
      </c>
      <c r="V6">
        <f>SUMIF('source fossil - PEMMDB 2019'!$C$1:$AW$1,'calculation fossil pp'!V$2,'source fossil - PEMMDB 2019'!$C6:$AW6)</f>
        <v>8901.1</v>
      </c>
      <c r="W6">
        <f>SUMIF('source fossil - PEMMDB 2019'!$C$1:$AW$1,'calculation fossil pp'!W$2,'source fossil - PEMMDB 2019'!$C6:$AW6)</f>
        <v>0</v>
      </c>
      <c r="X6">
        <f>SUMIF('source fossil - PEMMDB 2019'!$C$1:$AW$1,'calculation fossil pp'!X$2,'source fossil - PEMMDB 2019'!$C6:$AW6)</f>
        <v>65</v>
      </c>
      <c r="Y6">
        <f>SUMIF('source fossil - PEMMDB 2019'!$C$1:$AW$1,'calculation fossil pp'!Y$2,'source fossil - PEMMDB 2019'!$C6:$AW6)</f>
        <v>0</v>
      </c>
      <c r="Z6">
        <f>SUMIF('source fossil - PEMMDB 2019'!$C$1:$AW$1,'calculation fossil pp'!Z$2,'source fossil - PEMMDB 2019'!$C6:$AW6)</f>
        <v>0</v>
      </c>
      <c r="AA6">
        <f>SUMIF('source fossil - PEMMDB 2019'!$C$1:$AW$1,'calculation fossil pp'!AA$2,'source fossil - PEMMDB 2019'!$C6:$AW6)</f>
        <v>0</v>
      </c>
      <c r="AB6">
        <f>SUMIF('source fossil - PEMMDB 2019'!$C$1:$AW$1,'calculation fossil pp'!AB$2,'source fossil - PEMMDB 2019'!$C6:$AW6)</f>
        <v>0</v>
      </c>
      <c r="AC6">
        <f>SUMIF('source fossil - PEMMDB 2019'!$C$1:$AW$1,'calculation fossil pp'!AC$2,'source fossil - PEMMDB 2019'!$C6:$AW6)</f>
        <v>0</v>
      </c>
      <c r="AD6">
        <f>SUMIF('source fossil - PEMMDB 2019'!$C$1:$AW$1,'calculation fossil pp'!AD$2,'source fossil - PEMMDB 2019'!$C6:$AW6)</f>
        <v>990</v>
      </c>
      <c r="AE6">
        <f>SUMIF('source fossil - PEMMDB 2019'!$C$1:$AW$1,'calculation fossil pp'!AE$2,'source fossil - PEMMDB 2019'!$C6:$AW6)</f>
        <v>0</v>
      </c>
      <c r="AF6">
        <f>SUMIF('source fossil - PEMMDB 2019'!$C$1:$AW$1,'calculation fossil pp'!AF$2,'source fossil - PEMMDB 2019'!$C6:$AW6)</f>
        <v>0</v>
      </c>
      <c r="AG6">
        <f>SUMIF('source fossil - PEMMDB 2019'!$C$1:$AW$1,'calculation fossil pp'!AG$2,'source fossil - PEMMDB 2019'!$C6:$AW6)</f>
        <v>267</v>
      </c>
      <c r="AH6">
        <f>SUMIF('source fossil - PEMMDB 2019'!$C$1:$AW$1,'calculation fossil pp'!AH$2,'source fossil - PEMMDB 2019'!$C6:$AW6)</f>
        <v>0</v>
      </c>
      <c r="AI6">
        <f>SUMIF('source fossil - PEMMDB 2019'!$C$1:$AW$1,'calculation fossil pp'!AI$2,'source fossil - PEMMDB 2019'!$C6:$AW6)</f>
        <v>411.49</v>
      </c>
      <c r="AJ6">
        <f>SUMIF('source fossil - PEMMDB 2019'!$C$1:$AW$1,'calculation fossil pp'!AJ$2,'source fossil - PEMMDB 2019'!$C6:$AW6)</f>
        <v>0</v>
      </c>
      <c r="AK6">
        <f>SUMIF('source fossil - PEMMDB 2019'!$C$1:$AW$1,'calculation fossil pp'!AK$2,'source fossil - PEMMDB 2019'!$C6:$AW6)</f>
        <v>0</v>
      </c>
      <c r="AL6">
        <f>SUMIF('source fossil - PEMMDB 2019'!$C$1:$AW$1,'calculation fossil pp'!AL$2,'source fossil - PEMMDB 2019'!$C6:$AW6)</f>
        <v>0</v>
      </c>
      <c r="AM6">
        <f t="shared" si="0"/>
        <v>39231.449999999997</v>
      </c>
    </row>
    <row r="7" spans="1:39" x14ac:dyDescent="0.2">
      <c r="A7" t="s">
        <v>124</v>
      </c>
      <c r="B7" t="str">
        <f>INDEX('power plant mapping ETM - ENTSO'!$B$1:$B$22,MATCH('calculation fossil pp'!A7,'power plant mapping ETM - ENTSO'!$A$1:$A$22,0))</f>
        <v>Gas CCGT</v>
      </c>
      <c r="C7" s="14">
        <f>INDEX('PEMMDB technology parameters'!$D$1:$D$26,MATCH('calculation fossil pp'!A7,'PEMMDB technology parameters'!$A$1:$A$26,0),1)</f>
        <v>0.57999999999999996</v>
      </c>
      <c r="D7" s="43">
        <v>8000</v>
      </c>
      <c r="E7">
        <f>SUMIF('source fossil - PEMMDB 2019'!$C$1:$AW$1,'calculation fossil pp'!E$2,'source fossil - PEMMDB 2019'!$C7:$AW7)</f>
        <v>1745.6738154613465</v>
      </c>
      <c r="F7">
        <f>SUMIF('source fossil - PEMMDB 2019'!$C$1:$AW$1,'calculation fossil pp'!F$2,'source fossil - PEMMDB 2019'!$C7:$AW7)</f>
        <v>0</v>
      </c>
      <c r="G7">
        <f>SUMIF('source fossil - PEMMDB 2019'!$C$1:$AW$1,'calculation fossil pp'!G$2,'source fossil - PEMMDB 2019'!$C7:$AW7)</f>
        <v>3550.2999999999997</v>
      </c>
      <c r="H7">
        <f>SUMIF('source fossil - PEMMDB 2019'!$C$1:$AW$1,'calculation fossil pp'!H$2,'source fossil - PEMMDB 2019'!$C7:$AW7)</f>
        <v>73</v>
      </c>
      <c r="I7">
        <f>SUMIF('source fossil - PEMMDB 2019'!$C$1:$AW$1,'calculation fossil pp'!I$2,'source fossil - PEMMDB 2019'!$C7:$AW7)</f>
        <v>0</v>
      </c>
      <c r="J7">
        <f>SUMIF('source fossil - PEMMDB 2019'!$C$1:$AW$1,'calculation fossil pp'!J$2,'source fossil - PEMMDB 2019'!$C7:$AW7)</f>
        <v>0</v>
      </c>
      <c r="K7">
        <f>SUMIF('source fossil - PEMMDB 2019'!$C$1:$AW$1,'calculation fossil pp'!K$2,'source fossil - PEMMDB 2019'!$C7:$AW7)</f>
        <v>815.6</v>
      </c>
      <c r="L7">
        <f>SUMIF('source fossil - PEMMDB 2019'!$C$1:$AW$1,'calculation fossil pp'!L$2,'source fossil - PEMMDB 2019'!$C7:$AW7)</f>
        <v>0</v>
      </c>
      <c r="M7">
        <f>SUMIF('source fossil - PEMMDB 2019'!$C$1:$AW$1,'calculation fossil pp'!M$2,'source fossil - PEMMDB 2019'!$C7:$AW7)</f>
        <v>0</v>
      </c>
      <c r="N7">
        <f>SUMIF('source fossil - PEMMDB 2019'!$C$1:$AW$1,'calculation fossil pp'!N$2,'source fossil - PEMMDB 2019'!$C7:$AW7)</f>
        <v>0</v>
      </c>
      <c r="O7">
        <f>SUMIF('source fossil - PEMMDB 2019'!$C$1:$AW$1,'calculation fossil pp'!O$2,'source fossil - PEMMDB 2019'!$C7:$AW7)</f>
        <v>0</v>
      </c>
      <c r="P7">
        <f>SUMIF('source fossil - PEMMDB 2019'!$C$1:$AW$1,'calculation fossil pp'!P$2,'source fossil - PEMMDB 2019'!$C7:$AW7)</f>
        <v>0</v>
      </c>
      <c r="Q7">
        <f>SUMIF('source fossil - PEMMDB 2019'!$C$1:$AW$1,'calculation fossil pp'!Q$2,'source fossil - PEMMDB 2019'!$C7:$AW7)</f>
        <v>5347</v>
      </c>
      <c r="R7">
        <f>SUMIF('source fossil - PEMMDB 2019'!$C$1:$AW$1,'calculation fossil pp'!R$2,'source fossil - PEMMDB 2019'!$C7:$AW7)</f>
        <v>2449.3000000000002</v>
      </c>
      <c r="S7">
        <f>SUMIF('source fossil - PEMMDB 2019'!$C$1:$AW$1,'calculation fossil pp'!S$2,'source fossil - PEMMDB 2019'!$C7:$AW7)</f>
        <v>345</v>
      </c>
      <c r="T7">
        <f>SUMIF('source fossil - PEMMDB 2019'!$C$1:$AW$1,'calculation fossil pp'!T$2,'source fossil - PEMMDB 2019'!$C7:$AW7)</f>
        <v>0</v>
      </c>
      <c r="U7">
        <f>SUMIF('source fossil - PEMMDB 2019'!$C$1:$AW$1,'calculation fossil pp'!U$2,'source fossil - PEMMDB 2019'!$C7:$AW7)</f>
        <v>2056</v>
      </c>
      <c r="V7">
        <f>SUMIF('source fossil - PEMMDB 2019'!$C$1:$AW$1,'calculation fossil pp'!V$2,'source fossil - PEMMDB 2019'!$C7:$AW7)</f>
        <v>6393</v>
      </c>
      <c r="W7">
        <f>SUMIF('source fossil - PEMMDB 2019'!$C$1:$AW$1,'calculation fossil pp'!W$2,'source fossil - PEMMDB 2019'!$C7:$AW7)</f>
        <v>403.20000000000005</v>
      </c>
      <c r="X7">
        <f>SUMIF('source fossil - PEMMDB 2019'!$C$1:$AW$1,'calculation fossil pp'!X$2,'source fossil - PEMMDB 2019'!$C7:$AW7)</f>
        <v>0</v>
      </c>
      <c r="Y7">
        <f>SUMIF('source fossil - PEMMDB 2019'!$C$1:$AW$1,'calculation fossil pp'!Y$2,'source fossil - PEMMDB 2019'!$C7:$AW7)</f>
        <v>0</v>
      </c>
      <c r="Z7">
        <f>SUMIF('source fossil - PEMMDB 2019'!$C$1:$AW$1,'calculation fossil pp'!Z$2,'source fossil - PEMMDB 2019'!$C7:$AW7)</f>
        <v>0</v>
      </c>
      <c r="AA7">
        <f>SUMIF('source fossil - PEMMDB 2019'!$C$1:$AW$1,'calculation fossil pp'!AA$2,'source fossil - PEMMDB 2019'!$C7:$AW7)</f>
        <v>0</v>
      </c>
      <c r="AB7">
        <f>SUMIF('source fossil - PEMMDB 2019'!$C$1:$AW$1,'calculation fossil pp'!AB$2,'source fossil - PEMMDB 2019'!$C7:$AW7)</f>
        <v>7125</v>
      </c>
      <c r="AC7">
        <f>SUMIF('source fossil - PEMMDB 2019'!$C$1:$AW$1,'calculation fossil pp'!AC$2,'source fossil - PEMMDB 2019'!$C7:$AW7)</f>
        <v>0</v>
      </c>
      <c r="AD7">
        <f>SUMIF('source fossil - PEMMDB 2019'!$C$1:$AW$1,'calculation fossil pp'!AD$2,'source fossil - PEMMDB 2019'!$C7:$AW7)</f>
        <v>2839</v>
      </c>
      <c r="AE7">
        <f>SUMIF('source fossil - PEMMDB 2019'!$C$1:$AW$1,'calculation fossil pp'!AE$2,'source fossil - PEMMDB 2019'!$C7:$AW7)</f>
        <v>0</v>
      </c>
      <c r="AF7">
        <f>SUMIF('source fossil - PEMMDB 2019'!$C$1:$AW$1,'calculation fossil pp'!AF$2,'source fossil - PEMMDB 2019'!$C7:$AW7)</f>
        <v>0</v>
      </c>
      <c r="AG7">
        <f>SUMIF('source fossil - PEMMDB 2019'!$C$1:$AW$1,'calculation fossil pp'!AG$2,'source fossil - PEMMDB 2019'!$C7:$AW7)</f>
        <v>0</v>
      </c>
      <c r="AH7">
        <f>SUMIF('source fossil - PEMMDB 2019'!$C$1:$AW$1,'calculation fossil pp'!AH$2,'source fossil - PEMMDB 2019'!$C7:$AW7)</f>
        <v>0</v>
      </c>
      <c r="AI7">
        <f>SUMIF('source fossil - PEMMDB 2019'!$C$1:$AW$1,'calculation fossil pp'!AI$2,'source fossil - PEMMDB 2019'!$C7:$AW7)</f>
        <v>214.38</v>
      </c>
      <c r="AJ7">
        <f>SUMIF('source fossil - PEMMDB 2019'!$C$1:$AW$1,'calculation fossil pp'!AJ$2,'source fossil - PEMMDB 2019'!$C7:$AW7)</f>
        <v>0</v>
      </c>
      <c r="AK7">
        <f>SUMIF('source fossil - PEMMDB 2019'!$C$1:$AW$1,'calculation fossil pp'!AK$2,'source fossil - PEMMDB 2019'!$C7:$AW7)</f>
        <v>0</v>
      </c>
      <c r="AL7">
        <f>SUMIF('source fossil - PEMMDB 2019'!$C$1:$AW$1,'calculation fossil pp'!AL$2,'source fossil - PEMMDB 2019'!$C7:$AW7)</f>
        <v>1318</v>
      </c>
      <c r="AM7">
        <f t="shared" si="0"/>
        <v>33356.453815461347</v>
      </c>
    </row>
    <row r="8" spans="1:39" x14ac:dyDescent="0.2">
      <c r="A8" t="s">
        <v>125</v>
      </c>
      <c r="B8" t="str">
        <f>INDEX('power plant mapping ETM - ENTSO'!$B$1:$B$22,MATCH('calculation fossil pp'!A8,'power plant mapping ETM - ENTSO'!$A$1:$A$22,0))</f>
        <v>Gas conventional</v>
      </c>
      <c r="C8" s="14">
        <f>INDEX('PEMMDB technology parameters'!$D$1:$D$26,MATCH('calculation fossil pp'!A8,'PEMMDB technology parameters'!$A$1:$A$26,0),1)</f>
        <v>0.36</v>
      </c>
      <c r="D8" s="43">
        <v>8000</v>
      </c>
      <c r="E8">
        <f>SUMIF('source fossil - PEMMDB 2019'!$C$1:$AW$1,'calculation fossil pp'!E$2,'source fossil - PEMMDB 2019'!$C8:$AW8)</f>
        <v>582.24818453865339</v>
      </c>
      <c r="F8">
        <f>SUMIF('source fossil - PEMMDB 2019'!$C$1:$AW$1,'calculation fossil pp'!F$2,'source fossil - PEMMDB 2019'!$C8:$AW8)</f>
        <v>0</v>
      </c>
      <c r="G8">
        <f>SUMIF('source fossil - PEMMDB 2019'!$C$1:$AW$1,'calculation fossil pp'!G$2,'source fossil - PEMMDB 2019'!$C8:$AW8)</f>
        <v>0</v>
      </c>
      <c r="H8">
        <f>SUMIF('source fossil - PEMMDB 2019'!$C$1:$AW$1,'calculation fossil pp'!H$2,'source fossil - PEMMDB 2019'!$C8:$AW8)</f>
        <v>1529</v>
      </c>
      <c r="I8">
        <f>SUMIF('source fossil - PEMMDB 2019'!$C$1:$AW$1,'calculation fossil pp'!I$2,'source fossil - PEMMDB 2019'!$C8:$AW8)</f>
        <v>0</v>
      </c>
      <c r="J8">
        <f>SUMIF('source fossil - PEMMDB 2019'!$C$1:$AW$1,'calculation fossil pp'!J$2,'source fossil - PEMMDB 2019'!$C8:$AW8)</f>
        <v>0</v>
      </c>
      <c r="K8">
        <f>SUMIF('source fossil - PEMMDB 2019'!$C$1:$AW$1,'calculation fossil pp'!K$2,'source fossil - PEMMDB 2019'!$C8:$AW8)</f>
        <v>0</v>
      </c>
      <c r="L8">
        <f>SUMIF('source fossil - PEMMDB 2019'!$C$1:$AW$1,'calculation fossil pp'!L$2,'source fossil - PEMMDB 2019'!$C8:$AW8)</f>
        <v>3583.8689999999992</v>
      </c>
      <c r="M8">
        <f>SUMIF('source fossil - PEMMDB 2019'!$C$1:$AW$1,'calculation fossil pp'!M$2,'source fossil - PEMMDB 2019'!$C8:$AW8)</f>
        <v>82</v>
      </c>
      <c r="N8">
        <f>SUMIF('source fossil - PEMMDB 2019'!$C$1:$AW$1,'calculation fossil pp'!N$2,'source fossil - PEMMDB 2019'!$C8:$AW8)</f>
        <v>94</v>
      </c>
      <c r="O8">
        <f>SUMIF('source fossil - PEMMDB 2019'!$C$1:$AW$1,'calculation fossil pp'!O$2,'source fossil - PEMMDB 2019'!$C8:$AW8)</f>
        <v>0</v>
      </c>
      <c r="P8">
        <f>SUMIF('source fossil - PEMMDB 2019'!$C$1:$AW$1,'calculation fossil pp'!P$2,'source fossil - PEMMDB 2019'!$C8:$AW8)</f>
        <v>0</v>
      </c>
      <c r="Q8">
        <f>SUMIF('source fossil - PEMMDB 2019'!$C$1:$AW$1,'calculation fossil pp'!Q$2,'source fossil - PEMMDB 2019'!$C8:$AW8)</f>
        <v>0</v>
      </c>
      <c r="R8">
        <f>SUMIF('source fossil - PEMMDB 2019'!$C$1:$AW$1,'calculation fossil pp'!R$2,'source fossil - PEMMDB 2019'!$C8:$AW8)</f>
        <v>0</v>
      </c>
      <c r="S8">
        <f>SUMIF('source fossil - PEMMDB 2019'!$C$1:$AW$1,'calculation fossil pp'!S$2,'source fossil - PEMMDB 2019'!$C8:$AW8)</f>
        <v>176</v>
      </c>
      <c r="T8">
        <f>SUMIF('source fossil - PEMMDB 2019'!$C$1:$AW$1,'calculation fossil pp'!T$2,'source fossil - PEMMDB 2019'!$C8:$AW8)</f>
        <v>0</v>
      </c>
      <c r="U8">
        <f>SUMIF('source fossil - PEMMDB 2019'!$C$1:$AW$1,'calculation fossil pp'!U$2,'source fossil - PEMMDB 2019'!$C8:$AW8)</f>
        <v>0</v>
      </c>
      <c r="V8">
        <f>SUMIF('source fossil - PEMMDB 2019'!$C$1:$AW$1,'calculation fossil pp'!V$2,'source fossil - PEMMDB 2019'!$C8:$AW8)</f>
        <v>0</v>
      </c>
      <c r="W8">
        <f>SUMIF('source fossil - PEMMDB 2019'!$C$1:$AW$1,'calculation fossil pp'!W$2,'source fossil - PEMMDB 2019'!$C8:$AW8)</f>
        <v>1048</v>
      </c>
      <c r="X8">
        <f>SUMIF('source fossil - PEMMDB 2019'!$C$1:$AW$1,'calculation fossil pp'!X$2,'source fossil - PEMMDB 2019'!$C8:$AW8)</f>
        <v>0</v>
      </c>
      <c r="Y8">
        <f>SUMIF('source fossil - PEMMDB 2019'!$C$1:$AW$1,'calculation fossil pp'!Y$2,'source fossil - PEMMDB 2019'!$C8:$AW8)</f>
        <v>0</v>
      </c>
      <c r="Z8">
        <f>SUMIF('source fossil - PEMMDB 2019'!$C$1:$AW$1,'calculation fossil pp'!Z$2,'source fossil - PEMMDB 2019'!$C8:$AW8)</f>
        <v>60</v>
      </c>
      <c r="AA8">
        <f>SUMIF('source fossil - PEMMDB 2019'!$C$1:$AW$1,'calculation fossil pp'!AA$2,'source fossil - PEMMDB 2019'!$C8:$AW8)</f>
        <v>0</v>
      </c>
      <c r="AB8">
        <f>SUMIF('source fossil - PEMMDB 2019'!$C$1:$AW$1,'calculation fossil pp'!AB$2,'source fossil - PEMMDB 2019'!$C8:$AW8)</f>
        <v>0</v>
      </c>
      <c r="AC8">
        <f>SUMIF('source fossil - PEMMDB 2019'!$C$1:$AW$1,'calculation fossil pp'!AC$2,'source fossil - PEMMDB 2019'!$C8:$AW8)</f>
        <v>0</v>
      </c>
      <c r="AD8">
        <f>SUMIF('source fossil - PEMMDB 2019'!$C$1:$AW$1,'calculation fossil pp'!AD$2,'source fossil - PEMMDB 2019'!$C8:$AW8)</f>
        <v>0</v>
      </c>
      <c r="AE8">
        <f>SUMIF('source fossil - PEMMDB 2019'!$C$1:$AW$1,'calculation fossil pp'!AE$2,'source fossil - PEMMDB 2019'!$C8:$AW8)</f>
        <v>1455.6020000000001</v>
      </c>
      <c r="AF8">
        <f>SUMIF('source fossil - PEMMDB 2019'!$C$1:$AW$1,'calculation fossil pp'!AF$2,'source fossil - PEMMDB 2019'!$C8:$AW8)</f>
        <v>218</v>
      </c>
      <c r="AG8">
        <f>SUMIF('source fossil - PEMMDB 2019'!$C$1:$AW$1,'calculation fossil pp'!AG$2,'source fossil - PEMMDB 2019'!$C8:$AW8)</f>
        <v>0</v>
      </c>
      <c r="AH8">
        <f>SUMIF('source fossil - PEMMDB 2019'!$C$1:$AW$1,'calculation fossil pp'!AH$2,'source fossil - PEMMDB 2019'!$C8:$AW8)</f>
        <v>69</v>
      </c>
      <c r="AI8">
        <f>SUMIF('source fossil - PEMMDB 2019'!$C$1:$AW$1,'calculation fossil pp'!AI$2,'source fossil - PEMMDB 2019'!$C8:$AW8)</f>
        <v>16.88</v>
      </c>
      <c r="AJ8">
        <f>SUMIF('source fossil - PEMMDB 2019'!$C$1:$AW$1,'calculation fossil pp'!AJ$2,'source fossil - PEMMDB 2019'!$C8:$AW8)</f>
        <v>0</v>
      </c>
      <c r="AK8">
        <f>SUMIF('source fossil - PEMMDB 2019'!$C$1:$AW$1,'calculation fossil pp'!AK$2,'source fossil - PEMMDB 2019'!$C8:$AW8)</f>
        <v>20</v>
      </c>
      <c r="AL8">
        <f>SUMIF('source fossil - PEMMDB 2019'!$C$1:$AW$1,'calculation fossil pp'!AL$2,'source fossil - PEMMDB 2019'!$C8:$AW8)</f>
        <v>66</v>
      </c>
      <c r="AM8">
        <f t="shared" si="0"/>
        <v>8636.5991845386525</v>
      </c>
    </row>
    <row r="9" spans="1:39" x14ac:dyDescent="0.2">
      <c r="A9" t="s">
        <v>126</v>
      </c>
      <c r="B9" t="str">
        <f>INDEX('power plant mapping ETM - ENTSO'!$B$1:$B$22,MATCH('calculation fossil pp'!A9,'power plant mapping ETM - ENTSO'!$A$1:$A$22,0))</f>
        <v>Gas conventional</v>
      </c>
      <c r="C9" s="14">
        <f>INDEX('PEMMDB technology parameters'!$D$1:$D$26,MATCH('calculation fossil pp'!A9,'PEMMDB technology parameters'!$A$1:$A$26,0),1)</f>
        <v>0.41</v>
      </c>
      <c r="D9" s="43">
        <v>8000</v>
      </c>
      <c r="E9">
        <f>SUMIF('source fossil - PEMMDB 2019'!$C$1:$AW$1,'calculation fossil pp'!E$2,'source fossil - PEMMDB 2019'!$C9:$AW9)</f>
        <v>567.67999999999995</v>
      </c>
      <c r="F9">
        <f>SUMIF('source fossil - PEMMDB 2019'!$C$1:$AW$1,'calculation fossil pp'!F$2,'source fossil - PEMMDB 2019'!$C9:$AW9)</f>
        <v>0</v>
      </c>
      <c r="G9">
        <f>SUMIF('source fossil - PEMMDB 2019'!$C$1:$AW$1,'calculation fossil pp'!G$2,'source fossil - PEMMDB 2019'!$C9:$AW9)</f>
        <v>839</v>
      </c>
      <c r="H9">
        <f>SUMIF('source fossil - PEMMDB 2019'!$C$1:$AW$1,'calculation fossil pp'!H$2,'source fossil - PEMMDB 2019'!$C9:$AW9)</f>
        <v>0</v>
      </c>
      <c r="I9">
        <f>SUMIF('source fossil - PEMMDB 2019'!$C$1:$AW$1,'calculation fossil pp'!I$2,'source fossil - PEMMDB 2019'!$C9:$AW9)</f>
        <v>0</v>
      </c>
      <c r="J9">
        <f>SUMIF('source fossil - PEMMDB 2019'!$C$1:$AW$1,'calculation fossil pp'!J$2,'source fossil - PEMMDB 2019'!$C9:$AW9)</f>
        <v>0</v>
      </c>
      <c r="K9">
        <f>SUMIF('source fossil - PEMMDB 2019'!$C$1:$AW$1,'calculation fossil pp'!K$2,'source fossil - PEMMDB 2019'!$C9:$AW9)</f>
        <v>0</v>
      </c>
      <c r="L9">
        <f>SUMIF('source fossil - PEMMDB 2019'!$C$1:$AW$1,'calculation fossil pp'!L$2,'source fossil - PEMMDB 2019'!$C9:$AW9)</f>
        <v>1115.4000000000001</v>
      </c>
      <c r="M9">
        <f>SUMIF('source fossil - PEMMDB 2019'!$C$1:$AW$1,'calculation fossil pp'!M$2,'source fossil - PEMMDB 2019'!$C9:$AW9)</f>
        <v>340</v>
      </c>
      <c r="N9">
        <f>SUMIF('source fossil - PEMMDB 2019'!$C$1:$AW$1,'calculation fossil pp'!N$2,'source fossil - PEMMDB 2019'!$C9:$AW9)</f>
        <v>0</v>
      </c>
      <c r="O9">
        <f>SUMIF('source fossil - PEMMDB 2019'!$C$1:$AW$1,'calculation fossil pp'!O$2,'source fossil - PEMMDB 2019'!$C9:$AW9)</f>
        <v>0</v>
      </c>
      <c r="P9">
        <f>SUMIF('source fossil - PEMMDB 2019'!$C$1:$AW$1,'calculation fossil pp'!P$2,'source fossil - PEMMDB 2019'!$C9:$AW9)</f>
        <v>0</v>
      </c>
      <c r="Q9">
        <f>SUMIF('source fossil - PEMMDB 2019'!$C$1:$AW$1,'calculation fossil pp'!Q$2,'source fossil - PEMMDB 2019'!$C9:$AW9)</f>
        <v>0</v>
      </c>
      <c r="R9">
        <f>SUMIF('source fossil - PEMMDB 2019'!$C$1:$AW$1,'calculation fossil pp'!R$2,'source fossil - PEMMDB 2019'!$C9:$AW9)</f>
        <v>0</v>
      </c>
      <c r="S9">
        <f>SUMIF('source fossil - PEMMDB 2019'!$C$1:$AW$1,'calculation fossil pp'!S$2,'source fossil - PEMMDB 2019'!$C9:$AW9)</f>
        <v>0</v>
      </c>
      <c r="T9">
        <f>SUMIF('source fossil - PEMMDB 2019'!$C$1:$AW$1,'calculation fossil pp'!T$2,'source fossil - PEMMDB 2019'!$C9:$AW9)</f>
        <v>0</v>
      </c>
      <c r="U9">
        <f>SUMIF('source fossil - PEMMDB 2019'!$C$1:$AW$1,'calculation fossil pp'!U$2,'source fossil - PEMMDB 2019'!$C9:$AW9)</f>
        <v>0</v>
      </c>
      <c r="V9">
        <f>SUMIF('source fossil - PEMMDB 2019'!$C$1:$AW$1,'calculation fossil pp'!V$2,'source fossil - PEMMDB 2019'!$C9:$AW9)</f>
        <v>0</v>
      </c>
      <c r="W9">
        <f>SUMIF('source fossil - PEMMDB 2019'!$C$1:$AW$1,'calculation fossil pp'!W$2,'source fossil - PEMMDB 2019'!$C9:$AW9)</f>
        <v>0</v>
      </c>
      <c r="X9">
        <f>SUMIF('source fossil - PEMMDB 2019'!$C$1:$AW$1,'calculation fossil pp'!X$2,'source fossil - PEMMDB 2019'!$C9:$AW9)</f>
        <v>0</v>
      </c>
      <c r="Y9">
        <f>SUMIF('source fossil - PEMMDB 2019'!$C$1:$AW$1,'calculation fossil pp'!Y$2,'source fossil - PEMMDB 2019'!$C9:$AW9)</f>
        <v>0</v>
      </c>
      <c r="Z9">
        <f>SUMIF('source fossil - PEMMDB 2019'!$C$1:$AW$1,'calculation fossil pp'!Z$2,'source fossil - PEMMDB 2019'!$C9:$AW9)</f>
        <v>0</v>
      </c>
      <c r="AA9">
        <f>SUMIF('source fossil - PEMMDB 2019'!$C$1:$AW$1,'calculation fossil pp'!AA$2,'source fossil - PEMMDB 2019'!$C9:$AW9)</f>
        <v>0</v>
      </c>
      <c r="AB9">
        <f>SUMIF('source fossil - PEMMDB 2019'!$C$1:$AW$1,'calculation fossil pp'!AB$2,'source fossil - PEMMDB 2019'!$C9:$AW9)</f>
        <v>0</v>
      </c>
      <c r="AC9">
        <f>SUMIF('source fossil - PEMMDB 2019'!$C$1:$AW$1,'calculation fossil pp'!AC$2,'source fossil - PEMMDB 2019'!$C9:$AW9)</f>
        <v>0</v>
      </c>
      <c r="AD9">
        <f>SUMIF('source fossil - PEMMDB 2019'!$C$1:$AW$1,'calculation fossil pp'!AD$2,'source fossil - PEMMDB 2019'!$C9:$AW9)</f>
        <v>0</v>
      </c>
      <c r="AE9">
        <f>SUMIF('source fossil - PEMMDB 2019'!$C$1:$AW$1,'calculation fossil pp'!AE$2,'source fossil - PEMMDB 2019'!$C9:$AW9)</f>
        <v>0</v>
      </c>
      <c r="AF9">
        <f>SUMIF('source fossil - PEMMDB 2019'!$C$1:$AW$1,'calculation fossil pp'!AF$2,'source fossil - PEMMDB 2019'!$C9:$AW9)</f>
        <v>0</v>
      </c>
      <c r="AG9">
        <f>SUMIF('source fossil - PEMMDB 2019'!$C$1:$AW$1,'calculation fossil pp'!AG$2,'source fossil - PEMMDB 2019'!$C9:$AW9)</f>
        <v>0</v>
      </c>
      <c r="AH9">
        <f>SUMIF('source fossil - PEMMDB 2019'!$C$1:$AW$1,'calculation fossil pp'!AH$2,'source fossil - PEMMDB 2019'!$C9:$AW9)</f>
        <v>0</v>
      </c>
      <c r="AI9">
        <f>SUMIF('source fossil - PEMMDB 2019'!$C$1:$AW$1,'calculation fossil pp'!AI$2,'source fossil - PEMMDB 2019'!$C9:$AW9)</f>
        <v>73.23</v>
      </c>
      <c r="AJ9">
        <f>SUMIF('source fossil - PEMMDB 2019'!$C$1:$AW$1,'calculation fossil pp'!AJ$2,'source fossil - PEMMDB 2019'!$C9:$AW9)</f>
        <v>0</v>
      </c>
      <c r="AK9">
        <f>SUMIF('source fossil - PEMMDB 2019'!$C$1:$AW$1,'calculation fossil pp'!AK$2,'source fossil - PEMMDB 2019'!$C9:$AW9)</f>
        <v>0</v>
      </c>
      <c r="AL9">
        <f>SUMIF('source fossil - PEMMDB 2019'!$C$1:$AW$1,'calculation fossil pp'!AL$2,'source fossil - PEMMDB 2019'!$C9:$AW9)</f>
        <v>0</v>
      </c>
      <c r="AM9">
        <f t="shared" si="0"/>
        <v>2935.31</v>
      </c>
    </row>
    <row r="10" spans="1:39" x14ac:dyDescent="0.2">
      <c r="A10" t="s">
        <v>127</v>
      </c>
      <c r="B10" t="str">
        <f>INDEX('power plant mapping ETM - ENTSO'!$B$1:$B$22,MATCH('calculation fossil pp'!A10,'power plant mapping ETM - ENTSO'!$A$1:$A$22,0))</f>
        <v>Gas turbine</v>
      </c>
      <c r="C10" s="14">
        <f>INDEX('PEMMDB technology parameters'!$D$1:$D$26,MATCH('calculation fossil pp'!A10,'PEMMDB technology parameters'!$A$1:$A$26,0),1)</f>
        <v>0.42</v>
      </c>
      <c r="D10" s="43">
        <v>8000</v>
      </c>
      <c r="E10">
        <f>SUMIF('source fossil - PEMMDB 2019'!$C$1:$AW$1,'calculation fossil pp'!E$2,'source fossil - PEMMDB 2019'!$C10:$AW10)</f>
        <v>19.899999999999999</v>
      </c>
      <c r="F10">
        <f>SUMIF('source fossil - PEMMDB 2019'!$C$1:$AW$1,'calculation fossil pp'!F$2,'source fossil - PEMMDB 2019'!$C10:$AW10)</f>
        <v>0</v>
      </c>
      <c r="G10">
        <f>SUMIF('source fossil - PEMMDB 2019'!$C$1:$AW$1,'calculation fossil pp'!G$2,'source fossil - PEMMDB 2019'!$C10:$AW10)</f>
        <v>244</v>
      </c>
      <c r="H10">
        <f>SUMIF('source fossil - PEMMDB 2019'!$C$1:$AW$1,'calculation fossil pp'!H$2,'source fossil - PEMMDB 2019'!$C10:$AW10)</f>
        <v>20</v>
      </c>
      <c r="I10">
        <f>SUMIF('source fossil - PEMMDB 2019'!$C$1:$AW$1,'calculation fossil pp'!I$2,'source fossil - PEMMDB 2019'!$C10:$AW10)</f>
        <v>0</v>
      </c>
      <c r="J10">
        <f>SUMIF('source fossil - PEMMDB 2019'!$C$1:$AW$1,'calculation fossil pp'!J$2,'source fossil - PEMMDB 2019'!$C10:$AW10)</f>
        <v>0</v>
      </c>
      <c r="K10">
        <f>SUMIF('source fossil - PEMMDB 2019'!$C$1:$AW$1,'calculation fossil pp'!K$2,'source fossil - PEMMDB 2019'!$C10:$AW10)</f>
        <v>0</v>
      </c>
      <c r="L10">
        <f>SUMIF('source fossil - PEMMDB 2019'!$C$1:$AW$1,'calculation fossil pp'!L$2,'source fossil - PEMMDB 2019'!$C10:$AW10)</f>
        <v>1414.1180000000002</v>
      </c>
      <c r="M10">
        <f>SUMIF('source fossil - PEMMDB 2019'!$C$1:$AW$1,'calculation fossil pp'!M$2,'source fossil - PEMMDB 2019'!$C10:$AW10)</f>
        <v>189.87</v>
      </c>
      <c r="N10">
        <f>SUMIF('source fossil - PEMMDB 2019'!$C$1:$AW$1,'calculation fossil pp'!N$2,'source fossil - PEMMDB 2019'!$C10:$AW10)</f>
        <v>250</v>
      </c>
      <c r="O10">
        <f>SUMIF('source fossil - PEMMDB 2019'!$C$1:$AW$1,'calculation fossil pp'!O$2,'source fossil - PEMMDB 2019'!$C10:$AW10)</f>
        <v>0</v>
      </c>
      <c r="P10">
        <f>SUMIF('source fossil - PEMMDB 2019'!$C$1:$AW$1,'calculation fossil pp'!P$2,'source fossil - PEMMDB 2019'!$C10:$AW10)</f>
        <v>87</v>
      </c>
      <c r="Q10">
        <f>SUMIF('source fossil - PEMMDB 2019'!$C$1:$AW$1,'calculation fossil pp'!Q$2,'source fossil - PEMMDB 2019'!$C10:$AW10)</f>
        <v>437</v>
      </c>
      <c r="R10">
        <f>SUMIF('source fossil - PEMMDB 2019'!$C$1:$AW$1,'calculation fossil pp'!R$2,'source fossil - PEMMDB 2019'!$C10:$AW10)</f>
        <v>0</v>
      </c>
      <c r="S10">
        <f>SUMIF('source fossil - PEMMDB 2019'!$C$1:$AW$1,'calculation fossil pp'!S$2,'source fossil - PEMMDB 2019'!$C10:$AW10)</f>
        <v>0</v>
      </c>
      <c r="T10">
        <f>SUMIF('source fossil - PEMMDB 2019'!$C$1:$AW$1,'calculation fossil pp'!T$2,'source fossil - PEMMDB 2019'!$C10:$AW10)</f>
        <v>114</v>
      </c>
      <c r="U10">
        <f>SUMIF('source fossil - PEMMDB 2019'!$C$1:$AW$1,'calculation fossil pp'!U$2,'source fossil - PEMMDB 2019'!$C10:$AW10)</f>
        <v>0</v>
      </c>
      <c r="V10">
        <f>SUMIF('source fossil - PEMMDB 2019'!$C$1:$AW$1,'calculation fossil pp'!V$2,'source fossil - PEMMDB 2019'!$C10:$AW10)</f>
        <v>784</v>
      </c>
      <c r="W10">
        <f>SUMIF('source fossil - PEMMDB 2019'!$C$1:$AW$1,'calculation fossil pp'!W$2,'source fossil - PEMMDB 2019'!$C10:$AW10)</f>
        <v>0</v>
      </c>
      <c r="X10">
        <f>SUMIF('source fossil - PEMMDB 2019'!$C$1:$AW$1,'calculation fossil pp'!X$2,'source fossil - PEMMDB 2019'!$C10:$AW10)</f>
        <v>0</v>
      </c>
      <c r="Y10">
        <f>SUMIF('source fossil - PEMMDB 2019'!$C$1:$AW$1,'calculation fossil pp'!Y$2,'source fossil - PEMMDB 2019'!$C10:$AW10)</f>
        <v>0</v>
      </c>
      <c r="Z10">
        <f>SUMIF('source fossil - PEMMDB 2019'!$C$1:$AW$1,'calculation fossil pp'!Z$2,'source fossil - PEMMDB 2019'!$C10:$AW10)</f>
        <v>0</v>
      </c>
      <c r="AA10">
        <f>SUMIF('source fossil - PEMMDB 2019'!$C$1:$AW$1,'calculation fossil pp'!AA$2,'source fossil - PEMMDB 2019'!$C10:$AW10)</f>
        <v>0</v>
      </c>
      <c r="AB10">
        <f>SUMIF('source fossil - PEMMDB 2019'!$C$1:$AW$1,'calculation fossil pp'!AB$2,'source fossil - PEMMDB 2019'!$C10:$AW10)</f>
        <v>362.79999999999995</v>
      </c>
      <c r="AC10">
        <f>SUMIF('source fossil - PEMMDB 2019'!$C$1:$AW$1,'calculation fossil pp'!AC$2,'source fossil - PEMMDB 2019'!$C10:$AW10)</f>
        <v>0</v>
      </c>
      <c r="AD10">
        <f>SUMIF('source fossil - PEMMDB 2019'!$C$1:$AW$1,'calculation fossil pp'!AD$2,'source fossil - PEMMDB 2019'!$C10:$AW10)</f>
        <v>0</v>
      </c>
      <c r="AE10">
        <f>SUMIF('source fossil - PEMMDB 2019'!$C$1:$AW$1,'calculation fossil pp'!AE$2,'source fossil - PEMMDB 2019'!$C10:$AW10)</f>
        <v>104.3</v>
      </c>
      <c r="AF10">
        <f>SUMIF('source fossil - PEMMDB 2019'!$C$1:$AW$1,'calculation fossil pp'!AF$2,'source fossil - PEMMDB 2019'!$C10:$AW10)</f>
        <v>0</v>
      </c>
      <c r="AG10">
        <f>SUMIF('source fossil - PEMMDB 2019'!$C$1:$AW$1,'calculation fossil pp'!AG$2,'source fossil - PEMMDB 2019'!$C10:$AW10)</f>
        <v>384.8</v>
      </c>
      <c r="AH10">
        <f>SUMIF('source fossil - PEMMDB 2019'!$C$1:$AW$1,'calculation fossil pp'!AH$2,'source fossil - PEMMDB 2019'!$C10:$AW10)</f>
        <v>0</v>
      </c>
      <c r="AI10">
        <f>SUMIF('source fossil - PEMMDB 2019'!$C$1:$AW$1,'calculation fossil pp'!AI$2,'source fossil - PEMMDB 2019'!$C10:$AW10)</f>
        <v>0</v>
      </c>
      <c r="AJ10">
        <f>SUMIF('source fossil - PEMMDB 2019'!$C$1:$AW$1,'calculation fossil pp'!AJ$2,'source fossil - PEMMDB 2019'!$C10:$AW10)</f>
        <v>0</v>
      </c>
      <c r="AK10">
        <f>SUMIF('source fossil - PEMMDB 2019'!$C$1:$AW$1,'calculation fossil pp'!AK$2,'source fossil - PEMMDB 2019'!$C10:$AW10)</f>
        <v>0</v>
      </c>
      <c r="AL10">
        <f>SUMIF('source fossil - PEMMDB 2019'!$C$1:$AW$1,'calculation fossil pp'!AL$2,'source fossil - PEMMDB 2019'!$C10:$AW10)</f>
        <v>49.9</v>
      </c>
      <c r="AM10">
        <f t="shared" si="0"/>
        <v>4411.7880000000005</v>
      </c>
    </row>
    <row r="11" spans="1:39" x14ac:dyDescent="0.2">
      <c r="A11" t="s">
        <v>128</v>
      </c>
      <c r="B11" t="str">
        <f>INDEX('power plant mapping ETM - ENTSO'!$B$1:$B$22,MATCH('calculation fossil pp'!A11,'power plant mapping ETM - ENTSO'!$A$1:$A$22,0))</f>
        <v>Gas turbine</v>
      </c>
      <c r="C11" s="14">
        <f>INDEX('PEMMDB technology parameters'!$D$1:$D$26,MATCH('calculation fossil pp'!A11,'PEMMDB technology parameters'!$A$1:$A$26,0),1)</f>
        <v>0.35</v>
      </c>
      <c r="D11" s="43">
        <v>8000</v>
      </c>
      <c r="E11">
        <f>SUMIF('source fossil - PEMMDB 2019'!$C$1:$AW$1,'calculation fossil pp'!E$2,'source fossil - PEMMDB 2019'!$C11:$AW11)</f>
        <v>17.2</v>
      </c>
      <c r="F11">
        <f>SUMIF('source fossil - PEMMDB 2019'!$C$1:$AW$1,'calculation fossil pp'!F$2,'source fossil - PEMMDB 2019'!$C11:$AW11)</f>
        <v>0</v>
      </c>
      <c r="G11">
        <f>SUMIF('source fossil - PEMMDB 2019'!$C$1:$AW$1,'calculation fossil pp'!G$2,'source fossil - PEMMDB 2019'!$C11:$AW11)</f>
        <v>50</v>
      </c>
      <c r="H11">
        <f>SUMIF('source fossil - PEMMDB 2019'!$C$1:$AW$1,'calculation fossil pp'!H$2,'source fossil - PEMMDB 2019'!$C11:$AW11)</f>
        <v>0</v>
      </c>
      <c r="I11">
        <f>SUMIF('source fossil - PEMMDB 2019'!$C$1:$AW$1,'calculation fossil pp'!I$2,'source fossil - PEMMDB 2019'!$C11:$AW11)</f>
        <v>0</v>
      </c>
      <c r="J11">
        <f>SUMIF('source fossil - PEMMDB 2019'!$C$1:$AW$1,'calculation fossil pp'!J$2,'source fossil - PEMMDB 2019'!$C11:$AW11)</f>
        <v>0</v>
      </c>
      <c r="K11">
        <f>SUMIF('source fossil - PEMMDB 2019'!$C$1:$AW$1,'calculation fossil pp'!K$2,'source fossil - PEMMDB 2019'!$C11:$AW11)</f>
        <v>0</v>
      </c>
      <c r="L11">
        <f>SUMIF('source fossil - PEMMDB 2019'!$C$1:$AW$1,'calculation fossil pp'!L$2,'source fossil - PEMMDB 2019'!$C11:$AW11)</f>
        <v>1505.5500000000002</v>
      </c>
      <c r="M11">
        <f>SUMIF('source fossil - PEMMDB 2019'!$C$1:$AW$1,'calculation fossil pp'!M$2,'source fossil - PEMMDB 2019'!$C11:$AW11)</f>
        <v>180.37</v>
      </c>
      <c r="N11">
        <f>SUMIF('source fossil - PEMMDB 2019'!$C$1:$AW$1,'calculation fossil pp'!N$2,'source fossil - PEMMDB 2019'!$C11:$AW11)</f>
        <v>0</v>
      </c>
      <c r="O11">
        <f>SUMIF('source fossil - PEMMDB 2019'!$C$1:$AW$1,'calculation fossil pp'!O$2,'source fossil - PEMMDB 2019'!$C11:$AW11)</f>
        <v>0</v>
      </c>
      <c r="P11">
        <f>SUMIF('source fossil - PEMMDB 2019'!$C$1:$AW$1,'calculation fossil pp'!P$2,'source fossil - PEMMDB 2019'!$C11:$AW11)</f>
        <v>232</v>
      </c>
      <c r="Q11">
        <f>SUMIF('source fossil - PEMMDB 2019'!$C$1:$AW$1,'calculation fossil pp'!Q$2,'source fossil - PEMMDB 2019'!$C11:$AW11)</f>
        <v>199</v>
      </c>
      <c r="R11">
        <f>SUMIF('source fossil - PEMMDB 2019'!$C$1:$AW$1,'calculation fossil pp'!R$2,'source fossil - PEMMDB 2019'!$C11:$AW11)</f>
        <v>147.762</v>
      </c>
      <c r="S11">
        <f>SUMIF('source fossil - PEMMDB 2019'!$C$1:$AW$1,'calculation fossil pp'!S$2,'source fossil - PEMMDB 2019'!$C11:$AW11)</f>
        <v>0</v>
      </c>
      <c r="T11">
        <f>SUMIF('source fossil - PEMMDB 2019'!$C$1:$AW$1,'calculation fossil pp'!T$2,'source fossil - PEMMDB 2019'!$C11:$AW11)</f>
        <v>156</v>
      </c>
      <c r="U11">
        <f>SUMIF('source fossil - PEMMDB 2019'!$C$1:$AW$1,'calculation fossil pp'!U$2,'source fossil - PEMMDB 2019'!$C11:$AW11)</f>
        <v>0</v>
      </c>
      <c r="V11">
        <f>SUMIF('source fossil - PEMMDB 2019'!$C$1:$AW$1,'calculation fossil pp'!V$2,'source fossil - PEMMDB 2019'!$C11:$AW11)</f>
        <v>1811</v>
      </c>
      <c r="W11">
        <f>SUMIF('source fossil - PEMMDB 2019'!$C$1:$AW$1,'calculation fossil pp'!W$2,'source fossil - PEMMDB 2019'!$C11:$AW11)</f>
        <v>0</v>
      </c>
      <c r="X11">
        <f>SUMIF('source fossil - PEMMDB 2019'!$C$1:$AW$1,'calculation fossil pp'!X$2,'source fossil - PEMMDB 2019'!$C11:$AW11)</f>
        <v>0</v>
      </c>
      <c r="Y11">
        <f>SUMIF('source fossil - PEMMDB 2019'!$C$1:$AW$1,'calculation fossil pp'!Y$2,'source fossil - PEMMDB 2019'!$C11:$AW11)</f>
        <v>0</v>
      </c>
      <c r="Z11">
        <f>SUMIF('source fossil - PEMMDB 2019'!$C$1:$AW$1,'calculation fossil pp'!Z$2,'source fossil - PEMMDB 2019'!$C11:$AW11)</f>
        <v>0</v>
      </c>
      <c r="AA11">
        <f>SUMIF('source fossil - PEMMDB 2019'!$C$1:$AW$1,'calculation fossil pp'!AA$2,'source fossil - PEMMDB 2019'!$C11:$AW11)</f>
        <v>0</v>
      </c>
      <c r="AB11">
        <f>SUMIF('source fossil - PEMMDB 2019'!$C$1:$AW$1,'calculation fossil pp'!AB$2,'source fossil - PEMMDB 2019'!$C11:$AW11)</f>
        <v>364</v>
      </c>
      <c r="AC11">
        <f>SUMIF('source fossil - PEMMDB 2019'!$C$1:$AW$1,'calculation fossil pp'!AC$2,'source fossil - PEMMDB 2019'!$C11:$AW11)</f>
        <v>0</v>
      </c>
      <c r="AD11">
        <f>SUMIF('source fossil - PEMMDB 2019'!$C$1:$AW$1,'calculation fossil pp'!AD$2,'source fossil - PEMMDB 2019'!$C11:$AW11)</f>
        <v>0</v>
      </c>
      <c r="AE11">
        <f>SUMIF('source fossil - PEMMDB 2019'!$C$1:$AW$1,'calculation fossil pp'!AE$2,'source fossil - PEMMDB 2019'!$C11:$AW11)</f>
        <v>0</v>
      </c>
      <c r="AF11">
        <f>SUMIF('source fossil - PEMMDB 2019'!$C$1:$AW$1,'calculation fossil pp'!AF$2,'source fossil - PEMMDB 2019'!$C11:$AW11)</f>
        <v>0</v>
      </c>
      <c r="AG11">
        <f>SUMIF('source fossil - PEMMDB 2019'!$C$1:$AW$1,'calculation fossil pp'!AG$2,'source fossil - PEMMDB 2019'!$C11:$AW11)</f>
        <v>1268.7635</v>
      </c>
      <c r="AH11">
        <f>SUMIF('source fossil - PEMMDB 2019'!$C$1:$AW$1,'calculation fossil pp'!AH$2,'source fossil - PEMMDB 2019'!$C11:$AW11)</f>
        <v>423</v>
      </c>
      <c r="AI11">
        <f>SUMIF('source fossil - PEMMDB 2019'!$C$1:$AW$1,'calculation fossil pp'!AI$2,'source fossil - PEMMDB 2019'!$C11:$AW11)</f>
        <v>0</v>
      </c>
      <c r="AJ11">
        <f>SUMIF('source fossil - PEMMDB 2019'!$C$1:$AW$1,'calculation fossil pp'!AJ$2,'source fossil - PEMMDB 2019'!$C11:$AW11)</f>
        <v>0</v>
      </c>
      <c r="AK11">
        <f>SUMIF('source fossil - PEMMDB 2019'!$C$1:$AW$1,'calculation fossil pp'!AK$2,'source fossil - PEMMDB 2019'!$C11:$AW11)</f>
        <v>0</v>
      </c>
      <c r="AL11">
        <f>SUMIF('source fossil - PEMMDB 2019'!$C$1:$AW$1,'calculation fossil pp'!AL$2,'source fossil - PEMMDB 2019'!$C11:$AW11)</f>
        <v>1591.9</v>
      </c>
      <c r="AM11">
        <f t="shared" si="0"/>
        <v>6354.6455000000005</v>
      </c>
    </row>
    <row r="12" spans="1:39" x14ac:dyDescent="0.2">
      <c r="A12" t="s">
        <v>129</v>
      </c>
      <c r="B12" t="str">
        <f>INDEX('power plant mapping ETM - ENTSO'!$B$1:$B$22,MATCH('calculation fossil pp'!A12,'power plant mapping ETM - ENTSO'!$A$1:$A$22,0))</f>
        <v>Coal pulverized</v>
      </c>
      <c r="C12" s="14">
        <f>INDEX('PEMMDB technology parameters'!$D$1:$D$26,MATCH('calculation fossil pp'!A12,'PEMMDB technology parameters'!$A$1:$A$26,0),1)</f>
        <v>0.46</v>
      </c>
      <c r="D12" s="43">
        <v>8000</v>
      </c>
      <c r="E12">
        <f>SUMIF('source fossil - PEMMDB 2019'!$C$1:$AW$1,'calculation fossil pp'!E$2,'source fossil - PEMMDB 2019'!$C12:$AW12)</f>
        <v>0</v>
      </c>
      <c r="F12">
        <f>SUMIF('source fossil - PEMMDB 2019'!$C$1:$AW$1,'calculation fossil pp'!F$2,'source fossil - PEMMDB 2019'!$C12:$AW12)</f>
        <v>0</v>
      </c>
      <c r="G12">
        <f>SUMIF('source fossil - PEMMDB 2019'!$C$1:$AW$1,'calculation fossil pp'!G$2,'source fossil - PEMMDB 2019'!$C12:$AW12)</f>
        <v>0</v>
      </c>
      <c r="H12">
        <f>SUMIF('source fossil - PEMMDB 2019'!$C$1:$AW$1,'calculation fossil pp'!H$2,'source fossil - PEMMDB 2019'!$C12:$AW12)</f>
        <v>0</v>
      </c>
      <c r="I12">
        <f>SUMIF('source fossil - PEMMDB 2019'!$C$1:$AW$1,'calculation fossil pp'!I$2,'source fossil - PEMMDB 2019'!$C12:$AW12)</f>
        <v>0</v>
      </c>
      <c r="J12">
        <f>SUMIF('source fossil - PEMMDB 2019'!$C$1:$AW$1,'calculation fossil pp'!J$2,'source fossil - PEMMDB 2019'!$C12:$AW12)</f>
        <v>0</v>
      </c>
      <c r="K12">
        <f>SUMIF('source fossil - PEMMDB 2019'!$C$1:$AW$1,'calculation fossil pp'!K$2,'source fossil - PEMMDB 2019'!$C12:$AW12)</f>
        <v>0</v>
      </c>
      <c r="L12">
        <f>SUMIF('source fossil - PEMMDB 2019'!$C$1:$AW$1,'calculation fossil pp'!L$2,'source fossil - PEMMDB 2019'!$C12:$AW12)</f>
        <v>6609.7</v>
      </c>
      <c r="M12">
        <f>SUMIF('source fossil - PEMMDB 2019'!$C$1:$AW$1,'calculation fossil pp'!M$2,'source fossil - PEMMDB 2019'!$C12:$AW12)</f>
        <v>470</v>
      </c>
      <c r="N12">
        <f>SUMIF('source fossil - PEMMDB 2019'!$C$1:$AW$1,'calculation fossil pp'!N$2,'source fossil - PEMMDB 2019'!$C12:$AW12)</f>
        <v>0</v>
      </c>
      <c r="O12">
        <f>SUMIF('source fossil - PEMMDB 2019'!$C$1:$AW$1,'calculation fossil pp'!O$2,'source fossil - PEMMDB 2019'!$C12:$AW12)</f>
        <v>0</v>
      </c>
      <c r="P12">
        <f>SUMIF('source fossil - PEMMDB 2019'!$C$1:$AW$1,'calculation fossil pp'!P$2,'source fossil - PEMMDB 2019'!$C12:$AW12)</f>
        <v>402</v>
      </c>
      <c r="Q12">
        <f>SUMIF('source fossil - PEMMDB 2019'!$C$1:$AW$1,'calculation fossil pp'!Q$2,'source fossil - PEMMDB 2019'!$C12:$AW12)</f>
        <v>2870</v>
      </c>
      <c r="R12">
        <f>SUMIF('source fossil - PEMMDB 2019'!$C$1:$AW$1,'calculation fossil pp'!R$2,'source fossil - PEMMDB 2019'!$C12:$AW12)</f>
        <v>0</v>
      </c>
      <c r="S12">
        <f>SUMIF('source fossil - PEMMDB 2019'!$C$1:$AW$1,'calculation fossil pp'!S$2,'source fossil - PEMMDB 2019'!$C12:$AW12)</f>
        <v>290</v>
      </c>
      <c r="T12">
        <f>SUMIF('source fossil - PEMMDB 2019'!$C$1:$AW$1,'calculation fossil pp'!T$2,'source fossil - PEMMDB 2019'!$C12:$AW12)</f>
        <v>0</v>
      </c>
      <c r="U12">
        <f>SUMIF('source fossil - PEMMDB 2019'!$C$1:$AW$1,'calculation fossil pp'!U$2,'source fossil - PEMMDB 2019'!$C12:$AW12)</f>
        <v>0</v>
      </c>
      <c r="V12">
        <f>SUMIF('source fossil - PEMMDB 2019'!$C$1:$AW$1,'calculation fossil pp'!V$2,'source fossil - PEMMDB 2019'!$C12:$AW12)</f>
        <v>1845</v>
      </c>
      <c r="W12">
        <f>SUMIF('source fossil - PEMMDB 2019'!$C$1:$AW$1,'calculation fossil pp'!W$2,'source fossil - PEMMDB 2019'!$C12:$AW12)</f>
        <v>0</v>
      </c>
      <c r="X12">
        <f>SUMIF('source fossil - PEMMDB 2019'!$C$1:$AW$1,'calculation fossil pp'!X$2,'source fossil - PEMMDB 2019'!$C12:$AW12)</f>
        <v>0</v>
      </c>
      <c r="Y12">
        <f>SUMIF('source fossil - PEMMDB 2019'!$C$1:$AW$1,'calculation fossil pp'!Y$2,'source fossil - PEMMDB 2019'!$C12:$AW12)</f>
        <v>0</v>
      </c>
      <c r="Z12">
        <f>SUMIF('source fossil - PEMMDB 2019'!$C$1:$AW$1,'calculation fossil pp'!Z$2,'source fossil - PEMMDB 2019'!$C12:$AW12)</f>
        <v>0</v>
      </c>
      <c r="AA12">
        <f>SUMIF('source fossil - PEMMDB 2019'!$C$1:$AW$1,'calculation fossil pp'!AA$2,'source fossil - PEMMDB 2019'!$C12:$AW12)</f>
        <v>0</v>
      </c>
      <c r="AB12">
        <f>SUMIF('source fossil - PEMMDB 2019'!$C$1:$AW$1,'calculation fossil pp'!AB$2,'source fossil - PEMMDB 2019'!$C12:$AW12)</f>
        <v>3381</v>
      </c>
      <c r="AC12">
        <f>SUMIF('source fossil - PEMMDB 2019'!$C$1:$AW$1,'calculation fossil pp'!AC$2,'source fossil - PEMMDB 2019'!$C12:$AW12)</f>
        <v>979.4</v>
      </c>
      <c r="AD12">
        <f>SUMIF('source fossil - PEMMDB 2019'!$C$1:$AW$1,'calculation fossil pp'!AD$2,'source fossil - PEMMDB 2019'!$C12:$AW12)</f>
        <v>0</v>
      </c>
      <c r="AE12">
        <f>SUMIF('source fossil - PEMMDB 2019'!$C$1:$AW$1,'calculation fossil pp'!AE$2,'source fossil - PEMMDB 2019'!$C12:$AW12)</f>
        <v>0</v>
      </c>
      <c r="AF12">
        <f>SUMIF('source fossil - PEMMDB 2019'!$C$1:$AW$1,'calculation fossil pp'!AF$2,'source fossil - PEMMDB 2019'!$C12:$AW12)</f>
        <v>0</v>
      </c>
      <c r="AG12">
        <f>SUMIF('source fossil - PEMMDB 2019'!$C$1:$AW$1,'calculation fossil pp'!AG$2,'source fossil - PEMMDB 2019'!$C12:$AW12)</f>
        <v>0</v>
      </c>
      <c r="AH12">
        <f>SUMIF('source fossil - PEMMDB 2019'!$C$1:$AW$1,'calculation fossil pp'!AH$2,'source fossil - PEMMDB 2019'!$C12:$AW12)</f>
        <v>0</v>
      </c>
      <c r="AI12">
        <f>SUMIF('source fossil - PEMMDB 2019'!$C$1:$AW$1,'calculation fossil pp'!AI$2,'source fossil - PEMMDB 2019'!$C12:$AW12)</f>
        <v>299.07789638625013</v>
      </c>
      <c r="AJ12">
        <f>SUMIF('source fossil - PEMMDB 2019'!$C$1:$AW$1,'calculation fossil pp'!AJ$2,'source fossil - PEMMDB 2019'!$C12:$AW12)</f>
        <v>0</v>
      </c>
      <c r="AK12">
        <f>SUMIF('source fossil - PEMMDB 2019'!$C$1:$AW$1,'calculation fossil pp'!AK$2,'source fossil - PEMMDB 2019'!$C12:$AW12)</f>
        <v>0</v>
      </c>
      <c r="AL12">
        <f>SUMIF('source fossil - PEMMDB 2019'!$C$1:$AW$1,'calculation fossil pp'!AL$2,'source fossil - PEMMDB 2019'!$C12:$AW12)</f>
        <v>0</v>
      </c>
      <c r="AM12">
        <f t="shared" si="0"/>
        <v>17146.177896386253</v>
      </c>
    </row>
    <row r="13" spans="1:39" x14ac:dyDescent="0.2">
      <c r="A13" t="s">
        <v>131</v>
      </c>
      <c r="B13" t="str">
        <f>INDEX('power plant mapping ETM - ENTSO'!$B$1:$B$22,MATCH('calculation fossil pp'!A13,'power plant mapping ETM - ENTSO'!$A$1:$A$22,0))</f>
        <v>Coal conventional</v>
      </c>
      <c r="C13" s="14">
        <f>INDEX('PEMMDB technology parameters'!$D$1:$D$26,MATCH('calculation fossil pp'!A13,'PEMMDB technology parameters'!$A$1:$A$26,0),1)</f>
        <v>0.35</v>
      </c>
      <c r="D13" s="43">
        <v>8000</v>
      </c>
      <c r="E13">
        <f>SUMIF('source fossil - PEMMDB 2019'!$C$1:$AW$1,'calculation fossil pp'!E$2,'source fossil - PEMMDB 2019'!$C13:$AW13)</f>
        <v>0</v>
      </c>
      <c r="F13">
        <f>SUMIF('source fossil - PEMMDB 2019'!$C$1:$AW$1,'calculation fossil pp'!F$2,'source fossil - PEMMDB 2019'!$C13:$AW13)</f>
        <v>0</v>
      </c>
      <c r="G13">
        <f>SUMIF('source fossil - PEMMDB 2019'!$C$1:$AW$1,'calculation fossil pp'!G$2,'source fossil - PEMMDB 2019'!$C13:$AW13)</f>
        <v>0</v>
      </c>
      <c r="H13">
        <f>SUMIF('source fossil - PEMMDB 2019'!$C$1:$AW$1,'calculation fossil pp'!H$2,'source fossil - PEMMDB 2019'!$C13:$AW13)</f>
        <v>223</v>
      </c>
      <c r="I13">
        <f>SUMIF('source fossil - PEMMDB 2019'!$C$1:$AW$1,'calculation fossil pp'!I$2,'source fossil - PEMMDB 2019'!$C13:$AW13)</f>
        <v>0</v>
      </c>
      <c r="J13">
        <f>SUMIF('source fossil - PEMMDB 2019'!$C$1:$AW$1,'calculation fossil pp'!J$2,'source fossil - PEMMDB 2019'!$C13:$AW13)</f>
        <v>0</v>
      </c>
      <c r="K13">
        <f>SUMIF('source fossil - PEMMDB 2019'!$C$1:$AW$1,'calculation fossil pp'!K$2,'source fossil - PEMMDB 2019'!$C13:$AW13)</f>
        <v>551.40000000000009</v>
      </c>
      <c r="L13">
        <f>SUMIF('source fossil - PEMMDB 2019'!$C$1:$AW$1,'calculation fossil pp'!L$2,'source fossil - PEMMDB 2019'!$C13:$AW13)</f>
        <v>5522.15</v>
      </c>
      <c r="M13">
        <f>SUMIF('source fossil - PEMMDB 2019'!$C$1:$AW$1,'calculation fossil pp'!M$2,'source fossil - PEMMDB 2019'!$C13:$AW13)</f>
        <v>778.1</v>
      </c>
      <c r="N13">
        <f>SUMIF('source fossil - PEMMDB 2019'!$C$1:$AW$1,'calculation fossil pp'!N$2,'source fossil - PEMMDB 2019'!$C13:$AW13)</f>
        <v>0</v>
      </c>
      <c r="O13">
        <f>SUMIF('source fossil - PEMMDB 2019'!$C$1:$AW$1,'calculation fossil pp'!O$2,'source fossil - PEMMDB 2019'!$C13:$AW13)</f>
        <v>9202.44</v>
      </c>
      <c r="P13">
        <f>SUMIF('source fossil - PEMMDB 2019'!$C$1:$AW$1,'calculation fossil pp'!P$2,'source fossil - PEMMDB 2019'!$C13:$AW13)</f>
        <v>1423</v>
      </c>
      <c r="Q13">
        <f>SUMIF('source fossil - PEMMDB 2019'!$C$1:$AW$1,'calculation fossil pp'!Q$2,'source fossil - PEMMDB 2019'!$C13:$AW13)</f>
        <v>0</v>
      </c>
      <c r="R13">
        <f>SUMIF('source fossil - PEMMDB 2019'!$C$1:$AW$1,'calculation fossil pp'!R$2,'source fossil - PEMMDB 2019'!$C13:$AW13)</f>
        <v>0</v>
      </c>
      <c r="S13">
        <f>SUMIF('source fossil - PEMMDB 2019'!$C$1:$AW$1,'calculation fossil pp'!S$2,'source fossil - PEMMDB 2019'!$C13:$AW13)</f>
        <v>0</v>
      </c>
      <c r="T13">
        <f>SUMIF('source fossil - PEMMDB 2019'!$C$1:$AW$1,'calculation fossil pp'!T$2,'source fossil - PEMMDB 2019'!$C13:$AW13)</f>
        <v>227.1</v>
      </c>
      <c r="U13">
        <f>SUMIF('source fossil - PEMMDB 2019'!$C$1:$AW$1,'calculation fossil pp'!U$2,'source fossil - PEMMDB 2019'!$C13:$AW13)</f>
        <v>0</v>
      </c>
      <c r="V13">
        <f>SUMIF('source fossil - PEMMDB 2019'!$C$1:$AW$1,'calculation fossil pp'!V$2,'source fossil - PEMMDB 2019'!$C13:$AW13)</f>
        <v>3956</v>
      </c>
      <c r="W13">
        <f>SUMIF('source fossil - PEMMDB 2019'!$C$1:$AW$1,'calculation fossil pp'!W$2,'source fossil - PEMMDB 2019'!$C13:$AW13)</f>
        <v>0</v>
      </c>
      <c r="X13">
        <f>SUMIF('source fossil - PEMMDB 2019'!$C$1:$AW$1,'calculation fossil pp'!X$2,'source fossil - PEMMDB 2019'!$C13:$AW13)</f>
        <v>0</v>
      </c>
      <c r="Y13">
        <f>SUMIF('source fossil - PEMMDB 2019'!$C$1:$AW$1,'calculation fossil pp'!Y$2,'source fossil - PEMMDB 2019'!$C13:$AW13)</f>
        <v>0</v>
      </c>
      <c r="Z13">
        <f>SUMIF('source fossil - PEMMDB 2019'!$C$1:$AW$1,'calculation fossil pp'!Z$2,'source fossil - PEMMDB 2019'!$C13:$AW13)</f>
        <v>0</v>
      </c>
      <c r="AA13">
        <f>SUMIF('source fossil - PEMMDB 2019'!$C$1:$AW$1,'calculation fossil pp'!AA$2,'source fossil - PEMMDB 2019'!$C13:$AW13)</f>
        <v>0</v>
      </c>
      <c r="AB13">
        <f>SUMIF('source fossil - PEMMDB 2019'!$C$1:$AW$1,'calculation fossil pp'!AB$2,'source fossil - PEMMDB 2019'!$C13:$AW13)</f>
        <v>0</v>
      </c>
      <c r="AC13">
        <f>SUMIF('source fossil - PEMMDB 2019'!$C$1:$AW$1,'calculation fossil pp'!AC$2,'source fossil - PEMMDB 2019'!$C13:$AW13)</f>
        <v>10384.51245</v>
      </c>
      <c r="AD13">
        <f>SUMIF('source fossil - PEMMDB 2019'!$C$1:$AW$1,'calculation fossil pp'!AD$2,'source fossil - PEMMDB 2019'!$C13:$AW13)</f>
        <v>1756</v>
      </c>
      <c r="AE13">
        <f>SUMIF('source fossil - PEMMDB 2019'!$C$1:$AW$1,'calculation fossil pp'!AE$2,'source fossil - PEMMDB 2019'!$C13:$AW13)</f>
        <v>1029</v>
      </c>
      <c r="AF13">
        <f>SUMIF('source fossil - PEMMDB 2019'!$C$1:$AW$1,'calculation fossil pp'!AF$2,'source fossil - PEMMDB 2019'!$C13:$AW13)</f>
        <v>0</v>
      </c>
      <c r="AG13">
        <f>SUMIF('source fossil - PEMMDB 2019'!$C$1:$AW$1,'calculation fossil pp'!AG$2,'source fossil - PEMMDB 2019'!$C13:$AW13)</f>
        <v>65</v>
      </c>
      <c r="AH13">
        <f>SUMIF('source fossil - PEMMDB 2019'!$C$1:$AW$1,'calculation fossil pp'!AH$2,'source fossil - PEMMDB 2019'!$C13:$AW13)</f>
        <v>0</v>
      </c>
      <c r="AI13">
        <f>SUMIF('source fossil - PEMMDB 2019'!$C$1:$AW$1,'calculation fossil pp'!AI$2,'source fossil - PEMMDB 2019'!$C13:$AW13)</f>
        <v>26.63</v>
      </c>
      <c r="AJ13">
        <f>SUMIF('source fossil - PEMMDB 2019'!$C$1:$AW$1,'calculation fossil pp'!AJ$2,'source fossil - PEMMDB 2019'!$C13:$AW13)</f>
        <v>6183.6910141813159</v>
      </c>
      <c r="AK13">
        <f>SUMIF('source fossil - PEMMDB 2019'!$C$1:$AW$1,'calculation fossil pp'!AK$2,'source fossil - PEMMDB 2019'!$C13:$AW13)</f>
        <v>1757.4</v>
      </c>
      <c r="AL13">
        <f>SUMIF('source fossil - PEMMDB 2019'!$C$1:$AW$1,'calculation fossil pp'!AL$2,'source fossil - PEMMDB 2019'!$C13:$AW13)</f>
        <v>7424</v>
      </c>
      <c r="AM13">
        <f t="shared" si="0"/>
        <v>35144.332449999994</v>
      </c>
    </row>
    <row r="14" spans="1:39" x14ac:dyDescent="0.2">
      <c r="A14" t="s">
        <v>132</v>
      </c>
      <c r="B14" t="str">
        <f>INDEX('power plant mapping ETM - ENTSO'!$B$1:$B$22,MATCH('calculation fossil pp'!A14,'power plant mapping ETM - ENTSO'!$A$1:$A$22,0))</f>
        <v>Coal conventional</v>
      </c>
      <c r="C14" s="14">
        <f>INDEX('PEMMDB technology parameters'!$D$1:$D$26,MATCH('calculation fossil pp'!A14,'PEMMDB technology parameters'!$A$1:$A$26,0),1)</f>
        <v>0.4</v>
      </c>
      <c r="D14" s="43">
        <v>8000</v>
      </c>
      <c r="E14">
        <f>SUMIF('source fossil - PEMMDB 2019'!$C$1:$AW$1,'calculation fossil pp'!E$2,'source fossil - PEMMDB 2019'!$C14:$AW14)</f>
        <v>0</v>
      </c>
      <c r="F14">
        <f>SUMIF('source fossil - PEMMDB 2019'!$C$1:$AW$1,'calculation fossil pp'!F$2,'source fossil - PEMMDB 2019'!$C14:$AW14)</f>
        <v>0</v>
      </c>
      <c r="G14">
        <f>SUMIF('source fossil - PEMMDB 2019'!$C$1:$AW$1,'calculation fossil pp'!G$2,'source fossil - PEMMDB 2019'!$C14:$AW14)</f>
        <v>612.4</v>
      </c>
      <c r="H14">
        <f>SUMIF('source fossil - PEMMDB 2019'!$C$1:$AW$1,'calculation fossil pp'!H$2,'source fossil - PEMMDB 2019'!$C14:$AW14)</f>
        <v>0</v>
      </c>
      <c r="I14">
        <f>SUMIF('source fossil - PEMMDB 2019'!$C$1:$AW$1,'calculation fossil pp'!I$2,'source fossil - PEMMDB 2019'!$C14:$AW14)</f>
        <v>0</v>
      </c>
      <c r="J14">
        <f>SUMIF('source fossil - PEMMDB 2019'!$C$1:$AW$1,'calculation fossil pp'!J$2,'source fossil - PEMMDB 2019'!$C14:$AW14)</f>
        <v>0</v>
      </c>
      <c r="K14">
        <f>SUMIF('source fossil - PEMMDB 2019'!$C$1:$AW$1,'calculation fossil pp'!K$2,'source fossil - PEMMDB 2019'!$C14:$AW14)</f>
        <v>0</v>
      </c>
      <c r="L14">
        <f>SUMIF('source fossil - PEMMDB 2019'!$C$1:$AW$1,'calculation fossil pp'!L$2,'source fossil - PEMMDB 2019'!$C14:$AW14)</f>
        <v>8924.5</v>
      </c>
      <c r="M14">
        <f>SUMIF('source fossil - PEMMDB 2019'!$C$1:$AW$1,'calculation fossil pp'!M$2,'source fossil - PEMMDB 2019'!$C14:$AW14)</f>
        <v>1417</v>
      </c>
      <c r="N14">
        <f>SUMIF('source fossil - PEMMDB 2019'!$C$1:$AW$1,'calculation fossil pp'!N$2,'source fossil - PEMMDB 2019'!$C14:$AW14)</f>
        <v>0</v>
      </c>
      <c r="O14">
        <f>SUMIF('source fossil - PEMMDB 2019'!$C$1:$AW$1,'calculation fossil pp'!O$2,'source fossil - PEMMDB 2019'!$C14:$AW14)</f>
        <v>0</v>
      </c>
      <c r="P14">
        <f>SUMIF('source fossil - PEMMDB 2019'!$C$1:$AW$1,'calculation fossil pp'!P$2,'source fossil - PEMMDB 2019'!$C14:$AW14)</f>
        <v>896</v>
      </c>
      <c r="Q14">
        <f>SUMIF('source fossil - PEMMDB 2019'!$C$1:$AW$1,'calculation fossil pp'!Q$2,'source fossil - PEMMDB 2019'!$C14:$AW14)</f>
        <v>0</v>
      </c>
      <c r="R14">
        <f>SUMIF('source fossil - PEMMDB 2019'!$C$1:$AW$1,'calculation fossil pp'!R$2,'source fossil - PEMMDB 2019'!$C14:$AW14)</f>
        <v>0</v>
      </c>
      <c r="S14">
        <f>SUMIF('source fossil - PEMMDB 2019'!$C$1:$AW$1,'calculation fossil pp'!S$2,'source fossil - PEMMDB 2019'!$C14:$AW14)</f>
        <v>0</v>
      </c>
      <c r="T14">
        <f>SUMIF('source fossil - PEMMDB 2019'!$C$1:$AW$1,'calculation fossil pp'!T$2,'source fossil - PEMMDB 2019'!$C14:$AW14)</f>
        <v>0</v>
      </c>
      <c r="U14">
        <f>SUMIF('source fossil - PEMMDB 2019'!$C$1:$AW$1,'calculation fossil pp'!U$2,'source fossil - PEMMDB 2019'!$C14:$AW14)</f>
        <v>855</v>
      </c>
      <c r="V14">
        <f>SUMIF('source fossil - PEMMDB 2019'!$C$1:$AW$1,'calculation fossil pp'!V$2,'source fossil - PEMMDB 2019'!$C14:$AW14)</f>
        <v>520</v>
      </c>
      <c r="W14">
        <f>SUMIF('source fossil - PEMMDB 2019'!$C$1:$AW$1,'calculation fossil pp'!W$2,'source fossil - PEMMDB 2019'!$C14:$AW14)</f>
        <v>0</v>
      </c>
      <c r="X14">
        <f>SUMIF('source fossil - PEMMDB 2019'!$C$1:$AW$1,'calculation fossil pp'!X$2,'source fossil - PEMMDB 2019'!$C14:$AW14)</f>
        <v>0</v>
      </c>
      <c r="Y14">
        <f>SUMIF('source fossil - PEMMDB 2019'!$C$1:$AW$1,'calculation fossil pp'!Y$2,'source fossil - PEMMDB 2019'!$C14:$AW14)</f>
        <v>0</v>
      </c>
      <c r="Z14">
        <f>SUMIF('source fossil - PEMMDB 2019'!$C$1:$AW$1,'calculation fossil pp'!Z$2,'source fossil - PEMMDB 2019'!$C14:$AW14)</f>
        <v>0</v>
      </c>
      <c r="AA14">
        <f>SUMIF('source fossil - PEMMDB 2019'!$C$1:$AW$1,'calculation fossil pp'!AA$2,'source fossil - PEMMDB 2019'!$C14:$AW14)</f>
        <v>0</v>
      </c>
      <c r="AB14">
        <f>SUMIF('source fossil - PEMMDB 2019'!$C$1:$AW$1,'calculation fossil pp'!AB$2,'source fossil - PEMMDB 2019'!$C14:$AW14)</f>
        <v>625</v>
      </c>
      <c r="AC14">
        <f>SUMIF('source fossil - PEMMDB 2019'!$C$1:$AW$1,'calculation fossil pp'!AC$2,'source fossil - PEMMDB 2019'!$C14:$AW14)</f>
        <v>2607.3700000000003</v>
      </c>
      <c r="AD14">
        <f>SUMIF('source fossil - PEMMDB 2019'!$C$1:$AW$1,'calculation fossil pp'!AD$2,'source fossil - PEMMDB 2019'!$C14:$AW14)</f>
        <v>0</v>
      </c>
      <c r="AE14">
        <f>SUMIF('source fossil - PEMMDB 2019'!$C$1:$AW$1,'calculation fossil pp'!AE$2,'source fossil - PEMMDB 2019'!$C14:$AW14)</f>
        <v>0</v>
      </c>
      <c r="AF14">
        <f>SUMIF('source fossil - PEMMDB 2019'!$C$1:$AW$1,'calculation fossil pp'!AF$2,'source fossil - PEMMDB 2019'!$C14:$AW14)</f>
        <v>0</v>
      </c>
      <c r="AG14">
        <f>SUMIF('source fossil - PEMMDB 2019'!$C$1:$AW$1,'calculation fossil pp'!AG$2,'source fossil - PEMMDB 2019'!$C14:$AW14)</f>
        <v>0</v>
      </c>
      <c r="AH14">
        <f>SUMIF('source fossil - PEMMDB 2019'!$C$1:$AW$1,'calculation fossil pp'!AH$2,'source fossil - PEMMDB 2019'!$C14:$AW14)</f>
        <v>123</v>
      </c>
      <c r="AI14">
        <f>SUMIF('source fossil - PEMMDB 2019'!$C$1:$AW$1,'calculation fossil pp'!AI$2,'source fossil - PEMMDB 2019'!$C14:$AW14)</f>
        <v>189.01469147894221</v>
      </c>
      <c r="AJ14">
        <f>SUMIF('source fossil - PEMMDB 2019'!$C$1:$AW$1,'calculation fossil pp'!AJ$2,'source fossil - PEMMDB 2019'!$C14:$AW14)</f>
        <v>1802.7029964684939</v>
      </c>
      <c r="AK14">
        <f>SUMIF('source fossil - PEMMDB 2019'!$C$1:$AW$1,'calculation fossil pp'!AK$2,'source fossil - PEMMDB 2019'!$C14:$AW14)</f>
        <v>0</v>
      </c>
      <c r="AL14">
        <f>SUMIF('source fossil - PEMMDB 2019'!$C$1:$AW$1,'calculation fossil pp'!AL$2,'source fossil - PEMMDB 2019'!$C14:$AW14)</f>
        <v>4379</v>
      </c>
      <c r="AM14">
        <f t="shared" si="0"/>
        <v>16769.284691478944</v>
      </c>
    </row>
    <row r="15" spans="1:39" x14ac:dyDescent="0.2">
      <c r="A15" t="s">
        <v>133</v>
      </c>
      <c r="B15" t="str">
        <f>INDEX('power plant mapping ETM - ENTSO'!$B$1:$B$22,MATCH('calculation fossil pp'!A15,'power plant mapping ETM - ENTSO'!$A$1:$A$22,0))</f>
        <v>Oil-fired plant</v>
      </c>
      <c r="C15" s="14">
        <f>INDEX('PEMMDB technology parameters'!$D$1:$D$26,MATCH('calculation fossil pp'!A15,'PEMMDB technology parameters'!$A$1:$A$26,0),1)</f>
        <v>0.35</v>
      </c>
      <c r="D15" s="43">
        <v>8000</v>
      </c>
      <c r="E15">
        <f>SUMIF('source fossil - PEMMDB 2019'!$C$1:$AW$1,'calculation fossil pp'!E$2,'source fossil - PEMMDB 2019'!$C15:$AW15)</f>
        <v>0</v>
      </c>
      <c r="F15">
        <f>SUMIF('source fossil - PEMMDB 2019'!$C$1:$AW$1,'calculation fossil pp'!F$2,'source fossil - PEMMDB 2019'!$C15:$AW15)</f>
        <v>0</v>
      </c>
      <c r="G15">
        <f>SUMIF('source fossil - PEMMDB 2019'!$C$1:$AW$1,'calculation fossil pp'!G$2,'source fossil - PEMMDB 2019'!$C15:$AW15)</f>
        <v>158</v>
      </c>
      <c r="H15">
        <f>SUMIF('source fossil - PEMMDB 2019'!$C$1:$AW$1,'calculation fossil pp'!H$2,'source fossil - PEMMDB 2019'!$C15:$AW15)</f>
        <v>0</v>
      </c>
      <c r="I15">
        <f>SUMIF('source fossil - PEMMDB 2019'!$C$1:$AW$1,'calculation fossil pp'!I$2,'source fossil - PEMMDB 2019'!$C15:$AW15)</f>
        <v>0</v>
      </c>
      <c r="J15">
        <f>SUMIF('source fossil - PEMMDB 2019'!$C$1:$AW$1,'calculation fossil pp'!J$2,'source fossil - PEMMDB 2019'!$C15:$AW15)</f>
        <v>750</v>
      </c>
      <c r="K15">
        <f>SUMIF('source fossil - PEMMDB 2019'!$C$1:$AW$1,'calculation fossil pp'!K$2,'source fossil - PEMMDB 2019'!$C15:$AW15)</f>
        <v>0</v>
      </c>
      <c r="L15">
        <f>SUMIF('source fossil - PEMMDB 2019'!$C$1:$AW$1,'calculation fossil pp'!L$2,'source fossil - PEMMDB 2019'!$C15:$AW15)</f>
        <v>0</v>
      </c>
      <c r="M15">
        <f>SUMIF('source fossil - PEMMDB 2019'!$C$1:$AW$1,'calculation fossil pp'!M$2,'source fossil - PEMMDB 2019'!$C15:$AW15)</f>
        <v>84.7</v>
      </c>
      <c r="N15">
        <f>SUMIF('source fossil - PEMMDB 2019'!$C$1:$AW$1,'calculation fossil pp'!N$2,'source fossil - PEMMDB 2019'!$C15:$AW15)</f>
        <v>0</v>
      </c>
      <c r="O15">
        <f>SUMIF('source fossil - PEMMDB 2019'!$C$1:$AW$1,'calculation fossil pp'!O$2,'source fossil - PEMMDB 2019'!$C15:$AW15)</f>
        <v>0</v>
      </c>
      <c r="P15">
        <f>SUMIF('source fossil - PEMMDB 2019'!$C$1:$AW$1,'calculation fossil pp'!P$2,'source fossil - PEMMDB 2019'!$C15:$AW15)</f>
        <v>0</v>
      </c>
      <c r="Q15">
        <f>SUMIF('source fossil - PEMMDB 2019'!$C$1:$AW$1,'calculation fossil pp'!Q$2,'source fossil - PEMMDB 2019'!$C15:$AW15)</f>
        <v>18.899999999999999</v>
      </c>
      <c r="R15">
        <f>SUMIF('source fossil - PEMMDB 2019'!$C$1:$AW$1,'calculation fossil pp'!R$2,'source fossil - PEMMDB 2019'!$C15:$AW15)</f>
        <v>136</v>
      </c>
      <c r="S15">
        <f>SUMIF('source fossil - PEMMDB 2019'!$C$1:$AW$1,'calculation fossil pp'!S$2,'source fossil - PEMMDB 2019'!$C15:$AW15)</f>
        <v>0</v>
      </c>
      <c r="T15">
        <f>SUMIF('source fossil - PEMMDB 2019'!$C$1:$AW$1,'calculation fossil pp'!T$2,'source fossil - PEMMDB 2019'!$C15:$AW15)</f>
        <v>0</v>
      </c>
      <c r="U15">
        <f>SUMIF('source fossil - PEMMDB 2019'!$C$1:$AW$1,'calculation fossil pp'!U$2,'source fossil - PEMMDB 2019'!$C15:$AW15)</f>
        <v>590</v>
      </c>
      <c r="V15">
        <f>SUMIF('source fossil - PEMMDB 2019'!$C$1:$AW$1,'calculation fossil pp'!V$2,'source fossil - PEMMDB 2019'!$C15:$AW15)</f>
        <v>866</v>
      </c>
      <c r="W15">
        <f>SUMIF('source fossil - PEMMDB 2019'!$C$1:$AW$1,'calculation fossil pp'!W$2,'source fossil - PEMMDB 2019'!$C15:$AW15)</f>
        <v>150</v>
      </c>
      <c r="X15">
        <f>SUMIF('source fossil - PEMMDB 2019'!$C$1:$AW$1,'calculation fossil pp'!X$2,'source fossil - PEMMDB 2019'!$C15:$AW15)</f>
        <v>0</v>
      </c>
      <c r="Y15">
        <f>SUMIF('source fossil - PEMMDB 2019'!$C$1:$AW$1,'calculation fossil pp'!Y$2,'source fossil - PEMMDB 2019'!$C15:$AW15)</f>
        <v>0</v>
      </c>
      <c r="Z15">
        <f>SUMIF('source fossil - PEMMDB 2019'!$C$1:$AW$1,'calculation fossil pp'!Z$2,'source fossil - PEMMDB 2019'!$C15:$AW15)</f>
        <v>200</v>
      </c>
      <c r="AA15">
        <f>SUMIF('source fossil - PEMMDB 2019'!$C$1:$AW$1,'calculation fossil pp'!AA$2,'source fossil - PEMMDB 2019'!$C15:$AW15)</f>
        <v>0</v>
      </c>
      <c r="AB15">
        <f>SUMIF('source fossil - PEMMDB 2019'!$C$1:$AW$1,'calculation fossil pp'!AB$2,'source fossil - PEMMDB 2019'!$C15:$AW15)</f>
        <v>0</v>
      </c>
      <c r="AC15">
        <f>SUMIF('source fossil - PEMMDB 2019'!$C$1:$AW$1,'calculation fossil pp'!AC$2,'source fossil - PEMMDB 2019'!$C15:$AW15)</f>
        <v>0</v>
      </c>
      <c r="AD15">
        <f>SUMIF('source fossil - PEMMDB 2019'!$C$1:$AW$1,'calculation fossil pp'!AD$2,'source fossil - PEMMDB 2019'!$C15:$AW15)</f>
        <v>0</v>
      </c>
      <c r="AE15">
        <f>SUMIF('source fossil - PEMMDB 2019'!$C$1:$AW$1,'calculation fossil pp'!AE$2,'source fossil - PEMMDB 2019'!$C15:$AW15)</f>
        <v>0</v>
      </c>
      <c r="AF15">
        <f>SUMIF('source fossil - PEMMDB 2019'!$C$1:$AW$1,'calculation fossil pp'!AF$2,'source fossil - PEMMDB 2019'!$C15:$AW15)</f>
        <v>0</v>
      </c>
      <c r="AG15">
        <f>SUMIF('source fossil - PEMMDB 2019'!$C$1:$AW$1,'calculation fossil pp'!AG$2,'source fossil - PEMMDB 2019'!$C15:$AW15)</f>
        <v>1113</v>
      </c>
      <c r="AH15">
        <f>SUMIF('source fossil - PEMMDB 2019'!$C$1:$AW$1,'calculation fossil pp'!AH$2,'source fossil - PEMMDB 2019'!$C15:$AW15)</f>
        <v>0</v>
      </c>
      <c r="AI15">
        <f>SUMIF('source fossil - PEMMDB 2019'!$C$1:$AW$1,'calculation fossil pp'!AI$2,'source fossil - PEMMDB 2019'!$C15:$AW15)</f>
        <v>137.83000000000001</v>
      </c>
      <c r="AJ15">
        <f>SUMIF('source fossil - PEMMDB 2019'!$C$1:$AW$1,'calculation fossil pp'!AJ$2,'source fossil - PEMMDB 2019'!$C15:$AW15)</f>
        <v>0</v>
      </c>
      <c r="AK15">
        <f>SUMIF('source fossil - PEMMDB 2019'!$C$1:$AW$1,'calculation fossil pp'!AK$2,'source fossil - PEMMDB 2019'!$C15:$AW15)</f>
        <v>0</v>
      </c>
      <c r="AL15">
        <f>SUMIF('source fossil - PEMMDB 2019'!$C$1:$AW$1,'calculation fossil pp'!AL$2,'source fossil - PEMMDB 2019'!$C15:$AW15)</f>
        <v>235</v>
      </c>
      <c r="AM15">
        <f t="shared" si="0"/>
        <v>4004.43</v>
      </c>
    </row>
    <row r="16" spans="1:39" x14ac:dyDescent="0.2">
      <c r="A16" t="s">
        <v>134</v>
      </c>
      <c r="B16" t="str">
        <f>INDEX('power plant mapping ETM - ENTSO'!$B$1:$B$22,MATCH('calculation fossil pp'!A16,'power plant mapping ETM - ENTSO'!$A$1:$A$22,0))</f>
        <v>Oil-fired plant</v>
      </c>
      <c r="C16" s="14">
        <f>INDEX('PEMMDB technology parameters'!$D$1:$D$26,MATCH('calculation fossil pp'!A16,'PEMMDB technology parameters'!$A$1:$A$26,0),1)</f>
        <v>0.35</v>
      </c>
      <c r="D16" s="43">
        <v>8000</v>
      </c>
      <c r="E16">
        <f>SUMIF('source fossil - PEMMDB 2019'!$C$1:$AW$1,'calculation fossil pp'!E$2,'source fossil - PEMMDB 2019'!$C16:$AW16)</f>
        <v>163.60599999999999</v>
      </c>
      <c r="F16">
        <f>SUMIF('source fossil - PEMMDB 2019'!$C$1:$AW$1,'calculation fossil pp'!F$2,'source fossil - PEMMDB 2019'!$C16:$AW16)</f>
        <v>0</v>
      </c>
      <c r="G16">
        <f>SUMIF('source fossil - PEMMDB 2019'!$C$1:$AW$1,'calculation fossil pp'!G$2,'source fossil - PEMMDB 2019'!$C16:$AW16)</f>
        <v>0</v>
      </c>
      <c r="H16">
        <f>SUMIF('source fossil - PEMMDB 2019'!$C$1:$AW$1,'calculation fossil pp'!H$2,'source fossil - PEMMDB 2019'!$C16:$AW16)</f>
        <v>0</v>
      </c>
      <c r="I16">
        <f>SUMIF('source fossil - PEMMDB 2019'!$C$1:$AW$1,'calculation fossil pp'!I$2,'source fossil - PEMMDB 2019'!$C16:$AW16)</f>
        <v>0</v>
      </c>
      <c r="J16">
        <f>SUMIF('source fossil - PEMMDB 2019'!$C$1:$AW$1,'calculation fossil pp'!J$2,'source fossil - PEMMDB 2019'!$C16:$AW16)</f>
        <v>627.5</v>
      </c>
      <c r="K16">
        <f>SUMIF('source fossil - PEMMDB 2019'!$C$1:$AW$1,'calculation fossil pp'!K$2,'source fossil - PEMMDB 2019'!$C16:$AW16)</f>
        <v>13.8</v>
      </c>
      <c r="L16">
        <f>SUMIF('source fossil - PEMMDB 2019'!$C$1:$AW$1,'calculation fossil pp'!L$2,'source fossil - PEMMDB 2019'!$C16:$AW16)</f>
        <v>3248.3500000000008</v>
      </c>
      <c r="M16">
        <f>SUMIF('source fossil - PEMMDB 2019'!$C$1:$AW$1,'calculation fossil pp'!M$2,'source fossil - PEMMDB 2019'!$C16:$AW16)</f>
        <v>768.1</v>
      </c>
      <c r="N16">
        <f>SUMIF('source fossil - PEMMDB 2019'!$C$1:$AW$1,'calculation fossil pp'!N$2,'source fossil - PEMMDB 2019'!$C16:$AW16)</f>
        <v>0</v>
      </c>
      <c r="O16">
        <f>SUMIF('source fossil - PEMMDB 2019'!$C$1:$AW$1,'calculation fossil pp'!O$2,'source fossil - PEMMDB 2019'!$C16:$AW16)</f>
        <v>0</v>
      </c>
      <c r="P16">
        <f>SUMIF('source fossil - PEMMDB 2019'!$C$1:$AW$1,'calculation fossil pp'!P$2,'source fossil - PEMMDB 2019'!$C16:$AW16)</f>
        <v>0</v>
      </c>
      <c r="Q16">
        <f>SUMIF('source fossil - PEMMDB 2019'!$C$1:$AW$1,'calculation fossil pp'!Q$2,'source fossil - PEMMDB 2019'!$C16:$AW16)</f>
        <v>1548</v>
      </c>
      <c r="R16">
        <f>SUMIF('source fossil - PEMMDB 2019'!$C$1:$AW$1,'calculation fossil pp'!R$2,'source fossil - PEMMDB 2019'!$C16:$AW16)</f>
        <v>381</v>
      </c>
      <c r="S16">
        <f>SUMIF('source fossil - PEMMDB 2019'!$C$1:$AW$1,'calculation fossil pp'!S$2,'source fossil - PEMMDB 2019'!$C16:$AW16)</f>
        <v>0</v>
      </c>
      <c r="T16">
        <f>SUMIF('source fossil - PEMMDB 2019'!$C$1:$AW$1,'calculation fossil pp'!T$2,'source fossil - PEMMDB 2019'!$C16:$AW16)</f>
        <v>410</v>
      </c>
      <c r="U16">
        <f>SUMIF('source fossil - PEMMDB 2019'!$C$1:$AW$1,'calculation fossil pp'!U$2,'source fossil - PEMMDB 2019'!$C16:$AW16)</f>
        <v>324</v>
      </c>
      <c r="V16">
        <f>SUMIF('source fossil - PEMMDB 2019'!$C$1:$AW$1,'calculation fossil pp'!V$2,'source fossil - PEMMDB 2019'!$C16:$AW16)</f>
        <v>0</v>
      </c>
      <c r="W16">
        <f>SUMIF('source fossil - PEMMDB 2019'!$C$1:$AW$1,'calculation fossil pp'!W$2,'source fossil - PEMMDB 2019'!$C16:$AW16)</f>
        <v>0</v>
      </c>
      <c r="X16">
        <f>SUMIF('source fossil - PEMMDB 2019'!$C$1:$AW$1,'calculation fossil pp'!X$2,'source fossil - PEMMDB 2019'!$C16:$AW16)</f>
        <v>0</v>
      </c>
      <c r="Y16">
        <f>SUMIF('source fossil - PEMMDB 2019'!$C$1:$AW$1,'calculation fossil pp'!Y$2,'source fossil - PEMMDB 2019'!$C16:$AW16)</f>
        <v>0</v>
      </c>
      <c r="Z16">
        <f>SUMIF('source fossil - PEMMDB 2019'!$C$1:$AW$1,'calculation fossil pp'!Z$2,'source fossil - PEMMDB 2019'!$C16:$AW16)</f>
        <v>0</v>
      </c>
      <c r="AA16">
        <f>SUMIF('source fossil - PEMMDB 2019'!$C$1:$AW$1,'calculation fossil pp'!AA$2,'source fossil - PEMMDB 2019'!$C16:$AW16)</f>
        <v>215</v>
      </c>
      <c r="AB16">
        <f>SUMIF('source fossil - PEMMDB 2019'!$C$1:$AW$1,'calculation fossil pp'!AB$2,'source fossil - PEMMDB 2019'!$C16:$AW16)</f>
        <v>0</v>
      </c>
      <c r="AC16">
        <f>SUMIF('source fossil - PEMMDB 2019'!$C$1:$AW$1,'calculation fossil pp'!AC$2,'source fossil - PEMMDB 2019'!$C16:$AW16)</f>
        <v>0</v>
      </c>
      <c r="AD16">
        <f>SUMIF('source fossil - PEMMDB 2019'!$C$1:$AW$1,'calculation fossil pp'!AD$2,'source fossil - PEMMDB 2019'!$C16:$AW16)</f>
        <v>0</v>
      </c>
      <c r="AE16">
        <f>SUMIF('source fossil - PEMMDB 2019'!$C$1:$AW$1,'calculation fossil pp'!AE$2,'source fossil - PEMMDB 2019'!$C16:$AW16)</f>
        <v>0</v>
      </c>
      <c r="AF16">
        <f>SUMIF('source fossil - PEMMDB 2019'!$C$1:$AW$1,'calculation fossil pp'!AF$2,'source fossil - PEMMDB 2019'!$C16:$AW16)</f>
        <v>0</v>
      </c>
      <c r="AG16">
        <f>SUMIF('source fossil - PEMMDB 2019'!$C$1:$AW$1,'calculation fossil pp'!AG$2,'source fossil - PEMMDB 2019'!$C16:$AW16)</f>
        <v>0</v>
      </c>
      <c r="AH16">
        <f>SUMIF('source fossil - PEMMDB 2019'!$C$1:$AW$1,'calculation fossil pp'!AH$2,'source fossil - PEMMDB 2019'!$C16:$AW16)</f>
        <v>0</v>
      </c>
      <c r="AI16">
        <f>SUMIF('source fossil - PEMMDB 2019'!$C$1:$AW$1,'calculation fossil pp'!AI$2,'source fossil - PEMMDB 2019'!$C16:$AW16)</f>
        <v>110.17</v>
      </c>
      <c r="AJ16">
        <f>SUMIF('source fossil - PEMMDB 2019'!$C$1:$AW$1,'calculation fossil pp'!AJ$2,'source fossil - PEMMDB 2019'!$C16:$AW16)</f>
        <v>0</v>
      </c>
      <c r="AK16">
        <f>SUMIF('source fossil - PEMMDB 2019'!$C$1:$AW$1,'calculation fossil pp'!AK$2,'source fossil - PEMMDB 2019'!$C16:$AW16)</f>
        <v>0</v>
      </c>
      <c r="AL16">
        <f>SUMIF('source fossil - PEMMDB 2019'!$C$1:$AW$1,'calculation fossil pp'!AL$2,'source fossil - PEMMDB 2019'!$C16:$AW16)</f>
        <v>459.8</v>
      </c>
      <c r="AM16">
        <f t="shared" si="0"/>
        <v>7809.5260000000007</v>
      </c>
    </row>
    <row r="17" spans="1:39" x14ac:dyDescent="0.2">
      <c r="A17" t="s">
        <v>135</v>
      </c>
      <c r="B17" t="str">
        <f>INDEX('power plant mapping ETM - ENTSO'!$B$1:$B$22,MATCH('calculation fossil pp'!A17,'power plant mapping ETM - ENTSO'!$A$1:$A$22,0))</f>
        <v>Lignite plant</v>
      </c>
      <c r="C17" s="14">
        <f>INDEX('PEMMDB technology parameters'!$D$1:$D$26,MATCH('calculation fossil pp'!A17,'PEMMDB technology parameters'!$A$1:$A$26,0),1)</f>
        <v>0.46</v>
      </c>
      <c r="D17" s="43">
        <v>8000</v>
      </c>
      <c r="E17">
        <f>SUMIF('source fossil - PEMMDB 2019'!$C$1:$AW$1,'calculation fossil pp'!E$2,'source fossil - PEMMDB 2019'!$C17:$AW17)</f>
        <v>0</v>
      </c>
      <c r="F17">
        <f>SUMIF('source fossil - PEMMDB 2019'!$C$1:$AW$1,'calculation fossil pp'!F$2,'source fossil - PEMMDB 2019'!$C17:$AW17)</f>
        <v>0</v>
      </c>
      <c r="G17">
        <f>SUMIF('source fossil - PEMMDB 2019'!$C$1:$AW$1,'calculation fossil pp'!G$2,'source fossil - PEMMDB 2019'!$C17:$AW17)</f>
        <v>0</v>
      </c>
      <c r="H17">
        <f>SUMIF('source fossil - PEMMDB 2019'!$C$1:$AW$1,'calculation fossil pp'!H$2,'source fossil - PEMMDB 2019'!$C17:$AW17)</f>
        <v>0</v>
      </c>
      <c r="I17">
        <f>SUMIF('source fossil - PEMMDB 2019'!$C$1:$AW$1,'calculation fossil pp'!I$2,'source fossil - PEMMDB 2019'!$C17:$AW17)</f>
        <v>0</v>
      </c>
      <c r="J17">
        <f>SUMIF('source fossil - PEMMDB 2019'!$C$1:$AW$1,'calculation fossil pp'!J$2,'source fossil - PEMMDB 2019'!$C17:$AW17)</f>
        <v>0</v>
      </c>
      <c r="K17">
        <f>SUMIF('source fossil - PEMMDB 2019'!$C$1:$AW$1,'calculation fossil pp'!K$2,'source fossil - PEMMDB 2019'!$C17:$AW17)</f>
        <v>593.5</v>
      </c>
      <c r="L17">
        <f>SUMIF('source fossil - PEMMDB 2019'!$C$1:$AW$1,'calculation fossil pp'!L$2,'source fossil - PEMMDB 2019'!$C17:$AW17)</f>
        <v>6461.02</v>
      </c>
      <c r="M17">
        <f>SUMIF('source fossil - PEMMDB 2019'!$C$1:$AW$1,'calculation fossil pp'!M$2,'source fossil - PEMMDB 2019'!$C17:$AW17)</f>
        <v>0</v>
      </c>
      <c r="N17">
        <f>SUMIF('source fossil - PEMMDB 2019'!$C$1:$AW$1,'calculation fossil pp'!N$2,'source fossil - PEMMDB 2019'!$C17:$AW17)</f>
        <v>0</v>
      </c>
      <c r="O17">
        <f>SUMIF('source fossil - PEMMDB 2019'!$C$1:$AW$1,'calculation fossil pp'!O$2,'source fossil - PEMMDB 2019'!$C17:$AW17)</f>
        <v>0</v>
      </c>
      <c r="P17">
        <f>SUMIF('source fossil - PEMMDB 2019'!$C$1:$AW$1,'calculation fossil pp'!P$2,'source fossil - PEMMDB 2019'!$C17:$AW17)</f>
        <v>0</v>
      </c>
      <c r="Q17">
        <f>SUMIF('source fossil - PEMMDB 2019'!$C$1:$AW$1,'calculation fossil pp'!Q$2,'source fossil - PEMMDB 2019'!$C17:$AW17)</f>
        <v>0</v>
      </c>
      <c r="R17">
        <f>SUMIF('source fossil - PEMMDB 2019'!$C$1:$AW$1,'calculation fossil pp'!R$2,'source fossil - PEMMDB 2019'!$C17:$AW17)</f>
        <v>0</v>
      </c>
      <c r="S17">
        <f>SUMIF('source fossil - PEMMDB 2019'!$C$1:$AW$1,'calculation fossil pp'!S$2,'source fossil - PEMMDB 2019'!$C17:$AW17)</f>
        <v>0</v>
      </c>
      <c r="T17">
        <f>SUMIF('source fossil - PEMMDB 2019'!$C$1:$AW$1,'calculation fossil pp'!T$2,'source fossil - PEMMDB 2019'!$C17:$AW17)</f>
        <v>0</v>
      </c>
      <c r="U17">
        <f>SUMIF('source fossil - PEMMDB 2019'!$C$1:$AW$1,'calculation fossil pp'!U$2,'source fossil - PEMMDB 2019'!$C17:$AW17)</f>
        <v>0</v>
      </c>
      <c r="V17">
        <f>SUMIF('source fossil - PEMMDB 2019'!$C$1:$AW$1,'calculation fossil pp'!V$2,'source fossil - PEMMDB 2019'!$C17:$AW17)</f>
        <v>0</v>
      </c>
      <c r="W17">
        <f>SUMIF('source fossil - PEMMDB 2019'!$C$1:$AW$1,'calculation fossil pp'!W$2,'source fossil - PEMMDB 2019'!$C17:$AW17)</f>
        <v>0</v>
      </c>
      <c r="X17">
        <f>SUMIF('source fossil - PEMMDB 2019'!$C$1:$AW$1,'calculation fossil pp'!X$2,'source fossil - PEMMDB 2019'!$C17:$AW17)</f>
        <v>0</v>
      </c>
      <c r="Y17">
        <f>SUMIF('source fossil - PEMMDB 2019'!$C$1:$AW$1,'calculation fossil pp'!Y$2,'source fossil - PEMMDB 2019'!$C17:$AW17)</f>
        <v>0</v>
      </c>
      <c r="Z17">
        <f>SUMIF('source fossil - PEMMDB 2019'!$C$1:$AW$1,'calculation fossil pp'!Z$2,'source fossil - PEMMDB 2019'!$C17:$AW17)</f>
        <v>0</v>
      </c>
      <c r="AA17">
        <f>SUMIF('source fossil - PEMMDB 2019'!$C$1:$AW$1,'calculation fossil pp'!AA$2,'source fossil - PEMMDB 2019'!$C17:$AW17)</f>
        <v>0</v>
      </c>
      <c r="AB17">
        <f>SUMIF('source fossil - PEMMDB 2019'!$C$1:$AW$1,'calculation fossil pp'!AB$2,'source fossil - PEMMDB 2019'!$C17:$AW17)</f>
        <v>0</v>
      </c>
      <c r="AC17">
        <f>SUMIF('source fossil - PEMMDB 2019'!$C$1:$AW$1,'calculation fossil pp'!AC$2,'source fossil - PEMMDB 2019'!$C17:$AW17)</f>
        <v>0</v>
      </c>
      <c r="AD17">
        <f>SUMIF('source fossil - PEMMDB 2019'!$C$1:$AW$1,'calculation fossil pp'!AD$2,'source fossil - PEMMDB 2019'!$C17:$AW17)</f>
        <v>0</v>
      </c>
      <c r="AE17">
        <f>SUMIF('source fossil - PEMMDB 2019'!$C$1:$AW$1,'calculation fossil pp'!AE$2,'source fossil - PEMMDB 2019'!$C17:$AW17)</f>
        <v>0</v>
      </c>
      <c r="AF17">
        <f>SUMIF('source fossil - PEMMDB 2019'!$C$1:$AW$1,'calculation fossil pp'!AF$2,'source fossil - PEMMDB 2019'!$C17:$AW17)</f>
        <v>0</v>
      </c>
      <c r="AG17">
        <f>SUMIF('source fossil - PEMMDB 2019'!$C$1:$AW$1,'calculation fossil pp'!AG$2,'source fossil - PEMMDB 2019'!$C17:$AW17)</f>
        <v>0</v>
      </c>
      <c r="AH17">
        <f>SUMIF('source fossil - PEMMDB 2019'!$C$1:$AW$1,'calculation fossil pp'!AH$2,'source fossil - PEMMDB 2019'!$C17:$AW17)</f>
        <v>0</v>
      </c>
      <c r="AI17">
        <f>SUMIF('source fossil - PEMMDB 2019'!$C$1:$AW$1,'calculation fossil pp'!AI$2,'source fossil - PEMMDB 2019'!$C17:$AW17)</f>
        <v>65.23</v>
      </c>
      <c r="AJ17">
        <f>SUMIF('source fossil - PEMMDB 2019'!$C$1:$AW$1,'calculation fossil pp'!AJ$2,'source fossil - PEMMDB 2019'!$C17:$AW17)</f>
        <v>0</v>
      </c>
      <c r="AK17">
        <f>SUMIF('source fossil - PEMMDB 2019'!$C$1:$AW$1,'calculation fossil pp'!AK$2,'source fossil - PEMMDB 2019'!$C17:$AW17)</f>
        <v>0</v>
      </c>
      <c r="AL17">
        <f>SUMIF('source fossil - PEMMDB 2019'!$C$1:$AW$1,'calculation fossil pp'!AL$2,'source fossil - PEMMDB 2019'!$C17:$AW17)</f>
        <v>0</v>
      </c>
      <c r="AM17">
        <f t="shared" si="0"/>
        <v>7119.75</v>
      </c>
    </row>
    <row r="18" spans="1:39" x14ac:dyDescent="0.2">
      <c r="A18" t="s">
        <v>136</v>
      </c>
      <c r="B18" t="str">
        <f>INDEX('power plant mapping ETM - ENTSO'!$B$1:$B$22,MATCH('calculation fossil pp'!A18,'power plant mapping ETM - ENTSO'!$A$1:$A$22,0))</f>
        <v>Lignite plant</v>
      </c>
      <c r="C18" s="14">
        <f>INDEX('PEMMDB technology parameters'!$D$1:$D$26,MATCH('calculation fossil pp'!A18,'PEMMDB technology parameters'!$A$1:$A$26,0),1)</f>
        <v>0.35</v>
      </c>
      <c r="D18" s="43">
        <v>8000</v>
      </c>
      <c r="E18">
        <f>SUMIF('source fossil - PEMMDB 2019'!$C$1:$AW$1,'calculation fossil pp'!E$2,'source fossil - PEMMDB 2019'!$C18:$AW18)</f>
        <v>0</v>
      </c>
      <c r="F18">
        <f>SUMIF('source fossil - PEMMDB 2019'!$C$1:$AW$1,'calculation fossil pp'!F$2,'source fossil - PEMMDB 2019'!$C18:$AW18)</f>
        <v>1613</v>
      </c>
      <c r="G18">
        <f>SUMIF('source fossil - PEMMDB 2019'!$C$1:$AW$1,'calculation fossil pp'!G$2,'source fossil - PEMMDB 2019'!$C18:$AW18)</f>
        <v>0</v>
      </c>
      <c r="H18">
        <f>SUMIF('source fossil - PEMMDB 2019'!$C$1:$AW$1,'calculation fossil pp'!H$2,'source fossil - PEMMDB 2019'!$C18:$AW18)</f>
        <v>2979</v>
      </c>
      <c r="I18">
        <f>SUMIF('source fossil - PEMMDB 2019'!$C$1:$AW$1,'calculation fossil pp'!I$2,'source fossil - PEMMDB 2019'!$C18:$AW18)</f>
        <v>0</v>
      </c>
      <c r="J18">
        <f>SUMIF('source fossil - PEMMDB 2019'!$C$1:$AW$1,'calculation fossil pp'!J$2,'source fossil - PEMMDB 2019'!$C18:$AW18)</f>
        <v>0</v>
      </c>
      <c r="K18">
        <f>SUMIF('source fossil - PEMMDB 2019'!$C$1:$AW$1,'calculation fossil pp'!K$2,'source fossil - PEMMDB 2019'!$C18:$AW18)</f>
        <v>5949.1504000000004</v>
      </c>
      <c r="L18">
        <f>SUMIF('source fossil - PEMMDB 2019'!$C$1:$AW$1,'calculation fossil pp'!L$2,'source fossil - PEMMDB 2019'!$C18:$AW18)</f>
        <v>8292.7999999999993</v>
      </c>
      <c r="M18">
        <f>SUMIF('source fossil - PEMMDB 2019'!$C$1:$AW$1,'calculation fossil pp'!M$2,'source fossil - PEMMDB 2019'!$C18:$AW18)</f>
        <v>0</v>
      </c>
      <c r="N18">
        <f>SUMIF('source fossil - PEMMDB 2019'!$C$1:$AW$1,'calculation fossil pp'!N$2,'source fossil - PEMMDB 2019'!$C18:$AW18)</f>
        <v>0</v>
      </c>
      <c r="O18">
        <f>SUMIF('source fossil - PEMMDB 2019'!$C$1:$AW$1,'calculation fossil pp'!O$2,'source fossil - PEMMDB 2019'!$C18:$AW18)</f>
        <v>0</v>
      </c>
      <c r="P18">
        <f>SUMIF('source fossil - PEMMDB 2019'!$C$1:$AW$1,'calculation fossil pp'!P$2,'source fossil - PEMMDB 2019'!$C18:$AW18)</f>
        <v>0</v>
      </c>
      <c r="Q18">
        <f>SUMIF('source fossil - PEMMDB 2019'!$C$1:$AW$1,'calculation fossil pp'!Q$2,'source fossil - PEMMDB 2019'!$C18:$AW18)</f>
        <v>0</v>
      </c>
      <c r="R18">
        <f>SUMIF('source fossil - PEMMDB 2019'!$C$1:$AW$1,'calculation fossil pp'!R$2,'source fossil - PEMMDB 2019'!$C18:$AW18)</f>
        <v>2731</v>
      </c>
      <c r="S18">
        <f>SUMIF('source fossil - PEMMDB 2019'!$C$1:$AW$1,'calculation fossil pp'!S$2,'source fossil - PEMMDB 2019'!$C18:$AW18)</f>
        <v>0</v>
      </c>
      <c r="T18">
        <f>SUMIF('source fossil - PEMMDB 2019'!$C$1:$AW$1,'calculation fossil pp'!T$2,'source fossil - PEMMDB 2019'!$C18:$AW18)</f>
        <v>853</v>
      </c>
      <c r="U18">
        <f>SUMIF('source fossil - PEMMDB 2019'!$C$1:$AW$1,'calculation fossil pp'!U$2,'source fossil - PEMMDB 2019'!$C18:$AW18)</f>
        <v>78</v>
      </c>
      <c r="V18">
        <f>SUMIF('source fossil - PEMMDB 2019'!$C$1:$AW$1,'calculation fossil pp'!V$2,'source fossil - PEMMDB 2019'!$C18:$AW18)</f>
        <v>0</v>
      </c>
      <c r="W18">
        <f>SUMIF('source fossil - PEMMDB 2019'!$C$1:$AW$1,'calculation fossil pp'!W$2,'source fossil - PEMMDB 2019'!$C18:$AW18)</f>
        <v>0</v>
      </c>
      <c r="X18">
        <f>SUMIF('source fossil - PEMMDB 2019'!$C$1:$AW$1,'calculation fossil pp'!X$2,'source fossil - PEMMDB 2019'!$C18:$AW18)</f>
        <v>0</v>
      </c>
      <c r="Y18">
        <f>SUMIF('source fossil - PEMMDB 2019'!$C$1:$AW$1,'calculation fossil pp'!Y$2,'source fossil - PEMMDB 2019'!$C18:$AW18)</f>
        <v>0</v>
      </c>
      <c r="Z18">
        <f>SUMIF('source fossil - PEMMDB 2019'!$C$1:$AW$1,'calculation fossil pp'!Z$2,'source fossil - PEMMDB 2019'!$C18:$AW18)</f>
        <v>615</v>
      </c>
      <c r="AA18">
        <f>SUMIF('source fossil - PEMMDB 2019'!$C$1:$AW$1,'calculation fossil pp'!AA$2,'source fossil - PEMMDB 2019'!$C18:$AW18)</f>
        <v>0</v>
      </c>
      <c r="AB18">
        <f>SUMIF('source fossil - PEMMDB 2019'!$C$1:$AW$1,'calculation fossil pp'!AB$2,'source fossil - PEMMDB 2019'!$C18:$AW18)</f>
        <v>0</v>
      </c>
      <c r="AC18">
        <f>SUMIF('source fossil - PEMMDB 2019'!$C$1:$AW$1,'calculation fossil pp'!AC$2,'source fossil - PEMMDB 2019'!$C18:$AW18)</f>
        <v>5713</v>
      </c>
      <c r="AD18">
        <f>SUMIF('source fossil - PEMMDB 2019'!$C$1:$AW$1,'calculation fossil pp'!AD$2,'source fossil - PEMMDB 2019'!$C18:$AW18)</f>
        <v>0</v>
      </c>
      <c r="AE18">
        <f>SUMIF('source fossil - PEMMDB 2019'!$C$1:$AW$1,'calculation fossil pp'!AE$2,'source fossil - PEMMDB 2019'!$C18:$AW18)</f>
        <v>2807.3</v>
      </c>
      <c r="AF18">
        <f>SUMIF('source fossil - PEMMDB 2019'!$C$1:$AW$1,'calculation fossil pp'!AF$2,'source fossil - PEMMDB 2019'!$C18:$AW18)</f>
        <v>893</v>
      </c>
      <c r="AG18">
        <f>SUMIF('source fossil - PEMMDB 2019'!$C$1:$AW$1,'calculation fossil pp'!AG$2,'source fossil - PEMMDB 2019'!$C18:$AW18)</f>
        <v>0</v>
      </c>
      <c r="AH18">
        <f>SUMIF('source fossil - PEMMDB 2019'!$C$1:$AW$1,'calculation fossil pp'!AH$2,'source fossil - PEMMDB 2019'!$C18:$AW18)</f>
        <v>553</v>
      </c>
      <c r="AI18">
        <f>SUMIF('source fossil - PEMMDB 2019'!$C$1:$AW$1,'calculation fossil pp'!AI$2,'source fossil - PEMMDB 2019'!$C18:$AW18)</f>
        <v>278.8</v>
      </c>
      <c r="AJ18">
        <f>SUMIF('source fossil - PEMMDB 2019'!$C$1:$AW$1,'calculation fossil pp'!AJ$2,'source fossil - PEMMDB 2019'!$C18:$AW18)</f>
        <v>6012.8184448847524</v>
      </c>
      <c r="AK18">
        <f>SUMIF('source fossil - PEMMDB 2019'!$C$1:$AW$1,'calculation fossil pp'!AK$2,'source fossil - PEMMDB 2019'!$C18:$AW18)</f>
        <v>0</v>
      </c>
      <c r="AL18">
        <f>SUMIF('source fossil - PEMMDB 2019'!$C$1:$AW$1,'calculation fossil pp'!AL$2,'source fossil - PEMMDB 2019'!$C18:$AW18)</f>
        <v>18</v>
      </c>
      <c r="AM18">
        <f t="shared" si="0"/>
        <v>30235.0504</v>
      </c>
    </row>
    <row r="19" spans="1:39" x14ac:dyDescent="0.2">
      <c r="A19" t="s">
        <v>137</v>
      </c>
      <c r="B19" t="str">
        <f>INDEX('power plant mapping ETM - ENTSO'!$B$1:$B$22,MATCH('calculation fossil pp'!A19,'power plant mapping ETM - ENTSO'!$A$1:$A$22,0))</f>
        <v>Lignite plant</v>
      </c>
      <c r="C19" s="14">
        <f>INDEX('PEMMDB technology parameters'!$D$1:$D$26,MATCH('calculation fossil pp'!A19,'PEMMDB technology parameters'!$A$1:$A$26,0),1)</f>
        <v>0.4</v>
      </c>
      <c r="D19" s="43">
        <v>8000</v>
      </c>
      <c r="E19">
        <f>SUMIF('source fossil - PEMMDB 2019'!$C$1:$AW$1,'calculation fossil pp'!E$2,'source fossil - PEMMDB 2019'!$C19:$AW19)</f>
        <v>0</v>
      </c>
      <c r="F19">
        <f>SUMIF('source fossil - PEMMDB 2019'!$C$1:$AW$1,'calculation fossil pp'!F$2,'source fossil - PEMMDB 2019'!$C19:$AW19)</f>
        <v>275</v>
      </c>
      <c r="G19">
        <f>SUMIF('source fossil - PEMMDB 2019'!$C$1:$AW$1,'calculation fossil pp'!G$2,'source fossil - PEMMDB 2019'!$C19:$AW19)</f>
        <v>0</v>
      </c>
      <c r="H19">
        <f>SUMIF('source fossil - PEMMDB 2019'!$C$1:$AW$1,'calculation fossil pp'!H$2,'source fossil - PEMMDB 2019'!$C19:$AW19)</f>
        <v>600</v>
      </c>
      <c r="I19">
        <f>SUMIF('source fossil - PEMMDB 2019'!$C$1:$AW$1,'calculation fossil pp'!I$2,'source fossil - PEMMDB 2019'!$C19:$AW19)</f>
        <v>0</v>
      </c>
      <c r="J19">
        <f>SUMIF('source fossil - PEMMDB 2019'!$C$1:$AW$1,'calculation fossil pp'!J$2,'source fossil - PEMMDB 2019'!$C19:$AW19)</f>
        <v>0</v>
      </c>
      <c r="K19">
        <f>SUMIF('source fossil - PEMMDB 2019'!$C$1:$AW$1,'calculation fossil pp'!K$2,'source fossil - PEMMDB 2019'!$C19:$AW19)</f>
        <v>0</v>
      </c>
      <c r="L19">
        <f>SUMIF('source fossil - PEMMDB 2019'!$C$1:$AW$1,'calculation fossil pp'!L$2,'source fossil - PEMMDB 2019'!$C19:$AW19)</f>
        <v>3311.5000000000009</v>
      </c>
      <c r="M19">
        <f>SUMIF('source fossil - PEMMDB 2019'!$C$1:$AW$1,'calculation fossil pp'!M$2,'source fossil - PEMMDB 2019'!$C19:$AW19)</f>
        <v>0</v>
      </c>
      <c r="N19">
        <f>SUMIF('source fossil - PEMMDB 2019'!$C$1:$AW$1,'calculation fossil pp'!N$2,'source fossil - PEMMDB 2019'!$C19:$AW19)</f>
        <v>0</v>
      </c>
      <c r="O19">
        <f>SUMIF('source fossil - PEMMDB 2019'!$C$1:$AW$1,'calculation fossil pp'!O$2,'source fossil - PEMMDB 2019'!$C19:$AW19)</f>
        <v>0</v>
      </c>
      <c r="P19">
        <f>SUMIF('source fossil - PEMMDB 2019'!$C$1:$AW$1,'calculation fossil pp'!P$2,'source fossil - PEMMDB 2019'!$C19:$AW19)</f>
        <v>0</v>
      </c>
      <c r="Q19">
        <f>SUMIF('source fossil - PEMMDB 2019'!$C$1:$AW$1,'calculation fossil pp'!Q$2,'source fossil - PEMMDB 2019'!$C19:$AW19)</f>
        <v>0</v>
      </c>
      <c r="R19">
        <f>SUMIF('source fossil - PEMMDB 2019'!$C$1:$AW$1,'calculation fossil pp'!R$2,'source fossil - PEMMDB 2019'!$C19:$AW19)</f>
        <v>631</v>
      </c>
      <c r="S19">
        <f>SUMIF('source fossil - PEMMDB 2019'!$C$1:$AW$1,'calculation fossil pp'!S$2,'source fossil - PEMMDB 2019'!$C19:$AW19)</f>
        <v>0</v>
      </c>
      <c r="T19">
        <f>SUMIF('source fossil - PEMMDB 2019'!$C$1:$AW$1,'calculation fossil pp'!T$2,'source fossil - PEMMDB 2019'!$C19:$AW19)</f>
        <v>0</v>
      </c>
      <c r="U19">
        <f>SUMIF('source fossil - PEMMDB 2019'!$C$1:$AW$1,'calculation fossil pp'!U$2,'source fossil - PEMMDB 2019'!$C19:$AW19)</f>
        <v>346</v>
      </c>
      <c r="V19">
        <f>SUMIF('source fossil - PEMMDB 2019'!$C$1:$AW$1,'calculation fossil pp'!V$2,'source fossil - PEMMDB 2019'!$C19:$AW19)</f>
        <v>0</v>
      </c>
      <c r="W19">
        <f>SUMIF('source fossil - PEMMDB 2019'!$C$1:$AW$1,'calculation fossil pp'!W$2,'source fossil - PEMMDB 2019'!$C19:$AW19)</f>
        <v>0</v>
      </c>
      <c r="X19">
        <f>SUMIF('source fossil - PEMMDB 2019'!$C$1:$AW$1,'calculation fossil pp'!X$2,'source fossil - PEMMDB 2019'!$C19:$AW19)</f>
        <v>0</v>
      </c>
      <c r="Y19">
        <f>SUMIF('source fossil - PEMMDB 2019'!$C$1:$AW$1,'calculation fossil pp'!Y$2,'source fossil - PEMMDB 2019'!$C19:$AW19)</f>
        <v>225</v>
      </c>
      <c r="Z19">
        <f>SUMIF('source fossil - PEMMDB 2019'!$C$1:$AW$1,'calculation fossil pp'!Z$2,'source fossil - PEMMDB 2019'!$C19:$AW19)</f>
        <v>0</v>
      </c>
      <c r="AA19">
        <f>SUMIF('source fossil - PEMMDB 2019'!$C$1:$AW$1,'calculation fossil pp'!AA$2,'source fossil - PEMMDB 2019'!$C19:$AW19)</f>
        <v>0</v>
      </c>
      <c r="AB19">
        <f>SUMIF('source fossil - PEMMDB 2019'!$C$1:$AW$1,'calculation fossil pp'!AB$2,'source fossil - PEMMDB 2019'!$C19:$AW19)</f>
        <v>0</v>
      </c>
      <c r="AC19">
        <f>SUMIF('source fossil - PEMMDB 2019'!$C$1:$AW$1,'calculation fossil pp'!AC$2,'source fossil - PEMMDB 2019'!$C19:$AW19)</f>
        <v>1831</v>
      </c>
      <c r="AD19">
        <f>SUMIF('source fossil - PEMMDB 2019'!$C$1:$AW$1,'calculation fossil pp'!AD$2,'source fossil - PEMMDB 2019'!$C19:$AW19)</f>
        <v>0</v>
      </c>
      <c r="AE19">
        <f>SUMIF('source fossil - PEMMDB 2019'!$C$1:$AW$1,'calculation fossil pp'!AE$2,'source fossil - PEMMDB 2019'!$C19:$AW19)</f>
        <v>0</v>
      </c>
      <c r="AF19">
        <f>SUMIF('source fossil - PEMMDB 2019'!$C$1:$AW$1,'calculation fossil pp'!AF$2,'source fossil - PEMMDB 2019'!$C19:$AW19)</f>
        <v>4288.2480000000005</v>
      </c>
      <c r="AG19">
        <f>SUMIF('source fossil - PEMMDB 2019'!$C$1:$AW$1,'calculation fossil pp'!AG$2,'source fossil - PEMMDB 2019'!$C19:$AW19)</f>
        <v>0</v>
      </c>
      <c r="AH19">
        <f>SUMIF('source fossil - PEMMDB 2019'!$C$1:$AW$1,'calculation fossil pp'!AH$2,'source fossil - PEMMDB 2019'!$C19:$AW19)</f>
        <v>539</v>
      </c>
      <c r="AI19">
        <f>SUMIF('source fossil - PEMMDB 2019'!$C$1:$AW$1,'calculation fossil pp'!AI$2,'source fossil - PEMMDB 2019'!$C19:$AW19)</f>
        <v>36.44</v>
      </c>
      <c r="AJ19">
        <f>SUMIF('source fossil - PEMMDB 2019'!$C$1:$AW$1,'calculation fossil pp'!AJ$2,'source fossil - PEMMDB 2019'!$C19:$AW19)</f>
        <v>1885.0064689844262</v>
      </c>
      <c r="AK19">
        <f>SUMIF('source fossil - PEMMDB 2019'!$C$1:$AW$1,'calculation fossil pp'!AK$2,'source fossil - PEMMDB 2019'!$C19:$AW19)</f>
        <v>0</v>
      </c>
      <c r="AL19">
        <f>SUMIF('source fossil - PEMMDB 2019'!$C$1:$AW$1,'calculation fossil pp'!AL$2,'source fossil - PEMMDB 2019'!$C19:$AW19)</f>
        <v>0</v>
      </c>
      <c r="AM19">
        <f t="shared" si="0"/>
        <v>7294.9400000000005</v>
      </c>
    </row>
    <row r="20" spans="1:39" x14ac:dyDescent="0.2">
      <c r="A20" t="s">
        <v>138</v>
      </c>
      <c r="B20" t="str">
        <f>INDEX('power plant mapping ETM - ENTSO'!$B$1:$B$22,MATCH('calculation fossil pp'!A20,'power plant mapping ETM - ENTSO'!$A$1:$A$22,0))</f>
        <v>Nuclear conventional</v>
      </c>
      <c r="C20" s="14">
        <f>INDEX('PEMMDB technology parameters'!$D$1:$D$26,MATCH('calculation fossil pp'!A20,'PEMMDB technology parameters'!$A$1:$A$26,0),1)</f>
        <v>0.33</v>
      </c>
      <c r="D20" s="43">
        <v>8000</v>
      </c>
      <c r="E20">
        <f>SUMIF('source fossil - PEMMDB 2019'!$C$1:$AW$1,'calculation fossil pp'!E$2,'source fossil - PEMMDB 2019'!$C20:$AW20)</f>
        <v>0</v>
      </c>
      <c r="F20">
        <f>SUMIF('source fossil - PEMMDB 2019'!$C$1:$AW$1,'calculation fossil pp'!F$2,'source fossil - PEMMDB 2019'!$C20:$AW20)</f>
        <v>0</v>
      </c>
      <c r="G20">
        <f>SUMIF('source fossil - PEMMDB 2019'!$C$1:$AW$1,'calculation fossil pp'!G$2,'source fossil - PEMMDB 2019'!$C20:$AW20)</f>
        <v>5943</v>
      </c>
      <c r="H20">
        <f>SUMIF('source fossil - PEMMDB 2019'!$C$1:$AW$1,'calculation fossil pp'!H$2,'source fossil - PEMMDB 2019'!$C20:$AW20)</f>
        <v>1960</v>
      </c>
      <c r="I20">
        <f>SUMIF('source fossil - PEMMDB 2019'!$C$1:$AW$1,'calculation fossil pp'!I$2,'source fossil - PEMMDB 2019'!$C20:$AW20)</f>
        <v>2930</v>
      </c>
      <c r="J20">
        <f>SUMIF('source fossil - PEMMDB 2019'!$C$1:$AW$1,'calculation fossil pp'!J$2,'source fossil - PEMMDB 2019'!$C20:$AW20)</f>
        <v>0</v>
      </c>
      <c r="K20">
        <f>SUMIF('source fossil - PEMMDB 2019'!$C$1:$AW$1,'calculation fossil pp'!K$2,'source fossil - PEMMDB 2019'!$C20:$AW20)</f>
        <v>4055.1</v>
      </c>
      <c r="L20">
        <f>SUMIF('source fossil - PEMMDB 2019'!$C$1:$AW$1,'calculation fossil pp'!L$2,'source fossil - PEMMDB 2019'!$C20:$AW20)</f>
        <v>8114</v>
      </c>
      <c r="M20">
        <f>SUMIF('source fossil - PEMMDB 2019'!$C$1:$AW$1,'calculation fossil pp'!M$2,'source fossil - PEMMDB 2019'!$C20:$AW20)</f>
        <v>0</v>
      </c>
      <c r="N20">
        <f>SUMIF('source fossil - PEMMDB 2019'!$C$1:$AW$1,'calculation fossil pp'!N$2,'source fossil - PEMMDB 2019'!$C20:$AW20)</f>
        <v>0</v>
      </c>
      <c r="O20">
        <f>SUMIF('source fossil - PEMMDB 2019'!$C$1:$AW$1,'calculation fossil pp'!O$2,'source fossil - PEMMDB 2019'!$C20:$AW20)</f>
        <v>7117.36</v>
      </c>
      <c r="P20">
        <f>SUMIF('source fossil - PEMMDB 2019'!$C$1:$AW$1,'calculation fossil pp'!P$2,'source fossil - PEMMDB 2019'!$C20:$AW20)</f>
        <v>2794</v>
      </c>
      <c r="Q20">
        <f>SUMIF('source fossil - PEMMDB 2019'!$C$1:$AW$1,'calculation fossil pp'!Q$2,'source fossil - PEMMDB 2019'!$C20:$AW20)</f>
        <v>61868</v>
      </c>
      <c r="R20">
        <f>SUMIF('source fossil - PEMMDB 2019'!$C$1:$AW$1,'calculation fossil pp'!R$2,'source fossil - PEMMDB 2019'!$C20:$AW20)</f>
        <v>0</v>
      </c>
      <c r="S20">
        <f>SUMIF('source fossil - PEMMDB 2019'!$C$1:$AW$1,'calculation fossil pp'!S$2,'source fossil - PEMMDB 2019'!$C20:$AW20)</f>
        <v>0</v>
      </c>
      <c r="T20">
        <f>SUMIF('source fossil - PEMMDB 2019'!$C$1:$AW$1,'calculation fossil pp'!T$2,'source fossil - PEMMDB 2019'!$C20:$AW20)</f>
        <v>1900</v>
      </c>
      <c r="U20">
        <f>SUMIF('source fossil - PEMMDB 2019'!$C$1:$AW$1,'calculation fossil pp'!U$2,'source fossil - PEMMDB 2019'!$C20:$AW20)</f>
        <v>0</v>
      </c>
      <c r="V20">
        <f>SUMIF('source fossil - PEMMDB 2019'!$C$1:$AW$1,'calculation fossil pp'!V$2,'source fossil - PEMMDB 2019'!$C20:$AW20)</f>
        <v>0</v>
      </c>
      <c r="W20">
        <f>SUMIF('source fossil - PEMMDB 2019'!$C$1:$AW$1,'calculation fossil pp'!W$2,'source fossil - PEMMDB 2019'!$C20:$AW20)</f>
        <v>0</v>
      </c>
      <c r="X20">
        <f>SUMIF('source fossil - PEMMDB 2019'!$C$1:$AW$1,'calculation fossil pp'!X$2,'source fossil - PEMMDB 2019'!$C20:$AW20)</f>
        <v>0</v>
      </c>
      <c r="Y20">
        <f>SUMIF('source fossil - PEMMDB 2019'!$C$1:$AW$1,'calculation fossil pp'!Y$2,'source fossil - PEMMDB 2019'!$C20:$AW20)</f>
        <v>0</v>
      </c>
      <c r="Z20">
        <f>SUMIF('source fossil - PEMMDB 2019'!$C$1:$AW$1,'calculation fossil pp'!Z$2,'source fossil - PEMMDB 2019'!$C20:$AW20)</f>
        <v>0</v>
      </c>
      <c r="AA20">
        <f>SUMIF('source fossil - PEMMDB 2019'!$C$1:$AW$1,'calculation fossil pp'!AA$2,'source fossil - PEMMDB 2019'!$C20:$AW20)</f>
        <v>0</v>
      </c>
      <c r="AB20">
        <f>SUMIF('source fossil - PEMMDB 2019'!$C$1:$AW$1,'calculation fossil pp'!AB$2,'source fossil - PEMMDB 2019'!$C20:$AW20)</f>
        <v>486</v>
      </c>
      <c r="AC20">
        <f>SUMIF('source fossil - PEMMDB 2019'!$C$1:$AW$1,'calculation fossil pp'!AC$2,'source fossil - PEMMDB 2019'!$C20:$AW20)</f>
        <v>0</v>
      </c>
      <c r="AD20">
        <f>SUMIF('source fossil - PEMMDB 2019'!$C$1:$AW$1,'calculation fossil pp'!AD$2,'source fossil - PEMMDB 2019'!$C20:$AW20)</f>
        <v>0</v>
      </c>
      <c r="AE20">
        <f>SUMIF('source fossil - PEMMDB 2019'!$C$1:$AW$1,'calculation fossil pp'!AE$2,'source fossil - PEMMDB 2019'!$C20:$AW20)</f>
        <v>1300</v>
      </c>
      <c r="AF20">
        <f>SUMIF('source fossil - PEMMDB 2019'!$C$1:$AW$1,'calculation fossil pp'!AF$2,'source fossil - PEMMDB 2019'!$C20:$AW20)</f>
        <v>0</v>
      </c>
      <c r="AG20">
        <f>SUMIF('source fossil - PEMMDB 2019'!$C$1:$AW$1,'calculation fossil pp'!AG$2,'source fossil - PEMMDB 2019'!$C20:$AW20)</f>
        <v>7715</v>
      </c>
      <c r="AH20">
        <f>SUMIF('source fossil - PEMMDB 2019'!$C$1:$AW$1,'calculation fossil pp'!AH$2,'source fossil - PEMMDB 2019'!$C20:$AW20)</f>
        <v>703</v>
      </c>
      <c r="AI20">
        <f>SUMIF('source fossil - PEMMDB 2019'!$C$1:$AW$1,'calculation fossil pp'!AI$2,'source fossil - PEMMDB 2019'!$C20:$AW20)</f>
        <v>1797.9548500000001</v>
      </c>
      <c r="AJ20">
        <f>SUMIF('source fossil - PEMMDB 2019'!$C$1:$AW$1,'calculation fossil pp'!AJ$2,'source fossil - PEMMDB 2019'!$C20:$AW20)</f>
        <v>0</v>
      </c>
      <c r="AK20">
        <f>SUMIF('source fossil - PEMMDB 2019'!$C$1:$AW$1,'calculation fossil pp'!AK$2,'source fossil - PEMMDB 2019'!$C20:$AW20)</f>
        <v>0</v>
      </c>
      <c r="AL20">
        <f>SUMIF('source fossil - PEMMDB 2019'!$C$1:$AW$1,'calculation fossil pp'!AL$2,'source fossil - PEMMDB 2019'!$C20:$AW20)</f>
        <v>9256</v>
      </c>
      <c r="AM20">
        <f t="shared" si="0"/>
        <v>105753.41484999999</v>
      </c>
    </row>
    <row r="21" spans="1:39" x14ac:dyDescent="0.2">
      <c r="A21" t="s">
        <v>140</v>
      </c>
      <c r="B21" t="str">
        <f>INDEX('power plant mapping ETM - ENTSO'!$B$1:$B$22,MATCH('calculation fossil pp'!A21,'power plant mapping ETM - ENTSO'!$A$1:$A$22,0))</f>
        <v>Oil-fired plant</v>
      </c>
      <c r="C21" s="14">
        <f>INDEX('PEMMDB technology parameters'!$D$1:$D$26,MATCH('calculation fossil pp'!A21,'PEMMDB technology parameters'!$A$1:$A$26,0),1)</f>
        <v>0.4</v>
      </c>
      <c r="D21" s="43">
        <v>8000</v>
      </c>
      <c r="E21">
        <f>SUMIF('source fossil - PEMMDB 2019'!$C$1:$AW$1,'calculation fossil pp'!E$2,'source fossil - PEMMDB 2019'!$C21:$AW21)</f>
        <v>0</v>
      </c>
      <c r="F21">
        <f>SUMIF('source fossil - PEMMDB 2019'!$C$1:$AW$1,'calculation fossil pp'!F$2,'source fossil - PEMMDB 2019'!$C21:$AW21)</f>
        <v>0</v>
      </c>
      <c r="G21">
        <f>SUMIF('source fossil - PEMMDB 2019'!$C$1:$AW$1,'calculation fossil pp'!G$2,'source fossil - PEMMDB 2019'!$C21:$AW21)</f>
        <v>0</v>
      </c>
      <c r="H21">
        <f>SUMIF('source fossil - PEMMDB 2019'!$C$1:$AW$1,'calculation fossil pp'!H$2,'source fossil - PEMMDB 2019'!$C21:$AW21)</f>
        <v>0</v>
      </c>
      <c r="I21">
        <f>SUMIF('source fossil - PEMMDB 2019'!$C$1:$AW$1,'calculation fossil pp'!I$2,'source fossil - PEMMDB 2019'!$C21:$AW21)</f>
        <v>0</v>
      </c>
      <c r="J21">
        <f>SUMIF('source fossil - PEMMDB 2019'!$C$1:$AW$1,'calculation fossil pp'!J$2,'source fossil - PEMMDB 2019'!$C21:$AW21)</f>
        <v>100.2</v>
      </c>
      <c r="K21">
        <f>SUMIF('source fossil - PEMMDB 2019'!$C$1:$AW$1,'calculation fossil pp'!K$2,'source fossil - PEMMDB 2019'!$C21:$AW21)</f>
        <v>0</v>
      </c>
      <c r="L21">
        <f>SUMIF('source fossil - PEMMDB 2019'!$C$1:$AW$1,'calculation fossil pp'!L$2,'source fossil - PEMMDB 2019'!$C21:$AW21)</f>
        <v>0</v>
      </c>
      <c r="M21">
        <f>SUMIF('source fossil - PEMMDB 2019'!$C$1:$AW$1,'calculation fossil pp'!M$2,'source fossil - PEMMDB 2019'!$C21:$AW21)</f>
        <v>0</v>
      </c>
      <c r="N21">
        <f>SUMIF('source fossil - PEMMDB 2019'!$C$1:$AW$1,'calculation fossil pp'!N$2,'source fossil - PEMMDB 2019'!$C21:$AW21)</f>
        <v>0</v>
      </c>
      <c r="O21">
        <f>SUMIF('source fossil - PEMMDB 2019'!$C$1:$AW$1,'calculation fossil pp'!O$2,'source fossil - PEMMDB 2019'!$C21:$AW21)</f>
        <v>0</v>
      </c>
      <c r="P21">
        <f>SUMIF('source fossil - PEMMDB 2019'!$C$1:$AW$1,'calculation fossil pp'!P$2,'source fossil - PEMMDB 2019'!$C21:$AW21)</f>
        <v>0</v>
      </c>
      <c r="Q21">
        <f>SUMIF('source fossil - PEMMDB 2019'!$C$1:$AW$1,'calculation fossil pp'!Q$2,'source fossil - PEMMDB 2019'!$C21:$AW21)</f>
        <v>75.599999999999994</v>
      </c>
      <c r="R21">
        <f>SUMIF('source fossil - PEMMDB 2019'!$C$1:$AW$1,'calculation fossil pp'!R$2,'source fossil - PEMMDB 2019'!$C21:$AW21)</f>
        <v>191</v>
      </c>
      <c r="S21">
        <f>SUMIF('source fossil - PEMMDB 2019'!$C$1:$AW$1,'calculation fossil pp'!S$2,'source fossil - PEMMDB 2019'!$C21:$AW21)</f>
        <v>0</v>
      </c>
      <c r="T21">
        <f>SUMIF('source fossil - PEMMDB 2019'!$C$1:$AW$1,'calculation fossil pp'!T$2,'source fossil - PEMMDB 2019'!$C21:$AW21)</f>
        <v>0</v>
      </c>
      <c r="U21">
        <f>SUMIF('source fossil - PEMMDB 2019'!$C$1:$AW$1,'calculation fossil pp'!U$2,'source fossil - PEMMDB 2019'!$C21:$AW21)</f>
        <v>0</v>
      </c>
      <c r="V21">
        <f>SUMIF('source fossil - PEMMDB 2019'!$C$1:$AW$1,'calculation fossil pp'!V$2,'source fossil - PEMMDB 2019'!$C21:$AW21)</f>
        <v>0</v>
      </c>
      <c r="W21">
        <f>SUMIF('source fossil - PEMMDB 2019'!$C$1:$AW$1,'calculation fossil pp'!W$2,'source fossil - PEMMDB 2019'!$C21:$AW21)</f>
        <v>0</v>
      </c>
      <c r="X21">
        <f>SUMIF('source fossil - PEMMDB 2019'!$C$1:$AW$1,'calculation fossil pp'!X$2,'source fossil - PEMMDB 2019'!$C21:$AW21)</f>
        <v>0</v>
      </c>
      <c r="Y21">
        <f>SUMIF('source fossil - PEMMDB 2019'!$C$1:$AW$1,'calculation fossil pp'!Y$2,'source fossil - PEMMDB 2019'!$C21:$AW21)</f>
        <v>0</v>
      </c>
      <c r="Z21">
        <f>SUMIF('source fossil - PEMMDB 2019'!$C$1:$AW$1,'calculation fossil pp'!Z$2,'source fossil - PEMMDB 2019'!$C21:$AW21)</f>
        <v>0</v>
      </c>
      <c r="AA21">
        <f>SUMIF('source fossil - PEMMDB 2019'!$C$1:$AW$1,'calculation fossil pp'!AA$2,'source fossil - PEMMDB 2019'!$C21:$AW21)</f>
        <v>0</v>
      </c>
      <c r="AB21">
        <f>SUMIF('source fossil - PEMMDB 2019'!$C$1:$AW$1,'calculation fossil pp'!AB$2,'source fossil - PEMMDB 2019'!$C21:$AW21)</f>
        <v>0</v>
      </c>
      <c r="AC21">
        <f>SUMIF('source fossil - PEMMDB 2019'!$C$1:$AW$1,'calculation fossil pp'!AC$2,'source fossil - PEMMDB 2019'!$C21:$AW21)</f>
        <v>0</v>
      </c>
      <c r="AD21">
        <f>SUMIF('source fossil - PEMMDB 2019'!$C$1:$AW$1,'calculation fossil pp'!AD$2,'source fossil - PEMMDB 2019'!$C21:$AW21)</f>
        <v>0</v>
      </c>
      <c r="AE21">
        <f>SUMIF('source fossil - PEMMDB 2019'!$C$1:$AW$1,'calculation fossil pp'!AE$2,'source fossil - PEMMDB 2019'!$C21:$AW21)</f>
        <v>0</v>
      </c>
      <c r="AF21">
        <f>SUMIF('source fossil - PEMMDB 2019'!$C$1:$AW$1,'calculation fossil pp'!AF$2,'source fossil - PEMMDB 2019'!$C21:$AW21)</f>
        <v>0</v>
      </c>
      <c r="AG21">
        <f>SUMIF('source fossil - PEMMDB 2019'!$C$1:$AW$1,'calculation fossil pp'!AG$2,'source fossil - PEMMDB 2019'!$C21:$AW21)</f>
        <v>0</v>
      </c>
      <c r="AH21">
        <f>SUMIF('source fossil - PEMMDB 2019'!$C$1:$AW$1,'calculation fossil pp'!AH$2,'source fossil - PEMMDB 2019'!$C21:$AW21)</f>
        <v>0</v>
      </c>
      <c r="AI21">
        <f>SUMIF('source fossil - PEMMDB 2019'!$C$1:$AW$1,'calculation fossil pp'!AI$2,'source fossil - PEMMDB 2019'!$C21:$AW21)</f>
        <v>0</v>
      </c>
      <c r="AJ21">
        <f>SUMIF('source fossil - PEMMDB 2019'!$C$1:$AW$1,'calculation fossil pp'!AJ$2,'source fossil - PEMMDB 2019'!$C21:$AW21)</f>
        <v>0</v>
      </c>
      <c r="AK21">
        <f>SUMIF('source fossil - PEMMDB 2019'!$C$1:$AW$1,'calculation fossil pp'!AK$2,'source fossil - PEMMDB 2019'!$C21:$AW21)</f>
        <v>0</v>
      </c>
      <c r="AL21">
        <f>SUMIF('source fossil - PEMMDB 2019'!$C$1:$AW$1,'calculation fossil pp'!AL$2,'source fossil - PEMMDB 2019'!$C21:$AW21)</f>
        <v>0</v>
      </c>
      <c r="AM21">
        <f t="shared" si="0"/>
        <v>366.8</v>
      </c>
    </row>
    <row r="22" spans="1:39" x14ac:dyDescent="0.2">
      <c r="A22" t="s">
        <v>141</v>
      </c>
      <c r="B22" t="str">
        <f>INDEX('power plant mapping ETM - ENTSO'!$B$1:$B$22,MATCH('calculation fossil pp'!A22,'power plant mapping ETM - ENTSO'!$A$1:$A$22,0))</f>
        <v>Oil-fired plant</v>
      </c>
      <c r="C22" s="14">
        <f>INDEX('PEMMDB technology parameters'!$D$1:$D$26,MATCH('calculation fossil pp'!A22,'PEMMDB technology parameters'!$A$1:$A$26,0),1)</f>
        <v>0.28999999999999998</v>
      </c>
      <c r="D22" s="43">
        <v>8000</v>
      </c>
      <c r="E22">
        <f>SUMIF('source fossil - PEMMDB 2019'!$C$1:$AW$1,'calculation fossil pp'!E$2,'source fossil - PEMMDB 2019'!$C22:$AW22)</f>
        <v>0</v>
      </c>
      <c r="F22">
        <f>SUMIF('source fossil - PEMMDB 2019'!$C$1:$AW$1,'calculation fossil pp'!F$2,'source fossil - PEMMDB 2019'!$C22:$AW22)</f>
        <v>0</v>
      </c>
      <c r="G22">
        <f>SUMIF('source fossil - PEMMDB 2019'!$C$1:$AW$1,'calculation fossil pp'!G$2,'source fossil - PEMMDB 2019'!$C22:$AW22)</f>
        <v>0</v>
      </c>
      <c r="H22">
        <f>SUMIF('source fossil - PEMMDB 2019'!$C$1:$AW$1,'calculation fossil pp'!H$2,'source fossil - PEMMDB 2019'!$C22:$AW22)</f>
        <v>0</v>
      </c>
      <c r="I22">
        <f>SUMIF('source fossil - PEMMDB 2019'!$C$1:$AW$1,'calculation fossil pp'!I$2,'source fossil - PEMMDB 2019'!$C22:$AW22)</f>
        <v>0</v>
      </c>
      <c r="J22">
        <f>SUMIF('source fossil - PEMMDB 2019'!$C$1:$AW$1,'calculation fossil pp'!J$2,'source fossil - PEMMDB 2019'!$C22:$AW22)</f>
        <v>0</v>
      </c>
      <c r="K22">
        <f>SUMIF('source fossil - PEMMDB 2019'!$C$1:$AW$1,'calculation fossil pp'!K$2,'source fossil - PEMMDB 2019'!$C22:$AW22)</f>
        <v>0</v>
      </c>
      <c r="L22">
        <f>SUMIF('source fossil - PEMMDB 2019'!$C$1:$AW$1,'calculation fossil pp'!L$2,'source fossil - PEMMDB 2019'!$C22:$AW22)</f>
        <v>0</v>
      </c>
      <c r="M22">
        <f>SUMIF('source fossil - PEMMDB 2019'!$C$1:$AW$1,'calculation fossil pp'!M$2,'source fossil - PEMMDB 2019'!$C22:$AW22)</f>
        <v>0</v>
      </c>
      <c r="N22">
        <f>SUMIF('source fossil - PEMMDB 2019'!$C$1:$AW$1,'calculation fossil pp'!N$2,'source fossil - PEMMDB 2019'!$C22:$AW22)</f>
        <v>835</v>
      </c>
      <c r="O22">
        <f>SUMIF('source fossil - PEMMDB 2019'!$C$1:$AW$1,'calculation fossil pp'!O$2,'source fossil - PEMMDB 2019'!$C22:$AW22)</f>
        <v>0</v>
      </c>
      <c r="P22">
        <f>SUMIF('source fossil - PEMMDB 2019'!$C$1:$AW$1,'calculation fossil pp'!P$2,'source fossil - PEMMDB 2019'!$C22:$AW22)</f>
        <v>0</v>
      </c>
      <c r="Q22">
        <f>SUMIF('source fossil - PEMMDB 2019'!$C$1:$AW$1,'calculation fossil pp'!Q$2,'source fossil - PEMMDB 2019'!$C22:$AW22)</f>
        <v>0</v>
      </c>
      <c r="R22">
        <f>SUMIF('source fossil - PEMMDB 2019'!$C$1:$AW$1,'calculation fossil pp'!R$2,'source fossil - PEMMDB 2019'!$C22:$AW22)</f>
        <v>0</v>
      </c>
      <c r="S22">
        <f>SUMIF('source fossil - PEMMDB 2019'!$C$1:$AW$1,'calculation fossil pp'!S$2,'source fossil - PEMMDB 2019'!$C22:$AW22)</f>
        <v>0</v>
      </c>
      <c r="T22">
        <f>SUMIF('source fossil - PEMMDB 2019'!$C$1:$AW$1,'calculation fossil pp'!T$2,'source fossil - PEMMDB 2019'!$C22:$AW22)</f>
        <v>0</v>
      </c>
      <c r="U22">
        <f>SUMIF('source fossil - PEMMDB 2019'!$C$1:$AW$1,'calculation fossil pp'!U$2,'source fossil - PEMMDB 2019'!$C22:$AW22)</f>
        <v>0</v>
      </c>
      <c r="V22">
        <f>SUMIF('source fossil - PEMMDB 2019'!$C$1:$AW$1,'calculation fossil pp'!V$2,'source fossil - PEMMDB 2019'!$C22:$AW22)</f>
        <v>0</v>
      </c>
      <c r="W22">
        <f>SUMIF('source fossil - PEMMDB 2019'!$C$1:$AW$1,'calculation fossil pp'!W$2,'source fossil - PEMMDB 2019'!$C22:$AW22)</f>
        <v>0</v>
      </c>
      <c r="X22">
        <f>SUMIF('source fossil - PEMMDB 2019'!$C$1:$AW$1,'calculation fossil pp'!X$2,'source fossil - PEMMDB 2019'!$C22:$AW22)</f>
        <v>0</v>
      </c>
      <c r="Y22">
        <f>SUMIF('source fossil - PEMMDB 2019'!$C$1:$AW$1,'calculation fossil pp'!Y$2,'source fossil - PEMMDB 2019'!$C22:$AW22)</f>
        <v>0</v>
      </c>
      <c r="Z22">
        <f>SUMIF('source fossil - PEMMDB 2019'!$C$1:$AW$1,'calculation fossil pp'!Z$2,'source fossil - PEMMDB 2019'!$C22:$AW22)</f>
        <v>0</v>
      </c>
      <c r="AA22">
        <f>SUMIF('source fossil - PEMMDB 2019'!$C$1:$AW$1,'calculation fossil pp'!AA$2,'source fossil - PEMMDB 2019'!$C22:$AW22)</f>
        <v>0</v>
      </c>
      <c r="AB22">
        <f>SUMIF('source fossil - PEMMDB 2019'!$C$1:$AW$1,'calculation fossil pp'!AB$2,'source fossil - PEMMDB 2019'!$C22:$AW22)</f>
        <v>0</v>
      </c>
      <c r="AC22">
        <f>SUMIF('source fossil - PEMMDB 2019'!$C$1:$AW$1,'calculation fossil pp'!AC$2,'source fossil - PEMMDB 2019'!$C22:$AW22)</f>
        <v>0</v>
      </c>
      <c r="AD22">
        <f>SUMIF('source fossil - PEMMDB 2019'!$C$1:$AW$1,'calculation fossil pp'!AD$2,'source fossil - PEMMDB 2019'!$C22:$AW22)</f>
        <v>0</v>
      </c>
      <c r="AE22">
        <f>SUMIF('source fossil - PEMMDB 2019'!$C$1:$AW$1,'calculation fossil pp'!AE$2,'source fossil - PEMMDB 2019'!$C22:$AW22)</f>
        <v>0</v>
      </c>
      <c r="AF22">
        <f>SUMIF('source fossil - PEMMDB 2019'!$C$1:$AW$1,'calculation fossil pp'!AF$2,'source fossil - PEMMDB 2019'!$C22:$AW22)</f>
        <v>0</v>
      </c>
      <c r="AG22">
        <f>SUMIF('source fossil - PEMMDB 2019'!$C$1:$AW$1,'calculation fossil pp'!AG$2,'source fossil - PEMMDB 2019'!$C22:$AW22)</f>
        <v>0</v>
      </c>
      <c r="AH22">
        <f>SUMIF('source fossil - PEMMDB 2019'!$C$1:$AW$1,'calculation fossil pp'!AH$2,'source fossil - PEMMDB 2019'!$C22:$AW22)</f>
        <v>0</v>
      </c>
      <c r="AI22">
        <f>SUMIF('source fossil - PEMMDB 2019'!$C$1:$AW$1,'calculation fossil pp'!AI$2,'source fossil - PEMMDB 2019'!$C22:$AW22)</f>
        <v>0</v>
      </c>
      <c r="AJ22">
        <f>SUMIF('source fossil - PEMMDB 2019'!$C$1:$AW$1,'calculation fossil pp'!AJ$2,'source fossil - PEMMDB 2019'!$C22:$AW22)</f>
        <v>0</v>
      </c>
      <c r="AK22">
        <f>SUMIF('source fossil - PEMMDB 2019'!$C$1:$AW$1,'calculation fossil pp'!AK$2,'source fossil - PEMMDB 2019'!$C22:$AW22)</f>
        <v>0</v>
      </c>
      <c r="AL22">
        <f>SUMIF('source fossil - PEMMDB 2019'!$C$1:$AW$1,'calculation fossil pp'!AL$2,'source fossil - PEMMDB 2019'!$C22:$AW22)</f>
        <v>0</v>
      </c>
      <c r="AM22">
        <f t="shared" si="0"/>
        <v>835</v>
      </c>
    </row>
    <row r="23" spans="1:39" x14ac:dyDescent="0.2">
      <c r="A23" t="s">
        <v>142</v>
      </c>
      <c r="B23" t="str">
        <f>INDEX('power plant mapping ETM - ENTSO'!$B$1:$B$22,MATCH('calculation fossil pp'!A23,'power plant mapping ETM - ENTSO'!$A$1:$A$22,0))</f>
        <v>Oil-fired plant</v>
      </c>
      <c r="C23" s="14">
        <f>INDEX('PEMMDB technology parameters'!$D$1:$D$26,MATCH('calculation fossil pp'!A23,'PEMMDB technology parameters'!$A$1:$A$26,0),1)</f>
        <v>0.39</v>
      </c>
      <c r="D23" s="43">
        <v>8000</v>
      </c>
      <c r="E23">
        <f>SUMIF('source fossil - PEMMDB 2019'!$C$1:$AW$1,'calculation fossil pp'!E$2,'source fossil - PEMMDB 2019'!$C23:$AW23)</f>
        <v>0</v>
      </c>
      <c r="F23">
        <f>SUMIF('source fossil - PEMMDB 2019'!$C$1:$AW$1,'calculation fossil pp'!F$2,'source fossil - PEMMDB 2019'!$C23:$AW23)</f>
        <v>0</v>
      </c>
      <c r="G23">
        <f>SUMIF('source fossil - PEMMDB 2019'!$C$1:$AW$1,'calculation fossil pp'!G$2,'source fossil - PEMMDB 2019'!$C23:$AW23)</f>
        <v>0</v>
      </c>
      <c r="H23">
        <f>SUMIF('source fossil - PEMMDB 2019'!$C$1:$AW$1,'calculation fossil pp'!H$2,'source fossil - PEMMDB 2019'!$C23:$AW23)</f>
        <v>0</v>
      </c>
      <c r="I23">
        <f>SUMIF('source fossil - PEMMDB 2019'!$C$1:$AW$1,'calculation fossil pp'!I$2,'source fossil - PEMMDB 2019'!$C23:$AW23)</f>
        <v>0</v>
      </c>
      <c r="J23">
        <f>SUMIF('source fossil - PEMMDB 2019'!$C$1:$AW$1,'calculation fossil pp'!J$2,'source fossil - PEMMDB 2019'!$C23:$AW23)</f>
        <v>0</v>
      </c>
      <c r="K23">
        <f>SUMIF('source fossil - PEMMDB 2019'!$C$1:$AW$1,'calculation fossil pp'!K$2,'source fossil - PEMMDB 2019'!$C23:$AW23)</f>
        <v>0</v>
      </c>
      <c r="L23">
        <f>SUMIF('source fossil - PEMMDB 2019'!$C$1:$AW$1,'calculation fossil pp'!L$2,'source fossil - PEMMDB 2019'!$C23:$AW23)</f>
        <v>0</v>
      </c>
      <c r="M23">
        <f>SUMIF('source fossil - PEMMDB 2019'!$C$1:$AW$1,'calculation fossil pp'!M$2,'source fossil - PEMMDB 2019'!$C23:$AW23)</f>
        <v>0</v>
      </c>
      <c r="N23">
        <f>SUMIF('source fossil - PEMMDB 2019'!$C$1:$AW$1,'calculation fossil pp'!N$2,'source fossil - PEMMDB 2019'!$C23:$AW23)</f>
        <v>660</v>
      </c>
      <c r="O23">
        <f>SUMIF('source fossil - PEMMDB 2019'!$C$1:$AW$1,'calculation fossil pp'!O$2,'source fossil - PEMMDB 2019'!$C23:$AW23)</f>
        <v>0</v>
      </c>
      <c r="P23">
        <f>SUMIF('source fossil - PEMMDB 2019'!$C$1:$AW$1,'calculation fossil pp'!P$2,'source fossil - PEMMDB 2019'!$C23:$AW23)</f>
        <v>0</v>
      </c>
      <c r="Q23">
        <f>SUMIF('source fossil - PEMMDB 2019'!$C$1:$AW$1,'calculation fossil pp'!Q$2,'source fossil - PEMMDB 2019'!$C23:$AW23)</f>
        <v>0</v>
      </c>
      <c r="R23">
        <f>SUMIF('source fossil - PEMMDB 2019'!$C$1:$AW$1,'calculation fossil pp'!R$2,'source fossil - PEMMDB 2019'!$C23:$AW23)</f>
        <v>0</v>
      </c>
      <c r="S23">
        <f>SUMIF('source fossil - PEMMDB 2019'!$C$1:$AW$1,'calculation fossil pp'!S$2,'source fossil - PEMMDB 2019'!$C23:$AW23)</f>
        <v>0</v>
      </c>
      <c r="T23">
        <f>SUMIF('source fossil - PEMMDB 2019'!$C$1:$AW$1,'calculation fossil pp'!T$2,'source fossil - PEMMDB 2019'!$C23:$AW23)</f>
        <v>0</v>
      </c>
      <c r="U23">
        <f>SUMIF('source fossil - PEMMDB 2019'!$C$1:$AW$1,'calculation fossil pp'!U$2,'source fossil - PEMMDB 2019'!$C23:$AW23)</f>
        <v>0</v>
      </c>
      <c r="V23">
        <f>SUMIF('source fossil - PEMMDB 2019'!$C$1:$AW$1,'calculation fossil pp'!V$2,'source fossil - PEMMDB 2019'!$C23:$AW23)</f>
        <v>0</v>
      </c>
      <c r="W23">
        <f>SUMIF('source fossil - PEMMDB 2019'!$C$1:$AW$1,'calculation fossil pp'!W$2,'source fossil - PEMMDB 2019'!$C23:$AW23)</f>
        <v>0</v>
      </c>
      <c r="X23">
        <f>SUMIF('source fossil - PEMMDB 2019'!$C$1:$AW$1,'calculation fossil pp'!X$2,'source fossil - PEMMDB 2019'!$C23:$AW23)</f>
        <v>0</v>
      </c>
      <c r="Y23">
        <f>SUMIF('source fossil - PEMMDB 2019'!$C$1:$AW$1,'calculation fossil pp'!Y$2,'source fossil - PEMMDB 2019'!$C23:$AW23)</f>
        <v>0</v>
      </c>
      <c r="Z23">
        <f>SUMIF('source fossil - PEMMDB 2019'!$C$1:$AW$1,'calculation fossil pp'!Z$2,'source fossil - PEMMDB 2019'!$C23:$AW23)</f>
        <v>0</v>
      </c>
      <c r="AA23">
        <f>SUMIF('source fossil - PEMMDB 2019'!$C$1:$AW$1,'calculation fossil pp'!AA$2,'source fossil - PEMMDB 2019'!$C23:$AW23)</f>
        <v>0</v>
      </c>
      <c r="AB23">
        <f>SUMIF('source fossil - PEMMDB 2019'!$C$1:$AW$1,'calculation fossil pp'!AB$2,'source fossil - PEMMDB 2019'!$C23:$AW23)</f>
        <v>0</v>
      </c>
      <c r="AC23">
        <f>SUMIF('source fossil - PEMMDB 2019'!$C$1:$AW$1,'calculation fossil pp'!AC$2,'source fossil - PEMMDB 2019'!$C23:$AW23)</f>
        <v>0</v>
      </c>
      <c r="AD23">
        <f>SUMIF('source fossil - PEMMDB 2019'!$C$1:$AW$1,'calculation fossil pp'!AD$2,'source fossil - PEMMDB 2019'!$C23:$AW23)</f>
        <v>0</v>
      </c>
      <c r="AE23">
        <f>SUMIF('source fossil - PEMMDB 2019'!$C$1:$AW$1,'calculation fossil pp'!AE$2,'source fossil - PEMMDB 2019'!$C23:$AW23)</f>
        <v>0</v>
      </c>
      <c r="AF23">
        <f>SUMIF('source fossil - PEMMDB 2019'!$C$1:$AW$1,'calculation fossil pp'!AF$2,'source fossil - PEMMDB 2019'!$C23:$AW23)</f>
        <v>0</v>
      </c>
      <c r="AG23">
        <f>SUMIF('source fossil - PEMMDB 2019'!$C$1:$AW$1,'calculation fossil pp'!AG$2,'source fossil - PEMMDB 2019'!$C23:$AW23)</f>
        <v>0</v>
      </c>
      <c r="AH23">
        <f>SUMIF('source fossil - PEMMDB 2019'!$C$1:$AW$1,'calculation fossil pp'!AH$2,'source fossil - PEMMDB 2019'!$C23:$AW23)</f>
        <v>0</v>
      </c>
      <c r="AI23">
        <f>SUMIF('source fossil - PEMMDB 2019'!$C$1:$AW$1,'calculation fossil pp'!AI$2,'source fossil - PEMMDB 2019'!$C23:$AW23)</f>
        <v>0</v>
      </c>
      <c r="AJ23">
        <f>SUMIF('source fossil - PEMMDB 2019'!$C$1:$AW$1,'calculation fossil pp'!AJ$2,'source fossil - PEMMDB 2019'!$C23:$AW23)</f>
        <v>384.55712429777628</v>
      </c>
      <c r="AK23">
        <f>SUMIF('source fossil - PEMMDB 2019'!$C$1:$AW$1,'calculation fossil pp'!AK$2,'source fossil - PEMMDB 2019'!$C23:$AW23)</f>
        <v>0</v>
      </c>
      <c r="AL23">
        <f>SUMIF('source fossil - PEMMDB 2019'!$C$1:$AW$1,'calculation fossil pp'!AL$2,'source fossil - PEMMDB 2019'!$C23:$AW23)</f>
        <v>0</v>
      </c>
      <c r="AM23">
        <f t="shared" si="0"/>
        <v>660</v>
      </c>
    </row>
    <row r="24" spans="1:39" s="12" customFormat="1" x14ac:dyDescent="0.2">
      <c r="E24" s="12">
        <f t="shared" ref="E24:AM24" si="1">SUM(E3:E23)</f>
        <v>4410.6079999999993</v>
      </c>
      <c r="F24" s="12">
        <f t="shared" si="1"/>
        <v>1888</v>
      </c>
      <c r="G24" s="12">
        <f t="shared" si="1"/>
        <v>12347</v>
      </c>
      <c r="H24" s="12">
        <f t="shared" si="1"/>
        <v>7384</v>
      </c>
      <c r="I24" s="12">
        <f t="shared" si="1"/>
        <v>2930</v>
      </c>
      <c r="J24" s="12">
        <f t="shared" si="1"/>
        <v>1477.7</v>
      </c>
      <c r="K24" s="12">
        <f t="shared" si="1"/>
        <v>12532.4504</v>
      </c>
      <c r="L24" s="12">
        <f t="shared" si="1"/>
        <v>76409.275999999998</v>
      </c>
      <c r="M24" s="12">
        <f t="shared" si="1"/>
        <v>4701.79</v>
      </c>
      <c r="N24" s="12">
        <f t="shared" si="1"/>
        <v>1839</v>
      </c>
      <c r="O24" s="12">
        <f t="shared" si="1"/>
        <v>40818.36</v>
      </c>
      <c r="P24" s="12">
        <f t="shared" si="1"/>
        <v>6837</v>
      </c>
      <c r="Q24" s="12">
        <f t="shared" si="1"/>
        <v>73155.5</v>
      </c>
      <c r="R24" s="12">
        <f t="shared" si="1"/>
        <v>8971.362000000001</v>
      </c>
      <c r="S24" s="12">
        <f t="shared" si="1"/>
        <v>1060</v>
      </c>
      <c r="T24" s="12">
        <f t="shared" si="1"/>
        <v>5575.5</v>
      </c>
      <c r="U24" s="12">
        <f t="shared" si="1"/>
        <v>5946</v>
      </c>
      <c r="V24" s="12">
        <f t="shared" si="1"/>
        <v>43461.599999999999</v>
      </c>
      <c r="W24" s="12">
        <f t="shared" si="1"/>
        <v>1601.2</v>
      </c>
      <c r="X24" s="12">
        <f t="shared" si="1"/>
        <v>1103</v>
      </c>
      <c r="Y24" s="12">
        <f t="shared" si="1"/>
        <v>225</v>
      </c>
      <c r="Z24" s="12">
        <f t="shared" si="1"/>
        <v>1151.8</v>
      </c>
      <c r="AA24" s="12">
        <f t="shared" si="1"/>
        <v>551.29999999999995</v>
      </c>
      <c r="AB24" s="12">
        <f t="shared" si="1"/>
        <v>19028.8</v>
      </c>
      <c r="AC24" s="12">
        <f t="shared" si="1"/>
        <v>22557.282449999999</v>
      </c>
      <c r="AD24" s="12">
        <f t="shared" si="1"/>
        <v>5585</v>
      </c>
      <c r="AE24" s="12">
        <f t="shared" si="1"/>
        <v>7762.6020000000008</v>
      </c>
      <c r="AF24" s="12">
        <f t="shared" si="1"/>
        <v>5399.2480000000005</v>
      </c>
      <c r="AG24" s="12">
        <f t="shared" si="1"/>
        <v>10813.5635</v>
      </c>
      <c r="AH24" s="12">
        <f t="shared" si="1"/>
        <v>2410</v>
      </c>
      <c r="AI24" s="12">
        <f t="shared" si="1"/>
        <v>4007.1174378651926</v>
      </c>
      <c r="AJ24" s="12">
        <f t="shared" si="1"/>
        <v>41356.734856636511</v>
      </c>
      <c r="AK24" s="12">
        <f t="shared" si="1"/>
        <v>1777.4</v>
      </c>
      <c r="AL24" s="12">
        <f t="shared" si="1"/>
        <v>55534.8</v>
      </c>
      <c r="AM24" s="12">
        <f t="shared" si="1"/>
        <v>382347.01178786514</v>
      </c>
    </row>
    <row r="25" spans="1:39" x14ac:dyDescent="0.2">
      <c r="D25" t="s">
        <v>149</v>
      </c>
      <c r="E25" s="11">
        <f>SUM(E24:AL24)</f>
        <v>492609.99464450165</v>
      </c>
    </row>
    <row r="26" spans="1:39" x14ac:dyDescent="0.2">
      <c r="D26" t="s">
        <v>150</v>
      </c>
      <c r="E26" s="11">
        <f>'source fossil - PEMMDB 2019'!AX24</f>
        <v>492609.99464450165</v>
      </c>
    </row>
    <row r="27" spans="1:39" s="34" customFormat="1" x14ac:dyDescent="0.2">
      <c r="A27" s="34" t="s">
        <v>330</v>
      </c>
    </row>
    <row r="28" spans="1:39" x14ac:dyDescent="0.2">
      <c r="B28" t="s">
        <v>3</v>
      </c>
      <c r="E28">
        <f>SUMIF($B$3:$B$23,$B28,E$3:E$23)</f>
        <v>3059.9738154613469</v>
      </c>
      <c r="F28">
        <f t="shared" ref="E28:N35" si="2">SUMIF($B$3:$B$23,$B28,F$3:F$23)</f>
        <v>0</v>
      </c>
      <c r="G28">
        <f t="shared" si="2"/>
        <v>4500.5999999999995</v>
      </c>
      <c r="H28">
        <f t="shared" si="2"/>
        <v>73</v>
      </c>
      <c r="I28">
        <f t="shared" si="2"/>
        <v>0</v>
      </c>
      <c r="J28">
        <f t="shared" si="2"/>
        <v>0</v>
      </c>
      <c r="K28">
        <f t="shared" si="2"/>
        <v>1369.5</v>
      </c>
      <c r="L28">
        <f t="shared" si="2"/>
        <v>18306.319</v>
      </c>
      <c r="M28">
        <f t="shared" si="2"/>
        <v>391.65</v>
      </c>
      <c r="N28">
        <f t="shared" si="2"/>
        <v>0</v>
      </c>
      <c r="O28">
        <f t="shared" ref="O28:X35" si="3">SUMIF($B$3:$B$23,$B28,O$3:O$23)</f>
        <v>24498.560000000001</v>
      </c>
      <c r="P28">
        <f t="shared" si="3"/>
        <v>1003</v>
      </c>
      <c r="Q28">
        <f t="shared" si="3"/>
        <v>6139</v>
      </c>
      <c r="R28">
        <f t="shared" si="3"/>
        <v>4753.6000000000004</v>
      </c>
      <c r="S28">
        <f t="shared" si="3"/>
        <v>594</v>
      </c>
      <c r="T28">
        <f t="shared" si="3"/>
        <v>1915.4</v>
      </c>
      <c r="U28">
        <f t="shared" si="3"/>
        <v>3753</v>
      </c>
      <c r="V28">
        <f t="shared" si="3"/>
        <v>33679.599999999999</v>
      </c>
      <c r="W28">
        <f t="shared" si="3"/>
        <v>403.20000000000005</v>
      </c>
      <c r="X28">
        <f t="shared" si="3"/>
        <v>1103</v>
      </c>
      <c r="Y28">
        <f t="shared" ref="Y28:AM35" si="4">SUMIF($B$3:$B$23,$B28,Y$3:Y$23)</f>
        <v>0</v>
      </c>
      <c r="Z28">
        <f t="shared" si="4"/>
        <v>276.8</v>
      </c>
      <c r="AA28">
        <f t="shared" si="4"/>
        <v>336.3</v>
      </c>
      <c r="AB28">
        <f t="shared" si="4"/>
        <v>13810</v>
      </c>
      <c r="AC28">
        <f t="shared" si="4"/>
        <v>1042</v>
      </c>
      <c r="AD28">
        <f t="shared" si="4"/>
        <v>3829</v>
      </c>
      <c r="AE28">
        <f t="shared" si="4"/>
        <v>1066.4000000000001</v>
      </c>
      <c r="AF28">
        <f t="shared" si="4"/>
        <v>0</v>
      </c>
      <c r="AG28">
        <f t="shared" si="4"/>
        <v>267</v>
      </c>
      <c r="AH28">
        <f t="shared" si="4"/>
        <v>0</v>
      </c>
      <c r="AI28">
        <f t="shared" si="4"/>
        <v>975.86</v>
      </c>
      <c r="AJ28">
        <f t="shared" si="4"/>
        <v>25087.958807819745</v>
      </c>
      <c r="AK28">
        <f t="shared" si="4"/>
        <v>0</v>
      </c>
      <c r="AL28">
        <f t="shared" si="4"/>
        <v>32055.200000000001</v>
      </c>
      <c r="AM28">
        <f t="shared" si="4"/>
        <v>126869.96281546133</v>
      </c>
    </row>
    <row r="29" spans="1:39" x14ac:dyDescent="0.2">
      <c r="B29" t="s">
        <v>1</v>
      </c>
      <c r="E29">
        <f t="shared" si="2"/>
        <v>1149.9281845386533</v>
      </c>
      <c r="F29">
        <f t="shared" si="2"/>
        <v>0</v>
      </c>
      <c r="G29">
        <f>SUMIF($B$3:$B$23,$B29,G$3:G$23)</f>
        <v>839</v>
      </c>
      <c r="H29">
        <f t="shared" si="2"/>
        <v>1529</v>
      </c>
      <c r="I29">
        <f t="shared" si="2"/>
        <v>0</v>
      </c>
      <c r="J29">
        <f t="shared" si="2"/>
        <v>0</v>
      </c>
      <c r="K29">
        <f t="shared" si="2"/>
        <v>0</v>
      </c>
      <c r="L29">
        <f t="shared" si="2"/>
        <v>4699.2689999999993</v>
      </c>
      <c r="M29">
        <f t="shared" si="2"/>
        <v>422</v>
      </c>
      <c r="N29">
        <f t="shared" si="2"/>
        <v>94</v>
      </c>
      <c r="O29">
        <f t="shared" si="3"/>
        <v>0</v>
      </c>
      <c r="P29">
        <f t="shared" si="3"/>
        <v>0</v>
      </c>
      <c r="Q29">
        <f t="shared" si="3"/>
        <v>0</v>
      </c>
      <c r="R29">
        <f t="shared" si="3"/>
        <v>0</v>
      </c>
      <c r="S29">
        <f t="shared" si="3"/>
        <v>176</v>
      </c>
      <c r="T29">
        <f t="shared" si="3"/>
        <v>0</v>
      </c>
      <c r="U29">
        <f t="shared" si="3"/>
        <v>0</v>
      </c>
      <c r="V29">
        <f t="shared" si="3"/>
        <v>0</v>
      </c>
      <c r="W29">
        <f t="shared" si="3"/>
        <v>1048</v>
      </c>
      <c r="X29">
        <f t="shared" si="3"/>
        <v>0</v>
      </c>
      <c r="Y29">
        <f t="shared" si="4"/>
        <v>0</v>
      </c>
      <c r="Z29">
        <f t="shared" si="4"/>
        <v>60</v>
      </c>
      <c r="AA29">
        <f t="shared" si="4"/>
        <v>0</v>
      </c>
      <c r="AB29">
        <f t="shared" si="4"/>
        <v>0</v>
      </c>
      <c r="AC29">
        <f t="shared" si="4"/>
        <v>0</v>
      </c>
      <c r="AD29">
        <f t="shared" si="4"/>
        <v>0</v>
      </c>
      <c r="AE29">
        <f t="shared" si="4"/>
        <v>1455.6020000000001</v>
      </c>
      <c r="AF29">
        <f t="shared" si="4"/>
        <v>218</v>
      </c>
      <c r="AG29">
        <f t="shared" si="4"/>
        <v>0</v>
      </c>
      <c r="AH29">
        <f t="shared" si="4"/>
        <v>69</v>
      </c>
      <c r="AI29">
        <f t="shared" si="4"/>
        <v>90.11</v>
      </c>
      <c r="AJ29">
        <f t="shared" si="4"/>
        <v>0</v>
      </c>
      <c r="AK29">
        <f t="shared" si="4"/>
        <v>20</v>
      </c>
      <c r="AL29">
        <f t="shared" si="4"/>
        <v>66</v>
      </c>
      <c r="AM29">
        <f t="shared" si="4"/>
        <v>11571.909184538652</v>
      </c>
    </row>
    <row r="30" spans="1:39" x14ac:dyDescent="0.2">
      <c r="B30" t="s">
        <v>2</v>
      </c>
      <c r="E30">
        <f t="shared" si="2"/>
        <v>37.099999999999994</v>
      </c>
      <c r="F30">
        <f t="shared" si="2"/>
        <v>0</v>
      </c>
      <c r="G30">
        <f t="shared" si="2"/>
        <v>294</v>
      </c>
      <c r="H30">
        <f t="shared" si="2"/>
        <v>20</v>
      </c>
      <c r="I30">
        <f t="shared" si="2"/>
        <v>0</v>
      </c>
      <c r="J30">
        <f t="shared" si="2"/>
        <v>0</v>
      </c>
      <c r="K30">
        <f t="shared" si="2"/>
        <v>0</v>
      </c>
      <c r="L30">
        <f t="shared" si="2"/>
        <v>2919.6680000000006</v>
      </c>
      <c r="M30">
        <f t="shared" si="2"/>
        <v>370.24</v>
      </c>
      <c r="N30">
        <f t="shared" si="2"/>
        <v>250</v>
      </c>
      <c r="O30">
        <f t="shared" si="3"/>
        <v>0</v>
      </c>
      <c r="P30">
        <f t="shared" si="3"/>
        <v>319</v>
      </c>
      <c r="Q30">
        <f t="shared" si="3"/>
        <v>636</v>
      </c>
      <c r="R30">
        <f t="shared" si="3"/>
        <v>147.762</v>
      </c>
      <c r="S30">
        <f t="shared" si="3"/>
        <v>0</v>
      </c>
      <c r="T30">
        <f t="shared" si="3"/>
        <v>270</v>
      </c>
      <c r="U30">
        <f t="shared" si="3"/>
        <v>0</v>
      </c>
      <c r="V30">
        <f t="shared" si="3"/>
        <v>2595</v>
      </c>
      <c r="W30">
        <f t="shared" si="3"/>
        <v>0</v>
      </c>
      <c r="X30">
        <f t="shared" si="3"/>
        <v>0</v>
      </c>
      <c r="Y30">
        <f t="shared" si="4"/>
        <v>0</v>
      </c>
      <c r="Z30">
        <f t="shared" si="4"/>
        <v>0</v>
      </c>
      <c r="AA30">
        <f t="shared" si="4"/>
        <v>0</v>
      </c>
      <c r="AB30">
        <f t="shared" si="4"/>
        <v>726.8</v>
      </c>
      <c r="AC30">
        <f t="shared" si="4"/>
        <v>0</v>
      </c>
      <c r="AD30">
        <f t="shared" si="4"/>
        <v>0</v>
      </c>
      <c r="AE30">
        <f t="shared" si="4"/>
        <v>104.3</v>
      </c>
      <c r="AF30">
        <f t="shared" si="4"/>
        <v>0</v>
      </c>
      <c r="AG30">
        <f t="shared" si="4"/>
        <v>1653.5635</v>
      </c>
      <c r="AH30">
        <f t="shared" si="4"/>
        <v>423</v>
      </c>
      <c r="AI30">
        <f t="shared" si="4"/>
        <v>0</v>
      </c>
      <c r="AJ30">
        <f t="shared" si="4"/>
        <v>0</v>
      </c>
      <c r="AK30">
        <f t="shared" si="4"/>
        <v>0</v>
      </c>
      <c r="AL30">
        <f t="shared" si="4"/>
        <v>1641.8000000000002</v>
      </c>
      <c r="AM30">
        <f t="shared" si="4"/>
        <v>10766.433500000001</v>
      </c>
    </row>
    <row r="31" spans="1:39" x14ac:dyDescent="0.2">
      <c r="B31" t="s">
        <v>0</v>
      </c>
      <c r="E31">
        <f t="shared" si="2"/>
        <v>0</v>
      </c>
      <c r="F31">
        <f t="shared" si="2"/>
        <v>0</v>
      </c>
      <c r="G31">
        <f t="shared" si="2"/>
        <v>0</v>
      </c>
      <c r="H31">
        <f t="shared" si="2"/>
        <v>0</v>
      </c>
      <c r="I31">
        <f t="shared" si="2"/>
        <v>0</v>
      </c>
      <c r="J31">
        <f t="shared" si="2"/>
        <v>0</v>
      </c>
      <c r="K31">
        <f t="shared" si="2"/>
        <v>0</v>
      </c>
      <c r="L31">
        <f t="shared" si="2"/>
        <v>6609.7</v>
      </c>
      <c r="M31">
        <f t="shared" si="2"/>
        <v>470</v>
      </c>
      <c r="N31">
        <f t="shared" si="2"/>
        <v>0</v>
      </c>
      <c r="O31">
        <f t="shared" si="3"/>
        <v>0</v>
      </c>
      <c r="P31">
        <f t="shared" si="3"/>
        <v>402</v>
      </c>
      <c r="Q31">
        <f t="shared" si="3"/>
        <v>2870</v>
      </c>
      <c r="R31">
        <f t="shared" si="3"/>
        <v>0</v>
      </c>
      <c r="S31">
        <f t="shared" si="3"/>
        <v>290</v>
      </c>
      <c r="T31">
        <f t="shared" si="3"/>
        <v>0</v>
      </c>
      <c r="U31">
        <f t="shared" si="3"/>
        <v>0</v>
      </c>
      <c r="V31">
        <f t="shared" si="3"/>
        <v>1845</v>
      </c>
      <c r="W31">
        <f t="shared" si="3"/>
        <v>0</v>
      </c>
      <c r="X31">
        <f t="shared" si="3"/>
        <v>0</v>
      </c>
      <c r="Y31">
        <f t="shared" si="4"/>
        <v>0</v>
      </c>
      <c r="Z31">
        <f t="shared" si="4"/>
        <v>0</v>
      </c>
      <c r="AA31">
        <f t="shared" si="4"/>
        <v>0</v>
      </c>
      <c r="AB31">
        <f t="shared" si="4"/>
        <v>3381</v>
      </c>
      <c r="AC31">
        <f t="shared" si="4"/>
        <v>979.4</v>
      </c>
      <c r="AD31">
        <f t="shared" si="4"/>
        <v>0</v>
      </c>
      <c r="AE31">
        <f t="shared" si="4"/>
        <v>0</v>
      </c>
      <c r="AF31">
        <f t="shared" si="4"/>
        <v>0</v>
      </c>
      <c r="AG31">
        <f t="shared" si="4"/>
        <v>0</v>
      </c>
      <c r="AH31">
        <f t="shared" si="4"/>
        <v>0</v>
      </c>
      <c r="AI31">
        <f t="shared" si="4"/>
        <v>299.07789638625013</v>
      </c>
      <c r="AJ31">
        <f t="shared" si="4"/>
        <v>0</v>
      </c>
      <c r="AK31">
        <f t="shared" si="4"/>
        <v>0</v>
      </c>
      <c r="AL31">
        <f t="shared" si="4"/>
        <v>0</v>
      </c>
      <c r="AM31">
        <f t="shared" si="4"/>
        <v>17146.177896386253</v>
      </c>
    </row>
    <row r="32" spans="1:39" x14ac:dyDescent="0.2">
      <c r="B32" t="s">
        <v>12</v>
      </c>
      <c r="E32">
        <f t="shared" si="2"/>
        <v>0</v>
      </c>
      <c r="F32">
        <f t="shared" si="2"/>
        <v>0</v>
      </c>
      <c r="G32">
        <f t="shared" si="2"/>
        <v>612.4</v>
      </c>
      <c r="H32">
        <f t="shared" si="2"/>
        <v>223</v>
      </c>
      <c r="I32">
        <f t="shared" si="2"/>
        <v>0</v>
      </c>
      <c r="J32">
        <f t="shared" si="2"/>
        <v>0</v>
      </c>
      <c r="K32">
        <f t="shared" si="2"/>
        <v>551.40000000000009</v>
      </c>
      <c r="L32">
        <f t="shared" si="2"/>
        <v>14446.65</v>
      </c>
      <c r="M32">
        <f t="shared" si="2"/>
        <v>2195.1</v>
      </c>
      <c r="N32">
        <f t="shared" si="2"/>
        <v>0</v>
      </c>
      <c r="O32">
        <f t="shared" si="3"/>
        <v>9202.44</v>
      </c>
      <c r="P32">
        <f t="shared" si="3"/>
        <v>2319</v>
      </c>
      <c r="Q32">
        <f t="shared" si="3"/>
        <v>0</v>
      </c>
      <c r="R32">
        <f t="shared" si="3"/>
        <v>0</v>
      </c>
      <c r="S32">
        <f t="shared" si="3"/>
        <v>0</v>
      </c>
      <c r="T32">
        <f t="shared" si="3"/>
        <v>227.1</v>
      </c>
      <c r="U32">
        <f t="shared" si="3"/>
        <v>855</v>
      </c>
      <c r="V32">
        <f t="shared" si="3"/>
        <v>4476</v>
      </c>
      <c r="W32">
        <f t="shared" si="3"/>
        <v>0</v>
      </c>
      <c r="X32">
        <f t="shared" si="3"/>
        <v>0</v>
      </c>
      <c r="Y32">
        <f t="shared" si="4"/>
        <v>0</v>
      </c>
      <c r="Z32">
        <f t="shared" si="4"/>
        <v>0</v>
      </c>
      <c r="AA32">
        <f t="shared" si="4"/>
        <v>0</v>
      </c>
      <c r="AB32">
        <f t="shared" si="4"/>
        <v>625</v>
      </c>
      <c r="AC32">
        <f t="shared" si="4"/>
        <v>12991.882450000001</v>
      </c>
      <c r="AD32">
        <f t="shared" si="4"/>
        <v>1756</v>
      </c>
      <c r="AE32">
        <f t="shared" si="4"/>
        <v>1029</v>
      </c>
      <c r="AF32">
        <f t="shared" si="4"/>
        <v>0</v>
      </c>
      <c r="AG32">
        <f t="shared" si="4"/>
        <v>65</v>
      </c>
      <c r="AH32">
        <f t="shared" si="4"/>
        <v>123</v>
      </c>
      <c r="AI32">
        <f t="shared" si="4"/>
        <v>215.64469147894221</v>
      </c>
      <c r="AJ32">
        <f t="shared" si="4"/>
        <v>7986.3940106498103</v>
      </c>
      <c r="AK32">
        <f t="shared" si="4"/>
        <v>1757.4</v>
      </c>
      <c r="AL32">
        <f t="shared" si="4"/>
        <v>11803</v>
      </c>
      <c r="AM32">
        <f t="shared" si="4"/>
        <v>51913.617141478942</v>
      </c>
    </row>
    <row r="33" spans="1:39" x14ac:dyDescent="0.2">
      <c r="B33" t="s">
        <v>146</v>
      </c>
      <c r="E33">
        <f t="shared" si="2"/>
        <v>163.60599999999999</v>
      </c>
      <c r="F33">
        <f t="shared" si="2"/>
        <v>0</v>
      </c>
      <c r="G33">
        <f t="shared" si="2"/>
        <v>158</v>
      </c>
      <c r="H33">
        <f t="shared" si="2"/>
        <v>0</v>
      </c>
      <c r="I33">
        <f t="shared" si="2"/>
        <v>0</v>
      </c>
      <c r="J33">
        <f t="shared" si="2"/>
        <v>1477.7</v>
      </c>
      <c r="K33">
        <f t="shared" si="2"/>
        <v>13.8</v>
      </c>
      <c r="L33">
        <f t="shared" si="2"/>
        <v>3248.3500000000008</v>
      </c>
      <c r="M33">
        <f t="shared" si="2"/>
        <v>852.80000000000007</v>
      </c>
      <c r="N33">
        <f t="shared" si="2"/>
        <v>1495</v>
      </c>
      <c r="O33">
        <f t="shared" si="3"/>
        <v>0</v>
      </c>
      <c r="P33">
        <f t="shared" si="3"/>
        <v>0</v>
      </c>
      <c r="Q33">
        <f t="shared" si="3"/>
        <v>1642.5</v>
      </c>
      <c r="R33">
        <f t="shared" si="3"/>
        <v>708</v>
      </c>
      <c r="S33">
        <f t="shared" si="3"/>
        <v>0</v>
      </c>
      <c r="T33">
        <f t="shared" si="3"/>
        <v>410</v>
      </c>
      <c r="U33">
        <f t="shared" si="3"/>
        <v>914</v>
      </c>
      <c r="V33">
        <f t="shared" si="3"/>
        <v>866</v>
      </c>
      <c r="W33">
        <f t="shared" si="3"/>
        <v>150</v>
      </c>
      <c r="X33">
        <f t="shared" si="3"/>
        <v>0</v>
      </c>
      <c r="Y33">
        <f t="shared" si="4"/>
        <v>0</v>
      </c>
      <c r="Z33">
        <f t="shared" si="4"/>
        <v>200</v>
      </c>
      <c r="AA33">
        <f t="shared" si="4"/>
        <v>215</v>
      </c>
      <c r="AB33">
        <f t="shared" si="4"/>
        <v>0</v>
      </c>
      <c r="AC33">
        <f t="shared" si="4"/>
        <v>0</v>
      </c>
      <c r="AD33">
        <f t="shared" si="4"/>
        <v>0</v>
      </c>
      <c r="AE33">
        <f t="shared" si="4"/>
        <v>0</v>
      </c>
      <c r="AF33">
        <f t="shared" si="4"/>
        <v>0</v>
      </c>
      <c r="AG33">
        <f t="shared" si="4"/>
        <v>1113</v>
      </c>
      <c r="AH33">
        <f t="shared" si="4"/>
        <v>0</v>
      </c>
      <c r="AI33">
        <f t="shared" si="4"/>
        <v>248</v>
      </c>
      <c r="AJ33">
        <f t="shared" si="4"/>
        <v>384.55712429777628</v>
      </c>
      <c r="AK33">
        <f t="shared" si="4"/>
        <v>0</v>
      </c>
      <c r="AL33">
        <f t="shared" si="4"/>
        <v>694.8</v>
      </c>
      <c r="AM33">
        <f t="shared" si="4"/>
        <v>13675.755999999999</v>
      </c>
    </row>
    <row r="34" spans="1:39" x14ac:dyDescent="0.2">
      <c r="B34" t="s">
        <v>189</v>
      </c>
      <c r="E34">
        <f t="shared" si="2"/>
        <v>0</v>
      </c>
      <c r="F34">
        <f t="shared" si="2"/>
        <v>1888</v>
      </c>
      <c r="G34">
        <f t="shared" si="2"/>
        <v>0</v>
      </c>
      <c r="H34">
        <f t="shared" si="2"/>
        <v>3579</v>
      </c>
      <c r="I34">
        <f t="shared" si="2"/>
        <v>0</v>
      </c>
      <c r="J34">
        <f t="shared" si="2"/>
        <v>0</v>
      </c>
      <c r="K34">
        <f t="shared" si="2"/>
        <v>6542.6504000000004</v>
      </c>
      <c r="L34">
        <f t="shared" si="2"/>
        <v>18065.32</v>
      </c>
      <c r="M34">
        <f t="shared" si="2"/>
        <v>0</v>
      </c>
      <c r="N34">
        <f t="shared" si="2"/>
        <v>0</v>
      </c>
      <c r="O34">
        <f t="shared" si="3"/>
        <v>0</v>
      </c>
      <c r="P34">
        <f t="shared" si="3"/>
        <v>0</v>
      </c>
      <c r="Q34">
        <f t="shared" si="3"/>
        <v>0</v>
      </c>
      <c r="R34">
        <f t="shared" si="3"/>
        <v>3362</v>
      </c>
      <c r="S34">
        <f t="shared" si="3"/>
        <v>0</v>
      </c>
      <c r="T34">
        <f t="shared" si="3"/>
        <v>853</v>
      </c>
      <c r="U34">
        <f t="shared" si="3"/>
        <v>424</v>
      </c>
      <c r="V34">
        <f t="shared" si="3"/>
        <v>0</v>
      </c>
      <c r="W34">
        <f t="shared" si="3"/>
        <v>0</v>
      </c>
      <c r="X34">
        <f t="shared" si="3"/>
        <v>0</v>
      </c>
      <c r="Y34">
        <f t="shared" si="4"/>
        <v>225</v>
      </c>
      <c r="Z34">
        <f t="shared" si="4"/>
        <v>615</v>
      </c>
      <c r="AA34">
        <f t="shared" si="4"/>
        <v>0</v>
      </c>
      <c r="AB34">
        <f t="shared" si="4"/>
        <v>0</v>
      </c>
      <c r="AC34">
        <f t="shared" si="4"/>
        <v>7544</v>
      </c>
      <c r="AD34">
        <f t="shared" si="4"/>
        <v>0</v>
      </c>
      <c r="AE34">
        <f t="shared" si="4"/>
        <v>2807.3</v>
      </c>
      <c r="AF34">
        <f t="shared" si="4"/>
        <v>5181.2480000000005</v>
      </c>
      <c r="AG34">
        <f t="shared" si="4"/>
        <v>0</v>
      </c>
      <c r="AH34">
        <f t="shared" si="4"/>
        <v>1092</v>
      </c>
      <c r="AI34">
        <f t="shared" si="4"/>
        <v>380.47</v>
      </c>
      <c r="AJ34">
        <f t="shared" si="4"/>
        <v>7897.824913869179</v>
      </c>
      <c r="AK34">
        <f t="shared" si="4"/>
        <v>0</v>
      </c>
      <c r="AL34">
        <f t="shared" si="4"/>
        <v>18</v>
      </c>
      <c r="AM34">
        <f t="shared" si="4"/>
        <v>44649.740400000002</v>
      </c>
    </row>
    <row r="35" spans="1:39" x14ac:dyDescent="0.2">
      <c r="B35" t="s">
        <v>4</v>
      </c>
      <c r="E35">
        <f t="shared" si="2"/>
        <v>0</v>
      </c>
      <c r="F35">
        <f t="shared" si="2"/>
        <v>0</v>
      </c>
      <c r="G35">
        <f t="shared" si="2"/>
        <v>5943</v>
      </c>
      <c r="H35">
        <f t="shared" si="2"/>
        <v>1960</v>
      </c>
      <c r="I35">
        <f t="shared" si="2"/>
        <v>2930</v>
      </c>
      <c r="J35">
        <f t="shared" si="2"/>
        <v>0</v>
      </c>
      <c r="K35">
        <f t="shared" si="2"/>
        <v>4055.1</v>
      </c>
      <c r="L35">
        <f t="shared" si="2"/>
        <v>8114</v>
      </c>
      <c r="M35">
        <f t="shared" si="2"/>
        <v>0</v>
      </c>
      <c r="N35">
        <f t="shared" si="2"/>
        <v>0</v>
      </c>
      <c r="O35">
        <f t="shared" si="3"/>
        <v>7117.36</v>
      </c>
      <c r="P35">
        <f t="shared" si="3"/>
        <v>2794</v>
      </c>
      <c r="Q35">
        <f t="shared" si="3"/>
        <v>61868</v>
      </c>
      <c r="R35">
        <f t="shared" si="3"/>
        <v>0</v>
      </c>
      <c r="S35">
        <f t="shared" si="3"/>
        <v>0</v>
      </c>
      <c r="T35">
        <f t="shared" si="3"/>
        <v>1900</v>
      </c>
      <c r="U35">
        <f t="shared" si="3"/>
        <v>0</v>
      </c>
      <c r="V35">
        <f t="shared" si="3"/>
        <v>0</v>
      </c>
      <c r="W35">
        <f t="shared" si="3"/>
        <v>0</v>
      </c>
      <c r="X35">
        <f t="shared" si="3"/>
        <v>0</v>
      </c>
      <c r="Y35">
        <f t="shared" si="4"/>
        <v>0</v>
      </c>
      <c r="Z35">
        <f t="shared" si="4"/>
        <v>0</v>
      </c>
      <c r="AA35">
        <f t="shared" si="4"/>
        <v>0</v>
      </c>
      <c r="AB35">
        <f t="shared" si="4"/>
        <v>486</v>
      </c>
      <c r="AC35">
        <f t="shared" si="4"/>
        <v>0</v>
      </c>
      <c r="AD35">
        <f t="shared" si="4"/>
        <v>0</v>
      </c>
      <c r="AE35">
        <f t="shared" si="4"/>
        <v>1300</v>
      </c>
      <c r="AF35">
        <f t="shared" si="4"/>
        <v>0</v>
      </c>
      <c r="AG35">
        <f t="shared" si="4"/>
        <v>7715</v>
      </c>
      <c r="AH35">
        <f t="shared" si="4"/>
        <v>703</v>
      </c>
      <c r="AI35">
        <f t="shared" si="4"/>
        <v>1797.9548500000001</v>
      </c>
      <c r="AJ35">
        <f t="shared" si="4"/>
        <v>0</v>
      </c>
      <c r="AK35">
        <f t="shared" si="4"/>
        <v>0</v>
      </c>
      <c r="AL35">
        <f t="shared" si="4"/>
        <v>9256</v>
      </c>
      <c r="AM35">
        <f t="shared" si="4"/>
        <v>105753.41484999999</v>
      </c>
    </row>
    <row r="36" spans="1:39" s="12" customFormat="1" x14ac:dyDescent="0.2">
      <c r="E36" s="12">
        <f t="shared" ref="E36:AM36" si="5">SUM(E28:E35)</f>
        <v>4410.6080000000002</v>
      </c>
      <c r="F36" s="12">
        <f t="shared" si="5"/>
        <v>1888</v>
      </c>
      <c r="G36" s="12">
        <f t="shared" si="5"/>
        <v>12347</v>
      </c>
      <c r="H36" s="12">
        <f t="shared" si="5"/>
        <v>7384</v>
      </c>
      <c r="I36" s="12">
        <f t="shared" si="5"/>
        <v>2930</v>
      </c>
      <c r="J36" s="12">
        <f t="shared" si="5"/>
        <v>1477.7</v>
      </c>
      <c r="K36" s="12">
        <f t="shared" si="5"/>
        <v>12532.450400000002</v>
      </c>
      <c r="L36" s="12">
        <f t="shared" si="5"/>
        <v>76409.275999999998</v>
      </c>
      <c r="M36" s="12">
        <f t="shared" si="5"/>
        <v>4701.79</v>
      </c>
      <c r="N36" s="12">
        <f t="shared" si="5"/>
        <v>1839</v>
      </c>
      <c r="O36" s="12">
        <f t="shared" si="5"/>
        <v>40818.36</v>
      </c>
      <c r="P36" s="12">
        <f t="shared" si="5"/>
        <v>6837</v>
      </c>
      <c r="Q36" s="12">
        <f t="shared" si="5"/>
        <v>73155.5</v>
      </c>
      <c r="R36" s="12">
        <f t="shared" si="5"/>
        <v>8971.362000000001</v>
      </c>
      <c r="S36" s="12">
        <f t="shared" si="5"/>
        <v>1060</v>
      </c>
      <c r="T36" s="12">
        <f t="shared" si="5"/>
        <v>5575.5</v>
      </c>
      <c r="U36" s="12">
        <f t="shared" si="5"/>
        <v>5946</v>
      </c>
      <c r="V36" s="12">
        <f t="shared" si="5"/>
        <v>43461.599999999999</v>
      </c>
      <c r="W36" s="12">
        <f t="shared" si="5"/>
        <v>1601.2</v>
      </c>
      <c r="X36" s="12">
        <f t="shared" si="5"/>
        <v>1103</v>
      </c>
      <c r="Y36" s="12">
        <f t="shared" si="5"/>
        <v>225</v>
      </c>
      <c r="Z36" s="12">
        <f t="shared" si="5"/>
        <v>1151.8</v>
      </c>
      <c r="AA36" s="12">
        <f t="shared" si="5"/>
        <v>551.29999999999995</v>
      </c>
      <c r="AB36" s="12">
        <f t="shared" si="5"/>
        <v>19028.8</v>
      </c>
      <c r="AC36" s="12">
        <f t="shared" si="5"/>
        <v>22557.282449999999</v>
      </c>
      <c r="AD36" s="12">
        <f t="shared" si="5"/>
        <v>5585</v>
      </c>
      <c r="AE36" s="12">
        <f t="shared" si="5"/>
        <v>7762.6020000000008</v>
      </c>
      <c r="AF36" s="12">
        <f t="shared" si="5"/>
        <v>5399.2480000000005</v>
      </c>
      <c r="AG36" s="12">
        <f t="shared" si="5"/>
        <v>10813.5635</v>
      </c>
      <c r="AH36" s="12">
        <f t="shared" si="5"/>
        <v>2410</v>
      </c>
      <c r="AI36" s="12">
        <f t="shared" si="5"/>
        <v>4007.1174378651922</v>
      </c>
      <c r="AJ36" s="12">
        <f t="shared" si="5"/>
        <v>41356.734856636511</v>
      </c>
      <c r="AK36" s="12">
        <f t="shared" si="5"/>
        <v>1777.4</v>
      </c>
      <c r="AL36" s="12">
        <f t="shared" si="5"/>
        <v>55534.8</v>
      </c>
      <c r="AM36" s="12">
        <f t="shared" si="5"/>
        <v>382347.01178786519</v>
      </c>
    </row>
    <row r="37" spans="1:39" s="23" customFormat="1" x14ac:dyDescent="0.2"/>
    <row r="38" spans="1:39" x14ac:dyDescent="0.2">
      <c r="A38" s="28" t="s">
        <v>325</v>
      </c>
    </row>
    <row r="39" spans="1:39" s="27" customFormat="1" x14ac:dyDescent="0.2">
      <c r="A39" s="28"/>
      <c r="B39" s="28" t="s">
        <v>147</v>
      </c>
      <c r="C39" s="28" t="str">
        <f t="shared" ref="C39:AL39" si="6">C2</f>
        <v>Standard efficiency in NCV terms</v>
      </c>
      <c r="D39" s="28" t="str">
        <f t="shared" si="6"/>
        <v>Typical full load hours</v>
      </c>
      <c r="E39" s="28" t="str">
        <f t="shared" si="6"/>
        <v>AT</v>
      </c>
      <c r="F39" s="28" t="str">
        <f t="shared" si="6"/>
        <v>BA</v>
      </c>
      <c r="G39" s="28" t="str">
        <f t="shared" si="6"/>
        <v>BE</v>
      </c>
      <c r="H39" s="28" t="str">
        <f t="shared" si="6"/>
        <v>BG</v>
      </c>
      <c r="I39" s="28" t="str">
        <f t="shared" si="6"/>
        <v>CH</v>
      </c>
      <c r="J39" s="28" t="str">
        <f t="shared" si="6"/>
        <v>CY</v>
      </c>
      <c r="K39" s="28" t="str">
        <f t="shared" si="6"/>
        <v>CZ</v>
      </c>
      <c r="L39" s="28" t="str">
        <f t="shared" si="6"/>
        <v>DE</v>
      </c>
      <c r="M39" s="28" t="str">
        <f t="shared" si="6"/>
        <v>DK</v>
      </c>
      <c r="N39" s="28" t="str">
        <f t="shared" si="6"/>
        <v>EE</v>
      </c>
      <c r="O39" s="28" t="str">
        <f t="shared" si="6"/>
        <v>ES</v>
      </c>
      <c r="P39" s="28" t="str">
        <f t="shared" si="6"/>
        <v>FI</v>
      </c>
      <c r="Q39" s="28" t="str">
        <f t="shared" si="6"/>
        <v>FR</v>
      </c>
      <c r="R39" s="28" t="str">
        <f t="shared" si="6"/>
        <v>EL</v>
      </c>
      <c r="S39" s="28" t="str">
        <f t="shared" si="6"/>
        <v>HR</v>
      </c>
      <c r="T39" s="28" t="str">
        <f t="shared" si="6"/>
        <v>HU</v>
      </c>
      <c r="U39" s="28" t="str">
        <f t="shared" si="6"/>
        <v>IE</v>
      </c>
      <c r="V39" s="28" t="str">
        <f t="shared" si="6"/>
        <v>IT</v>
      </c>
      <c r="W39" s="28" t="str">
        <f t="shared" si="6"/>
        <v>LT</v>
      </c>
      <c r="X39" s="28" t="str">
        <f t="shared" si="6"/>
        <v>LV</v>
      </c>
      <c r="Y39" s="28" t="str">
        <f t="shared" si="6"/>
        <v>ME</v>
      </c>
      <c r="Z39" s="28" t="str">
        <f t="shared" si="6"/>
        <v>MK</v>
      </c>
      <c r="AA39" s="28" t="str">
        <f t="shared" si="6"/>
        <v>MT</v>
      </c>
      <c r="AB39" s="28" t="str">
        <f t="shared" si="6"/>
        <v>NL</v>
      </c>
      <c r="AC39" s="28" t="str">
        <f t="shared" si="6"/>
        <v>PL</v>
      </c>
      <c r="AD39" s="28" t="str">
        <f t="shared" si="6"/>
        <v>PT</v>
      </c>
      <c r="AE39" s="28" t="str">
        <f t="shared" si="6"/>
        <v>RO</v>
      </c>
      <c r="AF39" s="28" t="str">
        <f t="shared" si="6"/>
        <v>RS</v>
      </c>
      <c r="AG39" s="28" t="str">
        <f t="shared" si="6"/>
        <v>SE</v>
      </c>
      <c r="AH39" s="28" t="str">
        <f t="shared" si="6"/>
        <v>SI</v>
      </c>
      <c r="AI39" s="28" t="str">
        <f t="shared" si="6"/>
        <v>SK</v>
      </c>
      <c r="AJ39" s="28" t="str">
        <f t="shared" si="6"/>
        <v>TR</v>
      </c>
      <c r="AK39" s="28" t="str">
        <f t="shared" si="6"/>
        <v>UA</v>
      </c>
      <c r="AL39" s="28" t="str">
        <f t="shared" si="6"/>
        <v>UK</v>
      </c>
      <c r="AM39" s="28" t="s">
        <v>345</v>
      </c>
    </row>
    <row r="40" spans="1:39" s="12" customFormat="1" x14ac:dyDescent="0.2">
      <c r="A40" s="12" t="s">
        <v>119</v>
      </c>
      <c r="B40" s="12" t="str">
        <f>INDEX('power plant mapping ETM - ENTSO'!$B$1:$B$22,MATCH('calculation fossil pp'!A40,'power plant mapping ETM - ENTSO'!$A$1:$A$22,0))</f>
        <v>Gas CCGT</v>
      </c>
      <c r="C40" s="16">
        <f>INDEX('PEMMDB technology parameters'!$D$1:$D$26,MATCH('calculation fossil pp'!A40,'PEMMDB technology parameters'!$A$1:$A$26,0),1)</f>
        <v>0.6</v>
      </c>
      <c r="D40" s="17">
        <f t="shared" ref="D40:D60" si="7">D3</f>
        <v>8000</v>
      </c>
      <c r="E40" s="12">
        <f>E3*$D3</f>
        <v>340000</v>
      </c>
      <c r="F40" s="12">
        <f t="shared" ref="F40:AL40" si="8">F3*$D3</f>
        <v>0</v>
      </c>
      <c r="G40" s="12">
        <f t="shared" si="8"/>
        <v>0</v>
      </c>
      <c r="H40" s="12">
        <f t="shared" si="8"/>
        <v>0</v>
      </c>
      <c r="I40" s="12">
        <f t="shared" si="8"/>
        <v>0</v>
      </c>
      <c r="J40" s="12">
        <f t="shared" si="8"/>
        <v>0</v>
      </c>
      <c r="K40" s="12">
        <f t="shared" si="8"/>
        <v>0</v>
      </c>
      <c r="L40" s="12">
        <f t="shared" si="8"/>
        <v>59208800</v>
      </c>
      <c r="M40" s="12">
        <f t="shared" si="8"/>
        <v>0</v>
      </c>
      <c r="N40" s="12">
        <f t="shared" si="8"/>
        <v>0</v>
      </c>
      <c r="O40" s="12">
        <f t="shared" si="8"/>
        <v>0</v>
      </c>
      <c r="P40" s="12">
        <f t="shared" si="8"/>
        <v>0</v>
      </c>
      <c r="Q40" s="12">
        <f t="shared" si="8"/>
        <v>0</v>
      </c>
      <c r="R40" s="12">
        <f t="shared" si="8"/>
        <v>4000000</v>
      </c>
      <c r="S40" s="12">
        <f t="shared" si="8"/>
        <v>0</v>
      </c>
      <c r="T40" s="12">
        <f t="shared" si="8"/>
        <v>0</v>
      </c>
      <c r="U40" s="12">
        <f t="shared" si="8"/>
        <v>0</v>
      </c>
      <c r="V40" s="12">
        <f t="shared" si="8"/>
        <v>96016000</v>
      </c>
      <c r="W40" s="12">
        <f t="shared" si="8"/>
        <v>0</v>
      </c>
      <c r="X40" s="12">
        <f t="shared" si="8"/>
        <v>8304000</v>
      </c>
      <c r="Y40" s="12">
        <f t="shared" si="8"/>
        <v>0</v>
      </c>
      <c r="Z40" s="12">
        <f t="shared" si="8"/>
        <v>2214400</v>
      </c>
      <c r="AA40" s="12">
        <f t="shared" si="8"/>
        <v>0</v>
      </c>
      <c r="AB40" s="12">
        <f t="shared" si="8"/>
        <v>0</v>
      </c>
      <c r="AC40" s="12">
        <f t="shared" si="8"/>
        <v>8336000</v>
      </c>
      <c r="AD40" s="12">
        <f t="shared" si="8"/>
        <v>0</v>
      </c>
      <c r="AE40" s="12">
        <f t="shared" si="8"/>
        <v>8531200</v>
      </c>
      <c r="AF40" s="12">
        <f t="shared" si="8"/>
        <v>0</v>
      </c>
      <c r="AG40" s="12">
        <f t="shared" si="8"/>
        <v>0</v>
      </c>
      <c r="AH40" s="12">
        <f t="shared" si="8"/>
        <v>0</v>
      </c>
      <c r="AI40" s="12">
        <f t="shared" si="8"/>
        <v>0</v>
      </c>
      <c r="AJ40" s="12">
        <f t="shared" si="8"/>
        <v>92154450.084252372</v>
      </c>
      <c r="AK40" s="12">
        <f t="shared" si="8"/>
        <v>0</v>
      </c>
      <c r="AL40" s="12">
        <f t="shared" si="8"/>
        <v>1630080</v>
      </c>
      <c r="AM40" s="12">
        <f t="shared" ref="AM40" si="9">AM3*$D3</f>
        <v>184736000</v>
      </c>
    </row>
    <row r="41" spans="1:39" x14ac:dyDescent="0.2">
      <c r="A41" t="s">
        <v>121</v>
      </c>
      <c r="B41" t="str">
        <f>INDEX('power plant mapping ETM - ENTSO'!$B$1:$B$22,MATCH('calculation fossil pp'!A41,'power plant mapping ETM - ENTSO'!$A$1:$A$22,0))</f>
        <v>Gas CCGT</v>
      </c>
      <c r="C41" s="14">
        <f>INDEX('PEMMDB technology parameters'!$D$1:$D$26,MATCH('calculation fossil pp'!A41,'PEMMDB technology parameters'!$A$1:$A$26,0),1)</f>
        <v>0.4</v>
      </c>
      <c r="D41" s="15">
        <f t="shared" si="7"/>
        <v>8000</v>
      </c>
      <c r="E41" s="23">
        <f t="shared" ref="E41:AL41" si="10">E4*$D4</f>
        <v>2191200.0000000005</v>
      </c>
      <c r="F41" s="23">
        <f t="shared" si="10"/>
        <v>0</v>
      </c>
      <c r="G41" s="23">
        <f t="shared" si="10"/>
        <v>0</v>
      </c>
      <c r="H41" s="23">
        <f t="shared" si="10"/>
        <v>0</v>
      </c>
      <c r="I41" s="23">
        <f t="shared" si="10"/>
        <v>0</v>
      </c>
      <c r="J41" s="23">
        <f t="shared" si="10"/>
        <v>0</v>
      </c>
      <c r="K41" s="23">
        <f t="shared" si="10"/>
        <v>945600</v>
      </c>
      <c r="L41" s="23">
        <f t="shared" si="10"/>
        <v>32368792</v>
      </c>
      <c r="M41" s="23">
        <f t="shared" si="10"/>
        <v>2333200</v>
      </c>
      <c r="N41" s="23">
        <f t="shared" si="10"/>
        <v>0</v>
      </c>
      <c r="O41" s="23">
        <f t="shared" si="10"/>
        <v>0</v>
      </c>
      <c r="P41" s="23">
        <f t="shared" si="10"/>
        <v>0</v>
      </c>
      <c r="Q41" s="23">
        <f t="shared" si="10"/>
        <v>0</v>
      </c>
      <c r="R41" s="23">
        <f t="shared" si="10"/>
        <v>0</v>
      </c>
      <c r="S41" s="23">
        <f t="shared" si="10"/>
        <v>0</v>
      </c>
      <c r="T41" s="23">
        <f t="shared" si="10"/>
        <v>0</v>
      </c>
      <c r="U41" s="23">
        <f t="shared" si="10"/>
        <v>3456000</v>
      </c>
      <c r="V41" s="23">
        <f t="shared" si="10"/>
        <v>4716000</v>
      </c>
      <c r="W41" s="23">
        <f t="shared" si="10"/>
        <v>0</v>
      </c>
      <c r="X41" s="23">
        <f t="shared" si="10"/>
        <v>0</v>
      </c>
      <c r="Y41" s="23">
        <f t="shared" si="10"/>
        <v>0</v>
      </c>
      <c r="Z41" s="23">
        <f t="shared" si="10"/>
        <v>0</v>
      </c>
      <c r="AA41" s="23">
        <f t="shared" si="10"/>
        <v>1058400</v>
      </c>
      <c r="AB41" s="23">
        <f t="shared" si="10"/>
        <v>15992000</v>
      </c>
      <c r="AC41" s="23">
        <f t="shared" si="10"/>
        <v>0</v>
      </c>
      <c r="AD41" s="23">
        <f t="shared" si="10"/>
        <v>0</v>
      </c>
      <c r="AE41" s="23">
        <f t="shared" si="10"/>
        <v>0</v>
      </c>
      <c r="AF41" s="23">
        <f t="shared" si="10"/>
        <v>0</v>
      </c>
      <c r="AG41" s="23">
        <f t="shared" si="10"/>
        <v>0</v>
      </c>
      <c r="AH41" s="23">
        <f t="shared" si="10"/>
        <v>0</v>
      </c>
      <c r="AI41" s="23">
        <f t="shared" si="10"/>
        <v>1787760</v>
      </c>
      <c r="AJ41" s="23">
        <f t="shared" si="10"/>
        <v>101272555.83609129</v>
      </c>
      <c r="AK41" s="23">
        <f t="shared" si="10"/>
        <v>0</v>
      </c>
      <c r="AL41" s="23">
        <f t="shared" si="10"/>
        <v>10619520</v>
      </c>
      <c r="AM41" s="23">
        <f t="shared" ref="AM41" si="11">AM4*$D4</f>
        <v>64848952.000000007</v>
      </c>
    </row>
    <row r="42" spans="1:39" x14ac:dyDescent="0.2">
      <c r="A42" t="s">
        <v>122</v>
      </c>
      <c r="B42" t="str">
        <f>INDEX('power plant mapping ETM - ENTSO'!$B$1:$B$22,MATCH('calculation fossil pp'!A42,'power plant mapping ETM - ENTSO'!$A$1:$A$22,0))</f>
        <v>Gas CCGT</v>
      </c>
      <c r="C42" s="14">
        <f>INDEX('PEMMDB technology parameters'!$D$1:$D$26,MATCH('calculation fossil pp'!A42,'PEMMDB technology parameters'!$A$1:$A$26,0),1)</f>
        <v>0.48</v>
      </c>
      <c r="D42" s="15">
        <f t="shared" si="7"/>
        <v>8000</v>
      </c>
      <c r="E42" s="23">
        <f t="shared" ref="E42:AL42" si="12">E5*$D5</f>
        <v>5023200.0000000009</v>
      </c>
      <c r="F42" s="23">
        <f t="shared" si="12"/>
        <v>0</v>
      </c>
      <c r="G42" s="23">
        <f t="shared" si="12"/>
        <v>7602400</v>
      </c>
      <c r="H42" s="23">
        <f t="shared" si="12"/>
        <v>0</v>
      </c>
      <c r="I42" s="23">
        <f t="shared" si="12"/>
        <v>0</v>
      </c>
      <c r="J42" s="23">
        <f t="shared" si="12"/>
        <v>0</v>
      </c>
      <c r="K42" s="23">
        <f t="shared" si="12"/>
        <v>3129600</v>
      </c>
      <c r="L42" s="23">
        <f t="shared" si="12"/>
        <v>54640959.999999993</v>
      </c>
      <c r="M42" s="23">
        <f t="shared" si="12"/>
        <v>800000</v>
      </c>
      <c r="N42" s="23">
        <f t="shared" si="12"/>
        <v>0</v>
      </c>
      <c r="O42" s="23">
        <f t="shared" si="12"/>
        <v>0</v>
      </c>
      <c r="P42" s="23">
        <f t="shared" si="12"/>
        <v>6152000</v>
      </c>
      <c r="Q42" s="23">
        <f t="shared" si="12"/>
        <v>0</v>
      </c>
      <c r="R42" s="23">
        <f t="shared" si="12"/>
        <v>8212000</v>
      </c>
      <c r="S42" s="23">
        <f t="shared" si="12"/>
        <v>376000</v>
      </c>
      <c r="T42" s="23">
        <f t="shared" si="12"/>
        <v>8571200</v>
      </c>
      <c r="U42" s="23">
        <f t="shared" si="12"/>
        <v>3680000</v>
      </c>
      <c r="V42" s="23">
        <f t="shared" si="12"/>
        <v>46352000</v>
      </c>
      <c r="W42" s="23">
        <f t="shared" si="12"/>
        <v>0</v>
      </c>
      <c r="X42" s="23">
        <f t="shared" si="12"/>
        <v>0</v>
      </c>
      <c r="Y42" s="23">
        <f t="shared" si="12"/>
        <v>0</v>
      </c>
      <c r="Z42" s="23">
        <f t="shared" si="12"/>
        <v>0</v>
      </c>
      <c r="AA42" s="23">
        <f t="shared" si="12"/>
        <v>1632000</v>
      </c>
      <c r="AB42" s="23">
        <f t="shared" si="12"/>
        <v>37488000</v>
      </c>
      <c r="AC42" s="23">
        <f t="shared" si="12"/>
        <v>0</v>
      </c>
      <c r="AD42" s="23">
        <f t="shared" si="12"/>
        <v>0</v>
      </c>
      <c r="AE42" s="23">
        <f t="shared" si="12"/>
        <v>0</v>
      </c>
      <c r="AF42" s="23">
        <f t="shared" si="12"/>
        <v>0</v>
      </c>
      <c r="AG42" s="23">
        <f t="shared" si="12"/>
        <v>0</v>
      </c>
      <c r="AH42" s="23">
        <f t="shared" si="12"/>
        <v>0</v>
      </c>
      <c r="AI42" s="23">
        <f t="shared" si="12"/>
        <v>1012160</v>
      </c>
      <c r="AJ42" s="23">
        <f t="shared" si="12"/>
        <v>7276664.5422142884</v>
      </c>
      <c r="AK42" s="23">
        <f t="shared" si="12"/>
        <v>0</v>
      </c>
      <c r="AL42" s="23">
        <f t="shared" si="12"/>
        <v>233648000</v>
      </c>
      <c r="AM42" s="23">
        <f t="shared" ref="AM42" si="13">AM5*$D5</f>
        <v>184671520</v>
      </c>
    </row>
    <row r="43" spans="1:39" x14ac:dyDescent="0.2">
      <c r="A43" t="s">
        <v>123</v>
      </c>
      <c r="B43" t="str">
        <f>INDEX('power plant mapping ETM - ENTSO'!$B$1:$B$22,MATCH('calculation fossil pp'!A43,'power plant mapping ETM - ENTSO'!$A$1:$A$22,0))</f>
        <v>Gas CCGT</v>
      </c>
      <c r="C43" s="14">
        <f>INDEX('PEMMDB technology parameters'!$D$1:$D$26,MATCH('calculation fossil pp'!A43,'PEMMDB technology parameters'!$A$1:$A$26,0),1)</f>
        <v>0.56000000000000005</v>
      </c>
      <c r="D43" s="15">
        <f t="shared" si="7"/>
        <v>8000</v>
      </c>
      <c r="E43" s="23">
        <f t="shared" ref="E43:AL43" si="14">E6*$D6</f>
        <v>2960000</v>
      </c>
      <c r="F43" s="23">
        <f t="shared" si="14"/>
        <v>0</v>
      </c>
      <c r="G43" s="23">
        <f t="shared" si="14"/>
        <v>0</v>
      </c>
      <c r="H43" s="23">
        <f t="shared" si="14"/>
        <v>0</v>
      </c>
      <c r="I43" s="23">
        <f t="shared" si="14"/>
        <v>0</v>
      </c>
      <c r="J43" s="23">
        <f t="shared" si="14"/>
        <v>0</v>
      </c>
      <c r="K43" s="23">
        <f t="shared" si="14"/>
        <v>356000</v>
      </c>
      <c r="L43" s="23">
        <f t="shared" si="14"/>
        <v>232000</v>
      </c>
      <c r="M43" s="23">
        <f t="shared" si="14"/>
        <v>0</v>
      </c>
      <c r="N43" s="23">
        <f t="shared" si="14"/>
        <v>0</v>
      </c>
      <c r="O43" s="23">
        <f t="shared" si="14"/>
        <v>195988480</v>
      </c>
      <c r="P43" s="23">
        <f t="shared" si="14"/>
        <v>1872000</v>
      </c>
      <c r="Q43" s="23">
        <f t="shared" si="14"/>
        <v>6336000</v>
      </c>
      <c r="R43" s="23">
        <f t="shared" si="14"/>
        <v>6222400</v>
      </c>
      <c r="S43" s="23">
        <f t="shared" si="14"/>
        <v>1616000</v>
      </c>
      <c r="T43" s="23">
        <f t="shared" si="14"/>
        <v>6752000</v>
      </c>
      <c r="U43" s="23">
        <f t="shared" si="14"/>
        <v>6440000</v>
      </c>
      <c r="V43" s="23">
        <f t="shared" si="14"/>
        <v>71208800</v>
      </c>
      <c r="W43" s="23">
        <f t="shared" si="14"/>
        <v>0</v>
      </c>
      <c r="X43" s="23">
        <f t="shared" si="14"/>
        <v>520000</v>
      </c>
      <c r="Y43" s="23">
        <f t="shared" si="14"/>
        <v>0</v>
      </c>
      <c r="Z43" s="23">
        <f t="shared" si="14"/>
        <v>0</v>
      </c>
      <c r="AA43" s="23">
        <f t="shared" si="14"/>
        <v>0</v>
      </c>
      <c r="AB43" s="23">
        <f t="shared" si="14"/>
        <v>0</v>
      </c>
      <c r="AC43" s="23">
        <f t="shared" si="14"/>
        <v>0</v>
      </c>
      <c r="AD43" s="23">
        <f t="shared" si="14"/>
        <v>7920000</v>
      </c>
      <c r="AE43" s="23">
        <f t="shared" si="14"/>
        <v>0</v>
      </c>
      <c r="AF43" s="23">
        <f t="shared" si="14"/>
        <v>0</v>
      </c>
      <c r="AG43" s="23">
        <f t="shared" si="14"/>
        <v>2136000</v>
      </c>
      <c r="AH43" s="23">
        <f t="shared" si="14"/>
        <v>0</v>
      </c>
      <c r="AI43" s="23">
        <f t="shared" si="14"/>
        <v>3291920</v>
      </c>
      <c r="AJ43" s="23">
        <f t="shared" si="14"/>
        <v>0</v>
      </c>
      <c r="AK43" s="23">
        <f t="shared" si="14"/>
        <v>0</v>
      </c>
      <c r="AL43" s="23">
        <f t="shared" si="14"/>
        <v>0</v>
      </c>
      <c r="AM43" s="23">
        <f t="shared" ref="AM43" si="15">AM6*$D6</f>
        <v>313851600</v>
      </c>
    </row>
    <row r="44" spans="1:39" x14ac:dyDescent="0.2">
      <c r="A44" t="s">
        <v>124</v>
      </c>
      <c r="B44" t="str">
        <f>INDEX('power plant mapping ETM - ENTSO'!$B$1:$B$22,MATCH('calculation fossil pp'!A44,'power plant mapping ETM - ENTSO'!$A$1:$A$22,0))</f>
        <v>Gas CCGT</v>
      </c>
      <c r="C44" s="14">
        <f>INDEX('PEMMDB technology parameters'!$D$1:$D$26,MATCH('calculation fossil pp'!A44,'PEMMDB technology parameters'!$A$1:$A$26,0),1)</f>
        <v>0.57999999999999996</v>
      </c>
      <c r="D44" s="15">
        <f t="shared" si="7"/>
        <v>8000</v>
      </c>
      <c r="E44" s="23">
        <f>E7*$D7</f>
        <v>13965390.523690771</v>
      </c>
      <c r="F44" s="23">
        <f t="shared" ref="F44:AL44" si="16">F7*$D7</f>
        <v>0</v>
      </c>
      <c r="G44" s="23">
        <f t="shared" si="16"/>
        <v>28402399.999999996</v>
      </c>
      <c r="H44" s="23">
        <f t="shared" si="16"/>
        <v>584000</v>
      </c>
      <c r="I44" s="23">
        <f t="shared" si="16"/>
        <v>0</v>
      </c>
      <c r="J44" s="23">
        <f t="shared" si="16"/>
        <v>0</v>
      </c>
      <c r="K44" s="23">
        <f t="shared" si="16"/>
        <v>6524800</v>
      </c>
      <c r="L44" s="23">
        <f t="shared" si="16"/>
        <v>0</v>
      </c>
      <c r="M44" s="23">
        <f t="shared" si="16"/>
        <v>0</v>
      </c>
      <c r="N44" s="23">
        <f t="shared" si="16"/>
        <v>0</v>
      </c>
      <c r="O44" s="23">
        <f t="shared" si="16"/>
        <v>0</v>
      </c>
      <c r="P44" s="23">
        <f t="shared" si="16"/>
        <v>0</v>
      </c>
      <c r="Q44" s="23">
        <f t="shared" si="16"/>
        <v>42776000</v>
      </c>
      <c r="R44" s="23">
        <f t="shared" si="16"/>
        <v>19594400</v>
      </c>
      <c r="S44" s="23">
        <f t="shared" si="16"/>
        <v>2760000</v>
      </c>
      <c r="T44" s="23">
        <f t="shared" si="16"/>
        <v>0</v>
      </c>
      <c r="U44" s="23">
        <f t="shared" si="16"/>
        <v>16448000</v>
      </c>
      <c r="V44" s="23">
        <f t="shared" si="16"/>
        <v>51144000</v>
      </c>
      <c r="W44" s="23">
        <f t="shared" si="16"/>
        <v>3225600.0000000005</v>
      </c>
      <c r="X44" s="23">
        <f t="shared" si="16"/>
        <v>0</v>
      </c>
      <c r="Y44" s="23">
        <f t="shared" si="16"/>
        <v>0</v>
      </c>
      <c r="Z44" s="23">
        <f t="shared" si="16"/>
        <v>0</v>
      </c>
      <c r="AA44" s="23">
        <f t="shared" si="16"/>
        <v>0</v>
      </c>
      <c r="AB44" s="23">
        <f t="shared" si="16"/>
        <v>57000000</v>
      </c>
      <c r="AC44" s="23">
        <f t="shared" si="16"/>
        <v>0</v>
      </c>
      <c r="AD44" s="23">
        <f t="shared" si="16"/>
        <v>22712000</v>
      </c>
      <c r="AE44" s="23">
        <f t="shared" si="16"/>
        <v>0</v>
      </c>
      <c r="AF44" s="23">
        <f t="shared" si="16"/>
        <v>0</v>
      </c>
      <c r="AG44" s="23">
        <f t="shared" si="16"/>
        <v>0</v>
      </c>
      <c r="AH44" s="23">
        <f t="shared" si="16"/>
        <v>0</v>
      </c>
      <c r="AI44" s="23">
        <f t="shared" si="16"/>
        <v>1715040</v>
      </c>
      <c r="AJ44" s="23">
        <f t="shared" si="16"/>
        <v>0</v>
      </c>
      <c r="AK44" s="23">
        <f t="shared" si="16"/>
        <v>0</v>
      </c>
      <c r="AL44" s="23">
        <f t="shared" si="16"/>
        <v>10544000</v>
      </c>
      <c r="AM44" s="23">
        <f t="shared" ref="AM44" si="17">AM7*$D7</f>
        <v>266851630.52369079</v>
      </c>
    </row>
    <row r="45" spans="1:39" x14ac:dyDescent="0.2">
      <c r="A45" t="s">
        <v>125</v>
      </c>
      <c r="B45" t="str">
        <f>INDEX('power plant mapping ETM - ENTSO'!$B$1:$B$22,MATCH('calculation fossil pp'!A45,'power plant mapping ETM - ENTSO'!$A$1:$A$22,0))</f>
        <v>Gas conventional</v>
      </c>
      <c r="C45" s="14">
        <f>INDEX('PEMMDB technology parameters'!$D$1:$D$26,MATCH('calculation fossil pp'!A45,'PEMMDB technology parameters'!$A$1:$A$26,0),1)</f>
        <v>0.36</v>
      </c>
      <c r="D45" s="15">
        <f t="shared" si="7"/>
        <v>8000</v>
      </c>
      <c r="E45" s="23">
        <f t="shared" ref="E45:AL45" si="18">E8*$D8</f>
        <v>4657985.4763092268</v>
      </c>
      <c r="F45" s="23">
        <f t="shared" si="18"/>
        <v>0</v>
      </c>
      <c r="G45" s="23">
        <f>G8*$D8</f>
        <v>0</v>
      </c>
      <c r="H45" s="23">
        <f t="shared" si="18"/>
        <v>12232000</v>
      </c>
      <c r="I45" s="23">
        <f t="shared" si="18"/>
        <v>0</v>
      </c>
      <c r="J45" s="23">
        <f t="shared" si="18"/>
        <v>0</v>
      </c>
      <c r="K45" s="23">
        <f t="shared" si="18"/>
        <v>0</v>
      </c>
      <c r="L45" s="23">
        <f t="shared" si="18"/>
        <v>28670951.999999993</v>
      </c>
      <c r="M45" s="23">
        <f t="shared" si="18"/>
        <v>656000</v>
      </c>
      <c r="N45" s="23">
        <f t="shared" si="18"/>
        <v>752000</v>
      </c>
      <c r="O45" s="23">
        <f t="shared" si="18"/>
        <v>0</v>
      </c>
      <c r="P45" s="23">
        <f t="shared" si="18"/>
        <v>0</v>
      </c>
      <c r="Q45" s="23">
        <f t="shared" si="18"/>
        <v>0</v>
      </c>
      <c r="R45" s="23">
        <f t="shared" si="18"/>
        <v>0</v>
      </c>
      <c r="S45" s="23">
        <f t="shared" si="18"/>
        <v>1408000</v>
      </c>
      <c r="T45" s="23">
        <f t="shared" si="18"/>
        <v>0</v>
      </c>
      <c r="U45" s="23">
        <f t="shared" si="18"/>
        <v>0</v>
      </c>
      <c r="V45" s="23">
        <f t="shared" si="18"/>
        <v>0</v>
      </c>
      <c r="W45" s="23">
        <f t="shared" si="18"/>
        <v>8384000</v>
      </c>
      <c r="X45" s="23">
        <f t="shared" si="18"/>
        <v>0</v>
      </c>
      <c r="Y45" s="23">
        <f t="shared" si="18"/>
        <v>0</v>
      </c>
      <c r="Z45" s="23">
        <f t="shared" si="18"/>
        <v>480000</v>
      </c>
      <c r="AA45" s="23">
        <f t="shared" si="18"/>
        <v>0</v>
      </c>
      <c r="AB45" s="23">
        <f t="shared" si="18"/>
        <v>0</v>
      </c>
      <c r="AC45" s="23">
        <f t="shared" si="18"/>
        <v>0</v>
      </c>
      <c r="AD45" s="23">
        <f t="shared" si="18"/>
        <v>0</v>
      </c>
      <c r="AE45" s="23">
        <f t="shared" si="18"/>
        <v>11644816</v>
      </c>
      <c r="AF45" s="23">
        <f t="shared" si="18"/>
        <v>1744000</v>
      </c>
      <c r="AG45" s="23">
        <f t="shared" si="18"/>
        <v>0</v>
      </c>
      <c r="AH45" s="23">
        <f t="shared" si="18"/>
        <v>552000</v>
      </c>
      <c r="AI45" s="23">
        <f t="shared" si="18"/>
        <v>135040</v>
      </c>
      <c r="AJ45" s="23">
        <f t="shared" si="18"/>
        <v>0</v>
      </c>
      <c r="AK45" s="23">
        <f t="shared" si="18"/>
        <v>160000</v>
      </c>
      <c r="AL45" s="23">
        <f t="shared" si="18"/>
        <v>528000</v>
      </c>
      <c r="AM45" s="23">
        <f t="shared" ref="AM45" si="19">AM8*$D8</f>
        <v>69092793.476309225</v>
      </c>
    </row>
    <row r="46" spans="1:39" x14ac:dyDescent="0.2">
      <c r="A46" t="s">
        <v>126</v>
      </c>
      <c r="B46" t="str">
        <f>INDEX('power plant mapping ETM - ENTSO'!$B$1:$B$22,MATCH('calculation fossil pp'!A46,'power plant mapping ETM - ENTSO'!$A$1:$A$22,0))</f>
        <v>Gas conventional</v>
      </c>
      <c r="C46" s="14">
        <f>INDEX('PEMMDB technology parameters'!$D$1:$D$26,MATCH('calculation fossil pp'!A46,'PEMMDB technology parameters'!$A$1:$A$26,0),1)</f>
        <v>0.41</v>
      </c>
      <c r="D46" s="15">
        <f t="shared" si="7"/>
        <v>8000</v>
      </c>
      <c r="E46" s="23">
        <f t="shared" ref="E46:AL46" si="20">E9*$D9</f>
        <v>4541440</v>
      </c>
      <c r="F46" s="23">
        <f t="shared" si="20"/>
        <v>0</v>
      </c>
      <c r="G46" s="23">
        <f t="shared" si="20"/>
        <v>6712000</v>
      </c>
      <c r="H46" s="23">
        <f t="shared" si="20"/>
        <v>0</v>
      </c>
      <c r="I46" s="23">
        <f t="shared" si="20"/>
        <v>0</v>
      </c>
      <c r="J46" s="23">
        <f t="shared" si="20"/>
        <v>0</v>
      </c>
      <c r="K46" s="23">
        <f t="shared" si="20"/>
        <v>0</v>
      </c>
      <c r="L46" s="23">
        <f t="shared" si="20"/>
        <v>8923200</v>
      </c>
      <c r="M46" s="23">
        <f t="shared" si="20"/>
        <v>2720000</v>
      </c>
      <c r="N46" s="23">
        <f t="shared" si="20"/>
        <v>0</v>
      </c>
      <c r="O46" s="23">
        <f t="shared" si="20"/>
        <v>0</v>
      </c>
      <c r="P46" s="23">
        <f t="shared" si="20"/>
        <v>0</v>
      </c>
      <c r="Q46" s="23">
        <f t="shared" si="20"/>
        <v>0</v>
      </c>
      <c r="R46" s="23">
        <f t="shared" si="20"/>
        <v>0</v>
      </c>
      <c r="S46" s="23">
        <f t="shared" si="20"/>
        <v>0</v>
      </c>
      <c r="T46" s="23">
        <f t="shared" si="20"/>
        <v>0</v>
      </c>
      <c r="U46" s="23">
        <f t="shared" si="20"/>
        <v>0</v>
      </c>
      <c r="V46" s="23">
        <f t="shared" si="20"/>
        <v>0</v>
      </c>
      <c r="W46" s="23">
        <f t="shared" si="20"/>
        <v>0</v>
      </c>
      <c r="X46" s="23">
        <f t="shared" si="20"/>
        <v>0</v>
      </c>
      <c r="Y46" s="23">
        <f t="shared" si="20"/>
        <v>0</v>
      </c>
      <c r="Z46" s="23">
        <f t="shared" si="20"/>
        <v>0</v>
      </c>
      <c r="AA46" s="23">
        <f t="shared" si="20"/>
        <v>0</v>
      </c>
      <c r="AB46" s="23">
        <f t="shared" si="20"/>
        <v>0</v>
      </c>
      <c r="AC46" s="23">
        <f t="shared" si="20"/>
        <v>0</v>
      </c>
      <c r="AD46" s="23">
        <f t="shared" si="20"/>
        <v>0</v>
      </c>
      <c r="AE46" s="23">
        <f t="shared" si="20"/>
        <v>0</v>
      </c>
      <c r="AF46" s="23">
        <f t="shared" si="20"/>
        <v>0</v>
      </c>
      <c r="AG46" s="23">
        <f t="shared" si="20"/>
        <v>0</v>
      </c>
      <c r="AH46" s="23">
        <f t="shared" si="20"/>
        <v>0</v>
      </c>
      <c r="AI46" s="23">
        <f t="shared" si="20"/>
        <v>585840</v>
      </c>
      <c r="AJ46" s="23">
        <f t="shared" si="20"/>
        <v>0</v>
      </c>
      <c r="AK46" s="23">
        <f t="shared" si="20"/>
        <v>0</v>
      </c>
      <c r="AL46" s="23">
        <f t="shared" si="20"/>
        <v>0</v>
      </c>
      <c r="AM46" s="23">
        <f t="shared" ref="AM46" si="21">AM9*$D9</f>
        <v>23482480</v>
      </c>
    </row>
    <row r="47" spans="1:39" x14ac:dyDescent="0.2">
      <c r="A47" t="s">
        <v>127</v>
      </c>
      <c r="B47" t="str">
        <f>INDEX('power plant mapping ETM - ENTSO'!$B$1:$B$22,MATCH('calculation fossil pp'!A47,'power plant mapping ETM - ENTSO'!$A$1:$A$22,0))</f>
        <v>Gas turbine</v>
      </c>
      <c r="C47" s="14">
        <f>INDEX('PEMMDB technology parameters'!$D$1:$D$26,MATCH('calculation fossil pp'!A47,'PEMMDB technology parameters'!$A$1:$A$26,0),1)</f>
        <v>0.42</v>
      </c>
      <c r="D47" s="15">
        <f t="shared" si="7"/>
        <v>8000</v>
      </c>
      <c r="E47" s="23">
        <f t="shared" ref="E47:AL47" si="22">E10*$D10</f>
        <v>159200</v>
      </c>
      <c r="F47" s="23">
        <f t="shared" si="22"/>
        <v>0</v>
      </c>
      <c r="G47" s="23">
        <f t="shared" si="22"/>
        <v>1952000</v>
      </c>
      <c r="H47" s="23">
        <f t="shared" si="22"/>
        <v>160000</v>
      </c>
      <c r="I47" s="23">
        <f t="shared" si="22"/>
        <v>0</v>
      </c>
      <c r="J47" s="23">
        <f t="shared" si="22"/>
        <v>0</v>
      </c>
      <c r="K47" s="23">
        <f t="shared" si="22"/>
        <v>0</v>
      </c>
      <c r="L47" s="23">
        <f t="shared" si="22"/>
        <v>11312944.000000002</v>
      </c>
      <c r="M47" s="23">
        <f t="shared" si="22"/>
        <v>1518960</v>
      </c>
      <c r="N47" s="23">
        <f t="shared" si="22"/>
        <v>2000000</v>
      </c>
      <c r="O47" s="23">
        <f t="shared" si="22"/>
        <v>0</v>
      </c>
      <c r="P47" s="23">
        <f t="shared" si="22"/>
        <v>696000</v>
      </c>
      <c r="Q47" s="23">
        <f t="shared" si="22"/>
        <v>3496000</v>
      </c>
      <c r="R47" s="23">
        <f t="shared" si="22"/>
        <v>0</v>
      </c>
      <c r="S47" s="23">
        <f t="shared" si="22"/>
        <v>0</v>
      </c>
      <c r="T47" s="23">
        <f t="shared" si="22"/>
        <v>912000</v>
      </c>
      <c r="U47" s="23">
        <f t="shared" si="22"/>
        <v>0</v>
      </c>
      <c r="V47" s="23">
        <f t="shared" si="22"/>
        <v>6272000</v>
      </c>
      <c r="W47" s="23">
        <f t="shared" si="22"/>
        <v>0</v>
      </c>
      <c r="X47" s="23">
        <f t="shared" si="22"/>
        <v>0</v>
      </c>
      <c r="Y47" s="23">
        <f t="shared" si="22"/>
        <v>0</v>
      </c>
      <c r="Z47" s="23">
        <f t="shared" si="22"/>
        <v>0</v>
      </c>
      <c r="AA47" s="23">
        <f t="shared" si="22"/>
        <v>0</v>
      </c>
      <c r="AB47" s="23">
        <f t="shared" si="22"/>
        <v>2902399.9999999995</v>
      </c>
      <c r="AC47" s="23">
        <f t="shared" si="22"/>
        <v>0</v>
      </c>
      <c r="AD47" s="23">
        <f t="shared" si="22"/>
        <v>0</v>
      </c>
      <c r="AE47" s="23">
        <f t="shared" si="22"/>
        <v>834400</v>
      </c>
      <c r="AF47" s="23">
        <f t="shared" si="22"/>
        <v>0</v>
      </c>
      <c r="AG47" s="23">
        <f t="shared" si="22"/>
        <v>3078400</v>
      </c>
      <c r="AH47" s="23">
        <f t="shared" si="22"/>
        <v>0</v>
      </c>
      <c r="AI47" s="23">
        <f t="shared" si="22"/>
        <v>0</v>
      </c>
      <c r="AJ47" s="23">
        <f t="shared" si="22"/>
        <v>0</v>
      </c>
      <c r="AK47" s="23">
        <f t="shared" si="22"/>
        <v>0</v>
      </c>
      <c r="AL47" s="23">
        <f t="shared" si="22"/>
        <v>399200</v>
      </c>
      <c r="AM47" s="23">
        <f t="shared" ref="AM47" si="23">AM10*$D10</f>
        <v>35294304</v>
      </c>
    </row>
    <row r="48" spans="1:39" x14ac:dyDescent="0.2">
      <c r="A48" t="s">
        <v>128</v>
      </c>
      <c r="B48" t="str">
        <f>INDEX('power plant mapping ETM - ENTSO'!$B$1:$B$22,MATCH('calculation fossil pp'!A48,'power plant mapping ETM - ENTSO'!$A$1:$A$22,0))</f>
        <v>Gas turbine</v>
      </c>
      <c r="C48" s="14">
        <f>INDEX('PEMMDB technology parameters'!$D$1:$D$26,MATCH('calculation fossil pp'!A48,'PEMMDB technology parameters'!$A$1:$A$26,0),1)</f>
        <v>0.35</v>
      </c>
      <c r="D48" s="15">
        <f t="shared" si="7"/>
        <v>8000</v>
      </c>
      <c r="E48" s="23">
        <f t="shared" ref="E48:AL48" si="24">E11*$D11</f>
        <v>137600</v>
      </c>
      <c r="F48" s="23">
        <f t="shared" si="24"/>
        <v>0</v>
      </c>
      <c r="G48" s="23">
        <f t="shared" si="24"/>
        <v>400000</v>
      </c>
      <c r="H48" s="23">
        <f t="shared" si="24"/>
        <v>0</v>
      </c>
      <c r="I48" s="23">
        <f t="shared" si="24"/>
        <v>0</v>
      </c>
      <c r="J48" s="23">
        <f t="shared" si="24"/>
        <v>0</v>
      </c>
      <c r="K48" s="23">
        <f t="shared" si="24"/>
        <v>0</v>
      </c>
      <c r="L48" s="23">
        <f t="shared" si="24"/>
        <v>12044400.000000002</v>
      </c>
      <c r="M48" s="23">
        <f t="shared" si="24"/>
        <v>1442960</v>
      </c>
      <c r="N48" s="23">
        <f t="shared" si="24"/>
        <v>0</v>
      </c>
      <c r="O48" s="23">
        <f t="shared" si="24"/>
        <v>0</v>
      </c>
      <c r="P48" s="23">
        <f t="shared" si="24"/>
        <v>1856000</v>
      </c>
      <c r="Q48" s="23">
        <f t="shared" si="24"/>
        <v>1592000</v>
      </c>
      <c r="R48" s="23">
        <f t="shared" si="24"/>
        <v>1182096</v>
      </c>
      <c r="S48" s="23">
        <f t="shared" si="24"/>
        <v>0</v>
      </c>
      <c r="T48" s="23">
        <f t="shared" si="24"/>
        <v>1248000</v>
      </c>
      <c r="U48" s="23">
        <f t="shared" si="24"/>
        <v>0</v>
      </c>
      <c r="V48" s="23">
        <f t="shared" si="24"/>
        <v>14488000</v>
      </c>
      <c r="W48" s="23">
        <f t="shared" si="24"/>
        <v>0</v>
      </c>
      <c r="X48" s="23">
        <f t="shared" si="24"/>
        <v>0</v>
      </c>
      <c r="Y48" s="23">
        <f t="shared" si="24"/>
        <v>0</v>
      </c>
      <c r="Z48" s="23">
        <f t="shared" si="24"/>
        <v>0</v>
      </c>
      <c r="AA48" s="23">
        <f t="shared" si="24"/>
        <v>0</v>
      </c>
      <c r="AB48" s="23">
        <f t="shared" si="24"/>
        <v>2912000</v>
      </c>
      <c r="AC48" s="23">
        <f t="shared" si="24"/>
        <v>0</v>
      </c>
      <c r="AD48" s="23">
        <f t="shared" si="24"/>
        <v>0</v>
      </c>
      <c r="AE48" s="23">
        <f t="shared" si="24"/>
        <v>0</v>
      </c>
      <c r="AF48" s="23">
        <f t="shared" si="24"/>
        <v>0</v>
      </c>
      <c r="AG48" s="23">
        <f t="shared" si="24"/>
        <v>10150108</v>
      </c>
      <c r="AH48" s="23">
        <f t="shared" si="24"/>
        <v>3384000</v>
      </c>
      <c r="AI48" s="23">
        <f t="shared" si="24"/>
        <v>0</v>
      </c>
      <c r="AJ48" s="23">
        <f t="shared" si="24"/>
        <v>0</v>
      </c>
      <c r="AK48" s="23">
        <f t="shared" si="24"/>
        <v>0</v>
      </c>
      <c r="AL48" s="23">
        <f t="shared" si="24"/>
        <v>12735200</v>
      </c>
      <c r="AM48" s="23">
        <f t="shared" ref="AM48" si="25">AM11*$D11</f>
        <v>50837164.000000007</v>
      </c>
    </row>
    <row r="49" spans="1:39" x14ac:dyDescent="0.2">
      <c r="A49" t="s">
        <v>129</v>
      </c>
      <c r="B49" t="str">
        <f>INDEX('power plant mapping ETM - ENTSO'!$B$1:$B$22,MATCH('calculation fossil pp'!A49,'power plant mapping ETM - ENTSO'!$A$1:$A$22,0))</f>
        <v>Coal pulverized</v>
      </c>
      <c r="C49" s="14">
        <f>INDEX('PEMMDB technology parameters'!$D$1:$D$26,MATCH('calculation fossil pp'!A49,'PEMMDB technology parameters'!$A$1:$A$26,0),1)</f>
        <v>0.46</v>
      </c>
      <c r="D49" s="15">
        <f t="shared" si="7"/>
        <v>8000</v>
      </c>
      <c r="E49" s="23">
        <f t="shared" ref="E49:AL49" si="26">E12*$D12</f>
        <v>0</v>
      </c>
      <c r="F49" s="23">
        <f t="shared" si="26"/>
        <v>0</v>
      </c>
      <c r="G49" s="23">
        <f>G12*$D12</f>
        <v>0</v>
      </c>
      <c r="H49" s="23">
        <f t="shared" si="26"/>
        <v>0</v>
      </c>
      <c r="I49" s="23">
        <f t="shared" si="26"/>
        <v>0</v>
      </c>
      <c r="J49" s="23">
        <f t="shared" si="26"/>
        <v>0</v>
      </c>
      <c r="K49" s="23">
        <f t="shared" si="26"/>
        <v>0</v>
      </c>
      <c r="L49" s="23">
        <f t="shared" si="26"/>
        <v>52877600</v>
      </c>
      <c r="M49" s="23">
        <f t="shared" si="26"/>
        <v>3760000</v>
      </c>
      <c r="N49" s="23">
        <f t="shared" si="26"/>
        <v>0</v>
      </c>
      <c r="O49" s="23">
        <f t="shared" si="26"/>
        <v>0</v>
      </c>
      <c r="P49" s="23">
        <f t="shared" si="26"/>
        <v>3216000</v>
      </c>
      <c r="Q49" s="23">
        <f t="shared" si="26"/>
        <v>22960000</v>
      </c>
      <c r="R49" s="23">
        <f t="shared" si="26"/>
        <v>0</v>
      </c>
      <c r="S49" s="23">
        <f t="shared" si="26"/>
        <v>2320000</v>
      </c>
      <c r="T49" s="23">
        <f t="shared" si="26"/>
        <v>0</v>
      </c>
      <c r="U49" s="23">
        <f t="shared" si="26"/>
        <v>0</v>
      </c>
      <c r="V49" s="23">
        <f t="shared" si="26"/>
        <v>14760000</v>
      </c>
      <c r="W49" s="23">
        <f t="shared" si="26"/>
        <v>0</v>
      </c>
      <c r="X49" s="23">
        <f t="shared" si="26"/>
        <v>0</v>
      </c>
      <c r="Y49" s="23">
        <f t="shared" si="26"/>
        <v>0</v>
      </c>
      <c r="Z49" s="23">
        <f t="shared" si="26"/>
        <v>0</v>
      </c>
      <c r="AA49" s="23">
        <f t="shared" si="26"/>
        <v>0</v>
      </c>
      <c r="AB49" s="23">
        <f t="shared" si="26"/>
        <v>27048000</v>
      </c>
      <c r="AC49" s="23">
        <f t="shared" si="26"/>
        <v>7835200</v>
      </c>
      <c r="AD49" s="23">
        <f t="shared" si="26"/>
        <v>0</v>
      </c>
      <c r="AE49" s="23">
        <f t="shared" si="26"/>
        <v>0</v>
      </c>
      <c r="AF49" s="23">
        <f t="shared" si="26"/>
        <v>0</v>
      </c>
      <c r="AG49" s="23">
        <f t="shared" si="26"/>
        <v>0</v>
      </c>
      <c r="AH49" s="23">
        <f t="shared" si="26"/>
        <v>0</v>
      </c>
      <c r="AI49" s="23">
        <f t="shared" si="26"/>
        <v>2392623.1710900012</v>
      </c>
      <c r="AJ49" s="23">
        <f t="shared" si="26"/>
        <v>0</v>
      </c>
      <c r="AK49" s="23">
        <f t="shared" si="26"/>
        <v>0</v>
      </c>
      <c r="AL49" s="23">
        <f t="shared" si="26"/>
        <v>0</v>
      </c>
      <c r="AM49" s="23">
        <f t="shared" ref="AM49" si="27">AM12*$D12</f>
        <v>137169423.17109001</v>
      </c>
    </row>
    <row r="50" spans="1:39" x14ac:dyDescent="0.2">
      <c r="A50" t="s">
        <v>131</v>
      </c>
      <c r="B50" t="str">
        <f>INDEX('power plant mapping ETM - ENTSO'!$B$1:$B$22,MATCH('calculation fossil pp'!A50,'power plant mapping ETM - ENTSO'!$A$1:$A$22,0))</f>
        <v>Coal conventional</v>
      </c>
      <c r="C50" s="14">
        <f>INDEX('PEMMDB technology parameters'!$D$1:$D$26,MATCH('calculation fossil pp'!A50,'PEMMDB technology parameters'!$A$1:$A$26,0),1)</f>
        <v>0.35</v>
      </c>
      <c r="D50" s="15">
        <f t="shared" si="7"/>
        <v>8000</v>
      </c>
      <c r="E50" s="23">
        <f t="shared" ref="E50:AL50" si="28">E13*$D13</f>
        <v>0</v>
      </c>
      <c r="F50" s="23">
        <f t="shared" si="28"/>
        <v>0</v>
      </c>
      <c r="G50" s="23">
        <f t="shared" si="28"/>
        <v>0</v>
      </c>
      <c r="H50" s="23">
        <f t="shared" si="28"/>
        <v>1784000</v>
      </c>
      <c r="I50" s="23">
        <f t="shared" si="28"/>
        <v>0</v>
      </c>
      <c r="J50" s="23">
        <f t="shared" si="28"/>
        <v>0</v>
      </c>
      <c r="K50" s="23">
        <f t="shared" si="28"/>
        <v>4411200.0000000009</v>
      </c>
      <c r="L50" s="23">
        <f t="shared" si="28"/>
        <v>44177200</v>
      </c>
      <c r="M50" s="23">
        <f t="shared" si="28"/>
        <v>6224800</v>
      </c>
      <c r="N50" s="23">
        <f t="shared" si="28"/>
        <v>0</v>
      </c>
      <c r="O50" s="23">
        <f t="shared" si="28"/>
        <v>73619520</v>
      </c>
      <c r="P50" s="23">
        <f t="shared" si="28"/>
        <v>11384000</v>
      </c>
      <c r="Q50" s="23">
        <f t="shared" si="28"/>
        <v>0</v>
      </c>
      <c r="R50" s="23">
        <f t="shared" si="28"/>
        <v>0</v>
      </c>
      <c r="S50" s="23">
        <f t="shared" si="28"/>
        <v>0</v>
      </c>
      <c r="T50" s="23">
        <f t="shared" si="28"/>
        <v>1816800</v>
      </c>
      <c r="U50" s="23">
        <f t="shared" si="28"/>
        <v>0</v>
      </c>
      <c r="V50" s="23">
        <f t="shared" si="28"/>
        <v>31648000</v>
      </c>
      <c r="W50" s="23">
        <f t="shared" si="28"/>
        <v>0</v>
      </c>
      <c r="X50" s="23">
        <f t="shared" si="28"/>
        <v>0</v>
      </c>
      <c r="Y50" s="23">
        <f t="shared" si="28"/>
        <v>0</v>
      </c>
      <c r="Z50" s="23">
        <f t="shared" si="28"/>
        <v>0</v>
      </c>
      <c r="AA50" s="23">
        <f t="shared" si="28"/>
        <v>0</v>
      </c>
      <c r="AB50" s="23">
        <f t="shared" si="28"/>
        <v>0</v>
      </c>
      <c r="AC50" s="23">
        <f t="shared" si="28"/>
        <v>83076099.599999994</v>
      </c>
      <c r="AD50" s="23">
        <f t="shared" si="28"/>
        <v>14048000</v>
      </c>
      <c r="AE50" s="23">
        <f t="shared" si="28"/>
        <v>8232000</v>
      </c>
      <c r="AF50" s="23">
        <f t="shared" si="28"/>
        <v>0</v>
      </c>
      <c r="AG50" s="23">
        <f t="shared" si="28"/>
        <v>520000</v>
      </c>
      <c r="AH50" s="23">
        <f t="shared" si="28"/>
        <v>0</v>
      </c>
      <c r="AI50" s="23">
        <f t="shared" si="28"/>
        <v>213040</v>
      </c>
      <c r="AJ50" s="23">
        <f t="shared" si="28"/>
        <v>49469528.113450527</v>
      </c>
      <c r="AK50" s="23">
        <f t="shared" si="28"/>
        <v>14059200</v>
      </c>
      <c r="AL50" s="23">
        <f t="shared" si="28"/>
        <v>59392000</v>
      </c>
      <c r="AM50" s="23">
        <f t="shared" ref="AM50" si="29">AM13*$D13</f>
        <v>281154659.59999996</v>
      </c>
    </row>
    <row r="51" spans="1:39" x14ac:dyDescent="0.2">
      <c r="A51" t="s">
        <v>132</v>
      </c>
      <c r="B51" t="str">
        <f>INDEX('power plant mapping ETM - ENTSO'!$B$1:$B$22,MATCH('calculation fossil pp'!A51,'power plant mapping ETM - ENTSO'!$A$1:$A$22,0))</f>
        <v>Coal conventional</v>
      </c>
      <c r="C51" s="14">
        <f>INDEX('PEMMDB technology parameters'!$D$1:$D$26,MATCH('calculation fossil pp'!A51,'PEMMDB technology parameters'!$A$1:$A$26,0),1)</f>
        <v>0.4</v>
      </c>
      <c r="D51" s="15">
        <f t="shared" si="7"/>
        <v>8000</v>
      </c>
      <c r="E51" s="23">
        <f t="shared" ref="E51:AL51" si="30">E14*$D14</f>
        <v>0</v>
      </c>
      <c r="F51" s="23">
        <f t="shared" si="30"/>
        <v>0</v>
      </c>
      <c r="G51" s="23">
        <f t="shared" si="30"/>
        <v>4899200</v>
      </c>
      <c r="H51" s="23">
        <f t="shared" si="30"/>
        <v>0</v>
      </c>
      <c r="I51" s="23">
        <f t="shared" si="30"/>
        <v>0</v>
      </c>
      <c r="J51" s="23">
        <f t="shared" si="30"/>
        <v>0</v>
      </c>
      <c r="K51" s="23">
        <f t="shared" si="30"/>
        <v>0</v>
      </c>
      <c r="L51" s="23">
        <f t="shared" si="30"/>
        <v>71396000</v>
      </c>
      <c r="M51" s="23">
        <f t="shared" si="30"/>
        <v>11336000</v>
      </c>
      <c r="N51" s="23">
        <f t="shared" si="30"/>
        <v>0</v>
      </c>
      <c r="O51" s="23">
        <f t="shared" si="30"/>
        <v>0</v>
      </c>
      <c r="P51" s="23">
        <f t="shared" si="30"/>
        <v>7168000</v>
      </c>
      <c r="Q51" s="23">
        <f t="shared" si="30"/>
        <v>0</v>
      </c>
      <c r="R51" s="23">
        <f t="shared" si="30"/>
        <v>0</v>
      </c>
      <c r="S51" s="23">
        <f t="shared" si="30"/>
        <v>0</v>
      </c>
      <c r="T51" s="23">
        <f t="shared" si="30"/>
        <v>0</v>
      </c>
      <c r="U51" s="23">
        <f t="shared" si="30"/>
        <v>6840000</v>
      </c>
      <c r="V51" s="23">
        <f t="shared" si="30"/>
        <v>4160000</v>
      </c>
      <c r="W51" s="23">
        <f t="shared" si="30"/>
        <v>0</v>
      </c>
      <c r="X51" s="23">
        <f t="shared" si="30"/>
        <v>0</v>
      </c>
      <c r="Y51" s="23">
        <f t="shared" si="30"/>
        <v>0</v>
      </c>
      <c r="Z51" s="23">
        <f t="shared" si="30"/>
        <v>0</v>
      </c>
      <c r="AA51" s="23">
        <f t="shared" si="30"/>
        <v>0</v>
      </c>
      <c r="AB51" s="23">
        <f t="shared" si="30"/>
        <v>5000000</v>
      </c>
      <c r="AC51" s="23">
        <f t="shared" si="30"/>
        <v>20858960.000000004</v>
      </c>
      <c r="AD51" s="23">
        <f t="shared" si="30"/>
        <v>0</v>
      </c>
      <c r="AE51" s="23">
        <f t="shared" si="30"/>
        <v>0</v>
      </c>
      <c r="AF51" s="23">
        <f t="shared" si="30"/>
        <v>0</v>
      </c>
      <c r="AG51" s="23">
        <f t="shared" si="30"/>
        <v>0</v>
      </c>
      <c r="AH51" s="23">
        <f t="shared" si="30"/>
        <v>984000</v>
      </c>
      <c r="AI51" s="23">
        <f t="shared" si="30"/>
        <v>1512117.5318315376</v>
      </c>
      <c r="AJ51" s="23">
        <f t="shared" si="30"/>
        <v>14421623.971747952</v>
      </c>
      <c r="AK51" s="23">
        <f t="shared" si="30"/>
        <v>0</v>
      </c>
      <c r="AL51" s="23">
        <f t="shared" si="30"/>
        <v>35032000</v>
      </c>
      <c r="AM51" s="23">
        <f t="shared" ref="AM51" si="31">AM14*$D14</f>
        <v>134154277.53183155</v>
      </c>
    </row>
    <row r="52" spans="1:39" x14ac:dyDescent="0.2">
      <c r="A52" t="s">
        <v>133</v>
      </c>
      <c r="B52" t="str">
        <f>INDEX('power plant mapping ETM - ENTSO'!$B$1:$B$22,MATCH('calculation fossil pp'!A52,'power plant mapping ETM - ENTSO'!$A$1:$A$22,0))</f>
        <v>Oil-fired plant</v>
      </c>
      <c r="C52" s="14">
        <f>INDEX('PEMMDB technology parameters'!$D$1:$D$26,MATCH('calculation fossil pp'!A52,'PEMMDB technology parameters'!$A$1:$A$26,0),1)</f>
        <v>0.35</v>
      </c>
      <c r="D52" s="15">
        <f t="shared" si="7"/>
        <v>8000</v>
      </c>
      <c r="E52" s="23">
        <f t="shared" ref="E52:AL52" si="32">E15*$D15</f>
        <v>0</v>
      </c>
      <c r="F52" s="23">
        <f t="shared" si="32"/>
        <v>0</v>
      </c>
      <c r="G52" s="23">
        <f t="shared" si="32"/>
        <v>1264000</v>
      </c>
      <c r="H52" s="23">
        <f t="shared" si="32"/>
        <v>0</v>
      </c>
      <c r="I52" s="23">
        <f t="shared" si="32"/>
        <v>0</v>
      </c>
      <c r="J52" s="23">
        <f t="shared" si="32"/>
        <v>6000000</v>
      </c>
      <c r="K52" s="23">
        <f t="shared" si="32"/>
        <v>0</v>
      </c>
      <c r="L52" s="23">
        <f t="shared" si="32"/>
        <v>0</v>
      </c>
      <c r="M52" s="23">
        <f t="shared" si="32"/>
        <v>677600</v>
      </c>
      <c r="N52" s="23">
        <f t="shared" si="32"/>
        <v>0</v>
      </c>
      <c r="O52" s="23">
        <f t="shared" si="32"/>
        <v>0</v>
      </c>
      <c r="P52" s="23">
        <f t="shared" si="32"/>
        <v>0</v>
      </c>
      <c r="Q52" s="23">
        <f t="shared" si="32"/>
        <v>151200</v>
      </c>
      <c r="R52" s="23">
        <f t="shared" si="32"/>
        <v>1088000</v>
      </c>
      <c r="S52" s="23">
        <f t="shared" si="32"/>
        <v>0</v>
      </c>
      <c r="T52" s="23">
        <f t="shared" si="32"/>
        <v>0</v>
      </c>
      <c r="U52" s="23">
        <f t="shared" si="32"/>
        <v>4720000</v>
      </c>
      <c r="V52" s="23">
        <f t="shared" si="32"/>
        <v>6928000</v>
      </c>
      <c r="W52" s="23">
        <f t="shared" si="32"/>
        <v>1200000</v>
      </c>
      <c r="X52" s="23">
        <f t="shared" si="32"/>
        <v>0</v>
      </c>
      <c r="Y52" s="23">
        <f t="shared" si="32"/>
        <v>0</v>
      </c>
      <c r="Z52" s="23">
        <f t="shared" si="32"/>
        <v>1600000</v>
      </c>
      <c r="AA52" s="23">
        <f t="shared" si="32"/>
        <v>0</v>
      </c>
      <c r="AB52" s="23">
        <f t="shared" si="32"/>
        <v>0</v>
      </c>
      <c r="AC52" s="23">
        <f t="shared" si="32"/>
        <v>0</v>
      </c>
      <c r="AD52" s="23">
        <f t="shared" si="32"/>
        <v>0</v>
      </c>
      <c r="AE52" s="23">
        <f t="shared" si="32"/>
        <v>0</v>
      </c>
      <c r="AF52" s="23">
        <f t="shared" si="32"/>
        <v>0</v>
      </c>
      <c r="AG52" s="23">
        <f t="shared" si="32"/>
        <v>8904000</v>
      </c>
      <c r="AH52" s="23">
        <f t="shared" si="32"/>
        <v>0</v>
      </c>
      <c r="AI52" s="23">
        <f t="shared" si="32"/>
        <v>1102640</v>
      </c>
      <c r="AJ52" s="23">
        <f t="shared" si="32"/>
        <v>0</v>
      </c>
      <c r="AK52" s="23">
        <f t="shared" si="32"/>
        <v>0</v>
      </c>
      <c r="AL52" s="23">
        <f t="shared" si="32"/>
        <v>1880000</v>
      </c>
      <c r="AM52" s="23">
        <f t="shared" ref="AM52" si="33">AM15*$D15</f>
        <v>32035440</v>
      </c>
    </row>
    <row r="53" spans="1:39" x14ac:dyDescent="0.2">
      <c r="A53" t="s">
        <v>134</v>
      </c>
      <c r="B53" t="str">
        <f>INDEX('power plant mapping ETM - ENTSO'!$B$1:$B$22,MATCH('calculation fossil pp'!A53,'power plant mapping ETM - ENTSO'!$A$1:$A$22,0))</f>
        <v>Oil-fired plant</v>
      </c>
      <c r="C53" s="14">
        <f>INDEX('PEMMDB technology parameters'!$D$1:$D$26,MATCH('calculation fossil pp'!A53,'PEMMDB technology parameters'!$A$1:$A$26,0),1)</f>
        <v>0.35</v>
      </c>
      <c r="D53" s="15">
        <f t="shared" si="7"/>
        <v>8000</v>
      </c>
      <c r="E53" s="23">
        <f t="shared" ref="E53:AL53" si="34">E16*$D16</f>
        <v>1308848</v>
      </c>
      <c r="F53" s="23">
        <f t="shared" si="34"/>
        <v>0</v>
      </c>
      <c r="G53" s="23">
        <f t="shared" si="34"/>
        <v>0</v>
      </c>
      <c r="H53" s="23">
        <f t="shared" si="34"/>
        <v>0</v>
      </c>
      <c r="I53" s="23">
        <f t="shared" si="34"/>
        <v>0</v>
      </c>
      <c r="J53" s="23">
        <f t="shared" si="34"/>
        <v>5020000</v>
      </c>
      <c r="K53" s="23">
        <f t="shared" si="34"/>
        <v>110400</v>
      </c>
      <c r="L53" s="23">
        <f t="shared" si="34"/>
        <v>25986800.000000007</v>
      </c>
      <c r="M53" s="23">
        <f t="shared" si="34"/>
        <v>6144800</v>
      </c>
      <c r="N53" s="23">
        <f t="shared" si="34"/>
        <v>0</v>
      </c>
      <c r="O53" s="23">
        <f t="shared" si="34"/>
        <v>0</v>
      </c>
      <c r="P53" s="23">
        <f t="shared" si="34"/>
        <v>0</v>
      </c>
      <c r="Q53" s="23">
        <f t="shared" si="34"/>
        <v>12384000</v>
      </c>
      <c r="R53" s="23">
        <f t="shared" si="34"/>
        <v>3048000</v>
      </c>
      <c r="S53" s="23">
        <f t="shared" si="34"/>
        <v>0</v>
      </c>
      <c r="T53" s="23">
        <f t="shared" si="34"/>
        <v>3280000</v>
      </c>
      <c r="U53" s="23">
        <f t="shared" si="34"/>
        <v>2592000</v>
      </c>
      <c r="V53" s="23">
        <f t="shared" si="34"/>
        <v>0</v>
      </c>
      <c r="W53" s="23">
        <f t="shared" si="34"/>
        <v>0</v>
      </c>
      <c r="X53" s="23">
        <f t="shared" si="34"/>
        <v>0</v>
      </c>
      <c r="Y53" s="23">
        <f t="shared" si="34"/>
        <v>0</v>
      </c>
      <c r="Z53" s="23">
        <f t="shared" si="34"/>
        <v>0</v>
      </c>
      <c r="AA53" s="23">
        <f t="shared" si="34"/>
        <v>1720000</v>
      </c>
      <c r="AB53" s="23">
        <f t="shared" si="34"/>
        <v>0</v>
      </c>
      <c r="AC53" s="23">
        <f t="shared" si="34"/>
        <v>0</v>
      </c>
      <c r="AD53" s="23">
        <f t="shared" si="34"/>
        <v>0</v>
      </c>
      <c r="AE53" s="23">
        <f t="shared" si="34"/>
        <v>0</v>
      </c>
      <c r="AF53" s="23">
        <f t="shared" si="34"/>
        <v>0</v>
      </c>
      <c r="AG53" s="23">
        <f t="shared" si="34"/>
        <v>0</v>
      </c>
      <c r="AH53" s="23">
        <f t="shared" si="34"/>
        <v>0</v>
      </c>
      <c r="AI53" s="23">
        <f t="shared" si="34"/>
        <v>881360</v>
      </c>
      <c r="AJ53" s="23">
        <f t="shared" si="34"/>
        <v>0</v>
      </c>
      <c r="AK53" s="23">
        <f t="shared" si="34"/>
        <v>0</v>
      </c>
      <c r="AL53" s="23">
        <f t="shared" si="34"/>
        <v>3678400</v>
      </c>
      <c r="AM53" s="23">
        <f t="shared" ref="AM53" si="35">AM16*$D16</f>
        <v>62476208.000000007</v>
      </c>
    </row>
    <row r="54" spans="1:39" x14ac:dyDescent="0.2">
      <c r="A54" t="s">
        <v>135</v>
      </c>
      <c r="B54" t="str">
        <f>INDEX('power plant mapping ETM - ENTSO'!$B$1:$B$22,MATCH('calculation fossil pp'!A54,'power plant mapping ETM - ENTSO'!$A$1:$A$22,0))</f>
        <v>Lignite plant</v>
      </c>
      <c r="C54" s="14">
        <f>INDEX('PEMMDB technology parameters'!$D$1:$D$26,MATCH('calculation fossil pp'!A54,'PEMMDB technology parameters'!$A$1:$A$26,0),1)</f>
        <v>0.46</v>
      </c>
      <c r="D54" s="15">
        <f t="shared" si="7"/>
        <v>8000</v>
      </c>
      <c r="E54" s="23">
        <f t="shared" ref="E54:AL54" si="36">E17*$D17</f>
        <v>0</v>
      </c>
      <c r="F54" s="23">
        <f t="shared" si="36"/>
        <v>0</v>
      </c>
      <c r="G54" s="23">
        <f t="shared" si="36"/>
        <v>0</v>
      </c>
      <c r="H54" s="23">
        <f t="shared" si="36"/>
        <v>0</v>
      </c>
      <c r="I54" s="23">
        <f t="shared" si="36"/>
        <v>0</v>
      </c>
      <c r="J54" s="23">
        <f t="shared" si="36"/>
        <v>0</v>
      </c>
      <c r="K54" s="23">
        <f t="shared" si="36"/>
        <v>4748000</v>
      </c>
      <c r="L54" s="23">
        <f t="shared" si="36"/>
        <v>51688160</v>
      </c>
      <c r="M54" s="23">
        <f t="shared" si="36"/>
        <v>0</v>
      </c>
      <c r="N54" s="23">
        <f t="shared" si="36"/>
        <v>0</v>
      </c>
      <c r="O54" s="23">
        <f t="shared" si="36"/>
        <v>0</v>
      </c>
      <c r="P54" s="23">
        <f t="shared" si="36"/>
        <v>0</v>
      </c>
      <c r="Q54" s="23">
        <f t="shared" si="36"/>
        <v>0</v>
      </c>
      <c r="R54" s="23">
        <f t="shared" si="36"/>
        <v>0</v>
      </c>
      <c r="S54" s="23">
        <f t="shared" si="36"/>
        <v>0</v>
      </c>
      <c r="T54" s="23">
        <f t="shared" si="36"/>
        <v>0</v>
      </c>
      <c r="U54" s="23">
        <f t="shared" si="36"/>
        <v>0</v>
      </c>
      <c r="V54" s="23">
        <f t="shared" si="36"/>
        <v>0</v>
      </c>
      <c r="W54" s="23">
        <f t="shared" si="36"/>
        <v>0</v>
      </c>
      <c r="X54" s="23">
        <f t="shared" si="36"/>
        <v>0</v>
      </c>
      <c r="Y54" s="23">
        <f t="shared" si="36"/>
        <v>0</v>
      </c>
      <c r="Z54" s="23">
        <f t="shared" si="36"/>
        <v>0</v>
      </c>
      <c r="AA54" s="23">
        <f t="shared" si="36"/>
        <v>0</v>
      </c>
      <c r="AB54" s="23">
        <f t="shared" si="36"/>
        <v>0</v>
      </c>
      <c r="AC54" s="23">
        <f t="shared" si="36"/>
        <v>0</v>
      </c>
      <c r="AD54" s="23">
        <f t="shared" si="36"/>
        <v>0</v>
      </c>
      <c r="AE54" s="23">
        <f t="shared" si="36"/>
        <v>0</v>
      </c>
      <c r="AF54" s="23">
        <f t="shared" si="36"/>
        <v>0</v>
      </c>
      <c r="AG54" s="23">
        <f t="shared" si="36"/>
        <v>0</v>
      </c>
      <c r="AH54" s="23">
        <f t="shared" si="36"/>
        <v>0</v>
      </c>
      <c r="AI54" s="23">
        <f t="shared" si="36"/>
        <v>521840.00000000006</v>
      </c>
      <c r="AJ54" s="23">
        <f t="shared" si="36"/>
        <v>0</v>
      </c>
      <c r="AK54" s="23">
        <f t="shared" si="36"/>
        <v>0</v>
      </c>
      <c r="AL54" s="23">
        <f t="shared" si="36"/>
        <v>0</v>
      </c>
      <c r="AM54" s="23">
        <f t="shared" ref="AM54" si="37">AM17*$D17</f>
        <v>56958000</v>
      </c>
    </row>
    <row r="55" spans="1:39" x14ac:dyDescent="0.2">
      <c r="A55" t="s">
        <v>136</v>
      </c>
      <c r="B55" t="str">
        <f>INDEX('power plant mapping ETM - ENTSO'!$B$1:$B$22,MATCH('calculation fossil pp'!A55,'power plant mapping ETM - ENTSO'!$A$1:$A$22,0))</f>
        <v>Lignite plant</v>
      </c>
      <c r="C55" s="14">
        <f>INDEX('PEMMDB technology parameters'!$D$1:$D$26,MATCH('calculation fossil pp'!A55,'PEMMDB technology parameters'!$A$1:$A$26,0),1)</f>
        <v>0.35</v>
      </c>
      <c r="D55" s="15">
        <f t="shared" si="7"/>
        <v>8000</v>
      </c>
      <c r="E55" s="23">
        <f t="shared" ref="E55:AL55" si="38">E18*$D18</f>
        <v>0</v>
      </c>
      <c r="F55" s="23">
        <f t="shared" si="38"/>
        <v>12904000</v>
      </c>
      <c r="G55" s="23">
        <f t="shared" si="38"/>
        <v>0</v>
      </c>
      <c r="H55" s="23">
        <f t="shared" si="38"/>
        <v>23832000</v>
      </c>
      <c r="I55" s="23">
        <f t="shared" si="38"/>
        <v>0</v>
      </c>
      <c r="J55" s="23">
        <f t="shared" si="38"/>
        <v>0</v>
      </c>
      <c r="K55" s="23">
        <f t="shared" si="38"/>
        <v>47593203.200000003</v>
      </c>
      <c r="L55" s="23">
        <f t="shared" si="38"/>
        <v>66342399.999999993</v>
      </c>
      <c r="M55" s="23">
        <f t="shared" si="38"/>
        <v>0</v>
      </c>
      <c r="N55" s="23">
        <f t="shared" si="38"/>
        <v>0</v>
      </c>
      <c r="O55" s="23">
        <f t="shared" si="38"/>
        <v>0</v>
      </c>
      <c r="P55" s="23">
        <f t="shared" si="38"/>
        <v>0</v>
      </c>
      <c r="Q55" s="23">
        <f t="shared" si="38"/>
        <v>0</v>
      </c>
      <c r="R55" s="23">
        <f t="shared" si="38"/>
        <v>21848000</v>
      </c>
      <c r="S55" s="23">
        <f t="shared" si="38"/>
        <v>0</v>
      </c>
      <c r="T55" s="23">
        <f t="shared" si="38"/>
        <v>6824000</v>
      </c>
      <c r="U55" s="23">
        <f t="shared" si="38"/>
        <v>624000</v>
      </c>
      <c r="V55" s="23">
        <f t="shared" si="38"/>
        <v>0</v>
      </c>
      <c r="W55" s="23">
        <f t="shared" si="38"/>
        <v>0</v>
      </c>
      <c r="X55" s="23">
        <f t="shared" si="38"/>
        <v>0</v>
      </c>
      <c r="Y55" s="23">
        <f t="shared" si="38"/>
        <v>0</v>
      </c>
      <c r="Z55" s="23">
        <f t="shared" si="38"/>
        <v>4920000</v>
      </c>
      <c r="AA55" s="23">
        <f t="shared" si="38"/>
        <v>0</v>
      </c>
      <c r="AB55" s="23">
        <f t="shared" si="38"/>
        <v>0</v>
      </c>
      <c r="AC55" s="23">
        <f t="shared" si="38"/>
        <v>45704000</v>
      </c>
      <c r="AD55" s="23">
        <f t="shared" si="38"/>
        <v>0</v>
      </c>
      <c r="AE55" s="23">
        <f t="shared" si="38"/>
        <v>22458400</v>
      </c>
      <c r="AF55" s="23">
        <f t="shared" si="38"/>
        <v>7144000</v>
      </c>
      <c r="AG55" s="23">
        <f t="shared" si="38"/>
        <v>0</v>
      </c>
      <c r="AH55" s="23">
        <f t="shared" si="38"/>
        <v>4424000</v>
      </c>
      <c r="AI55" s="23">
        <f t="shared" si="38"/>
        <v>2230400</v>
      </c>
      <c r="AJ55" s="23">
        <f t="shared" si="38"/>
        <v>48102547.559078015</v>
      </c>
      <c r="AK55" s="23">
        <f t="shared" si="38"/>
        <v>0</v>
      </c>
      <c r="AL55" s="23">
        <f t="shared" si="38"/>
        <v>144000</v>
      </c>
      <c r="AM55" s="23">
        <f t="shared" ref="AM55" si="39">AM18*$D18</f>
        <v>241880403.19999999</v>
      </c>
    </row>
    <row r="56" spans="1:39" x14ac:dyDescent="0.2">
      <c r="A56" t="s">
        <v>137</v>
      </c>
      <c r="B56" t="str">
        <f>INDEX('power plant mapping ETM - ENTSO'!$B$1:$B$22,MATCH('calculation fossil pp'!A56,'power plant mapping ETM - ENTSO'!$A$1:$A$22,0))</f>
        <v>Lignite plant</v>
      </c>
      <c r="C56" s="14">
        <f>INDEX('PEMMDB technology parameters'!$D$1:$D$26,MATCH('calculation fossil pp'!A56,'PEMMDB technology parameters'!$A$1:$A$26,0),1)</f>
        <v>0.4</v>
      </c>
      <c r="D56" s="15">
        <f t="shared" si="7"/>
        <v>8000</v>
      </c>
      <c r="E56" s="23">
        <f t="shared" ref="E56:AL56" si="40">E19*$D19</f>
        <v>0</v>
      </c>
      <c r="F56" s="23">
        <f t="shared" si="40"/>
        <v>2200000</v>
      </c>
      <c r="G56" s="23">
        <f t="shared" si="40"/>
        <v>0</v>
      </c>
      <c r="H56" s="23">
        <f t="shared" si="40"/>
        <v>4800000</v>
      </c>
      <c r="I56" s="23">
        <f t="shared" si="40"/>
        <v>0</v>
      </c>
      <c r="J56" s="23">
        <f t="shared" si="40"/>
        <v>0</v>
      </c>
      <c r="K56" s="23">
        <f t="shared" si="40"/>
        <v>0</v>
      </c>
      <c r="L56" s="23">
        <f t="shared" si="40"/>
        <v>26492000.000000007</v>
      </c>
      <c r="M56" s="23">
        <f t="shared" si="40"/>
        <v>0</v>
      </c>
      <c r="N56" s="23">
        <f t="shared" si="40"/>
        <v>0</v>
      </c>
      <c r="O56" s="23">
        <f t="shared" si="40"/>
        <v>0</v>
      </c>
      <c r="P56" s="23">
        <f t="shared" si="40"/>
        <v>0</v>
      </c>
      <c r="Q56" s="23">
        <f t="shared" si="40"/>
        <v>0</v>
      </c>
      <c r="R56" s="23">
        <f t="shared" si="40"/>
        <v>5048000</v>
      </c>
      <c r="S56" s="23">
        <f t="shared" si="40"/>
        <v>0</v>
      </c>
      <c r="T56" s="23">
        <f t="shared" si="40"/>
        <v>0</v>
      </c>
      <c r="U56" s="23">
        <f t="shared" si="40"/>
        <v>2768000</v>
      </c>
      <c r="V56" s="23">
        <f t="shared" si="40"/>
        <v>0</v>
      </c>
      <c r="W56" s="23">
        <f t="shared" si="40"/>
        <v>0</v>
      </c>
      <c r="X56" s="23">
        <f t="shared" si="40"/>
        <v>0</v>
      </c>
      <c r="Y56" s="23">
        <f t="shared" si="40"/>
        <v>1800000</v>
      </c>
      <c r="Z56" s="23">
        <f t="shared" si="40"/>
        <v>0</v>
      </c>
      <c r="AA56" s="23">
        <f t="shared" si="40"/>
        <v>0</v>
      </c>
      <c r="AB56" s="23">
        <f t="shared" si="40"/>
        <v>0</v>
      </c>
      <c r="AC56" s="23">
        <f t="shared" si="40"/>
        <v>14648000</v>
      </c>
      <c r="AD56" s="23">
        <f t="shared" si="40"/>
        <v>0</v>
      </c>
      <c r="AE56" s="23">
        <f t="shared" si="40"/>
        <v>0</v>
      </c>
      <c r="AF56" s="23">
        <f t="shared" si="40"/>
        <v>34305984.000000007</v>
      </c>
      <c r="AG56" s="23">
        <f t="shared" si="40"/>
        <v>0</v>
      </c>
      <c r="AH56" s="23">
        <f t="shared" si="40"/>
        <v>4312000</v>
      </c>
      <c r="AI56" s="23">
        <f t="shared" si="40"/>
        <v>291520</v>
      </c>
      <c r="AJ56" s="23">
        <f t="shared" si="40"/>
        <v>15080051.75187541</v>
      </c>
      <c r="AK56" s="23">
        <f t="shared" si="40"/>
        <v>0</v>
      </c>
      <c r="AL56" s="23">
        <f t="shared" si="40"/>
        <v>0</v>
      </c>
      <c r="AM56" s="23">
        <f t="shared" ref="AM56" si="41">AM19*$D19</f>
        <v>58359520.000000007</v>
      </c>
    </row>
    <row r="57" spans="1:39" x14ac:dyDescent="0.2">
      <c r="A57" t="s">
        <v>138</v>
      </c>
      <c r="B57" t="str">
        <f>INDEX('power plant mapping ETM - ENTSO'!$B$1:$B$22,MATCH('calculation fossil pp'!A57,'power plant mapping ETM - ENTSO'!$A$1:$A$22,0))</f>
        <v>Nuclear conventional</v>
      </c>
      <c r="C57" s="14">
        <f>INDEX('PEMMDB technology parameters'!$D$1:$D$26,MATCH('calculation fossil pp'!A57,'PEMMDB technology parameters'!$A$1:$A$26,0),1)</f>
        <v>0.33</v>
      </c>
      <c r="D57" s="15">
        <f t="shared" si="7"/>
        <v>8000</v>
      </c>
      <c r="E57" s="23">
        <f t="shared" ref="E57:AL57" si="42">E20*$D20</f>
        <v>0</v>
      </c>
      <c r="F57" s="23">
        <f t="shared" si="42"/>
        <v>0</v>
      </c>
      <c r="G57" s="23">
        <f t="shared" si="42"/>
        <v>47544000</v>
      </c>
      <c r="H57" s="23">
        <f t="shared" si="42"/>
        <v>15680000</v>
      </c>
      <c r="I57" s="23">
        <f t="shared" si="42"/>
        <v>23440000</v>
      </c>
      <c r="J57" s="23">
        <f t="shared" si="42"/>
        <v>0</v>
      </c>
      <c r="K57" s="23">
        <f t="shared" si="42"/>
        <v>32440800</v>
      </c>
      <c r="L57" s="23">
        <f t="shared" si="42"/>
        <v>64912000</v>
      </c>
      <c r="M57" s="23">
        <f t="shared" si="42"/>
        <v>0</v>
      </c>
      <c r="N57" s="23">
        <f t="shared" si="42"/>
        <v>0</v>
      </c>
      <c r="O57" s="23">
        <f t="shared" si="42"/>
        <v>56938880</v>
      </c>
      <c r="P57" s="23">
        <f t="shared" si="42"/>
        <v>22352000</v>
      </c>
      <c r="Q57" s="23">
        <f t="shared" si="42"/>
        <v>494944000</v>
      </c>
      <c r="R57" s="23">
        <f t="shared" si="42"/>
        <v>0</v>
      </c>
      <c r="S57" s="23">
        <f t="shared" si="42"/>
        <v>0</v>
      </c>
      <c r="T57" s="23">
        <f t="shared" si="42"/>
        <v>15200000</v>
      </c>
      <c r="U57" s="23">
        <f t="shared" si="42"/>
        <v>0</v>
      </c>
      <c r="V57" s="23">
        <f t="shared" si="42"/>
        <v>0</v>
      </c>
      <c r="W57" s="23">
        <f t="shared" si="42"/>
        <v>0</v>
      </c>
      <c r="X57" s="23">
        <f t="shared" si="42"/>
        <v>0</v>
      </c>
      <c r="Y57" s="23">
        <f t="shared" si="42"/>
        <v>0</v>
      </c>
      <c r="Z57" s="23">
        <f t="shared" si="42"/>
        <v>0</v>
      </c>
      <c r="AA57" s="23">
        <f t="shared" si="42"/>
        <v>0</v>
      </c>
      <c r="AB57" s="23">
        <f t="shared" si="42"/>
        <v>3888000</v>
      </c>
      <c r="AC57" s="23">
        <f t="shared" si="42"/>
        <v>0</v>
      </c>
      <c r="AD57" s="23">
        <f t="shared" si="42"/>
        <v>0</v>
      </c>
      <c r="AE57" s="23">
        <f t="shared" si="42"/>
        <v>10400000</v>
      </c>
      <c r="AF57" s="23">
        <f t="shared" si="42"/>
        <v>0</v>
      </c>
      <c r="AG57" s="23">
        <f t="shared" si="42"/>
        <v>61720000</v>
      </c>
      <c r="AH57" s="23">
        <f t="shared" si="42"/>
        <v>5624000</v>
      </c>
      <c r="AI57" s="23">
        <f t="shared" si="42"/>
        <v>14383638.800000001</v>
      </c>
      <c r="AJ57" s="23">
        <f t="shared" si="42"/>
        <v>0</v>
      </c>
      <c r="AK57" s="23">
        <f t="shared" si="42"/>
        <v>0</v>
      </c>
      <c r="AL57" s="23">
        <f t="shared" si="42"/>
        <v>74048000</v>
      </c>
      <c r="AM57" s="23">
        <f t="shared" ref="AM57" si="43">AM20*$D20</f>
        <v>846027318.79999983</v>
      </c>
    </row>
    <row r="58" spans="1:39" x14ac:dyDescent="0.2">
      <c r="A58" t="s">
        <v>140</v>
      </c>
      <c r="B58" t="str">
        <f>INDEX('power plant mapping ETM - ENTSO'!$B$1:$B$22,MATCH('calculation fossil pp'!A58,'power plant mapping ETM - ENTSO'!$A$1:$A$22,0))</f>
        <v>Oil-fired plant</v>
      </c>
      <c r="C58" s="14">
        <f>INDEX('PEMMDB technology parameters'!$D$1:$D$26,MATCH('calculation fossil pp'!A58,'PEMMDB technology parameters'!$A$1:$A$26,0),1)</f>
        <v>0.4</v>
      </c>
      <c r="D58" s="15">
        <f t="shared" si="7"/>
        <v>8000</v>
      </c>
      <c r="E58" s="23">
        <f t="shared" ref="E58:AL58" si="44">E21*$D21</f>
        <v>0</v>
      </c>
      <c r="F58" s="23">
        <f t="shared" si="44"/>
        <v>0</v>
      </c>
      <c r="G58" s="23">
        <f t="shared" si="44"/>
        <v>0</v>
      </c>
      <c r="H58" s="23">
        <f t="shared" si="44"/>
        <v>0</v>
      </c>
      <c r="I58" s="23">
        <f t="shared" si="44"/>
        <v>0</v>
      </c>
      <c r="J58" s="23">
        <f t="shared" si="44"/>
        <v>801600</v>
      </c>
      <c r="K58" s="23">
        <f t="shared" si="44"/>
        <v>0</v>
      </c>
      <c r="L58" s="23">
        <f t="shared" si="44"/>
        <v>0</v>
      </c>
      <c r="M58" s="23">
        <f t="shared" si="44"/>
        <v>0</v>
      </c>
      <c r="N58" s="23">
        <f t="shared" si="44"/>
        <v>0</v>
      </c>
      <c r="O58" s="23">
        <f t="shared" si="44"/>
        <v>0</v>
      </c>
      <c r="P58" s="23">
        <f t="shared" si="44"/>
        <v>0</v>
      </c>
      <c r="Q58" s="23">
        <f t="shared" si="44"/>
        <v>604800</v>
      </c>
      <c r="R58" s="23">
        <f t="shared" si="44"/>
        <v>1528000</v>
      </c>
      <c r="S58" s="23">
        <f t="shared" si="44"/>
        <v>0</v>
      </c>
      <c r="T58" s="23">
        <f t="shared" si="44"/>
        <v>0</v>
      </c>
      <c r="U58" s="23">
        <f t="shared" si="44"/>
        <v>0</v>
      </c>
      <c r="V58" s="23">
        <f t="shared" si="44"/>
        <v>0</v>
      </c>
      <c r="W58" s="23">
        <f t="shared" si="44"/>
        <v>0</v>
      </c>
      <c r="X58" s="23">
        <f t="shared" si="44"/>
        <v>0</v>
      </c>
      <c r="Y58" s="23">
        <f t="shared" si="44"/>
        <v>0</v>
      </c>
      <c r="Z58" s="23">
        <f t="shared" si="44"/>
        <v>0</v>
      </c>
      <c r="AA58" s="23">
        <f t="shared" si="44"/>
        <v>0</v>
      </c>
      <c r="AB58" s="23">
        <f t="shared" si="44"/>
        <v>0</v>
      </c>
      <c r="AC58" s="23">
        <f t="shared" si="44"/>
        <v>0</v>
      </c>
      <c r="AD58" s="23">
        <f t="shared" si="44"/>
        <v>0</v>
      </c>
      <c r="AE58" s="23">
        <f t="shared" si="44"/>
        <v>0</v>
      </c>
      <c r="AF58" s="23">
        <f t="shared" si="44"/>
        <v>0</v>
      </c>
      <c r="AG58" s="23">
        <f t="shared" si="44"/>
        <v>0</v>
      </c>
      <c r="AH58" s="23">
        <f t="shared" si="44"/>
        <v>0</v>
      </c>
      <c r="AI58" s="23">
        <f t="shared" si="44"/>
        <v>0</v>
      </c>
      <c r="AJ58" s="23">
        <f t="shared" si="44"/>
        <v>0</v>
      </c>
      <c r="AK58" s="23">
        <f t="shared" si="44"/>
        <v>0</v>
      </c>
      <c r="AL58" s="23">
        <f t="shared" si="44"/>
        <v>0</v>
      </c>
      <c r="AM58" s="23">
        <f t="shared" ref="AM58" si="45">AM21*$D21</f>
        <v>2934400</v>
      </c>
    </row>
    <row r="59" spans="1:39" x14ac:dyDescent="0.2">
      <c r="A59" t="s">
        <v>141</v>
      </c>
      <c r="B59" t="str">
        <f>INDEX('power plant mapping ETM - ENTSO'!$B$1:$B$22,MATCH('calculation fossil pp'!A59,'power plant mapping ETM - ENTSO'!$A$1:$A$22,0))</f>
        <v>Oil-fired plant</v>
      </c>
      <c r="C59" s="14">
        <f>INDEX('PEMMDB technology parameters'!$D$1:$D$26,MATCH('calculation fossil pp'!A59,'PEMMDB technology parameters'!$A$1:$A$26,0),1)</f>
        <v>0.28999999999999998</v>
      </c>
      <c r="D59" s="15">
        <f t="shared" si="7"/>
        <v>8000</v>
      </c>
      <c r="E59" s="23">
        <f t="shared" ref="E59:AL59" si="46">E22*$D22</f>
        <v>0</v>
      </c>
      <c r="F59" s="23">
        <f t="shared" si="46"/>
        <v>0</v>
      </c>
      <c r="G59" s="23">
        <f t="shared" si="46"/>
        <v>0</v>
      </c>
      <c r="H59" s="23">
        <f t="shared" si="46"/>
        <v>0</v>
      </c>
      <c r="I59" s="23">
        <f t="shared" si="46"/>
        <v>0</v>
      </c>
      <c r="J59" s="23">
        <f t="shared" si="46"/>
        <v>0</v>
      </c>
      <c r="K59" s="23">
        <f t="shared" si="46"/>
        <v>0</v>
      </c>
      <c r="L59" s="23">
        <f t="shared" si="46"/>
        <v>0</v>
      </c>
      <c r="M59" s="23">
        <f t="shared" si="46"/>
        <v>0</v>
      </c>
      <c r="N59" s="23">
        <f t="shared" si="46"/>
        <v>6680000</v>
      </c>
      <c r="O59" s="23">
        <f t="shared" si="46"/>
        <v>0</v>
      </c>
      <c r="P59" s="23">
        <f t="shared" si="46"/>
        <v>0</v>
      </c>
      <c r="Q59" s="23">
        <f t="shared" si="46"/>
        <v>0</v>
      </c>
      <c r="R59" s="23">
        <f t="shared" si="46"/>
        <v>0</v>
      </c>
      <c r="S59" s="23">
        <f t="shared" si="46"/>
        <v>0</v>
      </c>
      <c r="T59" s="23">
        <f t="shared" si="46"/>
        <v>0</v>
      </c>
      <c r="U59" s="23">
        <f t="shared" si="46"/>
        <v>0</v>
      </c>
      <c r="V59" s="23">
        <f t="shared" si="46"/>
        <v>0</v>
      </c>
      <c r="W59" s="23">
        <f t="shared" si="46"/>
        <v>0</v>
      </c>
      <c r="X59" s="23">
        <f t="shared" si="46"/>
        <v>0</v>
      </c>
      <c r="Y59" s="23">
        <f t="shared" si="46"/>
        <v>0</v>
      </c>
      <c r="Z59" s="23">
        <f t="shared" si="46"/>
        <v>0</v>
      </c>
      <c r="AA59" s="23">
        <f t="shared" si="46"/>
        <v>0</v>
      </c>
      <c r="AB59" s="23">
        <f t="shared" si="46"/>
        <v>0</v>
      </c>
      <c r="AC59" s="23">
        <f t="shared" si="46"/>
        <v>0</v>
      </c>
      <c r="AD59" s="23">
        <f t="shared" si="46"/>
        <v>0</v>
      </c>
      <c r="AE59" s="23">
        <f t="shared" si="46"/>
        <v>0</v>
      </c>
      <c r="AF59" s="23">
        <f t="shared" si="46"/>
        <v>0</v>
      </c>
      <c r="AG59" s="23">
        <f t="shared" si="46"/>
        <v>0</v>
      </c>
      <c r="AH59" s="23">
        <f t="shared" si="46"/>
        <v>0</v>
      </c>
      <c r="AI59" s="23">
        <f t="shared" si="46"/>
        <v>0</v>
      </c>
      <c r="AJ59" s="23">
        <f t="shared" si="46"/>
        <v>0</v>
      </c>
      <c r="AK59" s="23">
        <f t="shared" si="46"/>
        <v>0</v>
      </c>
      <c r="AL59" s="23">
        <f t="shared" si="46"/>
        <v>0</v>
      </c>
      <c r="AM59" s="23">
        <f t="shared" ref="AM59" si="47">AM22*$D22</f>
        <v>6680000</v>
      </c>
    </row>
    <row r="60" spans="1:39" s="19" customFormat="1" x14ac:dyDescent="0.2">
      <c r="A60" s="19" t="s">
        <v>142</v>
      </c>
      <c r="B60" s="19" t="str">
        <f>INDEX('power plant mapping ETM - ENTSO'!$B$1:$B$22,MATCH('calculation fossil pp'!A60,'power plant mapping ETM - ENTSO'!$A$1:$A$22,0))</f>
        <v>Oil-fired plant</v>
      </c>
      <c r="C60" s="32">
        <f>INDEX('PEMMDB technology parameters'!$D$1:$D$26,MATCH('calculation fossil pp'!A60,'PEMMDB technology parameters'!$A$1:$A$26,0),1)</f>
        <v>0.39</v>
      </c>
      <c r="D60" s="33">
        <f t="shared" si="7"/>
        <v>8000</v>
      </c>
      <c r="E60" s="19">
        <f t="shared" ref="E60:AL60" si="48">E23*$D23</f>
        <v>0</v>
      </c>
      <c r="F60" s="19">
        <f t="shared" si="48"/>
        <v>0</v>
      </c>
      <c r="G60" s="19">
        <f t="shared" si="48"/>
        <v>0</v>
      </c>
      <c r="H60" s="19">
        <f t="shared" si="48"/>
        <v>0</v>
      </c>
      <c r="I60" s="19">
        <f t="shared" si="48"/>
        <v>0</v>
      </c>
      <c r="J60" s="19">
        <f t="shared" si="48"/>
        <v>0</v>
      </c>
      <c r="K60" s="19">
        <f t="shared" si="48"/>
        <v>0</v>
      </c>
      <c r="L60" s="19">
        <f t="shared" si="48"/>
        <v>0</v>
      </c>
      <c r="M60" s="19">
        <f t="shared" si="48"/>
        <v>0</v>
      </c>
      <c r="N60" s="19">
        <f t="shared" si="48"/>
        <v>5280000</v>
      </c>
      <c r="O60" s="19">
        <f t="shared" si="48"/>
        <v>0</v>
      </c>
      <c r="P60" s="19">
        <f t="shared" si="48"/>
        <v>0</v>
      </c>
      <c r="Q60" s="19">
        <f t="shared" si="48"/>
        <v>0</v>
      </c>
      <c r="R60" s="19">
        <f t="shared" si="48"/>
        <v>0</v>
      </c>
      <c r="S60" s="19">
        <f t="shared" si="48"/>
        <v>0</v>
      </c>
      <c r="T60" s="19">
        <f t="shared" si="48"/>
        <v>0</v>
      </c>
      <c r="U60" s="19">
        <f t="shared" si="48"/>
        <v>0</v>
      </c>
      <c r="V60" s="19">
        <f t="shared" si="48"/>
        <v>0</v>
      </c>
      <c r="W60" s="19">
        <f t="shared" si="48"/>
        <v>0</v>
      </c>
      <c r="X60" s="19">
        <f t="shared" si="48"/>
        <v>0</v>
      </c>
      <c r="Y60" s="19">
        <f t="shared" si="48"/>
        <v>0</v>
      </c>
      <c r="Z60" s="19">
        <f t="shared" si="48"/>
        <v>0</v>
      </c>
      <c r="AA60" s="19">
        <f t="shared" si="48"/>
        <v>0</v>
      </c>
      <c r="AB60" s="19">
        <f t="shared" si="48"/>
        <v>0</v>
      </c>
      <c r="AC60" s="19">
        <f t="shared" si="48"/>
        <v>0</v>
      </c>
      <c r="AD60" s="19">
        <f t="shared" si="48"/>
        <v>0</v>
      </c>
      <c r="AE60" s="19">
        <f t="shared" si="48"/>
        <v>0</v>
      </c>
      <c r="AF60" s="19">
        <f t="shared" si="48"/>
        <v>0</v>
      </c>
      <c r="AG60" s="19">
        <f t="shared" si="48"/>
        <v>0</v>
      </c>
      <c r="AH60" s="19">
        <f t="shared" si="48"/>
        <v>0</v>
      </c>
      <c r="AI60" s="19">
        <f t="shared" si="48"/>
        <v>0</v>
      </c>
      <c r="AJ60" s="19">
        <f t="shared" si="48"/>
        <v>3076456.9943822101</v>
      </c>
      <c r="AK60" s="19">
        <f t="shared" si="48"/>
        <v>0</v>
      </c>
      <c r="AL60" s="19">
        <f t="shared" si="48"/>
        <v>0</v>
      </c>
      <c r="AM60" s="19">
        <f t="shared" ref="AM60" si="49">AM23*$D23</f>
        <v>5280000</v>
      </c>
    </row>
    <row r="61" spans="1:39" s="23" customFormat="1" x14ac:dyDescent="0.2">
      <c r="C61" s="30"/>
      <c r="D61" s="31"/>
    </row>
    <row r="62" spans="1:39" s="19" customFormat="1" x14ac:dyDescent="0.2">
      <c r="A62" s="34" t="s">
        <v>324</v>
      </c>
      <c r="E62" s="26"/>
    </row>
    <row r="63" spans="1:39" x14ac:dyDescent="0.2">
      <c r="B63" t="str">
        <f>B28</f>
        <v>Gas CCGT</v>
      </c>
      <c r="E63" s="18">
        <f>IFERROR(SUM(E40:E44)/SUM(E40:E48),0)</f>
        <v>0.72050208958256834</v>
      </c>
      <c r="F63" s="18">
        <f t="shared" ref="F63:AL63" si="50">IFERROR(SUM(F40:F44)/SUM(F40:F48),0)</f>
        <v>0</v>
      </c>
      <c r="G63" s="18">
        <f t="shared" si="50"/>
        <v>0.79888525986935532</v>
      </c>
      <c r="H63" s="18">
        <f t="shared" si="50"/>
        <v>4.5006165228113439E-2</v>
      </c>
      <c r="I63" s="18">
        <f t="shared" si="50"/>
        <v>0</v>
      </c>
      <c r="J63" s="18">
        <f t="shared" si="50"/>
        <v>0</v>
      </c>
      <c r="K63" s="18">
        <f t="shared" si="50"/>
        <v>1</v>
      </c>
      <c r="L63" s="18">
        <f t="shared" si="50"/>
        <v>0.70611912183239389</v>
      </c>
      <c r="M63" s="18">
        <f t="shared" si="50"/>
        <v>0.33081620758685348</v>
      </c>
      <c r="N63" s="18">
        <f t="shared" si="50"/>
        <v>0</v>
      </c>
      <c r="O63" s="18">
        <f t="shared" si="50"/>
        <v>1</v>
      </c>
      <c r="P63" s="18">
        <f t="shared" si="50"/>
        <v>0.75869894099848711</v>
      </c>
      <c r="Q63" s="18">
        <f t="shared" si="50"/>
        <v>0.90612546125461257</v>
      </c>
      <c r="R63" s="18">
        <f t="shared" si="50"/>
        <v>0.96985286946771121</v>
      </c>
      <c r="S63" s="18">
        <f t="shared" si="50"/>
        <v>0.77142857142857146</v>
      </c>
      <c r="T63" s="18">
        <f t="shared" si="50"/>
        <v>0.87645282328177909</v>
      </c>
      <c r="U63" s="18">
        <f t="shared" si="50"/>
        <v>1</v>
      </c>
      <c r="V63" s="18">
        <f t="shared" si="50"/>
        <v>0.92846234003958694</v>
      </c>
      <c r="W63" s="18">
        <f t="shared" si="50"/>
        <v>0.27783902976846753</v>
      </c>
      <c r="X63" s="18">
        <f t="shared" si="50"/>
        <v>1</v>
      </c>
      <c r="Y63" s="18">
        <f t="shared" si="50"/>
        <v>0</v>
      </c>
      <c r="Z63" s="18">
        <f t="shared" si="50"/>
        <v>0.82185273159144889</v>
      </c>
      <c r="AA63" s="18">
        <f t="shared" si="50"/>
        <v>1</v>
      </c>
      <c r="AB63" s="18">
        <f t="shared" si="50"/>
        <v>0.95000275163722414</v>
      </c>
      <c r="AC63" s="18">
        <f t="shared" si="50"/>
        <v>1</v>
      </c>
      <c r="AD63" s="18">
        <f t="shared" si="50"/>
        <v>1</v>
      </c>
      <c r="AE63" s="18">
        <f t="shared" si="50"/>
        <v>0.40604622012243829</v>
      </c>
      <c r="AF63" s="18">
        <f t="shared" si="50"/>
        <v>0</v>
      </c>
      <c r="AG63" s="18">
        <f t="shared" si="50"/>
        <v>0.13902169857960958</v>
      </c>
      <c r="AH63" s="18">
        <f t="shared" si="50"/>
        <v>0</v>
      </c>
      <c r="AI63" s="18">
        <f t="shared" si="50"/>
        <v>0.91546666416503275</v>
      </c>
      <c r="AJ63" s="18">
        <f t="shared" si="50"/>
        <v>1</v>
      </c>
      <c r="AK63" s="18">
        <f t="shared" si="50"/>
        <v>0</v>
      </c>
      <c r="AL63" s="18">
        <f t="shared" si="50"/>
        <v>0.94941800195480264</v>
      </c>
      <c r="AM63" s="18">
        <f t="shared" ref="AM63" si="51">IFERROR(SUM(AM40:AM44)/SUM(AM40:AM48),0)</f>
        <v>0.85028753855435579</v>
      </c>
    </row>
    <row r="64" spans="1:39" x14ac:dyDescent="0.2">
      <c r="B64" t="str">
        <f t="shared" ref="B64:B70" si="52">B29</f>
        <v>Gas conventional</v>
      </c>
      <c r="E64" s="18">
        <f>IFERROR(SUM(E45:E46)/SUM(E40:E48),1)</f>
        <v>0.27076233647609615</v>
      </c>
      <c r="F64" s="18">
        <f t="shared" ref="F64:AL64" si="53">IFERROR(SUM(F45:F46)/SUM(F40:F48),1)</f>
        <v>1</v>
      </c>
      <c r="G64" s="18">
        <f>IFERROR(SUM(G45:G46)/SUM(G40:G48),1)</f>
        <v>0.14892786140301051</v>
      </c>
      <c r="H64" s="18">
        <f t="shared" si="53"/>
        <v>0.94266337854500615</v>
      </c>
      <c r="I64" s="18">
        <f t="shared" si="53"/>
        <v>1</v>
      </c>
      <c r="J64" s="18">
        <f t="shared" si="53"/>
        <v>1</v>
      </c>
      <c r="K64" s="18">
        <f t="shared" si="53"/>
        <v>0</v>
      </c>
      <c r="L64" s="18">
        <f t="shared" si="53"/>
        <v>0.18126220238673821</v>
      </c>
      <c r="M64" s="18">
        <f t="shared" si="53"/>
        <v>0.35645203523976043</v>
      </c>
      <c r="N64" s="18">
        <f t="shared" si="53"/>
        <v>0.27325581395348836</v>
      </c>
      <c r="O64" s="18">
        <f t="shared" si="53"/>
        <v>0</v>
      </c>
      <c r="P64" s="18">
        <f t="shared" si="53"/>
        <v>0</v>
      </c>
      <c r="Q64" s="18">
        <f t="shared" si="53"/>
        <v>0</v>
      </c>
      <c r="R64" s="18">
        <f t="shared" si="53"/>
        <v>0</v>
      </c>
      <c r="S64" s="18">
        <f t="shared" si="53"/>
        <v>0.22857142857142856</v>
      </c>
      <c r="T64" s="18">
        <f t="shared" si="53"/>
        <v>0</v>
      </c>
      <c r="U64" s="18">
        <f t="shared" si="53"/>
        <v>0</v>
      </c>
      <c r="V64" s="18">
        <f t="shared" si="53"/>
        <v>0</v>
      </c>
      <c r="W64" s="18">
        <f t="shared" si="53"/>
        <v>0.72216097023153247</v>
      </c>
      <c r="X64" s="18">
        <f t="shared" si="53"/>
        <v>0</v>
      </c>
      <c r="Y64" s="18">
        <f t="shared" si="53"/>
        <v>1</v>
      </c>
      <c r="Z64" s="18">
        <f t="shared" si="53"/>
        <v>0.17814726840855108</v>
      </c>
      <c r="AA64" s="18">
        <f t="shared" si="53"/>
        <v>0</v>
      </c>
      <c r="AB64" s="18">
        <f t="shared" si="53"/>
        <v>0</v>
      </c>
      <c r="AC64" s="18">
        <f t="shared" si="53"/>
        <v>0</v>
      </c>
      <c r="AD64" s="18">
        <f t="shared" si="53"/>
        <v>0</v>
      </c>
      <c r="AE64" s="18">
        <f t="shared" si="53"/>
        <v>0.55424014450737191</v>
      </c>
      <c r="AF64" s="18">
        <f t="shared" si="53"/>
        <v>1</v>
      </c>
      <c r="AG64" s="18">
        <f t="shared" si="53"/>
        <v>0</v>
      </c>
      <c r="AH64" s="18">
        <f t="shared" si="53"/>
        <v>0.1402439024390244</v>
      </c>
      <c r="AI64" s="18">
        <f t="shared" si="53"/>
        <v>8.4533335834967208E-2</v>
      </c>
      <c r="AJ64" s="18">
        <f t="shared" si="53"/>
        <v>0</v>
      </c>
      <c r="AK64" s="18">
        <f t="shared" si="53"/>
        <v>1</v>
      </c>
      <c r="AL64" s="18">
        <f t="shared" si="53"/>
        <v>1.9548025945561711E-3</v>
      </c>
      <c r="AM64" s="18">
        <f t="shared" ref="AM64" si="54">IFERROR(SUM(AM45:AM46)/SUM(AM40:AM48),1)</f>
        <v>7.7555395765409679E-2</v>
      </c>
    </row>
    <row r="65" spans="1:39" x14ac:dyDescent="0.2">
      <c r="B65" t="str">
        <f t="shared" si="52"/>
        <v>Gas turbine</v>
      </c>
      <c r="E65" s="18">
        <f>IFERROR(SUM(E47:E48)/SUM(E40:E48),0)</f>
        <v>8.7355739413355581E-3</v>
      </c>
      <c r="F65" s="18">
        <f t="shared" ref="F65:AL65" si="55">IFERROR(SUM(F47:F48)/SUM(F40:F48),0)</f>
        <v>0</v>
      </c>
      <c r="G65" s="18">
        <f t="shared" si="55"/>
        <v>5.2186878727634195E-2</v>
      </c>
      <c r="H65" s="18">
        <f t="shared" si="55"/>
        <v>1.2330456226880395E-2</v>
      </c>
      <c r="I65" s="18">
        <f t="shared" si="55"/>
        <v>0</v>
      </c>
      <c r="J65" s="18">
        <f t="shared" si="55"/>
        <v>0</v>
      </c>
      <c r="K65" s="18">
        <f t="shared" si="55"/>
        <v>0</v>
      </c>
      <c r="L65" s="18">
        <f t="shared" si="55"/>
        <v>0.11261867578086791</v>
      </c>
      <c r="M65" s="18">
        <f t="shared" si="55"/>
        <v>0.31273175717338603</v>
      </c>
      <c r="N65" s="18">
        <f t="shared" si="55"/>
        <v>0.72674418604651159</v>
      </c>
      <c r="O65" s="18">
        <f t="shared" si="55"/>
        <v>0</v>
      </c>
      <c r="P65" s="18">
        <f t="shared" si="55"/>
        <v>0.24130105900151286</v>
      </c>
      <c r="Q65" s="18">
        <f t="shared" si="55"/>
        <v>9.3874538745387454E-2</v>
      </c>
      <c r="R65" s="18">
        <f t="shared" si="55"/>
        <v>3.014713053228878E-2</v>
      </c>
      <c r="S65" s="18">
        <f t="shared" si="55"/>
        <v>0</v>
      </c>
      <c r="T65" s="18">
        <f t="shared" si="55"/>
        <v>0.12354717671822092</v>
      </c>
      <c r="U65" s="18">
        <f t="shared" si="55"/>
        <v>0</v>
      </c>
      <c r="V65" s="18">
        <f t="shared" si="55"/>
        <v>7.1537659960413072E-2</v>
      </c>
      <c r="W65" s="18">
        <f t="shared" si="55"/>
        <v>0</v>
      </c>
      <c r="X65" s="18">
        <f t="shared" si="55"/>
        <v>0</v>
      </c>
      <c r="Y65" s="18">
        <f t="shared" si="55"/>
        <v>0</v>
      </c>
      <c r="Z65" s="18">
        <f t="shared" si="55"/>
        <v>0</v>
      </c>
      <c r="AA65" s="18">
        <f t="shared" si="55"/>
        <v>0</v>
      </c>
      <c r="AB65" s="18">
        <f t="shared" si="55"/>
        <v>4.9997248362775852E-2</v>
      </c>
      <c r="AC65" s="18">
        <f t="shared" si="55"/>
        <v>0</v>
      </c>
      <c r="AD65" s="18">
        <f t="shared" si="55"/>
        <v>0</v>
      </c>
      <c r="AE65" s="18">
        <f t="shared" si="55"/>
        <v>3.9713635370189716E-2</v>
      </c>
      <c r="AF65" s="18">
        <f t="shared" si="55"/>
        <v>0</v>
      </c>
      <c r="AG65" s="18">
        <f t="shared" si="55"/>
        <v>0.86097830142039045</v>
      </c>
      <c r="AH65" s="18">
        <f t="shared" si="55"/>
        <v>0.8597560975609756</v>
      </c>
      <c r="AI65" s="18">
        <f t="shared" si="55"/>
        <v>0</v>
      </c>
      <c r="AJ65" s="18">
        <f t="shared" si="55"/>
        <v>0</v>
      </c>
      <c r="AK65" s="18">
        <f t="shared" si="55"/>
        <v>0</v>
      </c>
      <c r="AL65" s="18">
        <f t="shared" si="55"/>
        <v>4.8627195450641238E-2</v>
      </c>
      <c r="AM65" s="18">
        <f t="shared" ref="AM65" si="56">IFERROR(SUM(AM47:AM48)/SUM(AM40:AM48),0)</f>
        <v>7.2157065680234542E-2</v>
      </c>
    </row>
    <row r="66" spans="1:39" x14ac:dyDescent="0.2">
      <c r="B66" t="str">
        <f t="shared" si="52"/>
        <v>Coal pulverized</v>
      </c>
      <c r="E66" s="24">
        <f>IFERROR(SUM(E49)/SUM(E$49:E$51),0)</f>
        <v>0</v>
      </c>
      <c r="F66" s="24">
        <f t="shared" ref="F66:AL66" si="57">IFERROR(SUM(F49)/SUM(F$49:F$51),0)</f>
        <v>0</v>
      </c>
      <c r="G66" s="24">
        <f t="shared" si="57"/>
        <v>0</v>
      </c>
      <c r="H66" s="24">
        <f t="shared" si="57"/>
        <v>0</v>
      </c>
      <c r="I66" s="24">
        <f t="shared" si="57"/>
        <v>0</v>
      </c>
      <c r="J66" s="24">
        <f t="shared" si="57"/>
        <v>0</v>
      </c>
      <c r="K66" s="24">
        <f t="shared" si="57"/>
        <v>0</v>
      </c>
      <c r="L66" s="24">
        <f t="shared" si="57"/>
        <v>0.31390530647524378</v>
      </c>
      <c r="M66" s="24">
        <f t="shared" si="57"/>
        <v>0.17635360774454992</v>
      </c>
      <c r="N66" s="24">
        <f t="shared" si="57"/>
        <v>0</v>
      </c>
      <c r="O66" s="24">
        <f t="shared" si="57"/>
        <v>0</v>
      </c>
      <c r="P66" s="24">
        <f t="shared" si="57"/>
        <v>0.14773980154355015</v>
      </c>
      <c r="Q66" s="24">
        <f t="shared" si="57"/>
        <v>1</v>
      </c>
      <c r="R66" s="24">
        <f t="shared" si="57"/>
        <v>0</v>
      </c>
      <c r="S66" s="24">
        <f t="shared" si="57"/>
        <v>1</v>
      </c>
      <c r="T66" s="24">
        <f t="shared" si="57"/>
        <v>0</v>
      </c>
      <c r="U66" s="24">
        <f t="shared" si="57"/>
        <v>0</v>
      </c>
      <c r="V66" s="24">
        <f t="shared" si="57"/>
        <v>0.29188419553868061</v>
      </c>
      <c r="W66" s="24">
        <f t="shared" si="57"/>
        <v>0</v>
      </c>
      <c r="X66" s="24">
        <f t="shared" si="57"/>
        <v>0</v>
      </c>
      <c r="Y66" s="24">
        <f t="shared" si="57"/>
        <v>0</v>
      </c>
      <c r="Z66" s="24">
        <f t="shared" si="57"/>
        <v>0</v>
      </c>
      <c r="AA66" s="24">
        <f t="shared" si="57"/>
        <v>0</v>
      </c>
      <c r="AB66" s="24">
        <f t="shared" si="57"/>
        <v>0.84398402396405392</v>
      </c>
      <c r="AC66" s="24">
        <f t="shared" si="57"/>
        <v>7.0100937655869958E-2</v>
      </c>
      <c r="AD66" s="24">
        <f t="shared" si="57"/>
        <v>0</v>
      </c>
      <c r="AE66" s="24">
        <f t="shared" si="57"/>
        <v>0</v>
      </c>
      <c r="AF66" s="24">
        <f t="shared" si="57"/>
        <v>0</v>
      </c>
      <c r="AG66" s="24">
        <f t="shared" si="57"/>
        <v>0</v>
      </c>
      <c r="AH66" s="24">
        <f t="shared" si="57"/>
        <v>0</v>
      </c>
      <c r="AI66" s="24">
        <f t="shared" si="57"/>
        <v>0.58104676856454518</v>
      </c>
      <c r="AJ66" s="24">
        <f t="shared" si="57"/>
        <v>0</v>
      </c>
      <c r="AK66" s="24">
        <f t="shared" si="57"/>
        <v>0</v>
      </c>
      <c r="AL66" s="24">
        <f t="shared" si="57"/>
        <v>0</v>
      </c>
      <c r="AM66" s="24">
        <f t="shared" ref="AM66" si="58">IFERROR(SUM(AM49)/SUM(AM$49:AM$51),0)</f>
        <v>0.24828017353635462</v>
      </c>
    </row>
    <row r="67" spans="1:39" x14ac:dyDescent="0.2">
      <c r="B67" t="str">
        <f t="shared" si="52"/>
        <v>Coal conventional</v>
      </c>
      <c r="E67" s="25">
        <f>IFERROR(SUM(E50:E51)/SUM(E49:E51),1)</f>
        <v>1</v>
      </c>
      <c r="F67" s="25">
        <f t="shared" ref="F67:AL67" si="59">IFERROR(SUM(F50:F51)/SUM(F49:F51),1)</f>
        <v>1</v>
      </c>
      <c r="G67" s="25">
        <f t="shared" si="59"/>
        <v>1</v>
      </c>
      <c r="H67" s="25">
        <f t="shared" si="59"/>
        <v>1</v>
      </c>
      <c r="I67" s="25">
        <f t="shared" si="59"/>
        <v>1</v>
      </c>
      <c r="J67" s="25">
        <f t="shared" si="59"/>
        <v>1</v>
      </c>
      <c r="K67" s="25">
        <f t="shared" si="59"/>
        <v>1</v>
      </c>
      <c r="L67" s="25">
        <f t="shared" si="59"/>
        <v>0.68609469352475616</v>
      </c>
      <c r="M67" s="25">
        <f t="shared" si="59"/>
        <v>0.82364639225545011</v>
      </c>
      <c r="N67" s="25">
        <f t="shared" si="59"/>
        <v>1</v>
      </c>
      <c r="O67" s="25">
        <f t="shared" si="59"/>
        <v>1</v>
      </c>
      <c r="P67" s="25">
        <f t="shared" si="59"/>
        <v>0.85226019845644985</v>
      </c>
      <c r="Q67" s="25">
        <f t="shared" si="59"/>
        <v>0</v>
      </c>
      <c r="R67" s="25">
        <f t="shared" si="59"/>
        <v>1</v>
      </c>
      <c r="S67" s="25">
        <f t="shared" si="59"/>
        <v>0</v>
      </c>
      <c r="T67" s="25">
        <f t="shared" si="59"/>
        <v>1</v>
      </c>
      <c r="U67" s="25">
        <f t="shared" si="59"/>
        <v>1</v>
      </c>
      <c r="V67" s="25">
        <f t="shared" si="59"/>
        <v>0.70811580446131939</v>
      </c>
      <c r="W67" s="25">
        <f t="shared" si="59"/>
        <v>1</v>
      </c>
      <c r="X67" s="25">
        <f t="shared" si="59"/>
        <v>1</v>
      </c>
      <c r="Y67" s="25">
        <f t="shared" si="59"/>
        <v>1</v>
      </c>
      <c r="Z67" s="25">
        <f t="shared" si="59"/>
        <v>1</v>
      </c>
      <c r="AA67" s="25">
        <f t="shared" si="59"/>
        <v>1</v>
      </c>
      <c r="AB67" s="25">
        <f t="shared" si="59"/>
        <v>0.15601597603594608</v>
      </c>
      <c r="AC67" s="25">
        <f t="shared" si="59"/>
        <v>0.92989906234413</v>
      </c>
      <c r="AD67" s="25">
        <f t="shared" si="59"/>
        <v>1</v>
      </c>
      <c r="AE67" s="25">
        <f t="shared" si="59"/>
        <v>1</v>
      </c>
      <c r="AF67" s="25">
        <f t="shared" si="59"/>
        <v>1</v>
      </c>
      <c r="AG67" s="25">
        <f t="shared" si="59"/>
        <v>1</v>
      </c>
      <c r="AH67" s="25">
        <f t="shared" si="59"/>
        <v>1</v>
      </c>
      <c r="AI67" s="25">
        <f t="shared" si="59"/>
        <v>0.41895323143545493</v>
      </c>
      <c r="AJ67" s="25">
        <f t="shared" si="59"/>
        <v>1</v>
      </c>
      <c r="AK67" s="25">
        <f t="shared" si="59"/>
        <v>1</v>
      </c>
      <c r="AL67" s="25">
        <f t="shared" si="59"/>
        <v>1</v>
      </c>
      <c r="AM67" s="25">
        <f t="shared" ref="AM67" si="60">IFERROR(SUM(AM50:AM51)/SUM(AM49:AM51),1)</f>
        <v>0.75171982646364544</v>
      </c>
    </row>
    <row r="68" spans="1:39" x14ac:dyDescent="0.2">
      <c r="B68" t="str">
        <f t="shared" si="52"/>
        <v>Oil-fired plant</v>
      </c>
      <c r="E68" s="11">
        <f>1</f>
        <v>1</v>
      </c>
      <c r="F68" s="11">
        <f>1</f>
        <v>1</v>
      </c>
      <c r="G68" s="11">
        <f>1</f>
        <v>1</v>
      </c>
      <c r="H68" s="11">
        <f>1</f>
        <v>1</v>
      </c>
      <c r="I68" s="11">
        <f>1</f>
        <v>1</v>
      </c>
      <c r="J68" s="11">
        <f>1</f>
        <v>1</v>
      </c>
      <c r="K68" s="11">
        <f>1</f>
        <v>1</v>
      </c>
      <c r="L68" s="11">
        <f>1</f>
        <v>1</v>
      </c>
      <c r="M68" s="11">
        <f>1</f>
        <v>1</v>
      </c>
      <c r="N68" s="11">
        <f>1</f>
        <v>1</v>
      </c>
      <c r="O68" s="11">
        <f>1</f>
        <v>1</v>
      </c>
      <c r="P68" s="11">
        <f>1</f>
        <v>1</v>
      </c>
      <c r="Q68" s="11">
        <f>1</f>
        <v>1</v>
      </c>
      <c r="R68" s="11">
        <f>1</f>
        <v>1</v>
      </c>
      <c r="S68" s="11">
        <f>1</f>
        <v>1</v>
      </c>
      <c r="T68" s="11">
        <f>1</f>
        <v>1</v>
      </c>
      <c r="U68" s="11">
        <f>1</f>
        <v>1</v>
      </c>
      <c r="V68" s="11">
        <f>1</f>
        <v>1</v>
      </c>
      <c r="W68" s="11">
        <f>1</f>
        <v>1</v>
      </c>
      <c r="X68" s="11">
        <f>1</f>
        <v>1</v>
      </c>
      <c r="Y68" s="11">
        <f>1</f>
        <v>1</v>
      </c>
      <c r="Z68" s="11">
        <f>1</f>
        <v>1</v>
      </c>
      <c r="AA68" s="11">
        <f>1</f>
        <v>1</v>
      </c>
      <c r="AB68" s="11">
        <f>1</f>
        <v>1</v>
      </c>
      <c r="AC68" s="11">
        <f>1</f>
        <v>1</v>
      </c>
      <c r="AD68" s="11">
        <f>1</f>
        <v>1</v>
      </c>
      <c r="AE68" s="11">
        <f>1</f>
        <v>1</v>
      </c>
      <c r="AF68" s="11">
        <f>1</f>
        <v>1</v>
      </c>
      <c r="AG68" s="11">
        <f>1</f>
        <v>1</v>
      </c>
      <c r="AH68" s="11">
        <f>1</f>
        <v>1</v>
      </c>
      <c r="AI68" s="11">
        <f>1</f>
        <v>1</v>
      </c>
      <c r="AJ68" s="11">
        <f>1</f>
        <v>1</v>
      </c>
      <c r="AK68" s="11">
        <f>1</f>
        <v>1</v>
      </c>
      <c r="AL68" s="11">
        <f>1</f>
        <v>1</v>
      </c>
      <c r="AM68" s="11">
        <f>1</f>
        <v>1</v>
      </c>
    </row>
    <row r="69" spans="1:39" ht="15" customHeight="1" x14ac:dyDescent="0.2">
      <c r="B69" t="str">
        <f t="shared" si="52"/>
        <v>Lignite plant</v>
      </c>
      <c r="E69" s="11">
        <f>1</f>
        <v>1</v>
      </c>
      <c r="F69" s="11">
        <f>1</f>
        <v>1</v>
      </c>
      <c r="G69" s="11">
        <f>1</f>
        <v>1</v>
      </c>
      <c r="H69" s="11">
        <f>1</f>
        <v>1</v>
      </c>
      <c r="I69" s="11">
        <f>1</f>
        <v>1</v>
      </c>
      <c r="J69" s="11">
        <f>1</f>
        <v>1</v>
      </c>
      <c r="K69" s="11">
        <f>1</f>
        <v>1</v>
      </c>
      <c r="L69" s="11">
        <f>1</f>
        <v>1</v>
      </c>
      <c r="M69" s="11">
        <f>1</f>
        <v>1</v>
      </c>
      <c r="N69" s="11">
        <f>1</f>
        <v>1</v>
      </c>
      <c r="O69" s="11">
        <f>1</f>
        <v>1</v>
      </c>
      <c r="P69" s="11">
        <f>1</f>
        <v>1</v>
      </c>
      <c r="Q69" s="11">
        <f>1</f>
        <v>1</v>
      </c>
      <c r="R69" s="11">
        <f>1</f>
        <v>1</v>
      </c>
      <c r="S69" s="11">
        <f>1</f>
        <v>1</v>
      </c>
      <c r="T69" s="11">
        <f>1</f>
        <v>1</v>
      </c>
      <c r="U69" s="11">
        <f>1</f>
        <v>1</v>
      </c>
      <c r="V69" s="11">
        <f>1</f>
        <v>1</v>
      </c>
      <c r="W69" s="11">
        <f>1</f>
        <v>1</v>
      </c>
      <c r="X69" s="11">
        <f>1</f>
        <v>1</v>
      </c>
      <c r="Y69" s="11">
        <f>1</f>
        <v>1</v>
      </c>
      <c r="Z69" s="11">
        <f>1</f>
        <v>1</v>
      </c>
      <c r="AA69" s="11">
        <f>1</f>
        <v>1</v>
      </c>
      <c r="AB69" s="11">
        <f>1</f>
        <v>1</v>
      </c>
      <c r="AC69" s="11">
        <f>1</f>
        <v>1</v>
      </c>
      <c r="AD69" s="11">
        <f>1</f>
        <v>1</v>
      </c>
      <c r="AE69" s="11">
        <f>1</f>
        <v>1</v>
      </c>
      <c r="AF69" s="11">
        <f>1</f>
        <v>1</v>
      </c>
      <c r="AG69" s="11">
        <f>1</f>
        <v>1</v>
      </c>
      <c r="AH69" s="11">
        <f>1</f>
        <v>1</v>
      </c>
      <c r="AI69" s="11">
        <f>1</f>
        <v>1</v>
      </c>
      <c r="AJ69" s="11">
        <f>1</f>
        <v>1</v>
      </c>
      <c r="AK69" s="11">
        <f>1</f>
        <v>1</v>
      </c>
      <c r="AL69" s="11">
        <f>1</f>
        <v>1</v>
      </c>
      <c r="AM69" s="11">
        <f>1</f>
        <v>1</v>
      </c>
    </row>
    <row r="70" spans="1:39" s="19" customFormat="1" x14ac:dyDescent="0.2">
      <c r="B70" s="19" t="str">
        <f t="shared" si="52"/>
        <v>Nuclear conventional</v>
      </c>
      <c r="E70" s="26">
        <f>1</f>
        <v>1</v>
      </c>
      <c r="F70" s="26">
        <f>1</f>
        <v>1</v>
      </c>
      <c r="G70" s="26">
        <f>1</f>
        <v>1</v>
      </c>
      <c r="H70" s="26">
        <f>1</f>
        <v>1</v>
      </c>
      <c r="I70" s="26">
        <f>1</f>
        <v>1</v>
      </c>
      <c r="J70" s="26">
        <f>1</f>
        <v>1</v>
      </c>
      <c r="K70" s="26">
        <f>1</f>
        <v>1</v>
      </c>
      <c r="L70" s="26">
        <f>1</f>
        <v>1</v>
      </c>
      <c r="M70" s="26">
        <f>1</f>
        <v>1</v>
      </c>
      <c r="N70" s="26">
        <f>1</f>
        <v>1</v>
      </c>
      <c r="O70" s="26">
        <f>1</f>
        <v>1</v>
      </c>
      <c r="P70" s="26">
        <f>1</f>
        <v>1</v>
      </c>
      <c r="Q70" s="26">
        <f>1</f>
        <v>1</v>
      </c>
      <c r="R70" s="26">
        <f>1</f>
        <v>1</v>
      </c>
      <c r="S70" s="26">
        <f>1</f>
        <v>1</v>
      </c>
      <c r="T70" s="26">
        <f>1</f>
        <v>1</v>
      </c>
      <c r="U70" s="26">
        <f>1</f>
        <v>1</v>
      </c>
      <c r="V70" s="26">
        <f>1</f>
        <v>1</v>
      </c>
      <c r="W70" s="26">
        <f>1</f>
        <v>1</v>
      </c>
      <c r="X70" s="26">
        <f>1</f>
        <v>1</v>
      </c>
      <c r="Y70" s="26">
        <f>1</f>
        <v>1</v>
      </c>
      <c r="Z70" s="26">
        <f>1</f>
        <v>1</v>
      </c>
      <c r="AA70" s="26">
        <f>1</f>
        <v>1</v>
      </c>
      <c r="AB70" s="26">
        <f>1</f>
        <v>1</v>
      </c>
      <c r="AC70" s="26">
        <f>1</f>
        <v>1</v>
      </c>
      <c r="AD70" s="26">
        <f>1</f>
        <v>1</v>
      </c>
      <c r="AE70" s="26">
        <f>1</f>
        <v>1</v>
      </c>
      <c r="AF70" s="26">
        <f>1</f>
        <v>1</v>
      </c>
      <c r="AG70" s="26">
        <f>1</f>
        <v>1</v>
      </c>
      <c r="AH70" s="26">
        <f>1</f>
        <v>1</v>
      </c>
      <c r="AI70" s="26">
        <f>1</f>
        <v>1</v>
      </c>
      <c r="AJ70" s="26">
        <f>1</f>
        <v>1</v>
      </c>
      <c r="AK70" s="26">
        <f>1</f>
        <v>1</v>
      </c>
      <c r="AL70" s="26">
        <f>1</f>
        <v>1</v>
      </c>
      <c r="AM70" s="26">
        <f>1</f>
        <v>1</v>
      </c>
    </row>
    <row r="71" spans="1:39" x14ac:dyDescent="0.2">
      <c r="E71" s="11"/>
    </row>
    <row r="72" spans="1:39" x14ac:dyDescent="0.2">
      <c r="E72" s="11"/>
    </row>
    <row r="73" spans="1:39" x14ac:dyDescent="0.2">
      <c r="A73" s="29" t="s">
        <v>326</v>
      </c>
    </row>
    <row r="74" spans="1:39" s="29" customFormat="1" x14ac:dyDescent="0.2">
      <c r="B74" s="29" t="str">
        <f>B39</f>
        <v>ETM plant</v>
      </c>
      <c r="C74" s="29" t="str">
        <f t="shared" ref="C74:AL74" si="61">C39</f>
        <v>Standard efficiency in NCV terms</v>
      </c>
      <c r="D74" s="29" t="str">
        <f t="shared" si="61"/>
        <v>Typical full load hours</v>
      </c>
      <c r="E74" s="29" t="str">
        <f t="shared" si="61"/>
        <v>AT</v>
      </c>
      <c r="F74" s="29" t="str">
        <f t="shared" si="61"/>
        <v>BA</v>
      </c>
      <c r="G74" s="29" t="str">
        <f t="shared" si="61"/>
        <v>BE</v>
      </c>
      <c r="H74" s="29" t="str">
        <f t="shared" si="61"/>
        <v>BG</v>
      </c>
      <c r="I74" s="29" t="str">
        <f t="shared" si="61"/>
        <v>CH</v>
      </c>
      <c r="J74" s="29" t="str">
        <f t="shared" si="61"/>
        <v>CY</v>
      </c>
      <c r="K74" s="29" t="str">
        <f t="shared" si="61"/>
        <v>CZ</v>
      </c>
      <c r="L74" s="29" t="str">
        <f t="shared" si="61"/>
        <v>DE</v>
      </c>
      <c r="M74" s="29" t="str">
        <f t="shared" si="61"/>
        <v>DK</v>
      </c>
      <c r="N74" s="29" t="str">
        <f t="shared" si="61"/>
        <v>EE</v>
      </c>
      <c r="O74" s="29" t="str">
        <f t="shared" si="61"/>
        <v>ES</v>
      </c>
      <c r="P74" s="29" t="str">
        <f t="shared" si="61"/>
        <v>FI</v>
      </c>
      <c r="Q74" s="29" t="str">
        <f t="shared" si="61"/>
        <v>FR</v>
      </c>
      <c r="R74" s="29" t="str">
        <f t="shared" si="61"/>
        <v>EL</v>
      </c>
      <c r="S74" s="29" t="str">
        <f t="shared" si="61"/>
        <v>HR</v>
      </c>
      <c r="T74" s="29" t="str">
        <f t="shared" si="61"/>
        <v>HU</v>
      </c>
      <c r="U74" s="29" t="str">
        <f t="shared" si="61"/>
        <v>IE</v>
      </c>
      <c r="V74" s="29" t="str">
        <f t="shared" si="61"/>
        <v>IT</v>
      </c>
      <c r="W74" s="29" t="str">
        <f t="shared" si="61"/>
        <v>LT</v>
      </c>
      <c r="X74" s="29" t="str">
        <f t="shared" si="61"/>
        <v>LV</v>
      </c>
      <c r="Y74" s="29" t="str">
        <f t="shared" si="61"/>
        <v>ME</v>
      </c>
      <c r="Z74" s="29" t="str">
        <f t="shared" si="61"/>
        <v>MK</v>
      </c>
      <c r="AA74" s="29" t="str">
        <f t="shared" si="61"/>
        <v>MT</v>
      </c>
      <c r="AB74" s="29" t="str">
        <f t="shared" si="61"/>
        <v>NL</v>
      </c>
      <c r="AC74" s="29" t="str">
        <f t="shared" si="61"/>
        <v>PL</v>
      </c>
      <c r="AD74" s="29" t="str">
        <f t="shared" si="61"/>
        <v>PT</v>
      </c>
      <c r="AE74" s="29" t="str">
        <f t="shared" si="61"/>
        <v>RO</v>
      </c>
      <c r="AF74" s="29" t="str">
        <f t="shared" si="61"/>
        <v>RS</v>
      </c>
      <c r="AG74" s="29" t="str">
        <f t="shared" si="61"/>
        <v>SE</v>
      </c>
      <c r="AH74" s="29" t="str">
        <f t="shared" si="61"/>
        <v>SI</v>
      </c>
      <c r="AI74" s="29" t="str">
        <f t="shared" si="61"/>
        <v>SK</v>
      </c>
      <c r="AJ74" s="29" t="str">
        <f t="shared" si="61"/>
        <v>TR</v>
      </c>
      <c r="AK74" s="29" t="str">
        <f t="shared" si="61"/>
        <v>UA</v>
      </c>
      <c r="AL74" s="29" t="str">
        <f t="shared" si="61"/>
        <v>UK</v>
      </c>
      <c r="AM74" s="29" t="s">
        <v>345</v>
      </c>
    </row>
    <row r="75" spans="1:39" s="12" customFormat="1" x14ac:dyDescent="0.2">
      <c r="A75" s="12" t="s">
        <v>119</v>
      </c>
      <c r="B75" s="12" t="str">
        <f>INDEX('power plant mapping ETM - ENTSO'!$B$1:$B$22,MATCH('calculation fossil pp'!A75,'power plant mapping ETM - ENTSO'!$A$1:$A$22,0))</f>
        <v>Gas CCGT</v>
      </c>
      <c r="C75" s="16">
        <f>INDEX('PEMMDB technology parameters'!$D$1:$D$26,MATCH('calculation fossil pp'!A75,'PEMMDB technology parameters'!$A$1:$A$26,0),1)</f>
        <v>0.6</v>
      </c>
      <c r="D75" s="17">
        <f t="shared" ref="D75:D95" si="62">D3</f>
        <v>8000</v>
      </c>
      <c r="E75" s="12">
        <f>E40/$C40</f>
        <v>566666.66666666674</v>
      </c>
      <c r="F75" s="12">
        <f t="shared" ref="F75:AL83" si="63">F40/$C40</f>
        <v>0</v>
      </c>
      <c r="G75" s="12">
        <f t="shared" si="63"/>
        <v>0</v>
      </c>
      <c r="H75" s="12">
        <f t="shared" si="63"/>
        <v>0</v>
      </c>
      <c r="I75" s="12">
        <f t="shared" si="63"/>
        <v>0</v>
      </c>
      <c r="J75" s="12">
        <f t="shared" si="63"/>
        <v>0</v>
      </c>
      <c r="K75" s="12">
        <f t="shared" si="63"/>
        <v>0</v>
      </c>
      <c r="L75" s="12">
        <f t="shared" si="63"/>
        <v>98681333.333333343</v>
      </c>
      <c r="M75" s="12">
        <f t="shared" si="63"/>
        <v>0</v>
      </c>
      <c r="N75" s="12">
        <f t="shared" si="63"/>
        <v>0</v>
      </c>
      <c r="O75" s="12">
        <f t="shared" si="63"/>
        <v>0</v>
      </c>
      <c r="P75" s="12">
        <f t="shared" si="63"/>
        <v>0</v>
      </c>
      <c r="Q75" s="12">
        <f t="shared" si="63"/>
        <v>0</v>
      </c>
      <c r="R75" s="12">
        <f t="shared" si="63"/>
        <v>6666666.666666667</v>
      </c>
      <c r="S75" s="12">
        <f t="shared" si="63"/>
        <v>0</v>
      </c>
      <c r="T75" s="12">
        <f t="shared" si="63"/>
        <v>0</v>
      </c>
      <c r="U75" s="12">
        <f t="shared" si="63"/>
        <v>0</v>
      </c>
      <c r="V75" s="12">
        <f t="shared" si="63"/>
        <v>160026666.66666669</v>
      </c>
      <c r="W75" s="12">
        <f t="shared" si="63"/>
        <v>0</v>
      </c>
      <c r="X75" s="12">
        <f t="shared" si="63"/>
        <v>13840000</v>
      </c>
      <c r="Y75" s="12">
        <f t="shared" si="63"/>
        <v>0</v>
      </c>
      <c r="Z75" s="12">
        <f t="shared" si="63"/>
        <v>3690666.666666667</v>
      </c>
      <c r="AA75" s="12">
        <f t="shared" si="63"/>
        <v>0</v>
      </c>
      <c r="AB75" s="12">
        <f t="shared" si="63"/>
        <v>0</v>
      </c>
      <c r="AC75" s="12">
        <f t="shared" si="63"/>
        <v>13893333.333333334</v>
      </c>
      <c r="AD75" s="12">
        <f t="shared" si="63"/>
        <v>0</v>
      </c>
      <c r="AE75" s="12">
        <f t="shared" si="63"/>
        <v>14218666.666666668</v>
      </c>
      <c r="AF75" s="12">
        <f t="shared" si="63"/>
        <v>0</v>
      </c>
      <c r="AG75" s="12">
        <f t="shared" si="63"/>
        <v>0</v>
      </c>
      <c r="AH75" s="12">
        <f t="shared" si="63"/>
        <v>0</v>
      </c>
      <c r="AI75" s="12">
        <f t="shared" si="63"/>
        <v>0</v>
      </c>
      <c r="AJ75" s="12">
        <f t="shared" si="63"/>
        <v>153590750.14042062</v>
      </c>
      <c r="AK75" s="12">
        <f t="shared" si="63"/>
        <v>0</v>
      </c>
      <c r="AL75" s="12">
        <f t="shared" si="63"/>
        <v>2716800</v>
      </c>
      <c r="AM75" s="12">
        <f t="shared" ref="AM75:AM89" si="64">AM40/$C40</f>
        <v>307893333.33333337</v>
      </c>
    </row>
    <row r="76" spans="1:39" x14ac:dyDescent="0.2">
      <c r="A76" t="s">
        <v>121</v>
      </c>
      <c r="B76" t="str">
        <f>INDEX('power plant mapping ETM - ENTSO'!$B$1:$B$22,MATCH('calculation fossil pp'!A76,'power plant mapping ETM - ENTSO'!$A$1:$A$22,0))</f>
        <v>Gas CCGT</v>
      </c>
      <c r="C76" s="14">
        <f>INDEX('PEMMDB technology parameters'!$D$1:$D$26,MATCH('calculation fossil pp'!A76,'PEMMDB technology parameters'!$A$1:$A$26,0),1)</f>
        <v>0.4</v>
      </c>
      <c r="D76" s="15">
        <f t="shared" si="62"/>
        <v>8000</v>
      </c>
      <c r="E76">
        <f t="shared" ref="E76:T95" si="65">E41/$C41</f>
        <v>5478000.0000000009</v>
      </c>
      <c r="F76">
        <f t="shared" si="65"/>
        <v>0</v>
      </c>
      <c r="G76">
        <f t="shared" si="65"/>
        <v>0</v>
      </c>
      <c r="H76">
        <f t="shared" si="65"/>
        <v>0</v>
      </c>
      <c r="I76">
        <f t="shared" si="65"/>
        <v>0</v>
      </c>
      <c r="J76">
        <f t="shared" si="65"/>
        <v>0</v>
      </c>
      <c r="K76">
        <f t="shared" si="65"/>
        <v>2364000</v>
      </c>
      <c r="L76">
        <f t="shared" si="65"/>
        <v>80921980</v>
      </c>
      <c r="M76">
        <f t="shared" si="65"/>
        <v>5833000</v>
      </c>
      <c r="N76">
        <f t="shared" si="65"/>
        <v>0</v>
      </c>
      <c r="O76">
        <f t="shared" si="65"/>
        <v>0</v>
      </c>
      <c r="P76">
        <f t="shared" si="65"/>
        <v>0</v>
      </c>
      <c r="Q76">
        <f t="shared" si="65"/>
        <v>0</v>
      </c>
      <c r="R76">
        <f t="shared" si="65"/>
        <v>0</v>
      </c>
      <c r="S76">
        <f t="shared" si="65"/>
        <v>0</v>
      </c>
      <c r="T76">
        <f t="shared" si="65"/>
        <v>0</v>
      </c>
      <c r="U76">
        <f t="shared" si="63"/>
        <v>8640000</v>
      </c>
      <c r="V76">
        <f t="shared" si="63"/>
        <v>11790000</v>
      </c>
      <c r="W76">
        <f t="shared" si="63"/>
        <v>0</v>
      </c>
      <c r="X76">
        <f t="shared" si="63"/>
        <v>0</v>
      </c>
      <c r="Y76">
        <f t="shared" si="63"/>
        <v>0</v>
      </c>
      <c r="Z76">
        <f t="shared" si="63"/>
        <v>0</v>
      </c>
      <c r="AA76">
        <f t="shared" si="63"/>
        <v>2646000</v>
      </c>
      <c r="AB76">
        <f t="shared" si="63"/>
        <v>39980000</v>
      </c>
      <c r="AC76">
        <f t="shared" si="63"/>
        <v>0</v>
      </c>
      <c r="AD76">
        <f t="shared" si="63"/>
        <v>0</v>
      </c>
      <c r="AE76">
        <f t="shared" si="63"/>
        <v>0</v>
      </c>
      <c r="AF76">
        <f t="shared" si="63"/>
        <v>0</v>
      </c>
      <c r="AG76">
        <f t="shared" si="63"/>
        <v>0</v>
      </c>
      <c r="AH76">
        <f t="shared" si="63"/>
        <v>0</v>
      </c>
      <c r="AI76">
        <f t="shared" si="63"/>
        <v>4469400</v>
      </c>
      <c r="AJ76">
        <f t="shared" si="63"/>
        <v>253181389.59022823</v>
      </c>
      <c r="AK76">
        <f t="shared" si="63"/>
        <v>0</v>
      </c>
      <c r="AL76">
        <f t="shared" si="63"/>
        <v>26548800</v>
      </c>
      <c r="AM76">
        <f t="shared" si="64"/>
        <v>162122380</v>
      </c>
    </row>
    <row r="77" spans="1:39" x14ac:dyDescent="0.2">
      <c r="A77" t="s">
        <v>122</v>
      </c>
      <c r="B77" t="str">
        <f>INDEX('power plant mapping ETM - ENTSO'!$B$1:$B$22,MATCH('calculation fossil pp'!A77,'power plant mapping ETM - ENTSO'!$A$1:$A$22,0))</f>
        <v>Gas CCGT</v>
      </c>
      <c r="C77" s="14">
        <f>INDEX('PEMMDB technology parameters'!$D$1:$D$26,MATCH('calculation fossil pp'!A77,'PEMMDB technology parameters'!$A$1:$A$26,0),1)</f>
        <v>0.48</v>
      </c>
      <c r="D77" s="15">
        <f t="shared" si="62"/>
        <v>8000</v>
      </c>
      <c r="E77">
        <f t="shared" si="65"/>
        <v>10465000.000000002</v>
      </c>
      <c r="F77">
        <f t="shared" si="63"/>
        <v>0</v>
      </c>
      <c r="G77">
        <f t="shared" si="63"/>
        <v>15838333.333333334</v>
      </c>
      <c r="H77">
        <f t="shared" si="63"/>
        <v>0</v>
      </c>
      <c r="I77">
        <f t="shared" si="63"/>
        <v>0</v>
      </c>
      <c r="J77">
        <f t="shared" si="63"/>
        <v>0</v>
      </c>
      <c r="K77">
        <f t="shared" si="63"/>
        <v>6520000</v>
      </c>
      <c r="L77">
        <f t="shared" si="63"/>
        <v>113835333.33333333</v>
      </c>
      <c r="M77">
        <f t="shared" si="63"/>
        <v>1666666.6666666667</v>
      </c>
      <c r="N77">
        <f t="shared" si="63"/>
        <v>0</v>
      </c>
      <c r="O77">
        <f t="shared" si="63"/>
        <v>0</v>
      </c>
      <c r="P77">
        <f t="shared" si="63"/>
        <v>12816666.666666668</v>
      </c>
      <c r="Q77">
        <f t="shared" si="63"/>
        <v>0</v>
      </c>
      <c r="R77">
        <f t="shared" si="63"/>
        <v>17108333.333333336</v>
      </c>
      <c r="S77">
        <f t="shared" si="63"/>
        <v>783333.33333333337</v>
      </c>
      <c r="T77">
        <f t="shared" si="63"/>
        <v>17856666.666666668</v>
      </c>
      <c r="U77">
        <f t="shared" si="63"/>
        <v>7666666.666666667</v>
      </c>
      <c r="V77">
        <f t="shared" si="63"/>
        <v>96566666.666666672</v>
      </c>
      <c r="W77">
        <f t="shared" si="63"/>
        <v>0</v>
      </c>
      <c r="X77">
        <f t="shared" si="63"/>
        <v>0</v>
      </c>
      <c r="Y77">
        <f t="shared" si="63"/>
        <v>0</v>
      </c>
      <c r="Z77">
        <f t="shared" si="63"/>
        <v>0</v>
      </c>
      <c r="AA77">
        <f t="shared" si="63"/>
        <v>3400000</v>
      </c>
      <c r="AB77">
        <f t="shared" si="63"/>
        <v>78100000</v>
      </c>
      <c r="AC77">
        <f t="shared" si="63"/>
        <v>0</v>
      </c>
      <c r="AD77">
        <f t="shared" si="63"/>
        <v>0</v>
      </c>
      <c r="AE77">
        <f t="shared" si="63"/>
        <v>0</v>
      </c>
      <c r="AF77">
        <f t="shared" si="63"/>
        <v>0</v>
      </c>
      <c r="AG77">
        <f t="shared" si="63"/>
        <v>0</v>
      </c>
      <c r="AH77">
        <f t="shared" si="63"/>
        <v>0</v>
      </c>
      <c r="AI77">
        <f t="shared" si="63"/>
        <v>2108666.666666667</v>
      </c>
      <c r="AJ77">
        <f t="shared" si="63"/>
        <v>15159717.796279768</v>
      </c>
      <c r="AK77">
        <f t="shared" si="63"/>
        <v>0</v>
      </c>
      <c r="AL77">
        <f t="shared" si="63"/>
        <v>486766666.66666669</v>
      </c>
      <c r="AM77">
        <f t="shared" si="64"/>
        <v>384732333.33333337</v>
      </c>
    </row>
    <row r="78" spans="1:39" x14ac:dyDescent="0.2">
      <c r="A78" t="s">
        <v>123</v>
      </c>
      <c r="B78" t="str">
        <f>INDEX('power plant mapping ETM - ENTSO'!$B$1:$B$22,MATCH('calculation fossil pp'!A78,'power plant mapping ETM - ENTSO'!$A$1:$A$22,0))</f>
        <v>Gas CCGT</v>
      </c>
      <c r="C78" s="14">
        <f>INDEX('PEMMDB technology parameters'!$D$1:$D$26,MATCH('calculation fossil pp'!A78,'PEMMDB technology parameters'!$A$1:$A$26,0),1)</f>
        <v>0.56000000000000005</v>
      </c>
      <c r="D78" s="15">
        <f t="shared" si="62"/>
        <v>8000</v>
      </c>
      <c r="E78">
        <f t="shared" si="65"/>
        <v>5285714.2857142854</v>
      </c>
      <c r="F78">
        <f t="shared" si="63"/>
        <v>0</v>
      </c>
      <c r="G78">
        <f t="shared" si="63"/>
        <v>0</v>
      </c>
      <c r="H78">
        <f t="shared" si="63"/>
        <v>0</v>
      </c>
      <c r="I78">
        <f t="shared" si="63"/>
        <v>0</v>
      </c>
      <c r="J78">
        <f t="shared" si="63"/>
        <v>0</v>
      </c>
      <c r="K78">
        <f t="shared" si="63"/>
        <v>635714.28571428568</v>
      </c>
      <c r="L78">
        <f t="shared" si="63"/>
        <v>414285.71428571426</v>
      </c>
      <c r="M78">
        <f t="shared" si="63"/>
        <v>0</v>
      </c>
      <c r="N78">
        <f t="shared" si="63"/>
        <v>0</v>
      </c>
      <c r="O78">
        <f t="shared" si="63"/>
        <v>349979428.57142854</v>
      </c>
      <c r="P78">
        <f t="shared" si="63"/>
        <v>3342857.1428571427</v>
      </c>
      <c r="Q78">
        <f t="shared" si="63"/>
        <v>11314285.714285713</v>
      </c>
      <c r="R78">
        <f t="shared" si="63"/>
        <v>11111428.571428571</v>
      </c>
      <c r="S78">
        <f t="shared" si="63"/>
        <v>2885714.2857142854</v>
      </c>
      <c r="T78">
        <f t="shared" si="63"/>
        <v>12057142.857142856</v>
      </c>
      <c r="U78">
        <f t="shared" si="63"/>
        <v>11499999.999999998</v>
      </c>
      <c r="V78">
        <f t="shared" si="63"/>
        <v>127158571.42857142</v>
      </c>
      <c r="W78">
        <f t="shared" si="63"/>
        <v>0</v>
      </c>
      <c r="X78">
        <f t="shared" si="63"/>
        <v>928571.42857142852</v>
      </c>
      <c r="Y78">
        <f t="shared" si="63"/>
        <v>0</v>
      </c>
      <c r="Z78">
        <f t="shared" si="63"/>
        <v>0</v>
      </c>
      <c r="AA78">
        <f t="shared" si="63"/>
        <v>0</v>
      </c>
      <c r="AB78">
        <f t="shared" si="63"/>
        <v>0</v>
      </c>
      <c r="AC78">
        <f t="shared" si="63"/>
        <v>0</v>
      </c>
      <c r="AD78">
        <f t="shared" si="63"/>
        <v>14142857.142857142</v>
      </c>
      <c r="AE78">
        <f t="shared" si="63"/>
        <v>0</v>
      </c>
      <c r="AF78">
        <f t="shared" si="63"/>
        <v>0</v>
      </c>
      <c r="AG78">
        <f t="shared" si="63"/>
        <v>3814285.7142857141</v>
      </c>
      <c r="AH78">
        <f t="shared" si="63"/>
        <v>0</v>
      </c>
      <c r="AI78">
        <f t="shared" si="63"/>
        <v>5878428.5714285709</v>
      </c>
      <c r="AJ78">
        <f t="shared" si="63"/>
        <v>0</v>
      </c>
      <c r="AK78">
        <f t="shared" si="63"/>
        <v>0</v>
      </c>
      <c r="AL78">
        <f t="shared" si="63"/>
        <v>0</v>
      </c>
      <c r="AM78">
        <f t="shared" si="64"/>
        <v>560449285.71428561</v>
      </c>
    </row>
    <row r="79" spans="1:39" x14ac:dyDescent="0.2">
      <c r="A79" t="s">
        <v>124</v>
      </c>
      <c r="B79" t="str">
        <f>INDEX('power plant mapping ETM - ENTSO'!$B$1:$B$22,MATCH('calculation fossil pp'!A79,'power plant mapping ETM - ENTSO'!$A$1:$A$22,0))</f>
        <v>Gas CCGT</v>
      </c>
      <c r="C79" s="14">
        <f>INDEX('PEMMDB technology parameters'!$D$1:$D$26,MATCH('calculation fossil pp'!A79,'PEMMDB technology parameters'!$A$1:$A$26,0),1)</f>
        <v>0.57999999999999996</v>
      </c>
      <c r="D79" s="15">
        <f t="shared" si="62"/>
        <v>8000</v>
      </c>
      <c r="E79">
        <f t="shared" si="65"/>
        <v>24078259.52360478</v>
      </c>
      <c r="F79">
        <f t="shared" si="63"/>
        <v>0</v>
      </c>
      <c r="G79">
        <f t="shared" si="63"/>
        <v>48969655.172413789</v>
      </c>
      <c r="H79">
        <f t="shared" si="63"/>
        <v>1006896.551724138</v>
      </c>
      <c r="I79">
        <f t="shared" si="63"/>
        <v>0</v>
      </c>
      <c r="J79">
        <f t="shared" si="63"/>
        <v>0</v>
      </c>
      <c r="K79">
        <f t="shared" si="63"/>
        <v>11249655.172413794</v>
      </c>
      <c r="L79">
        <f t="shared" si="63"/>
        <v>0</v>
      </c>
      <c r="M79">
        <f t="shared" si="63"/>
        <v>0</v>
      </c>
      <c r="N79">
        <f t="shared" si="63"/>
        <v>0</v>
      </c>
      <c r="O79">
        <f t="shared" si="63"/>
        <v>0</v>
      </c>
      <c r="P79">
        <f t="shared" si="63"/>
        <v>0</v>
      </c>
      <c r="Q79">
        <f t="shared" si="63"/>
        <v>73751724.137931034</v>
      </c>
      <c r="R79">
        <f t="shared" si="63"/>
        <v>33783448.275862068</v>
      </c>
      <c r="S79">
        <f t="shared" si="63"/>
        <v>4758620.6896551726</v>
      </c>
      <c r="T79">
        <f t="shared" si="63"/>
        <v>0</v>
      </c>
      <c r="U79">
        <f t="shared" si="63"/>
        <v>28358620.689655174</v>
      </c>
      <c r="V79">
        <f t="shared" si="63"/>
        <v>88179310.344827592</v>
      </c>
      <c r="W79">
        <f t="shared" si="63"/>
        <v>5561379.3103448292</v>
      </c>
      <c r="X79">
        <f t="shared" si="63"/>
        <v>0</v>
      </c>
      <c r="Y79">
        <f t="shared" si="63"/>
        <v>0</v>
      </c>
      <c r="Z79">
        <f t="shared" si="63"/>
        <v>0</v>
      </c>
      <c r="AA79">
        <f t="shared" si="63"/>
        <v>0</v>
      </c>
      <c r="AB79">
        <f t="shared" si="63"/>
        <v>98275862.068965524</v>
      </c>
      <c r="AC79">
        <f t="shared" si="63"/>
        <v>0</v>
      </c>
      <c r="AD79">
        <f t="shared" si="63"/>
        <v>39158620.689655177</v>
      </c>
      <c r="AE79">
        <f t="shared" si="63"/>
        <v>0</v>
      </c>
      <c r="AF79">
        <f t="shared" si="63"/>
        <v>0</v>
      </c>
      <c r="AG79">
        <f t="shared" si="63"/>
        <v>0</v>
      </c>
      <c r="AH79">
        <f t="shared" si="63"/>
        <v>0</v>
      </c>
      <c r="AI79">
        <f t="shared" si="63"/>
        <v>2956965.5172413797</v>
      </c>
      <c r="AJ79">
        <f t="shared" si="63"/>
        <v>0</v>
      </c>
      <c r="AK79">
        <f t="shared" si="63"/>
        <v>0</v>
      </c>
      <c r="AL79">
        <f t="shared" si="63"/>
        <v>18179310.344827589</v>
      </c>
      <c r="AM79">
        <f t="shared" si="64"/>
        <v>460089018.1442945</v>
      </c>
    </row>
    <row r="80" spans="1:39" x14ac:dyDescent="0.2">
      <c r="A80" t="s">
        <v>125</v>
      </c>
      <c r="B80" t="str">
        <f>INDEX('power plant mapping ETM - ENTSO'!$B$1:$B$22,MATCH('calculation fossil pp'!A80,'power plant mapping ETM - ENTSO'!$A$1:$A$22,0))</f>
        <v>Gas conventional</v>
      </c>
      <c r="C80" s="14">
        <f>INDEX('PEMMDB technology parameters'!$D$1:$D$26,MATCH('calculation fossil pp'!A80,'PEMMDB technology parameters'!$A$1:$A$26,0),1)</f>
        <v>0.36</v>
      </c>
      <c r="D80" s="15">
        <f t="shared" si="62"/>
        <v>8000</v>
      </c>
      <c r="E80">
        <f t="shared" si="65"/>
        <v>12938848.545303408</v>
      </c>
      <c r="F80">
        <f t="shared" si="63"/>
        <v>0</v>
      </c>
      <c r="G80">
        <f t="shared" si="63"/>
        <v>0</v>
      </c>
      <c r="H80">
        <f t="shared" si="63"/>
        <v>33977777.777777776</v>
      </c>
      <c r="I80">
        <f t="shared" si="63"/>
        <v>0</v>
      </c>
      <c r="J80">
        <f t="shared" si="63"/>
        <v>0</v>
      </c>
      <c r="K80">
        <f t="shared" si="63"/>
        <v>0</v>
      </c>
      <c r="L80">
        <f t="shared" si="63"/>
        <v>79641533.333333313</v>
      </c>
      <c r="M80">
        <f t="shared" si="63"/>
        <v>1822222.2222222222</v>
      </c>
      <c r="N80">
        <f t="shared" si="63"/>
        <v>2088888.888888889</v>
      </c>
      <c r="O80">
        <f t="shared" si="63"/>
        <v>0</v>
      </c>
      <c r="P80">
        <f t="shared" si="63"/>
        <v>0</v>
      </c>
      <c r="Q80">
        <f t="shared" si="63"/>
        <v>0</v>
      </c>
      <c r="R80">
        <f t="shared" si="63"/>
        <v>0</v>
      </c>
      <c r="S80">
        <f t="shared" si="63"/>
        <v>3911111.1111111115</v>
      </c>
      <c r="T80">
        <f t="shared" si="63"/>
        <v>0</v>
      </c>
      <c r="U80">
        <f t="shared" si="63"/>
        <v>0</v>
      </c>
      <c r="V80">
        <f t="shared" si="63"/>
        <v>0</v>
      </c>
      <c r="W80">
        <f t="shared" si="63"/>
        <v>23288888.888888888</v>
      </c>
      <c r="X80">
        <f t="shared" si="63"/>
        <v>0</v>
      </c>
      <c r="Y80">
        <f t="shared" si="63"/>
        <v>0</v>
      </c>
      <c r="Z80">
        <f t="shared" si="63"/>
        <v>1333333.3333333335</v>
      </c>
      <c r="AA80">
        <f t="shared" si="63"/>
        <v>0</v>
      </c>
      <c r="AB80">
        <f t="shared" si="63"/>
        <v>0</v>
      </c>
      <c r="AC80">
        <f t="shared" si="63"/>
        <v>0</v>
      </c>
      <c r="AD80">
        <f t="shared" si="63"/>
        <v>0</v>
      </c>
      <c r="AE80">
        <f t="shared" si="63"/>
        <v>32346711.111111112</v>
      </c>
      <c r="AF80">
        <f t="shared" si="63"/>
        <v>4844444.444444445</v>
      </c>
      <c r="AG80">
        <f t="shared" si="63"/>
        <v>0</v>
      </c>
      <c r="AH80">
        <f t="shared" si="63"/>
        <v>1533333.3333333335</v>
      </c>
      <c r="AI80">
        <f t="shared" si="63"/>
        <v>375111.11111111112</v>
      </c>
      <c r="AJ80">
        <f t="shared" si="63"/>
        <v>0</v>
      </c>
      <c r="AK80">
        <f t="shared" si="63"/>
        <v>444444.44444444444</v>
      </c>
      <c r="AL80">
        <f t="shared" si="63"/>
        <v>1466666.6666666667</v>
      </c>
      <c r="AM80">
        <f t="shared" si="64"/>
        <v>191924426.3230812</v>
      </c>
    </row>
    <row r="81" spans="1:39" x14ac:dyDescent="0.2">
      <c r="A81" t="s">
        <v>126</v>
      </c>
      <c r="B81" t="str">
        <f>INDEX('power plant mapping ETM - ENTSO'!$B$1:$B$22,MATCH('calculation fossil pp'!A81,'power plant mapping ETM - ENTSO'!$A$1:$A$22,0))</f>
        <v>Gas conventional</v>
      </c>
      <c r="C81" s="14">
        <f>INDEX('PEMMDB technology parameters'!$D$1:$D$26,MATCH('calculation fossil pp'!A81,'PEMMDB technology parameters'!$A$1:$A$26,0),1)</f>
        <v>0.41</v>
      </c>
      <c r="D81" s="15">
        <f t="shared" si="62"/>
        <v>8000</v>
      </c>
      <c r="E81">
        <f>E46/$C46</f>
        <v>11076682.926829269</v>
      </c>
      <c r="F81">
        <f t="shared" si="63"/>
        <v>0</v>
      </c>
      <c r="G81">
        <f t="shared" si="63"/>
        <v>16370731.707317075</v>
      </c>
      <c r="H81">
        <f t="shared" si="63"/>
        <v>0</v>
      </c>
      <c r="I81">
        <f t="shared" si="63"/>
        <v>0</v>
      </c>
      <c r="J81">
        <f t="shared" si="63"/>
        <v>0</v>
      </c>
      <c r="K81">
        <f t="shared" si="63"/>
        <v>0</v>
      </c>
      <c r="L81">
        <f t="shared" si="63"/>
        <v>21763902.439024393</v>
      </c>
      <c r="M81">
        <f t="shared" si="63"/>
        <v>6634146.341463415</v>
      </c>
      <c r="N81">
        <f t="shared" si="63"/>
        <v>0</v>
      </c>
      <c r="O81">
        <f t="shared" si="63"/>
        <v>0</v>
      </c>
      <c r="P81">
        <f t="shared" si="63"/>
        <v>0</v>
      </c>
      <c r="Q81">
        <f t="shared" si="63"/>
        <v>0</v>
      </c>
      <c r="R81">
        <f t="shared" si="63"/>
        <v>0</v>
      </c>
      <c r="S81">
        <f t="shared" si="63"/>
        <v>0</v>
      </c>
      <c r="T81">
        <f t="shared" si="63"/>
        <v>0</v>
      </c>
      <c r="U81">
        <f t="shared" si="63"/>
        <v>0</v>
      </c>
      <c r="V81">
        <f t="shared" si="63"/>
        <v>0</v>
      </c>
      <c r="W81">
        <f t="shared" si="63"/>
        <v>0</v>
      </c>
      <c r="X81">
        <f t="shared" si="63"/>
        <v>0</v>
      </c>
      <c r="Y81">
        <f t="shared" si="63"/>
        <v>0</v>
      </c>
      <c r="Z81">
        <f t="shared" si="63"/>
        <v>0</v>
      </c>
      <c r="AA81">
        <f t="shared" si="63"/>
        <v>0</v>
      </c>
      <c r="AB81">
        <f t="shared" si="63"/>
        <v>0</v>
      </c>
      <c r="AC81">
        <f t="shared" si="63"/>
        <v>0</v>
      </c>
      <c r="AD81">
        <f t="shared" si="63"/>
        <v>0</v>
      </c>
      <c r="AE81">
        <f t="shared" si="63"/>
        <v>0</v>
      </c>
      <c r="AF81">
        <f t="shared" si="63"/>
        <v>0</v>
      </c>
      <c r="AG81">
        <f t="shared" si="63"/>
        <v>0</v>
      </c>
      <c r="AH81">
        <f t="shared" si="63"/>
        <v>0</v>
      </c>
      <c r="AI81">
        <f t="shared" si="63"/>
        <v>1428878.0487804879</v>
      </c>
      <c r="AJ81">
        <f t="shared" si="63"/>
        <v>0</v>
      </c>
      <c r="AK81">
        <f t="shared" si="63"/>
        <v>0</v>
      </c>
      <c r="AL81">
        <f t="shared" si="63"/>
        <v>0</v>
      </c>
      <c r="AM81">
        <f t="shared" si="64"/>
        <v>57274341.463414639</v>
      </c>
    </row>
    <row r="82" spans="1:39" x14ac:dyDescent="0.2">
      <c r="A82" t="s">
        <v>127</v>
      </c>
      <c r="B82" t="str">
        <f>INDEX('power plant mapping ETM - ENTSO'!$B$1:$B$22,MATCH('calculation fossil pp'!A82,'power plant mapping ETM - ENTSO'!$A$1:$A$22,0))</f>
        <v>Gas turbine</v>
      </c>
      <c r="C82" s="14">
        <f>INDEX('PEMMDB technology parameters'!$D$1:$D$26,MATCH('calculation fossil pp'!A82,'PEMMDB technology parameters'!$A$1:$A$26,0),1)</f>
        <v>0.42</v>
      </c>
      <c r="D82" s="15">
        <f t="shared" si="62"/>
        <v>8000</v>
      </c>
      <c r="E82">
        <f t="shared" si="65"/>
        <v>379047.61904761905</v>
      </c>
      <c r="F82">
        <f t="shared" si="63"/>
        <v>0</v>
      </c>
      <c r="G82">
        <f t="shared" si="63"/>
        <v>4647619.0476190476</v>
      </c>
      <c r="H82">
        <f t="shared" si="63"/>
        <v>380952.38095238095</v>
      </c>
      <c r="I82">
        <f t="shared" si="63"/>
        <v>0</v>
      </c>
      <c r="J82">
        <f t="shared" si="63"/>
        <v>0</v>
      </c>
      <c r="K82">
        <f t="shared" si="63"/>
        <v>0</v>
      </c>
      <c r="L82">
        <f t="shared" si="63"/>
        <v>26935580.952380959</v>
      </c>
      <c r="M82">
        <f t="shared" si="63"/>
        <v>3616571.4285714286</v>
      </c>
      <c r="N82">
        <f t="shared" si="63"/>
        <v>4761904.7619047621</v>
      </c>
      <c r="O82">
        <f t="shared" si="63"/>
        <v>0</v>
      </c>
      <c r="P82">
        <f t="shared" si="63"/>
        <v>1657142.8571428573</v>
      </c>
      <c r="Q82">
        <f t="shared" si="63"/>
        <v>8323809.5238095243</v>
      </c>
      <c r="R82">
        <f t="shared" si="63"/>
        <v>0</v>
      </c>
      <c r="S82">
        <f t="shared" si="63"/>
        <v>0</v>
      </c>
      <c r="T82">
        <f t="shared" si="63"/>
        <v>2171428.5714285714</v>
      </c>
      <c r="U82">
        <f t="shared" si="63"/>
        <v>0</v>
      </c>
      <c r="V82">
        <f t="shared" si="63"/>
        <v>14933333.333333334</v>
      </c>
      <c r="W82">
        <f t="shared" si="63"/>
        <v>0</v>
      </c>
      <c r="X82">
        <f t="shared" si="63"/>
        <v>0</v>
      </c>
      <c r="Y82">
        <f t="shared" si="63"/>
        <v>0</v>
      </c>
      <c r="Z82">
        <f t="shared" si="63"/>
        <v>0</v>
      </c>
      <c r="AA82">
        <f t="shared" si="63"/>
        <v>0</v>
      </c>
      <c r="AB82">
        <f t="shared" si="63"/>
        <v>6910476.1904761894</v>
      </c>
      <c r="AC82">
        <f t="shared" si="63"/>
        <v>0</v>
      </c>
      <c r="AD82">
        <f t="shared" si="63"/>
        <v>0</v>
      </c>
      <c r="AE82">
        <f t="shared" si="63"/>
        <v>1986666.6666666667</v>
      </c>
      <c r="AF82">
        <f t="shared" si="63"/>
        <v>0</v>
      </c>
      <c r="AG82">
        <f t="shared" si="63"/>
        <v>7329523.8095238097</v>
      </c>
      <c r="AH82">
        <f t="shared" si="63"/>
        <v>0</v>
      </c>
      <c r="AI82">
        <f t="shared" si="63"/>
        <v>0</v>
      </c>
      <c r="AJ82">
        <f t="shared" si="63"/>
        <v>0</v>
      </c>
      <c r="AK82">
        <f t="shared" si="63"/>
        <v>0</v>
      </c>
      <c r="AL82">
        <f t="shared" si="63"/>
        <v>950476.19047619053</v>
      </c>
      <c r="AM82">
        <f t="shared" si="64"/>
        <v>84034057.142857149</v>
      </c>
    </row>
    <row r="83" spans="1:39" x14ac:dyDescent="0.2">
      <c r="A83" t="s">
        <v>128</v>
      </c>
      <c r="B83" t="str">
        <f>INDEX('power plant mapping ETM - ENTSO'!$B$1:$B$22,MATCH('calculation fossil pp'!A83,'power plant mapping ETM - ENTSO'!$A$1:$A$22,0))</f>
        <v>Gas turbine</v>
      </c>
      <c r="C83" s="14">
        <f>INDEX('PEMMDB technology parameters'!$D$1:$D$26,MATCH('calculation fossil pp'!A83,'PEMMDB technology parameters'!$A$1:$A$26,0),1)</f>
        <v>0.35</v>
      </c>
      <c r="D83" s="15">
        <f t="shared" si="62"/>
        <v>8000</v>
      </c>
      <c r="E83">
        <f t="shared" si="65"/>
        <v>393142.85714285716</v>
      </c>
      <c r="F83">
        <f t="shared" si="63"/>
        <v>0</v>
      </c>
      <c r="G83">
        <f t="shared" si="63"/>
        <v>1142857.142857143</v>
      </c>
      <c r="H83">
        <f t="shared" si="63"/>
        <v>0</v>
      </c>
      <c r="I83">
        <f t="shared" si="63"/>
        <v>0</v>
      </c>
      <c r="J83">
        <f t="shared" si="63"/>
        <v>0</v>
      </c>
      <c r="K83">
        <f t="shared" si="63"/>
        <v>0</v>
      </c>
      <c r="L83">
        <f t="shared" ref="F83:AL90" si="66">L48/$C48</f>
        <v>34412571.428571433</v>
      </c>
      <c r="M83">
        <f t="shared" si="66"/>
        <v>4122742.8571428573</v>
      </c>
      <c r="N83">
        <f t="shared" si="66"/>
        <v>0</v>
      </c>
      <c r="O83">
        <f t="shared" si="66"/>
        <v>0</v>
      </c>
      <c r="P83">
        <f t="shared" si="66"/>
        <v>5302857.1428571437</v>
      </c>
      <c r="Q83">
        <f t="shared" si="66"/>
        <v>4548571.4285714291</v>
      </c>
      <c r="R83">
        <f t="shared" si="66"/>
        <v>3377417.1428571432</v>
      </c>
      <c r="S83">
        <f t="shared" si="66"/>
        <v>0</v>
      </c>
      <c r="T83">
        <f t="shared" si="66"/>
        <v>3565714.2857142859</v>
      </c>
      <c r="U83">
        <f t="shared" si="66"/>
        <v>0</v>
      </c>
      <c r="V83">
        <f t="shared" si="66"/>
        <v>41394285.714285716</v>
      </c>
      <c r="W83">
        <f t="shared" si="66"/>
        <v>0</v>
      </c>
      <c r="X83">
        <f t="shared" si="66"/>
        <v>0</v>
      </c>
      <c r="Y83">
        <f t="shared" si="66"/>
        <v>0</v>
      </c>
      <c r="Z83">
        <f t="shared" si="66"/>
        <v>0</v>
      </c>
      <c r="AA83">
        <f t="shared" si="66"/>
        <v>0</v>
      </c>
      <c r="AB83">
        <f t="shared" si="66"/>
        <v>8320000.0000000009</v>
      </c>
      <c r="AC83">
        <f t="shared" si="66"/>
        <v>0</v>
      </c>
      <c r="AD83">
        <f t="shared" si="66"/>
        <v>0</v>
      </c>
      <c r="AE83">
        <f t="shared" si="66"/>
        <v>0</v>
      </c>
      <c r="AF83">
        <f t="shared" si="66"/>
        <v>0</v>
      </c>
      <c r="AG83">
        <f t="shared" si="66"/>
        <v>29000308.571428575</v>
      </c>
      <c r="AH83">
        <f t="shared" si="66"/>
        <v>9668571.4285714291</v>
      </c>
      <c r="AI83">
        <f t="shared" si="66"/>
        <v>0</v>
      </c>
      <c r="AJ83">
        <f t="shared" si="66"/>
        <v>0</v>
      </c>
      <c r="AK83">
        <f t="shared" si="66"/>
        <v>0</v>
      </c>
      <c r="AL83">
        <f t="shared" si="66"/>
        <v>36386285.714285716</v>
      </c>
      <c r="AM83">
        <f t="shared" si="64"/>
        <v>145249040.00000003</v>
      </c>
    </row>
    <row r="84" spans="1:39" x14ac:dyDescent="0.2">
      <c r="A84" t="s">
        <v>129</v>
      </c>
      <c r="B84" t="str">
        <f>INDEX('power plant mapping ETM - ENTSO'!$B$1:$B$22,MATCH('calculation fossil pp'!A84,'power plant mapping ETM - ENTSO'!$A$1:$A$22,0))</f>
        <v>Coal pulverized</v>
      </c>
      <c r="C84" s="14">
        <f>INDEX('PEMMDB technology parameters'!$D$1:$D$26,MATCH('calculation fossil pp'!A84,'PEMMDB technology parameters'!$A$1:$A$26,0),1)</f>
        <v>0.46</v>
      </c>
      <c r="D84" s="15">
        <f t="shared" si="62"/>
        <v>8000</v>
      </c>
      <c r="E84">
        <f t="shared" si="65"/>
        <v>0</v>
      </c>
      <c r="F84">
        <f t="shared" si="66"/>
        <v>0</v>
      </c>
      <c r="G84">
        <f t="shared" si="66"/>
        <v>0</v>
      </c>
      <c r="H84">
        <f t="shared" si="66"/>
        <v>0</v>
      </c>
      <c r="I84">
        <f t="shared" si="66"/>
        <v>0</v>
      </c>
      <c r="J84">
        <f t="shared" si="66"/>
        <v>0</v>
      </c>
      <c r="K84">
        <f t="shared" si="66"/>
        <v>0</v>
      </c>
      <c r="L84">
        <f t="shared" si="66"/>
        <v>114951304.34782608</v>
      </c>
      <c r="M84">
        <f t="shared" si="66"/>
        <v>8173913.0434782607</v>
      </c>
      <c r="N84">
        <f t="shared" si="66"/>
        <v>0</v>
      </c>
      <c r="O84">
        <f t="shared" si="66"/>
        <v>0</v>
      </c>
      <c r="P84">
        <f t="shared" si="66"/>
        <v>6991304.3478260869</v>
      </c>
      <c r="Q84">
        <f t="shared" si="66"/>
        <v>49913043.478260867</v>
      </c>
      <c r="R84">
        <f t="shared" si="66"/>
        <v>0</v>
      </c>
      <c r="S84">
        <f t="shared" si="66"/>
        <v>5043478.2608695654</v>
      </c>
      <c r="T84">
        <f t="shared" si="66"/>
        <v>0</v>
      </c>
      <c r="U84">
        <f t="shared" si="66"/>
        <v>0</v>
      </c>
      <c r="V84">
        <f t="shared" si="66"/>
        <v>32086956.521739129</v>
      </c>
      <c r="W84">
        <f t="shared" si="66"/>
        <v>0</v>
      </c>
      <c r="X84">
        <f t="shared" si="66"/>
        <v>0</v>
      </c>
      <c r="Y84">
        <f t="shared" si="66"/>
        <v>0</v>
      </c>
      <c r="Z84">
        <f t="shared" si="66"/>
        <v>0</v>
      </c>
      <c r="AA84">
        <f t="shared" si="66"/>
        <v>0</v>
      </c>
      <c r="AB84">
        <f t="shared" si="66"/>
        <v>58800000</v>
      </c>
      <c r="AC84">
        <f t="shared" si="66"/>
        <v>17033043.478260867</v>
      </c>
      <c r="AD84">
        <f t="shared" si="66"/>
        <v>0</v>
      </c>
      <c r="AE84">
        <f t="shared" si="66"/>
        <v>0</v>
      </c>
      <c r="AF84">
        <f t="shared" si="66"/>
        <v>0</v>
      </c>
      <c r="AG84">
        <f t="shared" si="66"/>
        <v>0</v>
      </c>
      <c r="AH84">
        <f t="shared" si="66"/>
        <v>0</v>
      </c>
      <c r="AI84">
        <f t="shared" si="66"/>
        <v>5201354.7197608724</v>
      </c>
      <c r="AJ84">
        <f t="shared" si="66"/>
        <v>0</v>
      </c>
      <c r="AK84">
        <f t="shared" si="66"/>
        <v>0</v>
      </c>
      <c r="AL84">
        <f t="shared" si="66"/>
        <v>0</v>
      </c>
      <c r="AM84">
        <f t="shared" si="64"/>
        <v>298194398.19802177</v>
      </c>
    </row>
    <row r="85" spans="1:39" x14ac:dyDescent="0.2">
      <c r="A85" t="s">
        <v>131</v>
      </c>
      <c r="B85" t="str">
        <f>INDEX('power plant mapping ETM - ENTSO'!$B$1:$B$22,MATCH('calculation fossil pp'!A85,'power plant mapping ETM - ENTSO'!$A$1:$A$22,0))</f>
        <v>Coal conventional</v>
      </c>
      <c r="C85" s="14">
        <f>INDEX('PEMMDB technology parameters'!$D$1:$D$26,MATCH('calculation fossil pp'!A85,'PEMMDB technology parameters'!$A$1:$A$26,0),1)</f>
        <v>0.35</v>
      </c>
      <c r="D85" s="15">
        <f t="shared" si="62"/>
        <v>8000</v>
      </c>
      <c r="E85">
        <f t="shared" si="65"/>
        <v>0</v>
      </c>
      <c r="F85">
        <f t="shared" si="66"/>
        <v>0</v>
      </c>
      <c r="G85">
        <f t="shared" si="66"/>
        <v>0</v>
      </c>
      <c r="H85">
        <f t="shared" si="66"/>
        <v>5097142.8571428573</v>
      </c>
      <c r="I85">
        <f t="shared" si="66"/>
        <v>0</v>
      </c>
      <c r="J85">
        <f t="shared" si="66"/>
        <v>0</v>
      </c>
      <c r="K85">
        <f t="shared" si="66"/>
        <v>12603428.571428575</v>
      </c>
      <c r="L85">
        <f t="shared" si="66"/>
        <v>126220571.42857143</v>
      </c>
      <c r="M85">
        <f t="shared" si="66"/>
        <v>17785142.857142858</v>
      </c>
      <c r="N85">
        <f t="shared" si="66"/>
        <v>0</v>
      </c>
      <c r="O85">
        <f t="shared" si="66"/>
        <v>210341485.71428573</v>
      </c>
      <c r="P85">
        <f t="shared" si="66"/>
        <v>32525714.285714287</v>
      </c>
      <c r="Q85">
        <f t="shared" si="66"/>
        <v>0</v>
      </c>
      <c r="R85">
        <f t="shared" si="66"/>
        <v>0</v>
      </c>
      <c r="S85">
        <f t="shared" si="66"/>
        <v>0</v>
      </c>
      <c r="T85">
        <f t="shared" si="66"/>
        <v>5190857.1428571427</v>
      </c>
      <c r="U85">
        <f t="shared" si="66"/>
        <v>0</v>
      </c>
      <c r="V85">
        <f t="shared" si="66"/>
        <v>90422857.142857149</v>
      </c>
      <c r="W85">
        <f t="shared" si="66"/>
        <v>0</v>
      </c>
      <c r="X85">
        <f t="shared" si="66"/>
        <v>0</v>
      </c>
      <c r="Y85">
        <f t="shared" si="66"/>
        <v>0</v>
      </c>
      <c r="Z85">
        <f t="shared" si="66"/>
        <v>0</v>
      </c>
      <c r="AA85">
        <f t="shared" si="66"/>
        <v>0</v>
      </c>
      <c r="AB85">
        <f t="shared" si="66"/>
        <v>0</v>
      </c>
      <c r="AC85">
        <f t="shared" si="66"/>
        <v>237360284.57142857</v>
      </c>
      <c r="AD85">
        <f t="shared" si="66"/>
        <v>40137142.857142858</v>
      </c>
      <c r="AE85">
        <f t="shared" si="66"/>
        <v>23520000</v>
      </c>
      <c r="AF85">
        <f t="shared" si="66"/>
        <v>0</v>
      </c>
      <c r="AG85">
        <f t="shared" si="66"/>
        <v>1485714.2857142859</v>
      </c>
      <c r="AH85">
        <f t="shared" si="66"/>
        <v>0</v>
      </c>
      <c r="AI85">
        <f t="shared" si="66"/>
        <v>608685.71428571432</v>
      </c>
      <c r="AJ85">
        <f t="shared" si="66"/>
        <v>141341508.89557293</v>
      </c>
      <c r="AK85">
        <f t="shared" si="66"/>
        <v>40169142.857142858</v>
      </c>
      <c r="AL85">
        <f t="shared" si="66"/>
        <v>169691428.5714286</v>
      </c>
      <c r="AM85">
        <f t="shared" si="64"/>
        <v>803299027.42857134</v>
      </c>
    </row>
    <row r="86" spans="1:39" x14ac:dyDescent="0.2">
      <c r="A86" t="s">
        <v>132</v>
      </c>
      <c r="B86" t="str">
        <f>INDEX('power plant mapping ETM - ENTSO'!$B$1:$B$22,MATCH('calculation fossil pp'!A86,'power plant mapping ETM - ENTSO'!$A$1:$A$22,0))</f>
        <v>Coal conventional</v>
      </c>
      <c r="C86" s="14">
        <f>INDEX('PEMMDB technology parameters'!$D$1:$D$26,MATCH('calculation fossil pp'!A86,'PEMMDB technology parameters'!$A$1:$A$26,0),1)</f>
        <v>0.4</v>
      </c>
      <c r="D86" s="15">
        <f t="shared" si="62"/>
        <v>8000</v>
      </c>
      <c r="E86">
        <f t="shared" si="65"/>
        <v>0</v>
      </c>
      <c r="F86">
        <f t="shared" si="66"/>
        <v>0</v>
      </c>
      <c r="G86">
        <f t="shared" si="66"/>
        <v>12248000</v>
      </c>
      <c r="H86">
        <f t="shared" si="66"/>
        <v>0</v>
      </c>
      <c r="I86">
        <f t="shared" si="66"/>
        <v>0</v>
      </c>
      <c r="J86">
        <f t="shared" si="66"/>
        <v>0</v>
      </c>
      <c r="K86">
        <f t="shared" si="66"/>
        <v>0</v>
      </c>
      <c r="L86">
        <f t="shared" si="66"/>
        <v>178490000</v>
      </c>
      <c r="M86">
        <f t="shared" si="66"/>
        <v>28340000</v>
      </c>
      <c r="N86">
        <f t="shared" si="66"/>
        <v>0</v>
      </c>
      <c r="O86">
        <f t="shared" si="66"/>
        <v>0</v>
      </c>
      <c r="P86">
        <f t="shared" si="66"/>
        <v>17920000</v>
      </c>
      <c r="Q86">
        <f t="shared" si="66"/>
        <v>0</v>
      </c>
      <c r="R86">
        <f t="shared" si="66"/>
        <v>0</v>
      </c>
      <c r="S86">
        <f t="shared" si="66"/>
        <v>0</v>
      </c>
      <c r="T86">
        <f t="shared" si="66"/>
        <v>0</v>
      </c>
      <c r="U86">
        <f t="shared" si="66"/>
        <v>17100000</v>
      </c>
      <c r="V86">
        <f t="shared" si="66"/>
        <v>10400000</v>
      </c>
      <c r="W86">
        <f t="shared" si="66"/>
        <v>0</v>
      </c>
      <c r="X86">
        <f t="shared" si="66"/>
        <v>0</v>
      </c>
      <c r="Y86">
        <f t="shared" si="66"/>
        <v>0</v>
      </c>
      <c r="Z86">
        <f t="shared" si="66"/>
        <v>0</v>
      </c>
      <c r="AA86">
        <f t="shared" si="66"/>
        <v>0</v>
      </c>
      <c r="AB86">
        <f t="shared" si="66"/>
        <v>12500000</v>
      </c>
      <c r="AC86">
        <f t="shared" si="66"/>
        <v>52147400.000000007</v>
      </c>
      <c r="AD86">
        <f t="shared" si="66"/>
        <v>0</v>
      </c>
      <c r="AE86">
        <f t="shared" si="66"/>
        <v>0</v>
      </c>
      <c r="AF86">
        <f t="shared" si="66"/>
        <v>0</v>
      </c>
      <c r="AG86">
        <f t="shared" si="66"/>
        <v>0</v>
      </c>
      <c r="AH86">
        <f t="shared" si="66"/>
        <v>2460000</v>
      </c>
      <c r="AI86">
        <f t="shared" si="66"/>
        <v>3780293.8295788439</v>
      </c>
      <c r="AJ86">
        <f t="shared" si="66"/>
        <v>36054059.929369874</v>
      </c>
      <c r="AK86">
        <f t="shared" si="66"/>
        <v>0</v>
      </c>
      <c r="AL86">
        <f t="shared" si="66"/>
        <v>87580000</v>
      </c>
      <c r="AM86">
        <f t="shared" si="64"/>
        <v>335385693.82957888</v>
      </c>
    </row>
    <row r="87" spans="1:39" x14ac:dyDescent="0.2">
      <c r="A87" t="s">
        <v>133</v>
      </c>
      <c r="B87" t="str">
        <f>INDEX('power plant mapping ETM - ENTSO'!$B$1:$B$22,MATCH('calculation fossil pp'!A87,'power plant mapping ETM - ENTSO'!$A$1:$A$22,0))</f>
        <v>Oil-fired plant</v>
      </c>
      <c r="C87" s="14">
        <f>INDEX('PEMMDB technology parameters'!$D$1:$D$26,MATCH('calculation fossil pp'!A87,'PEMMDB technology parameters'!$A$1:$A$26,0),1)</f>
        <v>0.35</v>
      </c>
      <c r="D87" s="15">
        <f t="shared" si="62"/>
        <v>8000</v>
      </c>
      <c r="E87">
        <f t="shared" si="65"/>
        <v>0</v>
      </c>
      <c r="F87">
        <f t="shared" si="66"/>
        <v>0</v>
      </c>
      <c r="G87">
        <f t="shared" si="66"/>
        <v>3611428.5714285718</v>
      </c>
      <c r="H87">
        <f t="shared" si="66"/>
        <v>0</v>
      </c>
      <c r="I87">
        <f t="shared" si="66"/>
        <v>0</v>
      </c>
      <c r="J87">
        <f t="shared" si="66"/>
        <v>17142857.142857146</v>
      </c>
      <c r="K87">
        <f t="shared" si="66"/>
        <v>0</v>
      </c>
      <c r="L87">
        <f t="shared" si="66"/>
        <v>0</v>
      </c>
      <c r="M87">
        <f t="shared" si="66"/>
        <v>1936000.0000000002</v>
      </c>
      <c r="N87">
        <f t="shared" si="66"/>
        <v>0</v>
      </c>
      <c r="O87">
        <f t="shared" si="66"/>
        <v>0</v>
      </c>
      <c r="P87">
        <f t="shared" si="66"/>
        <v>0</v>
      </c>
      <c r="Q87">
        <f t="shared" si="66"/>
        <v>432000</v>
      </c>
      <c r="R87">
        <f t="shared" si="66"/>
        <v>3108571.4285714286</v>
      </c>
      <c r="S87">
        <f t="shared" si="66"/>
        <v>0</v>
      </c>
      <c r="T87">
        <f t="shared" si="66"/>
        <v>0</v>
      </c>
      <c r="U87">
        <f t="shared" si="66"/>
        <v>13485714.285714287</v>
      </c>
      <c r="V87">
        <f t="shared" si="66"/>
        <v>19794285.714285716</v>
      </c>
      <c r="W87">
        <f t="shared" si="66"/>
        <v>3428571.4285714286</v>
      </c>
      <c r="X87">
        <f t="shared" si="66"/>
        <v>0</v>
      </c>
      <c r="Y87">
        <f t="shared" si="66"/>
        <v>0</v>
      </c>
      <c r="Z87">
        <f t="shared" si="66"/>
        <v>4571428.5714285718</v>
      </c>
      <c r="AA87">
        <f t="shared" si="66"/>
        <v>0</v>
      </c>
      <c r="AB87">
        <f t="shared" si="66"/>
        <v>0</v>
      </c>
      <c r="AC87">
        <f t="shared" si="66"/>
        <v>0</v>
      </c>
      <c r="AD87">
        <f t="shared" si="66"/>
        <v>0</v>
      </c>
      <c r="AE87">
        <f t="shared" si="66"/>
        <v>0</v>
      </c>
      <c r="AF87">
        <f t="shared" si="66"/>
        <v>0</v>
      </c>
      <c r="AG87">
        <f t="shared" si="66"/>
        <v>25440000</v>
      </c>
      <c r="AH87">
        <f t="shared" si="66"/>
        <v>0</v>
      </c>
      <c r="AI87">
        <f t="shared" si="66"/>
        <v>3150400</v>
      </c>
      <c r="AJ87">
        <f t="shared" si="66"/>
        <v>0</v>
      </c>
      <c r="AK87">
        <f t="shared" si="66"/>
        <v>0</v>
      </c>
      <c r="AL87">
        <f t="shared" si="66"/>
        <v>5371428.5714285718</v>
      </c>
      <c r="AM87">
        <f t="shared" si="64"/>
        <v>91529828.571428582</v>
      </c>
    </row>
    <row r="88" spans="1:39" x14ac:dyDescent="0.2">
      <c r="A88" t="s">
        <v>134</v>
      </c>
      <c r="B88" t="str">
        <f>INDEX('power plant mapping ETM - ENTSO'!$B$1:$B$22,MATCH('calculation fossil pp'!A88,'power plant mapping ETM - ENTSO'!$A$1:$A$22,0))</f>
        <v>Oil-fired plant</v>
      </c>
      <c r="C88" s="14">
        <f>INDEX('PEMMDB technology parameters'!$D$1:$D$26,MATCH('calculation fossil pp'!A88,'PEMMDB technology parameters'!$A$1:$A$26,0),1)</f>
        <v>0.35</v>
      </c>
      <c r="D88" s="15">
        <f t="shared" si="62"/>
        <v>8000</v>
      </c>
      <c r="E88">
        <f t="shared" si="65"/>
        <v>3739565.7142857146</v>
      </c>
      <c r="F88">
        <f t="shared" si="66"/>
        <v>0</v>
      </c>
      <c r="G88">
        <f t="shared" si="66"/>
        <v>0</v>
      </c>
      <c r="H88">
        <f t="shared" si="66"/>
        <v>0</v>
      </c>
      <c r="I88">
        <f t="shared" si="66"/>
        <v>0</v>
      </c>
      <c r="J88">
        <f t="shared" si="66"/>
        <v>14342857.142857144</v>
      </c>
      <c r="K88">
        <f t="shared" si="66"/>
        <v>315428.57142857142</v>
      </c>
      <c r="L88">
        <f t="shared" si="66"/>
        <v>74248000.00000003</v>
      </c>
      <c r="M88">
        <f t="shared" si="66"/>
        <v>17556571.428571429</v>
      </c>
      <c r="N88">
        <f t="shared" si="66"/>
        <v>0</v>
      </c>
      <c r="O88">
        <f t="shared" si="66"/>
        <v>0</v>
      </c>
      <c r="P88">
        <f t="shared" si="66"/>
        <v>0</v>
      </c>
      <c r="Q88">
        <f t="shared" si="66"/>
        <v>35382857.142857142</v>
      </c>
      <c r="R88">
        <f t="shared" si="66"/>
        <v>8708571.4285714291</v>
      </c>
      <c r="S88">
        <f t="shared" si="66"/>
        <v>0</v>
      </c>
      <c r="T88">
        <f t="shared" si="66"/>
        <v>9371428.5714285728</v>
      </c>
      <c r="U88">
        <f t="shared" si="66"/>
        <v>7405714.2857142864</v>
      </c>
      <c r="V88">
        <f t="shared" si="66"/>
        <v>0</v>
      </c>
      <c r="W88">
        <f t="shared" si="66"/>
        <v>0</v>
      </c>
      <c r="X88">
        <f t="shared" si="66"/>
        <v>0</v>
      </c>
      <c r="Y88">
        <f t="shared" si="66"/>
        <v>0</v>
      </c>
      <c r="Z88">
        <f t="shared" si="66"/>
        <v>0</v>
      </c>
      <c r="AA88">
        <f t="shared" si="66"/>
        <v>4914285.7142857146</v>
      </c>
      <c r="AB88">
        <f t="shared" si="66"/>
        <v>0</v>
      </c>
      <c r="AC88">
        <f t="shared" si="66"/>
        <v>0</v>
      </c>
      <c r="AD88">
        <f t="shared" si="66"/>
        <v>0</v>
      </c>
      <c r="AE88">
        <f t="shared" si="66"/>
        <v>0</v>
      </c>
      <c r="AF88">
        <f t="shared" si="66"/>
        <v>0</v>
      </c>
      <c r="AG88">
        <f t="shared" si="66"/>
        <v>0</v>
      </c>
      <c r="AH88">
        <f t="shared" si="66"/>
        <v>0</v>
      </c>
      <c r="AI88">
        <f t="shared" si="66"/>
        <v>2518171.4285714286</v>
      </c>
      <c r="AJ88">
        <f t="shared" si="66"/>
        <v>0</v>
      </c>
      <c r="AK88">
        <f t="shared" si="66"/>
        <v>0</v>
      </c>
      <c r="AL88">
        <f t="shared" si="66"/>
        <v>10509714.285714287</v>
      </c>
      <c r="AM88">
        <f t="shared" si="64"/>
        <v>178503451.42857146</v>
      </c>
    </row>
    <row r="89" spans="1:39" x14ac:dyDescent="0.2">
      <c r="A89" t="s">
        <v>135</v>
      </c>
      <c r="B89" t="str">
        <f>INDEX('power plant mapping ETM - ENTSO'!$B$1:$B$22,MATCH('calculation fossil pp'!A89,'power plant mapping ETM - ENTSO'!$A$1:$A$22,0))</f>
        <v>Lignite plant</v>
      </c>
      <c r="C89" s="14">
        <f>INDEX('PEMMDB technology parameters'!$D$1:$D$26,MATCH('calculation fossil pp'!A89,'PEMMDB technology parameters'!$A$1:$A$26,0),1)</f>
        <v>0.46</v>
      </c>
      <c r="D89" s="15">
        <f t="shared" si="62"/>
        <v>8000</v>
      </c>
      <c r="E89">
        <f t="shared" si="65"/>
        <v>0</v>
      </c>
      <c r="F89">
        <f t="shared" si="66"/>
        <v>0</v>
      </c>
      <c r="G89">
        <f t="shared" si="66"/>
        <v>0</v>
      </c>
      <c r="H89">
        <f t="shared" si="66"/>
        <v>0</v>
      </c>
      <c r="I89">
        <f t="shared" si="66"/>
        <v>0</v>
      </c>
      <c r="J89">
        <f t="shared" si="66"/>
        <v>0</v>
      </c>
      <c r="K89">
        <f t="shared" si="66"/>
        <v>10321739.130434781</v>
      </c>
      <c r="L89">
        <f t="shared" si="66"/>
        <v>112365565.2173913</v>
      </c>
      <c r="M89">
        <f t="shared" si="66"/>
        <v>0</v>
      </c>
      <c r="N89">
        <f t="shared" si="66"/>
        <v>0</v>
      </c>
      <c r="O89">
        <f t="shared" si="66"/>
        <v>0</v>
      </c>
      <c r="P89">
        <f t="shared" si="66"/>
        <v>0</v>
      </c>
      <c r="Q89">
        <f t="shared" si="66"/>
        <v>0</v>
      </c>
      <c r="R89">
        <f t="shared" si="66"/>
        <v>0</v>
      </c>
      <c r="S89">
        <f t="shared" si="66"/>
        <v>0</v>
      </c>
      <c r="T89">
        <f t="shared" si="66"/>
        <v>0</v>
      </c>
      <c r="U89">
        <f t="shared" si="66"/>
        <v>0</v>
      </c>
      <c r="V89">
        <f t="shared" si="66"/>
        <v>0</v>
      </c>
      <c r="W89">
        <f t="shared" si="66"/>
        <v>0</v>
      </c>
      <c r="X89">
        <f t="shared" si="66"/>
        <v>0</v>
      </c>
      <c r="Y89">
        <f t="shared" si="66"/>
        <v>0</v>
      </c>
      <c r="Z89">
        <f t="shared" si="66"/>
        <v>0</v>
      </c>
      <c r="AA89">
        <f t="shared" si="66"/>
        <v>0</v>
      </c>
      <c r="AB89">
        <f t="shared" si="66"/>
        <v>0</v>
      </c>
      <c r="AC89">
        <f t="shared" si="66"/>
        <v>0</v>
      </c>
      <c r="AD89">
        <f t="shared" si="66"/>
        <v>0</v>
      </c>
      <c r="AE89">
        <f t="shared" si="66"/>
        <v>0</v>
      </c>
      <c r="AF89">
        <f t="shared" si="66"/>
        <v>0</v>
      </c>
      <c r="AG89">
        <f t="shared" si="66"/>
        <v>0</v>
      </c>
      <c r="AH89">
        <f t="shared" si="66"/>
        <v>0</v>
      </c>
      <c r="AI89">
        <f t="shared" si="66"/>
        <v>1134434.7826086958</v>
      </c>
      <c r="AJ89">
        <f t="shared" si="66"/>
        <v>0</v>
      </c>
      <c r="AK89">
        <f t="shared" si="66"/>
        <v>0</v>
      </c>
      <c r="AL89">
        <f t="shared" si="66"/>
        <v>0</v>
      </c>
      <c r="AM89">
        <f t="shared" si="64"/>
        <v>123821739.13043478</v>
      </c>
    </row>
    <row r="90" spans="1:39" x14ac:dyDescent="0.2">
      <c r="A90" t="s">
        <v>136</v>
      </c>
      <c r="B90" t="str">
        <f>INDEX('power plant mapping ETM - ENTSO'!$B$1:$B$22,MATCH('calculation fossil pp'!A90,'power plant mapping ETM - ENTSO'!$A$1:$A$22,0))</f>
        <v>Lignite plant</v>
      </c>
      <c r="C90" s="14">
        <f>INDEX('PEMMDB technology parameters'!$D$1:$D$26,MATCH('calculation fossil pp'!A90,'PEMMDB technology parameters'!$A$1:$A$26,0),1)</f>
        <v>0.35</v>
      </c>
      <c r="D90" s="15">
        <f t="shared" si="62"/>
        <v>8000</v>
      </c>
      <c r="E90">
        <f t="shared" si="65"/>
        <v>0</v>
      </c>
      <c r="F90">
        <f t="shared" si="66"/>
        <v>36868571.428571433</v>
      </c>
      <c r="G90">
        <f t="shared" si="66"/>
        <v>0</v>
      </c>
      <c r="H90">
        <f t="shared" si="66"/>
        <v>68091428.571428582</v>
      </c>
      <c r="I90">
        <f t="shared" si="66"/>
        <v>0</v>
      </c>
      <c r="J90">
        <f t="shared" si="66"/>
        <v>0</v>
      </c>
      <c r="K90">
        <f t="shared" si="66"/>
        <v>135980580.5714286</v>
      </c>
      <c r="L90">
        <f t="shared" si="66"/>
        <v>189549714.28571427</v>
      </c>
      <c r="M90">
        <f t="shared" si="66"/>
        <v>0</v>
      </c>
      <c r="N90">
        <f t="shared" si="66"/>
        <v>0</v>
      </c>
      <c r="O90">
        <f t="shared" si="66"/>
        <v>0</v>
      </c>
      <c r="P90">
        <f t="shared" si="66"/>
        <v>0</v>
      </c>
      <c r="Q90">
        <f t="shared" si="66"/>
        <v>0</v>
      </c>
      <c r="R90">
        <f t="shared" si="66"/>
        <v>62422857.142857149</v>
      </c>
      <c r="S90">
        <f t="shared" si="66"/>
        <v>0</v>
      </c>
      <c r="T90">
        <f t="shared" si="66"/>
        <v>19497142.857142858</v>
      </c>
      <c r="U90">
        <f t="shared" si="66"/>
        <v>1782857.142857143</v>
      </c>
      <c r="V90">
        <f t="shared" si="66"/>
        <v>0</v>
      </c>
      <c r="W90">
        <f t="shared" si="66"/>
        <v>0</v>
      </c>
      <c r="X90">
        <f t="shared" si="66"/>
        <v>0</v>
      </c>
      <c r="Y90">
        <f t="shared" si="66"/>
        <v>0</v>
      </c>
      <c r="Z90">
        <f t="shared" si="66"/>
        <v>14057142.857142858</v>
      </c>
      <c r="AA90">
        <f t="shared" si="66"/>
        <v>0</v>
      </c>
      <c r="AB90">
        <f t="shared" si="66"/>
        <v>0</v>
      </c>
      <c r="AC90">
        <f t="shared" si="66"/>
        <v>130582857.14285715</v>
      </c>
      <c r="AD90">
        <f t="shared" si="66"/>
        <v>0</v>
      </c>
      <c r="AE90">
        <f t="shared" si="66"/>
        <v>64166857.142857149</v>
      </c>
      <c r="AF90">
        <f t="shared" si="66"/>
        <v>20411428.571428571</v>
      </c>
      <c r="AG90">
        <f t="shared" si="66"/>
        <v>0</v>
      </c>
      <c r="AH90">
        <f t="shared" si="66"/>
        <v>12640000</v>
      </c>
      <c r="AI90">
        <f t="shared" si="66"/>
        <v>6372571.4285714291</v>
      </c>
      <c r="AJ90">
        <f t="shared" ref="F90:AL95" si="67">AJ55/$C55</f>
        <v>137435850.16879433</v>
      </c>
      <c r="AK90">
        <f t="shared" si="67"/>
        <v>0</v>
      </c>
      <c r="AL90">
        <f t="shared" si="67"/>
        <v>411428.57142857148</v>
      </c>
      <c r="AM90">
        <f t="shared" ref="AM90" si="68">AM55/$C55</f>
        <v>691086866.28571427</v>
      </c>
    </row>
    <row r="91" spans="1:39" x14ac:dyDescent="0.2">
      <c r="A91" t="s">
        <v>137</v>
      </c>
      <c r="B91" t="str">
        <f>INDEX('power plant mapping ETM - ENTSO'!$B$1:$B$22,MATCH('calculation fossil pp'!A91,'power plant mapping ETM - ENTSO'!$A$1:$A$22,0))</f>
        <v>Lignite plant</v>
      </c>
      <c r="C91" s="14">
        <f>INDEX('PEMMDB technology parameters'!$D$1:$D$26,MATCH('calculation fossil pp'!A91,'PEMMDB technology parameters'!$A$1:$A$26,0),1)</f>
        <v>0.4</v>
      </c>
      <c r="D91" s="15">
        <f t="shared" si="62"/>
        <v>8000</v>
      </c>
      <c r="E91">
        <f t="shared" si="65"/>
        <v>0</v>
      </c>
      <c r="F91">
        <f t="shared" si="67"/>
        <v>5500000</v>
      </c>
      <c r="G91">
        <f t="shared" si="67"/>
        <v>0</v>
      </c>
      <c r="H91">
        <f t="shared" si="67"/>
        <v>12000000</v>
      </c>
      <c r="I91">
        <f t="shared" si="67"/>
        <v>0</v>
      </c>
      <c r="J91">
        <f t="shared" si="67"/>
        <v>0</v>
      </c>
      <c r="K91">
        <f t="shared" si="67"/>
        <v>0</v>
      </c>
      <c r="L91">
        <f t="shared" si="67"/>
        <v>66230000.000000015</v>
      </c>
      <c r="M91">
        <f t="shared" si="67"/>
        <v>0</v>
      </c>
      <c r="N91">
        <f t="shared" si="67"/>
        <v>0</v>
      </c>
      <c r="O91">
        <f t="shared" si="67"/>
        <v>0</v>
      </c>
      <c r="P91">
        <f t="shared" si="67"/>
        <v>0</v>
      </c>
      <c r="Q91">
        <f t="shared" si="67"/>
        <v>0</v>
      </c>
      <c r="R91">
        <f t="shared" si="67"/>
        <v>12620000</v>
      </c>
      <c r="S91">
        <f t="shared" si="67"/>
        <v>0</v>
      </c>
      <c r="T91">
        <f t="shared" si="67"/>
        <v>0</v>
      </c>
      <c r="U91">
        <f t="shared" si="67"/>
        <v>6920000</v>
      </c>
      <c r="V91">
        <f t="shared" si="67"/>
        <v>0</v>
      </c>
      <c r="W91">
        <f t="shared" si="67"/>
        <v>0</v>
      </c>
      <c r="X91">
        <f t="shared" si="67"/>
        <v>0</v>
      </c>
      <c r="Y91">
        <f t="shared" si="67"/>
        <v>4500000</v>
      </c>
      <c r="Z91">
        <f t="shared" si="67"/>
        <v>0</v>
      </c>
      <c r="AA91">
        <f t="shared" si="67"/>
        <v>0</v>
      </c>
      <c r="AB91">
        <f t="shared" si="67"/>
        <v>0</v>
      </c>
      <c r="AC91">
        <f t="shared" si="67"/>
        <v>36620000</v>
      </c>
      <c r="AD91">
        <f t="shared" si="67"/>
        <v>0</v>
      </c>
      <c r="AE91">
        <f t="shared" si="67"/>
        <v>0</v>
      </c>
      <c r="AF91">
        <f t="shared" si="67"/>
        <v>85764960.000000015</v>
      </c>
      <c r="AG91">
        <f t="shared" si="67"/>
        <v>0</v>
      </c>
      <c r="AH91">
        <f t="shared" si="67"/>
        <v>10780000</v>
      </c>
      <c r="AI91">
        <f t="shared" si="67"/>
        <v>728800</v>
      </c>
      <c r="AJ91">
        <f t="shared" si="67"/>
        <v>37700129.379688524</v>
      </c>
      <c r="AK91">
        <f t="shared" si="67"/>
        <v>0</v>
      </c>
      <c r="AL91">
        <f t="shared" si="67"/>
        <v>0</v>
      </c>
      <c r="AM91">
        <f t="shared" ref="AM91" si="69">AM56/$C56</f>
        <v>145898800</v>
      </c>
    </row>
    <row r="92" spans="1:39" x14ac:dyDescent="0.2">
      <c r="A92" t="s">
        <v>138</v>
      </c>
      <c r="B92" t="str">
        <f>INDEX('power plant mapping ETM - ENTSO'!$B$1:$B$22,MATCH('calculation fossil pp'!A92,'power plant mapping ETM - ENTSO'!$A$1:$A$22,0))</f>
        <v>Nuclear conventional</v>
      </c>
      <c r="C92" s="14">
        <f>INDEX('PEMMDB technology parameters'!$D$1:$D$26,MATCH('calculation fossil pp'!A92,'PEMMDB technology parameters'!$A$1:$A$26,0),1)</f>
        <v>0.33</v>
      </c>
      <c r="D92" s="15">
        <f t="shared" si="62"/>
        <v>8000</v>
      </c>
      <c r="E92">
        <f t="shared" si="65"/>
        <v>0</v>
      </c>
      <c r="F92">
        <f t="shared" si="67"/>
        <v>0</v>
      </c>
      <c r="G92">
        <f t="shared" si="67"/>
        <v>144072727.27272725</v>
      </c>
      <c r="H92">
        <f t="shared" si="67"/>
        <v>47515151.515151516</v>
      </c>
      <c r="I92">
        <f t="shared" si="67"/>
        <v>71030303.030303031</v>
      </c>
      <c r="J92">
        <f t="shared" si="67"/>
        <v>0</v>
      </c>
      <c r="K92">
        <f t="shared" si="67"/>
        <v>98305454.545454547</v>
      </c>
      <c r="L92">
        <f t="shared" si="67"/>
        <v>196703030.30303028</v>
      </c>
      <c r="M92">
        <f t="shared" si="67"/>
        <v>0</v>
      </c>
      <c r="N92">
        <f t="shared" si="67"/>
        <v>0</v>
      </c>
      <c r="O92">
        <f t="shared" si="67"/>
        <v>172542060.60606059</v>
      </c>
      <c r="P92">
        <f t="shared" si="67"/>
        <v>67733333.333333328</v>
      </c>
      <c r="Q92">
        <f t="shared" si="67"/>
        <v>1499830303.030303</v>
      </c>
      <c r="R92">
        <f t="shared" si="67"/>
        <v>0</v>
      </c>
      <c r="S92">
        <f t="shared" si="67"/>
        <v>0</v>
      </c>
      <c r="T92">
        <f t="shared" si="67"/>
        <v>46060606.060606055</v>
      </c>
      <c r="U92">
        <f t="shared" si="67"/>
        <v>0</v>
      </c>
      <c r="V92">
        <f t="shared" si="67"/>
        <v>0</v>
      </c>
      <c r="W92">
        <f t="shared" si="67"/>
        <v>0</v>
      </c>
      <c r="X92">
        <f t="shared" si="67"/>
        <v>0</v>
      </c>
      <c r="Y92">
        <f t="shared" si="67"/>
        <v>0</v>
      </c>
      <c r="Z92">
        <f t="shared" si="67"/>
        <v>0</v>
      </c>
      <c r="AA92">
        <f t="shared" si="67"/>
        <v>0</v>
      </c>
      <c r="AB92">
        <f t="shared" si="67"/>
        <v>11781818.181818182</v>
      </c>
      <c r="AC92">
        <f t="shared" si="67"/>
        <v>0</v>
      </c>
      <c r="AD92">
        <f t="shared" si="67"/>
        <v>0</v>
      </c>
      <c r="AE92">
        <f t="shared" si="67"/>
        <v>31515151.515151512</v>
      </c>
      <c r="AF92">
        <f t="shared" si="67"/>
        <v>0</v>
      </c>
      <c r="AG92">
        <f t="shared" si="67"/>
        <v>187030303.03030303</v>
      </c>
      <c r="AH92">
        <f t="shared" si="67"/>
        <v>17042424.242424242</v>
      </c>
      <c r="AI92">
        <f t="shared" si="67"/>
        <v>43586784.242424242</v>
      </c>
      <c r="AJ92">
        <f t="shared" si="67"/>
        <v>0</v>
      </c>
      <c r="AK92">
        <f t="shared" si="67"/>
        <v>0</v>
      </c>
      <c r="AL92">
        <f t="shared" si="67"/>
        <v>224387878.78787878</v>
      </c>
      <c r="AM92">
        <f t="shared" ref="AM92" si="70">AM57/$C57</f>
        <v>2563719147.878787</v>
      </c>
    </row>
    <row r="93" spans="1:39" x14ac:dyDescent="0.2">
      <c r="A93" t="s">
        <v>140</v>
      </c>
      <c r="B93" t="str">
        <f>INDEX('power plant mapping ETM - ENTSO'!$B$1:$B$22,MATCH('calculation fossil pp'!A93,'power plant mapping ETM - ENTSO'!$A$1:$A$22,0))</f>
        <v>Oil-fired plant</v>
      </c>
      <c r="C93" s="14">
        <f>INDEX('PEMMDB technology parameters'!$D$1:$D$26,MATCH('calculation fossil pp'!A93,'PEMMDB technology parameters'!$A$1:$A$26,0),1)</f>
        <v>0.4</v>
      </c>
      <c r="D93" s="15">
        <f t="shared" si="62"/>
        <v>8000</v>
      </c>
      <c r="E93">
        <f t="shared" si="65"/>
        <v>0</v>
      </c>
      <c r="F93">
        <f t="shared" si="67"/>
        <v>0</v>
      </c>
      <c r="G93">
        <f t="shared" si="67"/>
        <v>0</v>
      </c>
      <c r="H93">
        <f t="shared" si="67"/>
        <v>0</v>
      </c>
      <c r="I93">
        <f t="shared" si="67"/>
        <v>0</v>
      </c>
      <c r="J93">
        <f t="shared" si="67"/>
        <v>2004000</v>
      </c>
      <c r="K93">
        <f t="shared" si="67"/>
        <v>0</v>
      </c>
      <c r="L93">
        <f t="shared" si="67"/>
        <v>0</v>
      </c>
      <c r="M93">
        <f t="shared" si="67"/>
        <v>0</v>
      </c>
      <c r="N93">
        <f t="shared" si="67"/>
        <v>0</v>
      </c>
      <c r="O93">
        <f t="shared" si="67"/>
        <v>0</v>
      </c>
      <c r="P93">
        <f t="shared" si="67"/>
        <v>0</v>
      </c>
      <c r="Q93">
        <f t="shared" si="67"/>
        <v>1512000</v>
      </c>
      <c r="R93">
        <f t="shared" si="67"/>
        <v>3820000</v>
      </c>
      <c r="S93">
        <f t="shared" si="67"/>
        <v>0</v>
      </c>
      <c r="T93">
        <f t="shared" si="67"/>
        <v>0</v>
      </c>
      <c r="U93">
        <f t="shared" si="67"/>
        <v>0</v>
      </c>
      <c r="V93">
        <f t="shared" si="67"/>
        <v>0</v>
      </c>
      <c r="W93">
        <f t="shared" si="67"/>
        <v>0</v>
      </c>
      <c r="X93">
        <f t="shared" si="67"/>
        <v>0</v>
      </c>
      <c r="Y93">
        <f t="shared" si="67"/>
        <v>0</v>
      </c>
      <c r="Z93">
        <f t="shared" si="67"/>
        <v>0</v>
      </c>
      <c r="AA93">
        <f t="shared" si="67"/>
        <v>0</v>
      </c>
      <c r="AB93">
        <f t="shared" si="67"/>
        <v>0</v>
      </c>
      <c r="AC93">
        <f t="shared" si="67"/>
        <v>0</v>
      </c>
      <c r="AD93">
        <f t="shared" si="67"/>
        <v>0</v>
      </c>
      <c r="AE93">
        <f t="shared" si="67"/>
        <v>0</v>
      </c>
      <c r="AF93">
        <f t="shared" si="67"/>
        <v>0</v>
      </c>
      <c r="AG93">
        <f t="shared" si="67"/>
        <v>0</v>
      </c>
      <c r="AH93">
        <f t="shared" si="67"/>
        <v>0</v>
      </c>
      <c r="AI93">
        <f t="shared" si="67"/>
        <v>0</v>
      </c>
      <c r="AJ93">
        <f t="shared" si="67"/>
        <v>0</v>
      </c>
      <c r="AK93">
        <f t="shared" si="67"/>
        <v>0</v>
      </c>
      <c r="AL93">
        <f t="shared" si="67"/>
        <v>0</v>
      </c>
      <c r="AM93">
        <f t="shared" ref="AM93" si="71">AM58/$C58</f>
        <v>7336000</v>
      </c>
    </row>
    <row r="94" spans="1:39" x14ac:dyDescent="0.2">
      <c r="A94" t="s">
        <v>141</v>
      </c>
      <c r="B94" t="str">
        <f>INDEX('power plant mapping ETM - ENTSO'!$B$1:$B$22,MATCH('calculation fossil pp'!A94,'power plant mapping ETM - ENTSO'!$A$1:$A$22,0))</f>
        <v>Oil-fired plant</v>
      </c>
      <c r="C94" s="14">
        <f>INDEX('PEMMDB technology parameters'!$D$1:$D$26,MATCH('calculation fossil pp'!A94,'PEMMDB technology parameters'!$A$1:$A$26,0),1)</f>
        <v>0.28999999999999998</v>
      </c>
      <c r="D94" s="15">
        <f t="shared" si="62"/>
        <v>8000</v>
      </c>
      <c r="E94">
        <f t="shared" si="65"/>
        <v>0</v>
      </c>
      <c r="F94">
        <f t="shared" si="67"/>
        <v>0</v>
      </c>
      <c r="G94">
        <f t="shared" si="67"/>
        <v>0</v>
      </c>
      <c r="H94">
        <f t="shared" si="67"/>
        <v>0</v>
      </c>
      <c r="I94">
        <f t="shared" si="67"/>
        <v>0</v>
      </c>
      <c r="J94">
        <f t="shared" si="67"/>
        <v>0</v>
      </c>
      <c r="K94">
        <f t="shared" si="67"/>
        <v>0</v>
      </c>
      <c r="L94">
        <f t="shared" si="67"/>
        <v>0</v>
      </c>
      <c r="M94">
        <f t="shared" si="67"/>
        <v>0</v>
      </c>
      <c r="N94">
        <f t="shared" si="67"/>
        <v>23034482.758620691</v>
      </c>
      <c r="O94">
        <f t="shared" si="67"/>
        <v>0</v>
      </c>
      <c r="P94">
        <f t="shared" si="67"/>
        <v>0</v>
      </c>
      <c r="Q94">
        <f t="shared" si="67"/>
        <v>0</v>
      </c>
      <c r="R94">
        <f t="shared" si="67"/>
        <v>0</v>
      </c>
      <c r="S94">
        <f t="shared" si="67"/>
        <v>0</v>
      </c>
      <c r="T94">
        <f t="shared" si="67"/>
        <v>0</v>
      </c>
      <c r="U94">
        <f t="shared" si="67"/>
        <v>0</v>
      </c>
      <c r="V94">
        <f t="shared" si="67"/>
        <v>0</v>
      </c>
      <c r="W94">
        <f t="shared" si="67"/>
        <v>0</v>
      </c>
      <c r="X94">
        <f t="shared" si="67"/>
        <v>0</v>
      </c>
      <c r="Y94">
        <f t="shared" si="67"/>
        <v>0</v>
      </c>
      <c r="Z94">
        <f t="shared" si="67"/>
        <v>0</v>
      </c>
      <c r="AA94">
        <f t="shared" si="67"/>
        <v>0</v>
      </c>
      <c r="AB94">
        <f t="shared" si="67"/>
        <v>0</v>
      </c>
      <c r="AC94">
        <f t="shared" si="67"/>
        <v>0</v>
      </c>
      <c r="AD94">
        <f t="shared" si="67"/>
        <v>0</v>
      </c>
      <c r="AE94">
        <f t="shared" si="67"/>
        <v>0</v>
      </c>
      <c r="AF94">
        <f t="shared" si="67"/>
        <v>0</v>
      </c>
      <c r="AG94">
        <f t="shared" si="67"/>
        <v>0</v>
      </c>
      <c r="AH94">
        <f t="shared" si="67"/>
        <v>0</v>
      </c>
      <c r="AI94">
        <f t="shared" si="67"/>
        <v>0</v>
      </c>
      <c r="AJ94">
        <f t="shared" si="67"/>
        <v>0</v>
      </c>
      <c r="AK94">
        <f t="shared" si="67"/>
        <v>0</v>
      </c>
      <c r="AL94">
        <f t="shared" si="67"/>
        <v>0</v>
      </c>
      <c r="AM94">
        <f t="shared" ref="AM94" si="72">AM59/$C59</f>
        <v>23034482.758620691</v>
      </c>
    </row>
    <row r="95" spans="1:39" s="19" customFormat="1" x14ac:dyDescent="0.2">
      <c r="A95" s="19" t="s">
        <v>142</v>
      </c>
      <c r="B95" s="19" t="str">
        <f>INDEX('power plant mapping ETM - ENTSO'!$B$1:$B$22,MATCH('calculation fossil pp'!A95,'power plant mapping ETM - ENTSO'!$A$1:$A$22,0))</f>
        <v>Oil-fired plant</v>
      </c>
      <c r="C95" s="32">
        <f>INDEX('PEMMDB technology parameters'!$D$1:$D$26,MATCH('calculation fossil pp'!A95,'PEMMDB technology parameters'!$A$1:$A$26,0),1)</f>
        <v>0.39</v>
      </c>
      <c r="D95" s="33">
        <f t="shared" si="62"/>
        <v>8000</v>
      </c>
      <c r="E95" s="19">
        <f t="shared" si="65"/>
        <v>0</v>
      </c>
      <c r="F95" s="19">
        <f t="shared" si="67"/>
        <v>0</v>
      </c>
      <c r="G95" s="19">
        <f t="shared" si="67"/>
        <v>0</v>
      </c>
      <c r="H95" s="19">
        <f t="shared" si="67"/>
        <v>0</v>
      </c>
      <c r="I95" s="19">
        <f t="shared" si="67"/>
        <v>0</v>
      </c>
      <c r="J95" s="19">
        <f t="shared" si="67"/>
        <v>0</v>
      </c>
      <c r="K95" s="19">
        <f t="shared" si="67"/>
        <v>0</v>
      </c>
      <c r="L95" s="19">
        <f t="shared" si="67"/>
        <v>0</v>
      </c>
      <c r="M95" s="19">
        <f t="shared" si="67"/>
        <v>0</v>
      </c>
      <c r="N95" s="19">
        <f t="shared" si="67"/>
        <v>13538461.538461538</v>
      </c>
      <c r="O95" s="19">
        <f t="shared" si="67"/>
        <v>0</v>
      </c>
      <c r="P95" s="19">
        <f t="shared" si="67"/>
        <v>0</v>
      </c>
      <c r="Q95" s="19">
        <f t="shared" si="67"/>
        <v>0</v>
      </c>
      <c r="R95" s="19">
        <f t="shared" si="67"/>
        <v>0</v>
      </c>
      <c r="S95" s="19">
        <f t="shared" si="67"/>
        <v>0</v>
      </c>
      <c r="T95" s="19">
        <f t="shared" si="67"/>
        <v>0</v>
      </c>
      <c r="U95" s="19">
        <f t="shared" si="67"/>
        <v>0</v>
      </c>
      <c r="V95" s="19">
        <f t="shared" si="67"/>
        <v>0</v>
      </c>
      <c r="W95" s="19">
        <f t="shared" si="67"/>
        <v>0</v>
      </c>
      <c r="X95" s="19">
        <f t="shared" si="67"/>
        <v>0</v>
      </c>
      <c r="Y95" s="19">
        <f t="shared" si="67"/>
        <v>0</v>
      </c>
      <c r="Z95" s="19">
        <f t="shared" si="67"/>
        <v>0</v>
      </c>
      <c r="AA95" s="19">
        <f t="shared" si="67"/>
        <v>0</v>
      </c>
      <c r="AB95" s="19">
        <f t="shared" si="67"/>
        <v>0</v>
      </c>
      <c r="AC95" s="19">
        <f t="shared" si="67"/>
        <v>0</v>
      </c>
      <c r="AD95" s="19">
        <f t="shared" si="67"/>
        <v>0</v>
      </c>
      <c r="AE95" s="19">
        <f t="shared" si="67"/>
        <v>0</v>
      </c>
      <c r="AF95" s="19">
        <f t="shared" si="67"/>
        <v>0</v>
      </c>
      <c r="AG95" s="19">
        <f t="shared" si="67"/>
        <v>0</v>
      </c>
      <c r="AH95" s="19">
        <f t="shared" si="67"/>
        <v>0</v>
      </c>
      <c r="AI95" s="19">
        <f t="shared" si="67"/>
        <v>0</v>
      </c>
      <c r="AJ95" s="19">
        <f t="shared" si="67"/>
        <v>7888351.2676466927</v>
      </c>
      <c r="AK95" s="19">
        <f t="shared" si="67"/>
        <v>0</v>
      </c>
      <c r="AL95" s="19">
        <f t="shared" si="67"/>
        <v>0</v>
      </c>
      <c r="AM95" s="19">
        <f t="shared" ref="AM95" si="73">AM60/$C60</f>
        <v>13538461.538461538</v>
      </c>
    </row>
    <row r="96" spans="1:39" x14ac:dyDescent="0.2">
      <c r="E96" s="11"/>
    </row>
    <row r="97" spans="1:39" s="19" customFormat="1" x14ac:dyDescent="0.2">
      <c r="A97" s="34" t="s">
        <v>327</v>
      </c>
      <c r="E97" s="26"/>
    </row>
    <row r="98" spans="1:39" x14ac:dyDescent="0.2">
      <c r="B98" t="str">
        <f>B28</f>
        <v>Gas CCGT</v>
      </c>
      <c r="E98" s="18">
        <f>IFERROR(SUM(E75:E79)/SUM(E75:E83),0)</f>
        <v>0.64920401902984426</v>
      </c>
      <c r="F98" s="18">
        <f t="shared" ref="F98:AL98" si="74">IFERROR(SUM(F75:F79)/SUM(F75:F83),0)</f>
        <v>0</v>
      </c>
      <c r="G98" s="18">
        <f t="shared" si="74"/>
        <v>0.74518325091835491</v>
      </c>
      <c r="H98" s="18">
        <f t="shared" si="74"/>
        <v>2.8471050717347908E-2</v>
      </c>
      <c r="I98" s="18">
        <f t="shared" si="74"/>
        <v>0</v>
      </c>
      <c r="J98" s="18">
        <f t="shared" si="74"/>
        <v>0</v>
      </c>
      <c r="K98" s="18">
        <f t="shared" si="74"/>
        <v>1</v>
      </c>
      <c r="L98" s="18">
        <f t="shared" si="74"/>
        <v>0.64355833560397535</v>
      </c>
      <c r="M98" s="18">
        <f t="shared" si="74"/>
        <v>0.31650373680208982</v>
      </c>
      <c r="N98" s="18">
        <f t="shared" si="74"/>
        <v>0</v>
      </c>
      <c r="O98" s="18">
        <f t="shared" si="74"/>
        <v>1</v>
      </c>
      <c r="P98" s="18">
        <f t="shared" si="74"/>
        <v>0.6989557372659676</v>
      </c>
      <c r="Q98" s="18">
        <f t="shared" si="74"/>
        <v>0.86856654630906327</v>
      </c>
      <c r="R98" s="18">
        <f t="shared" si="74"/>
        <v>0.95312222075517505</v>
      </c>
      <c r="S98" s="18">
        <f t="shared" si="74"/>
        <v>0.68302285193375312</v>
      </c>
      <c r="T98" s="18">
        <f t="shared" si="74"/>
        <v>0.83907462566952062</v>
      </c>
      <c r="U98" s="18">
        <f t="shared" si="74"/>
        <v>1</v>
      </c>
      <c r="V98" s="18">
        <f t="shared" si="74"/>
        <v>0.89569902667076218</v>
      </c>
      <c r="W98" s="18">
        <f t="shared" si="74"/>
        <v>0.19276698822829463</v>
      </c>
      <c r="X98" s="18">
        <f t="shared" si="74"/>
        <v>1</v>
      </c>
      <c r="Y98" s="18">
        <f t="shared" si="74"/>
        <v>0</v>
      </c>
      <c r="Z98" s="18">
        <f t="shared" si="74"/>
        <v>0.73460721868365186</v>
      </c>
      <c r="AA98" s="18">
        <f t="shared" si="74"/>
        <v>1</v>
      </c>
      <c r="AB98" s="18">
        <f t="shared" si="74"/>
        <v>0.93423413356355345</v>
      </c>
      <c r="AC98" s="18">
        <f t="shared" si="74"/>
        <v>1</v>
      </c>
      <c r="AD98" s="18">
        <f t="shared" si="74"/>
        <v>1</v>
      </c>
      <c r="AE98" s="18">
        <f t="shared" si="74"/>
        <v>0.2928541285822957</v>
      </c>
      <c r="AF98" s="18">
        <f t="shared" si="74"/>
        <v>0</v>
      </c>
      <c r="AG98" s="18">
        <f t="shared" si="74"/>
        <v>9.5014809024741423E-2</v>
      </c>
      <c r="AH98" s="18">
        <f t="shared" si="74"/>
        <v>0</v>
      </c>
      <c r="AI98" s="18">
        <f t="shared" si="74"/>
        <v>0.89522320850220471</v>
      </c>
      <c r="AJ98" s="18">
        <f t="shared" si="74"/>
        <v>1</v>
      </c>
      <c r="AK98" s="18">
        <f t="shared" si="74"/>
        <v>0</v>
      </c>
      <c r="AL98" s="18">
        <f t="shared" si="74"/>
        <v>0.93228200275147388</v>
      </c>
      <c r="AM98" s="18">
        <f t="shared" ref="AM98" si="75">IFERROR(SUM(AM75:AM79)/SUM(AM75:AM83),0)</f>
        <v>0.79671665978506701</v>
      </c>
    </row>
    <row r="99" spans="1:39" x14ac:dyDescent="0.2">
      <c r="B99" t="str">
        <f t="shared" ref="B99:B105" si="76">B29</f>
        <v>Gas conventional</v>
      </c>
      <c r="E99" s="18">
        <f>IFERROR(SUM(E80:E81)/SUM(E75:E83),1)</f>
        <v>0.33986793699113382</v>
      </c>
      <c r="F99" s="18">
        <f t="shared" ref="F99:AL99" si="77">IFERROR(SUM(F80:F81)/SUM(F75:F83),1)</f>
        <v>1</v>
      </c>
      <c r="G99" s="18">
        <f t="shared" si="77"/>
        <v>0.18823597761391581</v>
      </c>
      <c r="H99" s="18">
        <f t="shared" si="77"/>
        <v>0.96075712317954598</v>
      </c>
      <c r="I99" s="18">
        <f t="shared" si="77"/>
        <v>1</v>
      </c>
      <c r="J99" s="18">
        <f t="shared" si="77"/>
        <v>1</v>
      </c>
      <c r="K99" s="18">
        <f t="shared" si="77"/>
        <v>0</v>
      </c>
      <c r="L99" s="18">
        <f t="shared" si="77"/>
        <v>0.22208494888269673</v>
      </c>
      <c r="M99" s="18">
        <f t="shared" si="77"/>
        <v>0.35687882797220655</v>
      </c>
      <c r="N99" s="18">
        <f t="shared" si="77"/>
        <v>0.30491195551436517</v>
      </c>
      <c r="O99" s="18">
        <f t="shared" si="77"/>
        <v>0</v>
      </c>
      <c r="P99" s="18">
        <f t="shared" si="77"/>
        <v>0</v>
      </c>
      <c r="Q99" s="18">
        <f t="shared" si="77"/>
        <v>0</v>
      </c>
      <c r="R99" s="18">
        <f t="shared" si="77"/>
        <v>0</v>
      </c>
      <c r="S99" s="18">
        <f t="shared" si="77"/>
        <v>0.31697714806624688</v>
      </c>
      <c r="T99" s="18">
        <f t="shared" si="77"/>
        <v>0</v>
      </c>
      <c r="U99" s="18">
        <f t="shared" si="77"/>
        <v>0</v>
      </c>
      <c r="V99" s="18">
        <f t="shared" si="77"/>
        <v>0</v>
      </c>
      <c r="W99" s="18">
        <f t="shared" si="77"/>
        <v>0.80723301177170537</v>
      </c>
      <c r="X99" s="18">
        <f t="shared" si="77"/>
        <v>0</v>
      </c>
      <c r="Y99" s="18">
        <f t="shared" si="77"/>
        <v>1</v>
      </c>
      <c r="Z99" s="18">
        <f t="shared" si="77"/>
        <v>0.26539278131634825</v>
      </c>
      <c r="AA99" s="18">
        <f t="shared" si="77"/>
        <v>0</v>
      </c>
      <c r="AB99" s="18">
        <f t="shared" si="77"/>
        <v>0</v>
      </c>
      <c r="AC99" s="18">
        <f t="shared" si="77"/>
        <v>0</v>
      </c>
      <c r="AD99" s="18">
        <f t="shared" si="77"/>
        <v>0</v>
      </c>
      <c r="AE99" s="18">
        <f t="shared" si="77"/>
        <v>0.66622758075870026</v>
      </c>
      <c r="AF99" s="18">
        <f t="shared" si="77"/>
        <v>1</v>
      </c>
      <c r="AG99" s="18">
        <f t="shared" si="77"/>
        <v>0</v>
      </c>
      <c r="AH99" s="18">
        <f t="shared" si="77"/>
        <v>0.13688148274103043</v>
      </c>
      <c r="AI99" s="18">
        <f t="shared" si="77"/>
        <v>0.10477679149779522</v>
      </c>
      <c r="AJ99" s="18">
        <f t="shared" si="77"/>
        <v>0</v>
      </c>
      <c r="AK99" s="18">
        <f t="shared" si="77"/>
        <v>1</v>
      </c>
      <c r="AL99" s="18">
        <f t="shared" si="77"/>
        <v>2.5595606613733274E-3</v>
      </c>
      <c r="AM99" s="18">
        <f t="shared" ref="AM99" si="78">IFERROR(SUM(AM80:AM81)/SUM(AM75:AM83),1)</f>
        <v>0.10587226310147378</v>
      </c>
    </row>
    <row r="100" spans="1:39" x14ac:dyDescent="0.2">
      <c r="B100" t="str">
        <f t="shared" si="76"/>
        <v>Gas turbine</v>
      </c>
      <c r="E100" s="18">
        <f>IFERROR(SUM(E82:E83)/SUM(E75:E83),0)</f>
        <v>1.0928043979022231E-2</v>
      </c>
      <c r="F100" s="18">
        <f t="shared" ref="F100:AL100" si="79">IFERROR(SUM(F82:F83)/SUM(F75:F83),0)</f>
        <v>0</v>
      </c>
      <c r="G100" s="18">
        <f t="shared" si="79"/>
        <v>6.6580771467729338E-2</v>
      </c>
      <c r="H100" s="18">
        <f t="shared" si="79"/>
        <v>1.0771826103106187E-2</v>
      </c>
      <c r="I100" s="18">
        <f t="shared" si="79"/>
        <v>0</v>
      </c>
      <c r="J100" s="18">
        <f t="shared" si="79"/>
        <v>0</v>
      </c>
      <c r="K100" s="18">
        <f t="shared" si="79"/>
        <v>0</v>
      </c>
      <c r="L100" s="18">
        <f t="shared" si="79"/>
        <v>0.13435671551332781</v>
      </c>
      <c r="M100" s="18">
        <f t="shared" si="79"/>
        <v>0.32661743522570352</v>
      </c>
      <c r="N100" s="18">
        <f t="shared" si="79"/>
        <v>0.69508804448563488</v>
      </c>
      <c r="O100" s="18">
        <f t="shared" si="79"/>
        <v>0</v>
      </c>
      <c r="P100" s="18">
        <f t="shared" si="79"/>
        <v>0.30104426273403223</v>
      </c>
      <c r="Q100" s="18">
        <f t="shared" si="79"/>
        <v>0.1314334536909367</v>
      </c>
      <c r="R100" s="18">
        <f t="shared" si="79"/>
        <v>4.6877779244824842E-2</v>
      </c>
      <c r="S100" s="18">
        <f t="shared" si="79"/>
        <v>0</v>
      </c>
      <c r="T100" s="18">
        <f t="shared" si="79"/>
        <v>0.16092537433047938</v>
      </c>
      <c r="U100" s="18">
        <f t="shared" si="79"/>
        <v>0</v>
      </c>
      <c r="V100" s="18">
        <f t="shared" si="79"/>
        <v>0.10430097332923796</v>
      </c>
      <c r="W100" s="18">
        <f t="shared" si="79"/>
        <v>0</v>
      </c>
      <c r="X100" s="18">
        <f t="shared" si="79"/>
        <v>0</v>
      </c>
      <c r="Y100" s="18">
        <f t="shared" si="79"/>
        <v>0</v>
      </c>
      <c r="Z100" s="18">
        <f t="shared" si="79"/>
        <v>0</v>
      </c>
      <c r="AA100" s="18">
        <f t="shared" si="79"/>
        <v>0</v>
      </c>
      <c r="AB100" s="18">
        <f t="shared" si="79"/>
        <v>6.5765866436446621E-2</v>
      </c>
      <c r="AC100" s="18">
        <f t="shared" si="79"/>
        <v>0</v>
      </c>
      <c r="AD100" s="18">
        <f t="shared" si="79"/>
        <v>0</v>
      </c>
      <c r="AE100" s="18">
        <f t="shared" si="79"/>
        <v>4.0918290659004181E-2</v>
      </c>
      <c r="AF100" s="18">
        <f t="shared" si="79"/>
        <v>0</v>
      </c>
      <c r="AG100" s="18">
        <f t="shared" si="79"/>
        <v>0.90498519097525876</v>
      </c>
      <c r="AH100" s="18">
        <f t="shared" si="79"/>
        <v>0.86311851725896949</v>
      </c>
      <c r="AI100" s="18">
        <f t="shared" si="79"/>
        <v>0</v>
      </c>
      <c r="AJ100" s="18">
        <f t="shared" si="79"/>
        <v>0</v>
      </c>
      <c r="AK100" s="18">
        <f t="shared" si="79"/>
        <v>0</v>
      </c>
      <c r="AL100" s="18">
        <f t="shared" si="79"/>
        <v>6.515843658715284E-2</v>
      </c>
      <c r="AM100" s="18">
        <f t="shared" ref="AM100" si="80">IFERROR(SUM(AM82:AM83)/SUM(AM75:AM83),0)</f>
        <v>9.7411077113459171E-2</v>
      </c>
    </row>
    <row r="101" spans="1:39" x14ac:dyDescent="0.2">
      <c r="B101" t="str">
        <f t="shared" si="76"/>
        <v>Coal pulverized</v>
      </c>
      <c r="E101" s="24">
        <f>IFERROR(SUM(E84)/SUM(E84:E86),0)</f>
        <v>0</v>
      </c>
      <c r="F101" s="24">
        <f t="shared" ref="F101:AL101" si="81">IFERROR(SUM(F84)/SUM(F84:F86),0)</f>
        <v>0</v>
      </c>
      <c r="G101" s="24">
        <f t="shared" si="81"/>
        <v>0</v>
      </c>
      <c r="H101" s="24">
        <f t="shared" si="81"/>
        <v>0</v>
      </c>
      <c r="I101" s="24">
        <f t="shared" si="81"/>
        <v>0</v>
      </c>
      <c r="J101" s="24">
        <f t="shared" si="81"/>
        <v>0</v>
      </c>
      <c r="K101" s="24">
        <f t="shared" si="81"/>
        <v>0</v>
      </c>
      <c r="L101" s="24">
        <f t="shared" si="81"/>
        <v>0.27391409842783515</v>
      </c>
      <c r="M101" s="24">
        <f t="shared" si="81"/>
        <v>0.15053508588507081</v>
      </c>
      <c r="N101" s="24">
        <f t="shared" si="81"/>
        <v>0</v>
      </c>
      <c r="O101" s="24">
        <f t="shared" si="81"/>
        <v>0</v>
      </c>
      <c r="P101" s="24">
        <f t="shared" si="81"/>
        <v>0.1217212263824486</v>
      </c>
      <c r="Q101" s="24">
        <f t="shared" si="81"/>
        <v>1</v>
      </c>
      <c r="R101" s="24">
        <f t="shared" si="81"/>
        <v>0</v>
      </c>
      <c r="S101" s="24">
        <f t="shared" si="81"/>
        <v>1</v>
      </c>
      <c r="T101" s="24">
        <f t="shared" si="81"/>
        <v>0</v>
      </c>
      <c r="U101" s="24">
        <f t="shared" si="81"/>
        <v>0</v>
      </c>
      <c r="V101" s="24">
        <f t="shared" si="81"/>
        <v>0.24141901667782009</v>
      </c>
      <c r="W101" s="24">
        <f t="shared" si="81"/>
        <v>0</v>
      </c>
      <c r="X101" s="24">
        <f t="shared" si="81"/>
        <v>0</v>
      </c>
      <c r="Y101" s="24">
        <f t="shared" si="81"/>
        <v>0</v>
      </c>
      <c r="Z101" s="24">
        <f t="shared" si="81"/>
        <v>0</v>
      </c>
      <c r="AA101" s="24">
        <f t="shared" si="81"/>
        <v>0</v>
      </c>
      <c r="AB101" s="24">
        <f t="shared" si="81"/>
        <v>0.82468443197755958</v>
      </c>
      <c r="AC101" s="24">
        <f t="shared" si="81"/>
        <v>5.5565352071258386E-2</v>
      </c>
      <c r="AD101" s="24">
        <f t="shared" si="81"/>
        <v>0</v>
      </c>
      <c r="AE101" s="24">
        <f t="shared" si="81"/>
        <v>0</v>
      </c>
      <c r="AF101" s="24">
        <f t="shared" si="81"/>
        <v>0</v>
      </c>
      <c r="AG101" s="24">
        <f t="shared" si="81"/>
        <v>0</v>
      </c>
      <c r="AH101" s="24">
        <f t="shared" si="81"/>
        <v>0</v>
      </c>
      <c r="AI101" s="24">
        <f t="shared" si="81"/>
        <v>0.54235385094852839</v>
      </c>
      <c r="AJ101" s="24">
        <f t="shared" si="81"/>
        <v>0</v>
      </c>
      <c r="AK101" s="24">
        <f t="shared" si="81"/>
        <v>0</v>
      </c>
      <c r="AL101" s="24">
        <f t="shared" si="81"/>
        <v>0</v>
      </c>
      <c r="AM101" s="24">
        <f t="shared" ref="AM101" si="82">IFERROR(SUM(AM84)/SUM(AM84:AM86),0)</f>
        <v>0.20752921673110677</v>
      </c>
    </row>
    <row r="102" spans="1:39" x14ac:dyDescent="0.2">
      <c r="B102" t="str">
        <f t="shared" si="76"/>
        <v>Coal conventional</v>
      </c>
      <c r="E102" s="25">
        <f>IFERROR(SUM(E85:E86)/SUM(E84:E86),1)</f>
        <v>1</v>
      </c>
      <c r="F102" s="25">
        <f t="shared" ref="F102:AL102" si="83">IFERROR(SUM(F85:F86)/SUM(F84:F86),1)</f>
        <v>1</v>
      </c>
      <c r="G102" s="25">
        <f t="shared" si="83"/>
        <v>1</v>
      </c>
      <c r="H102" s="25">
        <f t="shared" si="83"/>
        <v>1</v>
      </c>
      <c r="I102" s="25">
        <f t="shared" si="83"/>
        <v>1</v>
      </c>
      <c r="J102" s="25">
        <f t="shared" si="83"/>
        <v>1</v>
      </c>
      <c r="K102" s="25">
        <f t="shared" si="83"/>
        <v>1</v>
      </c>
      <c r="L102" s="25">
        <f t="shared" si="83"/>
        <v>0.7260859015721649</v>
      </c>
      <c r="M102" s="25">
        <f t="shared" si="83"/>
        <v>0.84946491411492919</v>
      </c>
      <c r="N102" s="25">
        <f t="shared" si="83"/>
        <v>1</v>
      </c>
      <c r="O102" s="25">
        <f t="shared" si="83"/>
        <v>1</v>
      </c>
      <c r="P102" s="25">
        <f t="shared" si="83"/>
        <v>0.87827877361755124</v>
      </c>
      <c r="Q102" s="25">
        <f t="shared" si="83"/>
        <v>0</v>
      </c>
      <c r="R102" s="25">
        <f t="shared" si="83"/>
        <v>1</v>
      </c>
      <c r="S102" s="25">
        <f t="shared" si="83"/>
        <v>0</v>
      </c>
      <c r="T102" s="25">
        <f t="shared" si="83"/>
        <v>1</v>
      </c>
      <c r="U102" s="25">
        <f t="shared" si="83"/>
        <v>1</v>
      </c>
      <c r="V102" s="25">
        <f t="shared" si="83"/>
        <v>0.75858098332217994</v>
      </c>
      <c r="W102" s="25">
        <f t="shared" si="83"/>
        <v>1</v>
      </c>
      <c r="X102" s="25">
        <f t="shared" si="83"/>
        <v>1</v>
      </c>
      <c r="Y102" s="25">
        <f t="shared" si="83"/>
        <v>1</v>
      </c>
      <c r="Z102" s="25">
        <f t="shared" si="83"/>
        <v>1</v>
      </c>
      <c r="AA102" s="25">
        <f t="shared" si="83"/>
        <v>1</v>
      </c>
      <c r="AB102" s="25">
        <f t="shared" si="83"/>
        <v>0.17531556802244039</v>
      </c>
      <c r="AC102" s="25">
        <f t="shared" si="83"/>
        <v>0.94443464792874154</v>
      </c>
      <c r="AD102" s="25">
        <f t="shared" si="83"/>
        <v>1</v>
      </c>
      <c r="AE102" s="25">
        <f t="shared" si="83"/>
        <v>1</v>
      </c>
      <c r="AF102" s="25">
        <f t="shared" si="83"/>
        <v>1</v>
      </c>
      <c r="AG102" s="25">
        <f t="shared" si="83"/>
        <v>1</v>
      </c>
      <c r="AH102" s="25">
        <f t="shared" si="83"/>
        <v>1</v>
      </c>
      <c r="AI102" s="25">
        <f t="shared" si="83"/>
        <v>0.4576461490514715</v>
      </c>
      <c r="AJ102" s="25">
        <f t="shared" si="83"/>
        <v>1</v>
      </c>
      <c r="AK102" s="25">
        <f t="shared" si="83"/>
        <v>1</v>
      </c>
      <c r="AL102" s="25">
        <f t="shared" si="83"/>
        <v>1</v>
      </c>
      <c r="AM102" s="25">
        <f t="shared" ref="AM102" si="84">IFERROR(SUM(AM85:AM86)/SUM(AM84:AM86),1)</f>
        <v>0.7924707832688932</v>
      </c>
    </row>
    <row r="103" spans="1:39" x14ac:dyDescent="0.2">
      <c r="B103" t="str">
        <f t="shared" si="76"/>
        <v>Oil-fired plant</v>
      </c>
      <c r="E103" s="11">
        <f>1</f>
        <v>1</v>
      </c>
      <c r="F103" s="11">
        <f>1</f>
        <v>1</v>
      </c>
      <c r="G103" s="11">
        <f>1</f>
        <v>1</v>
      </c>
      <c r="H103" s="11">
        <f>1</f>
        <v>1</v>
      </c>
      <c r="I103" s="11">
        <f>1</f>
        <v>1</v>
      </c>
      <c r="J103" s="11">
        <f>1</f>
        <v>1</v>
      </c>
      <c r="K103" s="11">
        <f>1</f>
        <v>1</v>
      </c>
      <c r="L103" s="11">
        <f>1</f>
        <v>1</v>
      </c>
      <c r="M103" s="11">
        <f>1</f>
        <v>1</v>
      </c>
      <c r="N103" s="11">
        <f>1</f>
        <v>1</v>
      </c>
      <c r="O103" s="11">
        <f>1</f>
        <v>1</v>
      </c>
      <c r="P103" s="11">
        <f>1</f>
        <v>1</v>
      </c>
      <c r="Q103" s="11">
        <f>1</f>
        <v>1</v>
      </c>
      <c r="R103" s="11">
        <f>1</f>
        <v>1</v>
      </c>
      <c r="S103" s="11">
        <f>1</f>
        <v>1</v>
      </c>
      <c r="T103" s="11">
        <f>1</f>
        <v>1</v>
      </c>
      <c r="U103" s="11">
        <f>1</f>
        <v>1</v>
      </c>
      <c r="V103" s="11">
        <f>1</f>
        <v>1</v>
      </c>
      <c r="W103" s="11">
        <f>1</f>
        <v>1</v>
      </c>
      <c r="X103" s="11">
        <f>1</f>
        <v>1</v>
      </c>
      <c r="Y103" s="11">
        <f>1</f>
        <v>1</v>
      </c>
      <c r="Z103" s="11">
        <f>1</f>
        <v>1</v>
      </c>
      <c r="AA103" s="11">
        <f>1</f>
        <v>1</v>
      </c>
      <c r="AB103" s="11">
        <f>1</f>
        <v>1</v>
      </c>
      <c r="AC103" s="11">
        <f>1</f>
        <v>1</v>
      </c>
      <c r="AD103" s="11">
        <f>1</f>
        <v>1</v>
      </c>
      <c r="AE103" s="11">
        <f>1</f>
        <v>1</v>
      </c>
      <c r="AF103" s="11">
        <f>1</f>
        <v>1</v>
      </c>
      <c r="AG103" s="11">
        <f>1</f>
        <v>1</v>
      </c>
      <c r="AH103" s="11">
        <f>1</f>
        <v>1</v>
      </c>
      <c r="AI103" s="11">
        <f>1</f>
        <v>1</v>
      </c>
      <c r="AJ103" s="11">
        <f>1</f>
        <v>1</v>
      </c>
      <c r="AK103" s="11">
        <f>1</f>
        <v>1</v>
      </c>
      <c r="AL103" s="11">
        <f>1</f>
        <v>1</v>
      </c>
      <c r="AM103" s="11">
        <f>1</f>
        <v>1</v>
      </c>
    </row>
    <row r="104" spans="1:39" ht="15" customHeight="1" x14ac:dyDescent="0.2">
      <c r="B104" t="str">
        <f t="shared" si="76"/>
        <v>Lignite plant</v>
      </c>
      <c r="E104" s="11">
        <f>1</f>
        <v>1</v>
      </c>
      <c r="F104" s="11">
        <f>1</f>
        <v>1</v>
      </c>
      <c r="G104" s="11">
        <f>1</f>
        <v>1</v>
      </c>
      <c r="H104" s="11">
        <f>1</f>
        <v>1</v>
      </c>
      <c r="I104" s="11">
        <f>1</f>
        <v>1</v>
      </c>
      <c r="J104" s="11">
        <f>1</f>
        <v>1</v>
      </c>
      <c r="K104" s="11">
        <f>1</f>
        <v>1</v>
      </c>
      <c r="L104" s="11">
        <f>1</f>
        <v>1</v>
      </c>
      <c r="M104" s="11">
        <f>1</f>
        <v>1</v>
      </c>
      <c r="N104" s="11">
        <f>1</f>
        <v>1</v>
      </c>
      <c r="O104" s="11">
        <f>1</f>
        <v>1</v>
      </c>
      <c r="P104" s="11">
        <f>1</f>
        <v>1</v>
      </c>
      <c r="Q104" s="11">
        <f>1</f>
        <v>1</v>
      </c>
      <c r="R104" s="11">
        <f>1</f>
        <v>1</v>
      </c>
      <c r="S104" s="11">
        <f>1</f>
        <v>1</v>
      </c>
      <c r="T104" s="11">
        <f>1</f>
        <v>1</v>
      </c>
      <c r="U104" s="11">
        <f>1</f>
        <v>1</v>
      </c>
      <c r="V104" s="11">
        <f>1</f>
        <v>1</v>
      </c>
      <c r="W104" s="11">
        <f>1</f>
        <v>1</v>
      </c>
      <c r="X104" s="11">
        <f>1</f>
        <v>1</v>
      </c>
      <c r="Y104" s="11">
        <f>1</f>
        <v>1</v>
      </c>
      <c r="Z104" s="11">
        <f>1</f>
        <v>1</v>
      </c>
      <c r="AA104" s="11">
        <f>1</f>
        <v>1</v>
      </c>
      <c r="AB104" s="11">
        <f>1</f>
        <v>1</v>
      </c>
      <c r="AC104" s="11">
        <f>1</f>
        <v>1</v>
      </c>
      <c r="AD104" s="11">
        <f>1</f>
        <v>1</v>
      </c>
      <c r="AE104" s="11">
        <f>1</f>
        <v>1</v>
      </c>
      <c r="AF104" s="11">
        <f>1</f>
        <v>1</v>
      </c>
      <c r="AG104" s="11">
        <f>1</f>
        <v>1</v>
      </c>
      <c r="AH104" s="11">
        <f>1</f>
        <v>1</v>
      </c>
      <c r="AI104" s="11">
        <f>1</f>
        <v>1</v>
      </c>
      <c r="AJ104" s="11">
        <f>1</f>
        <v>1</v>
      </c>
      <c r="AK104" s="11">
        <f>1</f>
        <v>1</v>
      </c>
      <c r="AL104" s="11">
        <f>1</f>
        <v>1</v>
      </c>
      <c r="AM104" s="11">
        <f>1</f>
        <v>1</v>
      </c>
    </row>
    <row r="105" spans="1:39" s="19" customFormat="1" x14ac:dyDescent="0.2">
      <c r="B105" t="str">
        <f t="shared" si="76"/>
        <v>Nuclear conventional</v>
      </c>
      <c r="E105" s="26">
        <f>1</f>
        <v>1</v>
      </c>
      <c r="F105" s="26">
        <f>1</f>
        <v>1</v>
      </c>
      <c r="G105" s="26">
        <f>1</f>
        <v>1</v>
      </c>
      <c r="H105" s="26">
        <f>1</f>
        <v>1</v>
      </c>
      <c r="I105" s="26">
        <f>1</f>
        <v>1</v>
      </c>
      <c r="J105" s="26">
        <f>1</f>
        <v>1</v>
      </c>
      <c r="K105" s="26">
        <f>1</f>
        <v>1</v>
      </c>
      <c r="L105" s="26">
        <f>1</f>
        <v>1</v>
      </c>
      <c r="M105" s="26">
        <f>1</f>
        <v>1</v>
      </c>
      <c r="N105" s="26">
        <f>1</f>
        <v>1</v>
      </c>
      <c r="O105" s="26">
        <f>1</f>
        <v>1</v>
      </c>
      <c r="P105" s="26">
        <f>1</f>
        <v>1</v>
      </c>
      <c r="Q105" s="26">
        <f>1</f>
        <v>1</v>
      </c>
      <c r="R105" s="26">
        <f>1</f>
        <v>1</v>
      </c>
      <c r="S105" s="26">
        <f>1</f>
        <v>1</v>
      </c>
      <c r="T105" s="26">
        <f>1</f>
        <v>1</v>
      </c>
      <c r="U105" s="26">
        <f>1</f>
        <v>1</v>
      </c>
      <c r="V105" s="26">
        <f>1</f>
        <v>1</v>
      </c>
      <c r="W105" s="26">
        <f>1</f>
        <v>1</v>
      </c>
      <c r="X105" s="26">
        <f>1</f>
        <v>1</v>
      </c>
      <c r="Y105" s="26">
        <f>1</f>
        <v>1</v>
      </c>
      <c r="Z105" s="26">
        <f>1</f>
        <v>1</v>
      </c>
      <c r="AA105" s="26">
        <f>1</f>
        <v>1</v>
      </c>
      <c r="AB105" s="26">
        <f>1</f>
        <v>1</v>
      </c>
      <c r="AC105" s="26">
        <f>1</f>
        <v>1</v>
      </c>
      <c r="AD105" s="26">
        <f>1</f>
        <v>1</v>
      </c>
      <c r="AE105" s="26">
        <f>1</f>
        <v>1</v>
      </c>
      <c r="AF105" s="26">
        <f>1</f>
        <v>1</v>
      </c>
      <c r="AG105" s="26">
        <f>1</f>
        <v>1</v>
      </c>
      <c r="AH105" s="26">
        <f>1</f>
        <v>1</v>
      </c>
      <c r="AI105" s="26">
        <f>1</f>
        <v>1</v>
      </c>
      <c r="AJ105" s="26">
        <f>1</f>
        <v>1</v>
      </c>
      <c r="AK105" s="26">
        <f>1</f>
        <v>1</v>
      </c>
      <c r="AL105" s="26">
        <f>1</f>
        <v>1</v>
      </c>
      <c r="AM105" s="26">
        <f>1</f>
        <v>1</v>
      </c>
    </row>
    <row r="106" spans="1:39" x14ac:dyDescent="0.2">
      <c r="E106" s="11"/>
    </row>
    <row r="111" spans="1:39" x14ac:dyDescent="0.2">
      <c r="B111" s="13"/>
      <c r="C111" s="13"/>
      <c r="D11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2190-F31C-9549-BA1A-DF86F110C384}">
  <sheetPr>
    <tabColor theme="7" tint="0.79998168889431442"/>
  </sheetPr>
  <dimension ref="A1:AE34"/>
  <sheetViews>
    <sheetView tabSelected="1" topLeftCell="I1" workbookViewId="0">
      <selection activeCell="AD3" sqref="AD3"/>
    </sheetView>
  </sheetViews>
  <sheetFormatPr baseColWidth="10" defaultRowHeight="16" x14ac:dyDescent="0.2"/>
  <cols>
    <col min="1" max="1" width="21.5" customWidth="1"/>
    <col min="2" max="2" width="12" customWidth="1"/>
  </cols>
  <sheetData>
    <row r="1" spans="1:31" x14ac:dyDescent="0.2">
      <c r="A1" s="35" t="s">
        <v>315</v>
      </c>
      <c r="B1" s="52"/>
    </row>
    <row r="2" spans="1:31" s="35" customFormat="1" ht="15" customHeight="1" x14ac:dyDescent="0.2">
      <c r="A2" s="35" t="s">
        <v>147</v>
      </c>
      <c r="B2" s="35" t="s">
        <v>318</v>
      </c>
      <c r="C2" s="35" t="s">
        <v>34</v>
      </c>
      <c r="D2" s="42" t="s">
        <v>36</v>
      </c>
      <c r="E2" s="36" t="s">
        <v>37</v>
      </c>
      <c r="F2" s="35" t="s">
        <v>39</v>
      </c>
      <c r="G2" s="35" t="s">
        <v>40</v>
      </c>
      <c r="H2" s="35" t="s">
        <v>41</v>
      </c>
      <c r="I2" s="35" t="s">
        <v>148</v>
      </c>
      <c r="J2" s="35" t="s">
        <v>44</v>
      </c>
      <c r="K2" s="35" t="s">
        <v>45</v>
      </c>
      <c r="L2" s="35" t="s">
        <v>46</v>
      </c>
      <c r="M2" s="35" t="s">
        <v>47</v>
      </c>
      <c r="N2" s="35" t="s">
        <v>68</v>
      </c>
      <c r="O2" s="35" t="s">
        <v>187</v>
      </c>
      <c r="P2" s="35" t="s">
        <v>49</v>
      </c>
      <c r="Q2" s="35" t="s">
        <v>50</v>
      </c>
      <c r="R2" s="35" t="s">
        <v>51</v>
      </c>
      <c r="S2" s="35" t="s">
        <v>52</v>
      </c>
      <c r="T2" s="35" t="s">
        <v>53</v>
      </c>
      <c r="U2" s="35" t="s">
        <v>186</v>
      </c>
      <c r="V2" s="35" t="s">
        <v>54</v>
      </c>
      <c r="W2" s="35" t="s">
        <v>58</v>
      </c>
      <c r="X2" s="35" t="s">
        <v>59</v>
      </c>
      <c r="Y2" s="35" t="s">
        <v>60</v>
      </c>
      <c r="Z2" s="35" t="s">
        <v>61</v>
      </c>
      <c r="AA2" s="35" t="s">
        <v>63</v>
      </c>
      <c r="AB2" s="35" t="s">
        <v>64</v>
      </c>
      <c r="AC2" s="35" t="s">
        <v>65</v>
      </c>
      <c r="AD2" s="35" t="s">
        <v>57</v>
      </c>
      <c r="AE2" s="35" t="s">
        <v>345</v>
      </c>
    </row>
    <row r="3" spans="1:31" x14ac:dyDescent="0.2">
      <c r="A3" t="s">
        <v>5</v>
      </c>
      <c r="B3" t="s">
        <v>234</v>
      </c>
      <c r="C3" s="11">
        <f>INDEX('FLH renewables ninja'!$C:$C,MATCH('calculation renewable pp'!C$2,'FLH renewables ninja'!$A:$A,0),1)</f>
        <v>948.77754416993014</v>
      </c>
      <c r="D3" s="11">
        <f>INDEX('FLH renewables ninja'!$C:$C,MATCH('calculation renewable pp'!D$2,'FLH renewables ninja'!$A:$A,0),1)</f>
        <v>869.45262222302438</v>
      </c>
      <c r="E3" s="11">
        <f>INDEX('FLH renewables ninja'!$C:$C,MATCH('calculation renewable pp'!E$2,'FLH renewables ninja'!$A:$A,0),1)</f>
        <v>1063.4851599862843</v>
      </c>
      <c r="F3" s="11">
        <f>INDEX('FLH renewables ninja'!$C:$C,MATCH('calculation renewable pp'!F$2,'FLH renewables ninja'!$A:$A,0),1)</f>
        <v>1199.9111954305024</v>
      </c>
      <c r="G3" s="11">
        <f>INDEX('FLH renewables ninja'!$C:$C,MATCH('calculation renewable pp'!G$2,'FLH renewables ninja'!$A:$A,0),1)</f>
        <v>927.56294869249791</v>
      </c>
      <c r="H3" s="11">
        <f>INDEX('FLH renewables ninja'!$C:$C,MATCH('calculation renewable pp'!H$2,'FLH renewables ninja'!$A:$A,0),1)</f>
        <v>867.97087852592449</v>
      </c>
      <c r="I3" s="11">
        <f>INDEX('FLH renewables ninja'!$C:$C,MATCH('calculation renewable pp'!I$2,'FLH renewables ninja'!$A:$A,0),1)</f>
        <v>777.99445687679349</v>
      </c>
      <c r="J3" s="11">
        <f>INDEX('FLH renewables ninja'!$C:$C,MATCH('calculation renewable pp'!J$2,'FLH renewables ninja'!$A:$A,0),1)</f>
        <v>751.96380321596803</v>
      </c>
      <c r="K3" s="11">
        <f>INDEX('FLH renewables ninja'!$C:$C,MATCH('calculation renewable pp'!K$2,'FLH renewables ninja'!$A:$A,0),1)</f>
        <v>1185.6852042013318</v>
      </c>
      <c r="L3" s="11">
        <f>INDEX('FLH renewables ninja'!$C:$C,MATCH('calculation renewable pp'!L$2,'FLH renewables ninja'!$A:$A,0),1)</f>
        <v>669.31943115987804</v>
      </c>
      <c r="M3" s="11">
        <f>INDEX('FLH renewables ninja'!$C:$C,MATCH('calculation renewable pp'!M$2,'FLH renewables ninja'!$A:$A,0),1)</f>
        <v>974.81523885149159</v>
      </c>
      <c r="N3" s="11">
        <f>INDEX('FLH renewables ninja'!$C:$C,MATCH('calculation renewable pp'!N$2,'FLH renewables ninja'!$A:$A,0),1)</f>
        <v>754.51108805110903</v>
      </c>
      <c r="O3" s="11">
        <f>INDEX('FLH renewables ninja'!$C:$C,MATCH('calculation renewable pp'!O$2,'FLH renewables ninja'!$A:$A,0),1)</f>
        <v>1113.7736947537494</v>
      </c>
      <c r="P3" s="11">
        <f>INDEX('FLH renewables ninja'!$C:$C,MATCH('calculation renewable pp'!P$2,'FLH renewables ninja'!$A:$A,0),1)</f>
        <v>985.77576113046143</v>
      </c>
      <c r="Q3" s="11">
        <f>INDEX('FLH renewables ninja'!$C:$C,MATCH('calculation renewable pp'!Q$2,'FLH renewables ninja'!$A:$A,0),1)</f>
        <v>951.412450596452</v>
      </c>
      <c r="R3" s="11">
        <f>INDEX('FLH renewables ninja'!$C:$C,MATCH('calculation renewable pp'!R$2,'FLH renewables ninja'!$A:$A,0),1)</f>
        <v>746.29656385916155</v>
      </c>
      <c r="S3" s="11">
        <f>INDEX('FLH renewables ninja'!$C:$C,MATCH('calculation renewable pp'!S$2,'FLH renewables ninja'!$A:$A,0),1)</f>
        <v>1066.8601559257188</v>
      </c>
      <c r="T3" s="11">
        <f>INDEX('FLH renewables ninja'!$C:$C,MATCH('calculation renewable pp'!T$2,'FLH renewables ninja'!$A:$A,0),1)</f>
        <v>794.34057768312368</v>
      </c>
      <c r="U3" s="11">
        <f>INDEX('FLH renewables ninja'!$C:$C,MATCH('calculation renewable pp'!U$2,'FLH renewables ninja'!$A:$A,0),1)</f>
        <v>901.21231975600517</v>
      </c>
      <c r="V3" s="11">
        <f>INDEX('FLH renewables ninja'!$C:$C,MATCH('calculation renewable pp'!V$2,'FLH renewables ninja'!$A:$A,0),1)</f>
        <v>751.10479868618154</v>
      </c>
      <c r="W3" s="11">
        <f>INDEX('FLH renewables ninja'!$C:$C,MATCH('calculation renewable pp'!W$2,'FLH renewables ninja'!$A:$A,0),1)</f>
        <v>867</v>
      </c>
      <c r="X3" s="11">
        <f>INDEX('FLH renewables ninja'!$C:$C,MATCH('calculation renewable pp'!X$2,'FLH renewables ninja'!$A:$A,0),1)</f>
        <v>850.7321127573947</v>
      </c>
      <c r="Y3" s="11">
        <f>INDEX('FLH renewables ninja'!$C:$C,MATCH('calculation renewable pp'!Y$2,'FLH renewables ninja'!$A:$A,0),1)</f>
        <v>1176.1086336647959</v>
      </c>
      <c r="Z3" s="11">
        <f>INDEX('FLH renewables ninja'!$C:$C,MATCH('calculation renewable pp'!Z$2,'FLH renewables ninja'!$A:$A,0),1)</f>
        <v>980.29158831278983</v>
      </c>
      <c r="AA3" s="11">
        <f>INDEX('FLH renewables ninja'!$C:$C,MATCH('calculation renewable pp'!AA$2,'FLH renewables ninja'!$A:$A,0),1)</f>
        <v>685.20006226200576</v>
      </c>
      <c r="AB3" s="11">
        <f>INDEX('FLH renewables ninja'!$C:$C,MATCH('calculation renewable pp'!AB$2,'FLH renewables ninja'!$A:$A,0),1)</f>
        <v>959.36332767861188</v>
      </c>
      <c r="AC3" s="11">
        <f>INDEX('FLH renewables ninja'!$C:$C,MATCH('calculation renewable pp'!AC$2,'FLH renewables ninja'!$A:$A,0),1)</f>
        <v>931.8024255111801</v>
      </c>
      <c r="AD3" s="11">
        <f>INDEX('FLH renewables ninja'!$C:$C,MATCH('calculation renewable pp'!AD$2,'FLH renewables ninja'!$A:$A,0),1)</f>
        <v>1217.9682842756854</v>
      </c>
      <c r="AE3" s="11">
        <f>INDEX('FLH renewables ninja'!$C:$C,MATCH('calculation renewable pp'!AE$2,'FLH renewables ninja'!$A:$A,0),1)</f>
        <v>951.41289350581599</v>
      </c>
    </row>
    <row r="4" spans="1:31" x14ac:dyDescent="0.2">
      <c r="A4" t="s">
        <v>6</v>
      </c>
      <c r="B4" t="s">
        <v>234</v>
      </c>
      <c r="C4" s="11">
        <f>INDEX('FLH renewables ninja'!$C:$C,MATCH('calculation renewable pp'!C$2,'FLH renewables ninja'!$A:$A,0),1)</f>
        <v>948.77754416993014</v>
      </c>
      <c r="D4" s="11">
        <f>INDEX('FLH renewables ninja'!$C:$C,MATCH('calculation renewable pp'!D$2,'FLH renewables ninja'!$A:$A,0),1)</f>
        <v>869.45262222302438</v>
      </c>
      <c r="E4" s="11">
        <f>INDEX('FLH renewables ninja'!$C:$C,MATCH('calculation renewable pp'!E$2,'FLH renewables ninja'!$A:$A,0),1)</f>
        <v>1063.4851599862843</v>
      </c>
      <c r="F4" s="11">
        <f>INDEX('FLH renewables ninja'!$C:$C,MATCH('calculation renewable pp'!F$2,'FLH renewables ninja'!$A:$A,0),1)</f>
        <v>1199.9111954305024</v>
      </c>
      <c r="G4" s="11">
        <f>INDEX('FLH renewables ninja'!$C:$C,MATCH('calculation renewable pp'!G$2,'FLH renewables ninja'!$A:$A,0),1)</f>
        <v>927.56294869249791</v>
      </c>
      <c r="H4" s="11">
        <f>INDEX('FLH renewables ninja'!$C:$C,MATCH('calculation renewable pp'!H$2,'FLH renewables ninja'!$A:$A,0),1)</f>
        <v>867.97087852592449</v>
      </c>
      <c r="I4" s="11">
        <f>INDEX('FLH renewables ninja'!$C:$C,MATCH('calculation renewable pp'!I$2,'FLH renewables ninja'!$A:$A,0),1)</f>
        <v>777.99445687679349</v>
      </c>
      <c r="J4" s="11">
        <f>INDEX('FLH renewables ninja'!$C:$C,MATCH('calculation renewable pp'!J$2,'FLH renewables ninja'!$A:$A,0),1)</f>
        <v>751.96380321596803</v>
      </c>
      <c r="K4" s="11">
        <f>INDEX('FLH renewables ninja'!$C:$C,MATCH('calculation renewable pp'!K$2,'FLH renewables ninja'!$A:$A,0),1)</f>
        <v>1185.6852042013318</v>
      </c>
      <c r="L4" s="11">
        <f>INDEX('FLH renewables ninja'!$C:$C,MATCH('calculation renewable pp'!L$2,'FLH renewables ninja'!$A:$A,0),1)</f>
        <v>669.31943115987804</v>
      </c>
      <c r="M4" s="11">
        <f>INDEX('FLH renewables ninja'!$C:$C,MATCH('calculation renewable pp'!M$2,'FLH renewables ninja'!$A:$A,0),1)</f>
        <v>974.81523885149159</v>
      </c>
      <c r="N4" s="11">
        <f>INDEX('FLH renewables ninja'!$C:$C,MATCH('calculation renewable pp'!N$2,'FLH renewables ninja'!$A:$A,0),1)</f>
        <v>754.51108805110903</v>
      </c>
      <c r="O4" s="11">
        <f>INDEX('FLH renewables ninja'!$C:$C,MATCH('calculation renewable pp'!O$2,'FLH renewables ninja'!$A:$A,0),1)</f>
        <v>1113.7736947537494</v>
      </c>
      <c r="P4" s="11">
        <f>INDEX('FLH renewables ninja'!$C:$C,MATCH('calculation renewable pp'!P$2,'FLH renewables ninja'!$A:$A,0),1)</f>
        <v>985.77576113046143</v>
      </c>
      <c r="Q4" s="11">
        <f>INDEX('FLH renewables ninja'!$C:$C,MATCH('calculation renewable pp'!Q$2,'FLH renewables ninja'!$A:$A,0),1)</f>
        <v>951.412450596452</v>
      </c>
      <c r="R4" s="11">
        <f>INDEX('FLH renewables ninja'!$C:$C,MATCH('calculation renewable pp'!R$2,'FLH renewables ninja'!$A:$A,0),1)</f>
        <v>746.29656385916155</v>
      </c>
      <c r="S4" s="11">
        <f>INDEX('FLH renewables ninja'!$C:$C,MATCH('calculation renewable pp'!S$2,'FLH renewables ninja'!$A:$A,0),1)</f>
        <v>1066.8601559257188</v>
      </c>
      <c r="T4" s="11">
        <f>INDEX('FLH renewables ninja'!$C:$C,MATCH('calculation renewable pp'!T$2,'FLH renewables ninja'!$A:$A,0),1)</f>
        <v>794.34057768312368</v>
      </c>
      <c r="U4" s="11">
        <f>INDEX('FLH renewables ninja'!$C:$C,MATCH('calculation renewable pp'!U$2,'FLH renewables ninja'!$A:$A,0),1)</f>
        <v>901.21231975600517</v>
      </c>
      <c r="V4" s="11">
        <f>INDEX('FLH renewables ninja'!$C:$C,MATCH('calculation renewable pp'!V$2,'FLH renewables ninja'!$A:$A,0),1)</f>
        <v>751.10479868618154</v>
      </c>
      <c r="W4" s="11">
        <f>INDEX('FLH renewables ninja'!$C:$C,MATCH('calculation renewable pp'!W$2,'FLH renewables ninja'!$A:$A,0),1)</f>
        <v>867</v>
      </c>
      <c r="X4" s="11">
        <f>INDEX('FLH renewables ninja'!$C:$C,MATCH('calculation renewable pp'!X$2,'FLH renewables ninja'!$A:$A,0),1)</f>
        <v>850.7321127573947</v>
      </c>
      <c r="Y4" s="11">
        <f>INDEX('FLH renewables ninja'!$C:$C,MATCH('calculation renewable pp'!Y$2,'FLH renewables ninja'!$A:$A,0),1)</f>
        <v>1176.1086336647959</v>
      </c>
      <c r="Z4" s="11">
        <f>INDEX('FLH renewables ninja'!$C:$C,MATCH('calculation renewable pp'!Z$2,'FLH renewables ninja'!$A:$A,0),1)</f>
        <v>980.29158831278983</v>
      </c>
      <c r="AA4" s="11">
        <f>INDEX('FLH renewables ninja'!$C:$C,MATCH('calculation renewable pp'!AA$2,'FLH renewables ninja'!$A:$A,0),1)</f>
        <v>685.20006226200576</v>
      </c>
      <c r="AB4" s="11">
        <f>INDEX('FLH renewables ninja'!$C:$C,MATCH('calculation renewable pp'!AB$2,'FLH renewables ninja'!$A:$A,0),1)</f>
        <v>959.36332767861188</v>
      </c>
      <c r="AC4" s="11">
        <f>INDEX('FLH renewables ninja'!$C:$C,MATCH('calculation renewable pp'!AC$2,'FLH renewables ninja'!$A:$A,0),1)</f>
        <v>931.8024255111801</v>
      </c>
      <c r="AD4" s="11">
        <f>INDEX('FLH renewables ninja'!$C:$C,MATCH('calculation renewable pp'!AD$2,'FLH renewables ninja'!$A:$A,0),1)</f>
        <v>1217.9682842756854</v>
      </c>
      <c r="AE4" s="11">
        <f>INDEX('FLH renewables ninja'!$C:$C,MATCH('calculation renewable pp'!AE$2,'FLH renewables ninja'!$A:$A,0),1)</f>
        <v>951.41289350581599</v>
      </c>
    </row>
    <row r="5" spans="1:31" x14ac:dyDescent="0.2">
      <c r="A5" t="s">
        <v>7</v>
      </c>
      <c r="B5" t="s">
        <v>234</v>
      </c>
      <c r="C5" s="11">
        <f>INDEX('FLH renewables ninja'!$C:$C,MATCH('calculation renewable pp'!C$2,'FLH renewables ninja'!$A:$A,0),1)</f>
        <v>948.77754416993014</v>
      </c>
      <c r="D5" s="11">
        <f>INDEX('FLH renewables ninja'!$C:$C,MATCH('calculation renewable pp'!D$2,'FLH renewables ninja'!$A:$A,0),1)</f>
        <v>869.45262222302438</v>
      </c>
      <c r="E5" s="11">
        <f>INDEX('FLH renewables ninja'!$C:$C,MATCH('calculation renewable pp'!E$2,'FLH renewables ninja'!$A:$A,0),1)</f>
        <v>1063.4851599862843</v>
      </c>
      <c r="F5" s="11">
        <f>INDEX('FLH renewables ninja'!$C:$C,MATCH('calculation renewable pp'!F$2,'FLH renewables ninja'!$A:$A,0),1)</f>
        <v>1199.9111954305024</v>
      </c>
      <c r="G5" s="11">
        <f>INDEX('FLH renewables ninja'!$C:$C,MATCH('calculation renewable pp'!G$2,'FLH renewables ninja'!$A:$A,0),1)</f>
        <v>927.56294869249791</v>
      </c>
      <c r="H5" s="11">
        <f>INDEX('FLH renewables ninja'!$C:$C,MATCH('calculation renewable pp'!H$2,'FLH renewables ninja'!$A:$A,0),1)</f>
        <v>867.97087852592449</v>
      </c>
      <c r="I5" s="11">
        <f>INDEX('FLH renewables ninja'!$C:$C,MATCH('calculation renewable pp'!I$2,'FLH renewables ninja'!$A:$A,0),1)</f>
        <v>777.99445687679349</v>
      </c>
      <c r="J5" s="11">
        <f>INDEX('FLH renewables ninja'!$C:$C,MATCH('calculation renewable pp'!J$2,'FLH renewables ninja'!$A:$A,0),1)</f>
        <v>751.96380321596803</v>
      </c>
      <c r="K5" s="11">
        <f>INDEX('FLH renewables ninja'!$C:$C,MATCH('calculation renewable pp'!K$2,'FLH renewables ninja'!$A:$A,0),1)</f>
        <v>1185.6852042013318</v>
      </c>
      <c r="L5" s="11">
        <f>INDEX('FLH renewables ninja'!$C:$C,MATCH('calculation renewable pp'!L$2,'FLH renewables ninja'!$A:$A,0),1)</f>
        <v>669.31943115987804</v>
      </c>
      <c r="M5" s="11">
        <f>INDEX('FLH renewables ninja'!$C:$C,MATCH('calculation renewable pp'!M$2,'FLH renewables ninja'!$A:$A,0),1)</f>
        <v>974.81523885149159</v>
      </c>
      <c r="N5" s="11">
        <f>INDEX('FLH renewables ninja'!$C:$C,MATCH('calculation renewable pp'!N$2,'FLH renewables ninja'!$A:$A,0),1)</f>
        <v>754.51108805110903</v>
      </c>
      <c r="O5" s="11">
        <f>INDEX('FLH renewables ninja'!$C:$C,MATCH('calculation renewable pp'!O$2,'FLH renewables ninja'!$A:$A,0),1)</f>
        <v>1113.7736947537494</v>
      </c>
      <c r="P5" s="11">
        <f>INDEX('FLH renewables ninja'!$C:$C,MATCH('calculation renewable pp'!P$2,'FLH renewables ninja'!$A:$A,0),1)</f>
        <v>985.77576113046143</v>
      </c>
      <c r="Q5" s="11">
        <f>INDEX('FLH renewables ninja'!$C:$C,MATCH('calculation renewable pp'!Q$2,'FLH renewables ninja'!$A:$A,0),1)</f>
        <v>951.412450596452</v>
      </c>
      <c r="R5" s="11">
        <f>INDEX('FLH renewables ninja'!$C:$C,MATCH('calculation renewable pp'!R$2,'FLH renewables ninja'!$A:$A,0),1)</f>
        <v>746.29656385916155</v>
      </c>
      <c r="S5" s="11">
        <f>INDEX('FLH renewables ninja'!$C:$C,MATCH('calculation renewable pp'!S$2,'FLH renewables ninja'!$A:$A,0),1)</f>
        <v>1066.8601559257188</v>
      </c>
      <c r="T5" s="11">
        <f>INDEX('FLH renewables ninja'!$C:$C,MATCH('calculation renewable pp'!T$2,'FLH renewables ninja'!$A:$A,0),1)</f>
        <v>794.34057768312368</v>
      </c>
      <c r="U5" s="11">
        <f>INDEX('FLH renewables ninja'!$C:$C,MATCH('calculation renewable pp'!U$2,'FLH renewables ninja'!$A:$A,0),1)</f>
        <v>901.21231975600517</v>
      </c>
      <c r="V5" s="11">
        <f>INDEX('FLH renewables ninja'!$C:$C,MATCH('calculation renewable pp'!V$2,'FLH renewables ninja'!$A:$A,0),1)</f>
        <v>751.10479868618154</v>
      </c>
      <c r="W5" s="11">
        <f>INDEX('FLH renewables ninja'!$C:$C,MATCH('calculation renewable pp'!W$2,'FLH renewables ninja'!$A:$A,0),1)</f>
        <v>867</v>
      </c>
      <c r="X5" s="11">
        <f>INDEX('FLH renewables ninja'!$C:$C,MATCH('calculation renewable pp'!X$2,'FLH renewables ninja'!$A:$A,0),1)</f>
        <v>850.7321127573947</v>
      </c>
      <c r="Y5" s="11">
        <f>INDEX('FLH renewables ninja'!$C:$C,MATCH('calculation renewable pp'!Y$2,'FLH renewables ninja'!$A:$A,0),1)</f>
        <v>1176.1086336647959</v>
      </c>
      <c r="Z5" s="11">
        <f>INDEX('FLH renewables ninja'!$C:$C,MATCH('calculation renewable pp'!Z$2,'FLH renewables ninja'!$A:$A,0),1)</f>
        <v>980.29158831278983</v>
      </c>
      <c r="AA5" s="11">
        <f>INDEX('FLH renewables ninja'!$C:$C,MATCH('calculation renewable pp'!AA$2,'FLH renewables ninja'!$A:$A,0),1)</f>
        <v>685.20006226200576</v>
      </c>
      <c r="AB5" s="11">
        <f>INDEX('FLH renewables ninja'!$C:$C,MATCH('calculation renewable pp'!AB$2,'FLH renewables ninja'!$A:$A,0),1)</f>
        <v>959.36332767861188</v>
      </c>
      <c r="AC5" s="11">
        <f>INDEX('FLH renewables ninja'!$C:$C,MATCH('calculation renewable pp'!AC$2,'FLH renewables ninja'!$A:$A,0),1)</f>
        <v>931.8024255111801</v>
      </c>
      <c r="AD5" s="11">
        <f>INDEX('FLH renewables ninja'!$C:$C,MATCH('calculation renewable pp'!AD$2,'FLH renewables ninja'!$A:$A,0),1)</f>
        <v>1217.9682842756854</v>
      </c>
      <c r="AE5" s="11">
        <f>INDEX('FLH renewables ninja'!$C:$C,MATCH('calculation renewable pp'!AE$2,'FLH renewables ninja'!$A:$A,0),1)</f>
        <v>951.41289350581599</v>
      </c>
    </row>
    <row r="6" spans="1:31" x14ac:dyDescent="0.2">
      <c r="A6" t="s">
        <v>29</v>
      </c>
      <c r="B6" t="s">
        <v>234</v>
      </c>
      <c r="C6" s="11">
        <f>INDEX('FLH renewables ninja'!$G:$G,MATCH('calculation renewable pp'!C$2,'FLH renewables ninja'!$A:$A,0),1)</f>
        <v>2413.5576000000001</v>
      </c>
      <c r="D6" s="11">
        <f>INDEX('FLH renewables ninja'!$G:$G,MATCH('calculation renewable pp'!D$2,'FLH renewables ninja'!$A:$A,0),1)</f>
        <v>2205.431</v>
      </c>
      <c r="E6" s="11">
        <f>INDEX('FLH renewables ninja'!$G:$G,MATCH('calculation renewable pp'!E$2,'FLH renewables ninja'!$A:$A,0),1)</f>
        <v>1869.5268000000001</v>
      </c>
      <c r="F6" s="11">
        <f>INDEX('FLH renewables ninja'!$G:$G,MATCH('calculation renewable pp'!F$2,'FLH renewables ninja'!$A:$A,0),1)</f>
        <v>1037.8416999999999</v>
      </c>
      <c r="G6" s="11">
        <f>INDEX('FLH renewables ninja'!$G:$G,MATCH('calculation renewable pp'!G$2,'FLH renewables ninja'!$A:$A,0),1)</f>
        <v>2004.8079</v>
      </c>
      <c r="H6" s="11">
        <f>INDEX('FLH renewables ninja'!$G:$G,MATCH('calculation renewable pp'!H$2,'FLH renewables ninja'!$A:$A,0),1)</f>
        <v>1712.2049</v>
      </c>
      <c r="I6" s="11">
        <f>INDEX('FLH renewables ninja'!$G:$G,MATCH('calculation renewable pp'!I$2,'FLH renewables ninja'!$A:$A,0),1)</f>
        <v>2249.3514</v>
      </c>
      <c r="J6" s="11">
        <f>INDEX('FLH renewables ninja'!$G:$G,MATCH('calculation renewable pp'!J$2,'FLH renewables ninja'!$A:$A,0),1)</f>
        <v>2169.0110999999902</v>
      </c>
      <c r="K6" s="11">
        <f>INDEX('FLH renewables ninja'!$G:$G,MATCH('calculation renewable pp'!K$2,'FLH renewables ninja'!$A:$A,0),1)</f>
        <v>2429.7543999999998</v>
      </c>
      <c r="L6" s="11">
        <f>INDEX('FLH renewables ninja'!$G:$G,MATCH('calculation renewable pp'!L$2,'FLH renewables ninja'!$A:$A,0),1)</f>
        <v>2766.0187000000001</v>
      </c>
      <c r="M6" s="11">
        <f>INDEX('FLH renewables ninja'!$G:$G,MATCH('calculation renewable pp'!M$2,'FLH renewables ninja'!$A:$A,0),1)</f>
        <v>2246.0983000000001</v>
      </c>
      <c r="N6" s="11">
        <f>INDEX('FLH renewables ninja'!$G:$G,MATCH('calculation renewable pp'!N$2,'FLH renewables ninja'!$A:$A,0),1)</f>
        <v>2223.3584000000001</v>
      </c>
      <c r="O6" s="11">
        <f>INDEX('FLH renewables ninja'!$G:$G,MATCH('calculation renewable pp'!O$2,'FLH renewables ninja'!$A:$A,0),1)</f>
        <v>2333.8092999999999</v>
      </c>
      <c r="P6" s="11">
        <f>INDEX('FLH renewables ninja'!$G:$G,MATCH('calculation renewable pp'!P$2,'FLH renewables ninja'!$A:$A,0),1)</f>
        <v>1332.5664999999999</v>
      </c>
      <c r="Q6" s="11">
        <f>INDEX('FLH renewables ninja'!$G:$G,MATCH('calculation renewable pp'!Q$2,'FLH renewables ninja'!$A:$A,0),1)</f>
        <v>2260.9465</v>
      </c>
      <c r="R6" s="11">
        <f>INDEX('FLH renewables ninja'!$G:$G,MATCH('calculation renewable pp'!R$2,'FLH renewables ninja'!$A:$A,0),1)</f>
        <v>2511.0936999999999</v>
      </c>
      <c r="S6" s="11">
        <f>INDEX('FLH renewables ninja'!$G:$G,MATCH('calculation renewable pp'!S$2,'FLH renewables ninja'!$A:$A,0),1)</f>
        <v>1787.8462999999999</v>
      </c>
      <c r="T6" s="11">
        <f>INDEX('FLH renewables ninja'!$G:$G,MATCH('calculation renewable pp'!T$2,'FLH renewables ninja'!$A:$A,0),1)</f>
        <v>2447.5884999999998</v>
      </c>
      <c r="U6" s="11">
        <f>INDEX('FLH renewables ninja'!$G:$G,MATCH('calculation renewable pp'!U$2,'FLH renewables ninja'!$A:$A,0),1)</f>
        <v>2245.5084999999999</v>
      </c>
      <c r="V6" s="11">
        <f>INDEX('FLH renewables ninja'!$G:$G,MATCH('calculation renewable pp'!V$2,'FLH renewables ninja'!$A:$A,0),1)</f>
        <v>2261.1981999999998</v>
      </c>
      <c r="W6" s="11">
        <f>INDEX('FLH renewables ninja'!$G:$G,MATCH('calculation renewable pp'!W$2,'FLH renewables ninja'!$A:$A,0),1)</f>
        <v>2112.5765999999999</v>
      </c>
      <c r="X6" s="11">
        <f>INDEX('FLH renewables ninja'!$G:$G,MATCH('calculation renewable pp'!X$2,'FLH renewables ninja'!$A:$A,0),1)</f>
        <v>2231.6913</v>
      </c>
      <c r="Y6" s="11">
        <f>INDEX('FLH renewables ninja'!$G:$G,MATCH('calculation renewable pp'!Y$2,'FLH renewables ninja'!$A:$A,0),1)</f>
        <v>2434.5079999999998</v>
      </c>
      <c r="Z6" s="11">
        <f>INDEX('FLH renewables ninja'!$G:$G,MATCH('calculation renewable pp'!Z$2,'FLH renewables ninja'!$A:$A,0),1)</f>
        <v>1994.40569999999</v>
      </c>
      <c r="AA6" s="11">
        <f>INDEX('FLH renewables ninja'!$G:$G,MATCH('calculation renewable pp'!AA$2,'FLH renewables ninja'!$A:$A,0),1)</f>
        <v>4189.6760999999997</v>
      </c>
      <c r="AB6" s="11">
        <f>INDEX('FLH renewables ninja'!$G:$G,MATCH('calculation renewable pp'!AB$2,'FLH renewables ninja'!$A:$A,0),1)</f>
        <v>733.35249999999996</v>
      </c>
      <c r="AC6" s="11">
        <f>INDEX('FLH renewables ninja'!$G:$G,MATCH('calculation renewable pp'!AC$2,'FLH renewables ninja'!$A:$A,0),1)</f>
        <v>1429.65569999999</v>
      </c>
      <c r="AD6" s="11">
        <f>INDEX('FLH renewables ninja'!$G:$G,MATCH('calculation renewable pp'!AD$2,'FLH renewables ninja'!$A:$A,0),1)</f>
        <v>1787.85</v>
      </c>
      <c r="AE6" s="11">
        <f>INDEX('FLH renewables ninja'!$G:$G,MATCH('calculation renewable pp'!AE$2,'FLH renewables ninja'!$A:$A,0),1)</f>
        <v>2101.2654696567802</v>
      </c>
    </row>
    <row r="7" spans="1:31" x14ac:dyDescent="0.2">
      <c r="A7" t="s">
        <v>28</v>
      </c>
      <c r="B7" t="s">
        <v>234</v>
      </c>
      <c r="C7" s="11">
        <f>INDEX('FLH renewables ninja'!$I:$I,MATCH('calculation renewable pp'!C$2,'FLH renewables ninja'!$A:$A,0),1)</f>
        <v>2413.5576000000001</v>
      </c>
      <c r="D7" s="11">
        <f>INDEX('FLH renewables ninja'!$I:$I,MATCH('calculation renewable pp'!D$2,'FLH renewables ninja'!$A:$A,0),1)</f>
        <v>2714.7833999999998</v>
      </c>
      <c r="E7" s="11">
        <f>INDEX('FLH renewables ninja'!$I:$I,MATCH('calculation renewable pp'!E$2,'FLH renewables ninja'!$A:$A,0),1)</f>
        <v>1869.5268000000001</v>
      </c>
      <c r="F7" s="11">
        <f>INDEX('FLH renewables ninja'!$I:$I,MATCH('calculation renewable pp'!F$2,'FLH renewables ninja'!$A:$A,0),1)</f>
        <v>1037.8416999999999</v>
      </c>
      <c r="G7" s="11">
        <f>INDEX('FLH renewables ninja'!$I:$I,MATCH('calculation renewable pp'!G$2,'FLH renewables ninja'!$A:$A,0),1)</f>
        <v>2004.8079</v>
      </c>
      <c r="H7" s="11">
        <f>INDEX('FLH renewables ninja'!$I:$I,MATCH('calculation renewable pp'!H$2,'FLH renewables ninja'!$A:$A,0),1)</f>
        <v>2951.7815000000001</v>
      </c>
      <c r="I7" s="11">
        <f>INDEX('FLH renewables ninja'!$I:$I,MATCH('calculation renewable pp'!I$2,'FLH renewables ninja'!$A:$A,0),1)</f>
        <v>3148.1839</v>
      </c>
      <c r="J7" s="11">
        <f>INDEX('FLH renewables ninja'!$I:$I,MATCH('calculation renewable pp'!J$2,'FLH renewables ninja'!$A:$A,0),1)</f>
        <v>2169.0110999999902</v>
      </c>
      <c r="K7" s="11">
        <f>INDEX('FLH renewables ninja'!$I:$I,MATCH('calculation renewable pp'!K$2,'FLH renewables ninja'!$A:$A,0),1)</f>
        <v>2429.7543999999998</v>
      </c>
      <c r="L7" s="11">
        <f>INDEX('FLH renewables ninja'!$I:$I,MATCH('calculation renewable pp'!L$2,'FLH renewables ninja'!$A:$A,0),1)</f>
        <v>3074.6145999999999</v>
      </c>
      <c r="M7" s="11">
        <f>INDEX('FLH renewables ninja'!$I:$I,MATCH('calculation renewable pp'!M$2,'FLH renewables ninja'!$A:$A,0),1)</f>
        <v>4042.6550999999999</v>
      </c>
      <c r="N7" s="11">
        <f>INDEX('FLH renewables ninja'!$I:$I,MATCH('calculation renewable pp'!N$2,'FLH renewables ninja'!$A:$A,0),1)</f>
        <v>2223.3584000000001</v>
      </c>
      <c r="O7" s="11">
        <f>INDEX('FLH renewables ninja'!$I:$I,MATCH('calculation renewable pp'!O$2,'FLH renewables ninja'!$A:$A,0),1)</f>
        <v>2333.8092999999999</v>
      </c>
      <c r="P7" s="11">
        <f>INDEX('FLH renewables ninja'!$I:$I,MATCH('calculation renewable pp'!P$2,'FLH renewables ninja'!$A:$A,0),1)</f>
        <v>1332.5664999999999</v>
      </c>
      <c r="Q7" s="11">
        <f>INDEX('FLH renewables ninja'!$I:$I,MATCH('calculation renewable pp'!Q$2,'FLH renewables ninja'!$A:$A,0),1)</f>
        <v>2260.9465</v>
      </c>
      <c r="R7" s="11">
        <f>INDEX('FLH renewables ninja'!$I:$I,MATCH('calculation renewable pp'!R$2,'FLH renewables ninja'!$A:$A,0),1)</f>
        <v>2600.4234999999999</v>
      </c>
      <c r="S7" s="11">
        <f>INDEX('FLH renewables ninja'!$I:$I,MATCH('calculation renewable pp'!S$2,'FLH renewables ninja'!$A:$A,0),1)</f>
        <v>1787.8462999999999</v>
      </c>
      <c r="T7" s="11">
        <f>INDEX('FLH renewables ninja'!$I:$I,MATCH('calculation renewable pp'!T$2,'FLH renewables ninja'!$A:$A,0),1)</f>
        <v>2447.5884999999998</v>
      </c>
      <c r="U7" s="11">
        <f>INDEX('FLH renewables ninja'!$I:$I,MATCH('calculation renewable pp'!U$2,'FLH renewables ninja'!$A:$A,0),1)</f>
        <v>2245.5084999999999</v>
      </c>
      <c r="V7" s="11">
        <f>INDEX('FLH renewables ninja'!$I:$I,MATCH('calculation renewable pp'!V$2,'FLH renewables ninja'!$A:$A,0),1)</f>
        <v>2261.1981999999998</v>
      </c>
      <c r="W7" s="11">
        <f>INDEX('FLH renewables ninja'!$I:$I,MATCH('calculation renewable pp'!W$2,'FLH renewables ninja'!$A:$A,0),1)</f>
        <v>2840.0839000000001</v>
      </c>
      <c r="X7" s="11">
        <f>INDEX('FLH renewables ninja'!$I:$I,MATCH('calculation renewable pp'!X$2,'FLH renewables ninja'!$A:$A,0),1)</f>
        <v>2231.6913</v>
      </c>
      <c r="Y7" s="11">
        <f>INDEX('FLH renewables ninja'!$I:$I,MATCH('calculation renewable pp'!Y$2,'FLH renewables ninja'!$A:$A,0),1)</f>
        <v>2434.5079999999998</v>
      </c>
      <c r="Z7" s="11">
        <f>INDEX('FLH renewables ninja'!$I:$I,MATCH('calculation renewable pp'!Z$2,'FLH renewables ninja'!$A:$A,0),1)</f>
        <v>1994.40569999999</v>
      </c>
      <c r="AA7" s="11">
        <f>INDEX('FLH renewables ninja'!$I:$I,MATCH('calculation renewable pp'!AA$2,'FLH renewables ninja'!$A:$A,0),1)</f>
        <v>4189.6760999999997</v>
      </c>
      <c r="AB7" s="11">
        <f>INDEX('FLH renewables ninja'!$I:$I,MATCH('calculation renewable pp'!AB$2,'FLH renewables ninja'!$A:$A,0),1)</f>
        <v>733.35249999999996</v>
      </c>
      <c r="AC7" s="11">
        <f>INDEX('FLH renewables ninja'!$I:$I,MATCH('calculation renewable pp'!AC$2,'FLH renewables ninja'!$A:$A,0),1)</f>
        <v>1429.65569999999</v>
      </c>
      <c r="AD7" s="11">
        <f>INDEX('FLH renewables ninja'!$I:$I,MATCH('calculation renewable pp'!AD$2,'FLH renewables ninja'!$A:$A,0),1)</f>
        <v>1787.85</v>
      </c>
      <c r="AE7" s="11">
        <f>INDEX('FLH renewables ninja'!$I:$I,MATCH('calculation renewable pp'!AE$2,'FLH renewables ninja'!$A:$A,0),1)</f>
        <v>2951.1932144574498</v>
      </c>
    </row>
    <row r="8" spans="1:31" x14ac:dyDescent="0.2">
      <c r="A8" t="s">
        <v>9</v>
      </c>
      <c r="B8" t="s">
        <v>145</v>
      </c>
      <c r="C8" s="1">
        <v>4580</v>
      </c>
      <c r="D8" s="1">
        <v>4580</v>
      </c>
      <c r="E8" s="1">
        <v>4580</v>
      </c>
      <c r="F8" s="1">
        <v>4580</v>
      </c>
      <c r="G8" s="1">
        <v>4580</v>
      </c>
      <c r="H8" s="1">
        <v>4580</v>
      </c>
      <c r="I8" s="1">
        <v>4580</v>
      </c>
      <c r="J8" s="1">
        <v>4580</v>
      </c>
      <c r="K8" s="1">
        <v>4580</v>
      </c>
      <c r="L8" s="1">
        <v>4580</v>
      </c>
      <c r="M8" s="1">
        <v>4580</v>
      </c>
      <c r="N8" s="1">
        <v>4580</v>
      </c>
      <c r="O8" s="1">
        <v>4580</v>
      </c>
      <c r="P8" s="1">
        <v>4580</v>
      </c>
      <c r="Q8" s="1">
        <v>4580</v>
      </c>
      <c r="R8" s="1">
        <v>4580</v>
      </c>
      <c r="S8" s="1">
        <v>4580</v>
      </c>
      <c r="T8" s="1">
        <v>4580</v>
      </c>
      <c r="U8" s="1">
        <v>4580</v>
      </c>
      <c r="V8" s="1">
        <v>4580</v>
      </c>
      <c r="W8" s="1">
        <v>4580</v>
      </c>
      <c r="X8" s="1">
        <v>4580</v>
      </c>
      <c r="Y8" s="1">
        <v>4580</v>
      </c>
      <c r="Z8" s="1">
        <v>4580</v>
      </c>
      <c r="AA8" s="1">
        <v>4580</v>
      </c>
      <c r="AB8" s="1">
        <v>4580</v>
      </c>
      <c r="AC8" s="1">
        <v>4580</v>
      </c>
      <c r="AD8" s="1">
        <v>4580</v>
      </c>
      <c r="AE8" s="1">
        <v>4580</v>
      </c>
    </row>
    <row r="9" spans="1:31" x14ac:dyDescent="0.2">
      <c r="A9" t="s">
        <v>10</v>
      </c>
      <c r="B9" t="s">
        <v>145</v>
      </c>
      <c r="C9" s="1">
        <v>7320</v>
      </c>
      <c r="D9" s="1">
        <v>7320</v>
      </c>
      <c r="E9" s="1">
        <v>7320</v>
      </c>
      <c r="F9" s="1">
        <v>7320</v>
      </c>
      <c r="G9" s="1">
        <v>7320</v>
      </c>
      <c r="H9" s="1">
        <v>7320</v>
      </c>
      <c r="I9" s="1">
        <v>7320</v>
      </c>
      <c r="J9" s="1">
        <v>7320</v>
      </c>
      <c r="K9" s="1">
        <v>7320</v>
      </c>
      <c r="L9" s="1">
        <v>7320</v>
      </c>
      <c r="M9" s="1">
        <v>7320</v>
      </c>
      <c r="N9" s="1">
        <v>7320</v>
      </c>
      <c r="O9" s="1">
        <v>7320</v>
      </c>
      <c r="P9" s="1">
        <v>7320</v>
      </c>
      <c r="Q9" s="1">
        <v>7320</v>
      </c>
      <c r="R9" s="1">
        <v>7320</v>
      </c>
      <c r="S9" s="1">
        <v>7320</v>
      </c>
      <c r="T9" s="1">
        <v>7320</v>
      </c>
      <c r="U9" s="1">
        <v>7320</v>
      </c>
      <c r="V9" s="1">
        <v>7320</v>
      </c>
      <c r="W9" s="1">
        <v>7320</v>
      </c>
      <c r="X9" s="1">
        <v>7320</v>
      </c>
      <c r="Y9" s="1">
        <v>7320</v>
      </c>
      <c r="Z9" s="1">
        <v>7320</v>
      </c>
      <c r="AA9" s="1">
        <v>7320</v>
      </c>
      <c r="AB9" s="1">
        <v>7320</v>
      </c>
      <c r="AC9" s="1">
        <v>7320</v>
      </c>
      <c r="AD9" s="1">
        <v>7320</v>
      </c>
      <c r="AE9" s="1">
        <v>7320</v>
      </c>
    </row>
    <row r="12" spans="1:31" x14ac:dyDescent="0.2">
      <c r="A12" s="10" t="s">
        <v>316</v>
      </c>
    </row>
    <row r="13" spans="1:31" s="69" customFormat="1" ht="15" customHeight="1" x14ac:dyDescent="0.2">
      <c r="A13" s="69" t="s">
        <v>147</v>
      </c>
      <c r="B13" s="69" t="s">
        <v>318</v>
      </c>
      <c r="C13" s="69" t="str">
        <f>C2</f>
        <v>AT</v>
      </c>
      <c r="D13" s="69" t="str">
        <f t="shared" ref="D13:AD13" si="0">D2</f>
        <v>BE</v>
      </c>
      <c r="E13" s="69" t="str">
        <f t="shared" si="0"/>
        <v>BG</v>
      </c>
      <c r="F13" s="69" t="str">
        <f t="shared" si="0"/>
        <v>CY</v>
      </c>
      <c r="G13" s="69" t="str">
        <f t="shared" si="0"/>
        <v>CZ</v>
      </c>
      <c r="H13" s="69" t="str">
        <f t="shared" si="0"/>
        <v>DE</v>
      </c>
      <c r="I13" s="69" t="str">
        <f t="shared" si="0"/>
        <v>DK</v>
      </c>
      <c r="J13" s="69" t="str">
        <f t="shared" si="0"/>
        <v>EE</v>
      </c>
      <c r="K13" s="69" t="str">
        <f t="shared" si="0"/>
        <v>ES</v>
      </c>
      <c r="L13" s="69" t="str">
        <f t="shared" si="0"/>
        <v>FI</v>
      </c>
      <c r="M13" s="69" t="str">
        <f t="shared" si="0"/>
        <v>FR</v>
      </c>
      <c r="N13" s="69" t="str">
        <f t="shared" si="0"/>
        <v>UK</v>
      </c>
      <c r="O13" s="69" t="str">
        <f t="shared" si="0"/>
        <v>EL</v>
      </c>
      <c r="P13" s="69" t="str">
        <f t="shared" si="0"/>
        <v>HR</v>
      </c>
      <c r="Q13" s="69" t="str">
        <f t="shared" si="0"/>
        <v>HU</v>
      </c>
      <c r="R13" s="69" t="str">
        <f t="shared" si="0"/>
        <v>IE</v>
      </c>
      <c r="S13" s="69" t="str">
        <f t="shared" si="0"/>
        <v>IT</v>
      </c>
      <c r="T13" s="69" t="str">
        <f t="shared" si="0"/>
        <v>LT</v>
      </c>
      <c r="U13" s="69" t="str">
        <f t="shared" si="0"/>
        <v>LU</v>
      </c>
      <c r="V13" s="69" t="str">
        <f t="shared" si="0"/>
        <v>LV</v>
      </c>
      <c r="W13" s="69" t="str">
        <f t="shared" si="0"/>
        <v>NL</v>
      </c>
      <c r="X13" s="69" t="str">
        <f t="shared" si="0"/>
        <v>PL</v>
      </c>
      <c r="Y13" s="69" t="str">
        <f t="shared" si="0"/>
        <v>PT</v>
      </c>
      <c r="Z13" s="69" t="str">
        <f t="shared" si="0"/>
        <v>RO</v>
      </c>
      <c r="AA13" s="69" t="str">
        <f t="shared" si="0"/>
        <v>SE</v>
      </c>
      <c r="AB13" s="69" t="str">
        <f t="shared" si="0"/>
        <v>SI</v>
      </c>
      <c r="AC13" s="69" t="str">
        <f t="shared" si="0"/>
        <v>SK</v>
      </c>
      <c r="AD13" s="69" t="str">
        <f t="shared" si="0"/>
        <v>MT</v>
      </c>
      <c r="AE13" s="69" t="s">
        <v>345</v>
      </c>
    </row>
    <row r="14" spans="1:31" x14ac:dyDescent="0.2">
      <c r="A14" t="s">
        <v>6</v>
      </c>
      <c r="B14" t="s">
        <v>317</v>
      </c>
      <c r="C14">
        <f>INDEX('source renewable - Eurostat'!$70:$81,MATCH('calculation renewable pp'!$A14,'source renewable - Eurostat'!$A$70:$A$81,0),MATCH('calculation renewable pp'!C$13,'source renewable - Eurostat'!$70:$70,0))</f>
        <v>820.73749999999995</v>
      </c>
      <c r="D14">
        <f>INDEX('source renewable - Eurostat'!$70:$81,MATCH('calculation renewable pp'!$A14,'source renewable - Eurostat'!$A$70:$A$81,0),MATCH('calculation renewable pp'!D$13,'source renewable - Eurostat'!$70:$70,0))</f>
        <v>1448</v>
      </c>
      <c r="E14">
        <f>INDEX('source renewable - Eurostat'!$70:$81,MATCH('calculation renewable pp'!$A14,'source renewable - Eurostat'!$A$70:$A$81,0),MATCH('calculation renewable pp'!E$13,'source renewable - Eurostat'!$70:$70,0))</f>
        <v>523.97500000000002</v>
      </c>
      <c r="F14">
        <f>INDEX('source renewable - Eurostat'!$70:$81,MATCH('calculation renewable pp'!$A14,'source renewable - Eurostat'!$A$70:$A$81,0),MATCH('calculation renewable pp'!F$13,'source renewable - Eurostat'!$70:$70,0))</f>
        <v>75.630499999999998</v>
      </c>
      <c r="G14">
        <f>INDEX('source renewable - Eurostat'!$70:$81,MATCH('calculation renewable pp'!$A14,'source renewable - Eurostat'!$A$70:$A$81,0),MATCH('calculation renewable pp'!G$13,'source renewable - Eurostat'!$70:$70,0))</f>
        <v>90.474999999999994</v>
      </c>
      <c r="H14">
        <f>INDEX('source renewable - Eurostat'!$70:$81,MATCH('calculation renewable pp'!$A14,'source renewable - Eurostat'!$A$70:$A$81,0),MATCH('calculation renewable pp'!H$13,'source renewable - Eurostat'!$70:$70,0))</f>
        <v>5875.5</v>
      </c>
      <c r="I14">
        <f>INDEX('source renewable - Eurostat'!$70:$81,MATCH('calculation renewable pp'!$A14,'source renewable - Eurostat'!$A$70:$A$81,0),MATCH('calculation renewable pp'!I$13,'source renewable - Eurostat'!$70:$70,0))</f>
        <v>540</v>
      </c>
      <c r="J14">
        <f>INDEX('source renewable - Eurostat'!$70:$81,MATCH('calculation renewable pp'!$A14,'source renewable - Eurostat'!$A$70:$A$81,0),MATCH('calculation renewable pp'!J$13,'source renewable - Eurostat'!$70:$70,0))</f>
        <v>11.05</v>
      </c>
      <c r="K14">
        <f>INDEX('source renewable - Eurostat'!$70:$81,MATCH('calculation renewable pp'!$A14,'source renewable - Eurostat'!$A$70:$A$81,0),MATCH('calculation renewable pp'!K$13,'source renewable - Eurostat'!$70:$70,0))</f>
        <v>88.131</v>
      </c>
      <c r="L14">
        <f>INDEX('source renewable - Eurostat'!$70:$81,MATCH('calculation renewable pp'!$A14,'source renewable - Eurostat'!$A$70:$A$81,0),MATCH('calculation renewable pp'!L$13,'source renewable - Eurostat'!$70:$70,0))</f>
        <v>111</v>
      </c>
      <c r="M14">
        <f>INDEX('source renewable - Eurostat'!$70:$81,MATCH('calculation renewable pp'!$A14,'source renewable - Eurostat'!$A$70:$A$81,0),MATCH('calculation renewable pp'!M$13,'source renewable - Eurostat'!$70:$70,0))</f>
        <v>768.67699999999991</v>
      </c>
      <c r="N14">
        <f>INDEX('source renewable - Eurostat'!$70:$81,MATCH('calculation renewable pp'!$A14,'source renewable - Eurostat'!$A$70:$A$81,0),MATCH('calculation renewable pp'!N$13,'source renewable - Eurostat'!$70:$70,0))</f>
        <v>1280</v>
      </c>
      <c r="O14">
        <f>INDEX('source renewable - Eurostat'!$70:$81,MATCH('calculation renewable pp'!$A14,'source renewable - Eurostat'!$A$70:$A$81,0),MATCH('calculation renewable pp'!O$13,'source renewable - Eurostat'!$70:$70,0))</f>
        <v>227.03200000000001</v>
      </c>
      <c r="P14">
        <f>INDEX('source renewable - Eurostat'!$70:$81,MATCH('calculation renewable pp'!$A14,'source renewable - Eurostat'!$A$70:$A$81,0),MATCH('calculation renewable pp'!P$13,'source renewable - Eurostat'!$70:$70,0))</f>
        <v>5.2</v>
      </c>
      <c r="Q14">
        <f>INDEX('source renewable - Eurostat'!$70:$81,MATCH('calculation renewable pp'!$A14,'source renewable - Eurostat'!$A$70:$A$81,0),MATCH('calculation renewable pp'!Q$13,'source renewable - Eurostat'!$70:$70,0))</f>
        <v>163</v>
      </c>
      <c r="R14">
        <f>INDEX('source renewable - Eurostat'!$70:$81,MATCH('calculation renewable pp'!$A14,'source renewable - Eurostat'!$A$70:$A$81,0),MATCH('calculation renewable pp'!R$13,'source renewable - Eurostat'!$70:$70,0))</f>
        <v>0</v>
      </c>
      <c r="S14">
        <f>INDEX('source renewable - Eurostat'!$70:$81,MATCH('calculation renewable pp'!$A14,'source renewable - Eurostat'!$A$70:$A$81,0),MATCH('calculation renewable pp'!S$13,'source renewable - Eurostat'!$70:$70,0))</f>
        <v>2239.5329999999999</v>
      </c>
      <c r="T14">
        <f>INDEX('source renewable - Eurostat'!$70:$81,MATCH('calculation renewable pp'!$A14,'source renewable - Eurostat'!$A$70:$A$81,0),MATCH('calculation renewable pp'!T$13,'source renewable - Eurostat'!$70:$70,0))</f>
        <v>1.5</v>
      </c>
      <c r="U14">
        <f>INDEX('source renewable - Eurostat'!$70:$81,MATCH('calculation renewable pp'!$A14,'source renewable - Eurostat'!$A$70:$A$81,0),MATCH('calculation renewable pp'!U$13,'source renewable - Eurostat'!$70:$70,0))</f>
        <v>79.867999999999995</v>
      </c>
      <c r="V14">
        <f>INDEX('source renewable - Eurostat'!$70:$81,MATCH('calculation renewable pp'!$A14,'source renewable - Eurostat'!$A$70:$A$81,0),MATCH('calculation renewable pp'!V$13,'source renewable - Eurostat'!$70:$70,0))</f>
        <v>1.651</v>
      </c>
      <c r="W14">
        <f>INDEX('source renewable - Eurostat'!$70:$81,MATCH('calculation renewable pp'!$A14,'source renewable - Eurostat'!$A$70:$A$81,0),MATCH('calculation renewable pp'!W$13,'source renewable - Eurostat'!$70:$70,0))</f>
        <v>3613</v>
      </c>
      <c r="X14">
        <f>INDEX('source renewable - Eurostat'!$70:$81,MATCH('calculation renewable pp'!$A14,'source renewable - Eurostat'!$A$70:$A$81,0),MATCH('calculation renewable pp'!X$13,'source renewable - Eurostat'!$70:$70,0))</f>
        <v>0</v>
      </c>
      <c r="Y14">
        <f>INDEX('source renewable - Eurostat'!$70:$81,MATCH('calculation renewable pp'!$A14,'source renewable - Eurostat'!$A$70:$A$81,0),MATCH('calculation renewable pp'!Y$13,'source renewable - Eurostat'!$70:$70,0))</f>
        <v>13.875999999999999</v>
      </c>
      <c r="Z14">
        <f>INDEX('source renewable - Eurostat'!$70:$81,MATCH('calculation renewable pp'!$A14,'source renewable - Eurostat'!$A$70:$A$81,0),MATCH('calculation renewable pp'!Z$13,'source renewable - Eurostat'!$70:$70,0))</f>
        <v>0</v>
      </c>
      <c r="AA14">
        <f>INDEX('source renewable - Eurostat'!$70:$81,MATCH('calculation renewable pp'!$A14,'source renewable - Eurostat'!$A$70:$A$81,0),MATCH('calculation renewable pp'!AA$13,'source renewable - Eurostat'!$70:$70,0))</f>
        <v>173.5</v>
      </c>
      <c r="AB14">
        <f>INDEX('source renewable - Eurostat'!$70:$81,MATCH('calculation renewable pp'!$A14,'source renewable - Eurostat'!$A$70:$A$81,0),MATCH('calculation renewable pp'!AB$13,'source renewable - Eurostat'!$70:$70,0))</f>
        <v>6.1444999999999999</v>
      </c>
      <c r="AC14">
        <f>INDEX('source renewable - Eurostat'!$70:$81,MATCH('calculation renewable pp'!$A14,'source renewable - Eurostat'!$A$70:$A$81,0),MATCH('calculation renewable pp'!AC$13,'source renewable - Eurostat'!$70:$70,0))</f>
        <v>295</v>
      </c>
      <c r="AD14">
        <f>INDEX('source renewable - Eurostat'!$70:$81,MATCH('calculation renewable pp'!$A14,'source renewable - Eurostat'!$A$70:$A$81,0),MATCH('calculation renewable pp'!AD$13,'source renewable - Eurostat'!$70:$70,0))</f>
        <v>43.804499999999997</v>
      </c>
      <c r="AE14">
        <f>INDEX('source renewable - Eurostat'!$70:$81,MATCH('calculation renewable pp'!$A14,'source renewable - Eurostat'!$A$70:$A$81,0),MATCH('calculation renewable pp'!AE$13,'source renewable - Eurostat'!$70:$70,0))</f>
        <v>17216.284999999989</v>
      </c>
    </row>
    <row r="15" spans="1:31" x14ac:dyDescent="0.2">
      <c r="A15" t="s">
        <v>7</v>
      </c>
      <c r="B15" t="s">
        <v>317</v>
      </c>
      <c r="C15">
        <f>INDEX('source renewable - Eurostat'!$70:$81,MATCH('calculation renewable pp'!$A15,'source renewable - Eurostat'!$A$70:$A$81,0),MATCH('calculation renewable pp'!C$13,'source renewable - Eurostat'!$70:$70,0))</f>
        <v>820.73749999999995</v>
      </c>
      <c r="D15">
        <f>INDEX('source renewable - Eurostat'!$70:$81,MATCH('calculation renewable pp'!$A15,'source renewable - Eurostat'!$A$70:$A$81,0),MATCH('calculation renewable pp'!D$13,'source renewable - Eurostat'!$70:$70,0))</f>
        <v>1448</v>
      </c>
      <c r="E15">
        <f>INDEX('source renewable - Eurostat'!$70:$81,MATCH('calculation renewable pp'!$A15,'source renewable - Eurostat'!$A$70:$A$81,0),MATCH('calculation renewable pp'!E$13,'source renewable - Eurostat'!$70:$70,0))</f>
        <v>523.97500000000002</v>
      </c>
      <c r="F15">
        <f>INDEX('source renewable - Eurostat'!$70:$81,MATCH('calculation renewable pp'!$A15,'source renewable - Eurostat'!$A$70:$A$81,0),MATCH('calculation renewable pp'!F$13,'source renewable - Eurostat'!$70:$70,0))</f>
        <v>75.630499999999998</v>
      </c>
      <c r="G15">
        <f>INDEX('source renewable - Eurostat'!$70:$81,MATCH('calculation renewable pp'!$A15,'source renewable - Eurostat'!$A$70:$A$81,0),MATCH('calculation renewable pp'!G$13,'source renewable - Eurostat'!$70:$70,0))</f>
        <v>90.474999999999994</v>
      </c>
      <c r="H15">
        <f>INDEX('source renewable - Eurostat'!$70:$81,MATCH('calculation renewable pp'!$A15,'source renewable - Eurostat'!$A$70:$A$81,0),MATCH('calculation renewable pp'!H$13,'source renewable - Eurostat'!$70:$70,0))</f>
        <v>5875.5</v>
      </c>
      <c r="I15">
        <f>INDEX('source renewable - Eurostat'!$70:$81,MATCH('calculation renewable pp'!$A15,'source renewable - Eurostat'!$A$70:$A$81,0),MATCH('calculation renewable pp'!I$13,'source renewable - Eurostat'!$70:$70,0))</f>
        <v>540</v>
      </c>
      <c r="J15">
        <f>INDEX('source renewable - Eurostat'!$70:$81,MATCH('calculation renewable pp'!$A15,'source renewable - Eurostat'!$A$70:$A$81,0),MATCH('calculation renewable pp'!J$13,'source renewable - Eurostat'!$70:$70,0))</f>
        <v>11.05</v>
      </c>
      <c r="K15">
        <f>INDEX('source renewable - Eurostat'!$70:$81,MATCH('calculation renewable pp'!$A15,'source renewable - Eurostat'!$A$70:$A$81,0),MATCH('calculation renewable pp'!K$13,'source renewable - Eurostat'!$70:$70,0))</f>
        <v>88.131</v>
      </c>
      <c r="L15">
        <f>INDEX('source renewable - Eurostat'!$70:$81,MATCH('calculation renewable pp'!$A15,'source renewable - Eurostat'!$A$70:$A$81,0),MATCH('calculation renewable pp'!L$13,'source renewable - Eurostat'!$70:$70,0))</f>
        <v>111</v>
      </c>
      <c r="M15">
        <f>INDEX('source renewable - Eurostat'!$70:$81,MATCH('calculation renewable pp'!$A15,'source renewable - Eurostat'!$A$70:$A$81,0),MATCH('calculation renewable pp'!M$13,'source renewable - Eurostat'!$70:$70,0))</f>
        <v>768.67699999999991</v>
      </c>
      <c r="N15">
        <f>INDEX('source renewable - Eurostat'!$70:$81,MATCH('calculation renewable pp'!$A15,'source renewable - Eurostat'!$A$70:$A$81,0),MATCH('calculation renewable pp'!N$13,'source renewable - Eurostat'!$70:$70,0))</f>
        <v>1280</v>
      </c>
      <c r="O15">
        <f>INDEX('source renewable - Eurostat'!$70:$81,MATCH('calculation renewable pp'!$A15,'source renewable - Eurostat'!$A$70:$A$81,0),MATCH('calculation renewable pp'!O$13,'source renewable - Eurostat'!$70:$70,0))</f>
        <v>227.03200000000001</v>
      </c>
      <c r="P15">
        <f>INDEX('source renewable - Eurostat'!$70:$81,MATCH('calculation renewable pp'!$A15,'source renewable - Eurostat'!$A$70:$A$81,0),MATCH('calculation renewable pp'!P$13,'source renewable - Eurostat'!$70:$70,0))</f>
        <v>5.2</v>
      </c>
      <c r="Q15">
        <f>INDEX('source renewable - Eurostat'!$70:$81,MATCH('calculation renewable pp'!$A15,'source renewable - Eurostat'!$A$70:$A$81,0),MATCH('calculation renewable pp'!Q$13,'source renewable - Eurostat'!$70:$70,0))</f>
        <v>163</v>
      </c>
      <c r="R15">
        <f>INDEX('source renewable - Eurostat'!$70:$81,MATCH('calculation renewable pp'!$A15,'source renewable - Eurostat'!$A$70:$A$81,0),MATCH('calculation renewable pp'!R$13,'source renewable - Eurostat'!$70:$70,0))</f>
        <v>0</v>
      </c>
      <c r="S15">
        <f>INDEX('source renewable - Eurostat'!$70:$81,MATCH('calculation renewable pp'!$A15,'source renewable - Eurostat'!$A$70:$A$81,0),MATCH('calculation renewable pp'!S$13,'source renewable - Eurostat'!$70:$70,0))</f>
        <v>2239.5329999999999</v>
      </c>
      <c r="T15">
        <f>INDEX('source renewable - Eurostat'!$70:$81,MATCH('calculation renewable pp'!$A15,'source renewable - Eurostat'!$A$70:$A$81,0),MATCH('calculation renewable pp'!T$13,'source renewable - Eurostat'!$70:$70,0))</f>
        <v>1.5</v>
      </c>
      <c r="U15">
        <f>INDEX('source renewable - Eurostat'!$70:$81,MATCH('calculation renewable pp'!$A15,'source renewable - Eurostat'!$A$70:$A$81,0),MATCH('calculation renewable pp'!U$13,'source renewable - Eurostat'!$70:$70,0))</f>
        <v>79.867999999999995</v>
      </c>
      <c r="V15">
        <f>INDEX('source renewable - Eurostat'!$70:$81,MATCH('calculation renewable pp'!$A15,'source renewable - Eurostat'!$A$70:$A$81,0),MATCH('calculation renewable pp'!V$13,'source renewable - Eurostat'!$70:$70,0))</f>
        <v>1.651</v>
      </c>
      <c r="W15">
        <f>INDEX('source renewable - Eurostat'!$70:$81,MATCH('calculation renewable pp'!$A15,'source renewable - Eurostat'!$A$70:$A$81,0),MATCH('calculation renewable pp'!W$13,'source renewable - Eurostat'!$70:$70,0))</f>
        <v>3613</v>
      </c>
      <c r="X15">
        <f>INDEX('source renewable - Eurostat'!$70:$81,MATCH('calculation renewable pp'!$A15,'source renewable - Eurostat'!$A$70:$A$81,0),MATCH('calculation renewable pp'!X$13,'source renewable - Eurostat'!$70:$70,0))</f>
        <v>0</v>
      </c>
      <c r="Y15">
        <f>INDEX('source renewable - Eurostat'!$70:$81,MATCH('calculation renewable pp'!$A15,'source renewable - Eurostat'!$A$70:$A$81,0),MATCH('calculation renewable pp'!Y$13,'source renewable - Eurostat'!$70:$70,0))</f>
        <v>13.875999999999999</v>
      </c>
      <c r="Z15">
        <f>INDEX('source renewable - Eurostat'!$70:$81,MATCH('calculation renewable pp'!$A15,'source renewable - Eurostat'!$A$70:$A$81,0),MATCH('calculation renewable pp'!Z$13,'source renewable - Eurostat'!$70:$70,0))</f>
        <v>0</v>
      </c>
      <c r="AA15">
        <f>INDEX('source renewable - Eurostat'!$70:$81,MATCH('calculation renewable pp'!$A15,'source renewable - Eurostat'!$A$70:$A$81,0),MATCH('calculation renewable pp'!AA$13,'source renewable - Eurostat'!$70:$70,0))</f>
        <v>173.5</v>
      </c>
      <c r="AB15">
        <f>INDEX('source renewable - Eurostat'!$70:$81,MATCH('calculation renewable pp'!$A15,'source renewable - Eurostat'!$A$70:$A$81,0),MATCH('calculation renewable pp'!AB$13,'source renewable - Eurostat'!$70:$70,0))</f>
        <v>6.1444999999999999</v>
      </c>
      <c r="AC15">
        <f>INDEX('source renewable - Eurostat'!$70:$81,MATCH('calculation renewable pp'!$A15,'source renewable - Eurostat'!$A$70:$A$81,0),MATCH('calculation renewable pp'!AC$13,'source renewable - Eurostat'!$70:$70,0))</f>
        <v>295</v>
      </c>
      <c r="AD15">
        <f>INDEX('source renewable - Eurostat'!$70:$81,MATCH('calculation renewable pp'!$A15,'source renewable - Eurostat'!$A$70:$A$81,0),MATCH('calculation renewable pp'!AD$13,'source renewable - Eurostat'!$70:$70,0))</f>
        <v>43.804499999999997</v>
      </c>
      <c r="AE15">
        <f>INDEX('source renewable - Eurostat'!$70:$81,MATCH('calculation renewable pp'!$A15,'source renewable - Eurostat'!$A$70:$A$81,0),MATCH('calculation renewable pp'!AE$13,'source renewable - Eurostat'!$70:$70,0))</f>
        <v>17216.284999999989</v>
      </c>
    </row>
    <row r="16" spans="1:31" x14ac:dyDescent="0.2">
      <c r="A16" t="s">
        <v>5</v>
      </c>
      <c r="B16" t="s">
        <v>317</v>
      </c>
      <c r="C16">
        <f>INDEX('source renewable - Eurostat'!$70:$81,MATCH('calculation renewable pp'!$A16,'source renewable - Eurostat'!$A$70:$A$81,0),MATCH('calculation renewable pp'!C$13,'source renewable - Eurostat'!$70:$70,0))</f>
        <v>60.617999999999995</v>
      </c>
      <c r="D16">
        <f>INDEX('source renewable - Eurostat'!$70:$81,MATCH('calculation renewable pp'!$A16,'source renewable - Eurostat'!$A$70:$A$81,0),MATCH('calculation renewable pp'!D$13,'source renewable - Eurostat'!$70:$70,0))</f>
        <v>1740.6</v>
      </c>
      <c r="E16">
        <f>INDEX('source renewable - Eurostat'!$70:$81,MATCH('calculation renewable pp'!$A16,'source renewable - Eurostat'!$A$70:$A$81,0),MATCH('calculation renewable pp'!E$13,'source renewable - Eurostat'!$70:$70,0))</f>
        <v>0</v>
      </c>
      <c r="F16">
        <f>INDEX('source renewable - Eurostat'!$70:$81,MATCH('calculation renewable pp'!$A16,'source renewable - Eurostat'!$A$70:$A$81,0),MATCH('calculation renewable pp'!F$13,'source renewable - Eurostat'!$70:$70,0))</f>
        <v>0</v>
      </c>
      <c r="G16">
        <f>INDEX('source renewable - Eurostat'!$70:$81,MATCH('calculation renewable pp'!$A16,'source renewable - Eurostat'!$A$70:$A$81,0),MATCH('calculation renewable pp'!G$13,'source renewable - Eurostat'!$70:$70,0))</f>
        <v>1905.4739999999999</v>
      </c>
      <c r="H16">
        <f>INDEX('source renewable - Eurostat'!$70:$81,MATCH('calculation renewable pp'!$A16,'source renewable - Eurostat'!$A$70:$A$81,0),MATCH('calculation renewable pp'!H$13,'source renewable - Eurostat'!$70:$70,0))</f>
        <v>37161</v>
      </c>
      <c r="I16">
        <f>INDEX('source renewable - Eurostat'!$70:$81,MATCH('calculation renewable pp'!$A16,'source renewable - Eurostat'!$A$70:$A$81,0),MATCH('calculation renewable pp'!I$13,'source renewable - Eurostat'!$70:$70,0))</f>
        <v>0</v>
      </c>
      <c r="J16">
        <f>INDEX('source renewable - Eurostat'!$70:$81,MATCH('calculation renewable pp'!$A16,'source renewable - Eurostat'!$A$70:$A$81,0),MATCH('calculation renewable pp'!J$13,'source renewable - Eurostat'!$70:$70,0))</f>
        <v>98.5</v>
      </c>
      <c r="K16">
        <f>INDEX('source renewable - Eurostat'!$70:$81,MATCH('calculation renewable pp'!$A16,'source renewable - Eurostat'!$A$70:$A$81,0),MATCH('calculation renewable pp'!K$13,'source renewable - Eurostat'!$70:$70,0))</f>
        <v>8662.9910000000018</v>
      </c>
      <c r="L16">
        <f>INDEX('source renewable - Eurostat'!$70:$81,MATCH('calculation renewable pp'!$A16,'source renewable - Eurostat'!$A$70:$A$81,0),MATCH('calculation renewable pp'!L$13,'source renewable - Eurostat'!$70:$70,0))</f>
        <v>0</v>
      </c>
      <c r="M16">
        <f>INDEX('source renewable - Eurostat'!$70:$81,MATCH('calculation renewable pp'!$A16,'source renewable - Eurostat'!$A$70:$A$81,0),MATCH('calculation renewable pp'!M$13,'source renewable - Eurostat'!$70:$70,0))</f>
        <v>9270.52</v>
      </c>
      <c r="N16">
        <f>INDEX('source renewable - Eurostat'!$70:$81,MATCH('calculation renewable pp'!$A16,'source renewable - Eurostat'!$A$70:$A$81,0),MATCH('calculation renewable pp'!N$13,'source renewable - Eurostat'!$70:$70,0))</f>
        <v>10786</v>
      </c>
      <c r="O16">
        <f>INDEX('source renewable - Eurostat'!$70:$81,MATCH('calculation renewable pp'!$A16,'source renewable - Eurostat'!$A$70:$A$81,0),MATCH('calculation renewable pp'!O$13,'source renewable - Eurostat'!$70:$70,0))</f>
        <v>2379.73</v>
      </c>
      <c r="P16">
        <f>INDEX('source renewable - Eurostat'!$70:$81,MATCH('calculation renewable pp'!$A16,'source renewable - Eurostat'!$A$70:$A$81,0),MATCH('calculation renewable pp'!P$13,'source renewable - Eurostat'!$70:$70,0))</f>
        <v>74.400000000000006</v>
      </c>
      <c r="Q16">
        <f>INDEX('source renewable - Eurostat'!$70:$81,MATCH('calculation renewable pp'!$A16,'source renewable - Eurostat'!$A$70:$A$81,0),MATCH('calculation renewable pp'!Q$13,'source renewable - Eurostat'!$70:$70,0))</f>
        <v>1074</v>
      </c>
      <c r="R16">
        <f>INDEX('source renewable - Eurostat'!$70:$81,MATCH('calculation renewable pp'!$A16,'source renewable - Eurostat'!$A$70:$A$81,0),MATCH('calculation renewable pp'!R$13,'source renewable - Eurostat'!$70:$70,0))</f>
        <v>58.31</v>
      </c>
      <c r="S16">
        <f>INDEX('source renewable - Eurostat'!$70:$81,MATCH('calculation renewable pp'!$A16,'source renewable - Eurostat'!$A$70:$A$81,0),MATCH('calculation renewable pp'!S$13,'source renewable - Eurostat'!$70:$70,0))</f>
        <v>16386.209000000003</v>
      </c>
      <c r="T16">
        <f>INDEX('source renewable - Eurostat'!$70:$81,MATCH('calculation renewable pp'!$A16,'source renewable - Eurostat'!$A$70:$A$81,0),MATCH('calculation renewable pp'!T$13,'source renewable - Eurostat'!$70:$70,0))</f>
        <v>100</v>
      </c>
      <c r="U16">
        <f>INDEX('source renewable - Eurostat'!$70:$81,MATCH('calculation renewable pp'!$A16,'source renewable - Eurostat'!$A$70:$A$81,0),MATCH('calculation renewable pp'!U$13,'source renewable - Eurostat'!$70:$70,0))</f>
        <v>0</v>
      </c>
      <c r="V16">
        <f>INDEX('source renewable - Eurostat'!$70:$81,MATCH('calculation renewable pp'!$A16,'source renewable - Eurostat'!$A$70:$A$81,0),MATCH('calculation renewable pp'!V$13,'source renewable - Eurostat'!$70:$70,0))</f>
        <v>0</v>
      </c>
      <c r="W16">
        <f>INDEX('source renewable - Eurostat'!$70:$81,MATCH('calculation renewable pp'!$A16,'source renewable - Eurostat'!$A$70:$A$81,0),MATCH('calculation renewable pp'!W$13,'source renewable - Eurostat'!$70:$70,0))</f>
        <v>0</v>
      </c>
      <c r="X16">
        <f>INDEX('source renewable - Eurostat'!$70:$81,MATCH('calculation renewable pp'!$A16,'source renewable - Eurostat'!$A$70:$A$81,0),MATCH('calculation renewable pp'!X$13,'source renewable - Eurostat'!$70:$70,0))</f>
        <v>1539.259</v>
      </c>
      <c r="Y16">
        <f>INDEX('source renewable - Eurostat'!$70:$81,MATCH('calculation renewable pp'!$A16,'source renewable - Eurostat'!$A$70:$A$81,0),MATCH('calculation renewable pp'!Y$13,'source renewable - Eurostat'!$70:$70,0))</f>
        <v>873.68599999999992</v>
      </c>
      <c r="Z16">
        <f>INDEX('source renewable - Eurostat'!$70:$81,MATCH('calculation renewable pp'!$A16,'source renewable - Eurostat'!$A$70:$A$81,0),MATCH('calculation renewable pp'!Z$13,'source renewable - Eurostat'!$70:$70,0))</f>
        <v>1397.7049999999999</v>
      </c>
      <c r="AA16">
        <f>INDEX('source renewable - Eurostat'!$70:$81,MATCH('calculation renewable pp'!$A16,'source renewable - Eurostat'!$A$70:$A$81,0),MATCH('calculation renewable pp'!AA$13,'source renewable - Eurostat'!$70:$70,0))</f>
        <v>367</v>
      </c>
      <c r="AB16">
        <f>INDEX('source renewable - Eurostat'!$70:$81,MATCH('calculation renewable pp'!$A16,'source renewable - Eurostat'!$A$70:$A$81,0),MATCH('calculation renewable pp'!AB$13,'source renewable - Eurostat'!$70:$70,0))</f>
        <v>265.58800000000002</v>
      </c>
      <c r="AC16">
        <f>INDEX('source renewable - Eurostat'!$70:$81,MATCH('calculation renewable pp'!$A16,'source renewable - Eurostat'!$A$70:$A$81,0),MATCH('calculation renewable pp'!AC$13,'source renewable - Eurostat'!$70:$70,0))</f>
        <v>0</v>
      </c>
      <c r="AD16">
        <f>INDEX('source renewable - Eurostat'!$70:$81,MATCH('calculation renewable pp'!$A16,'source renewable - Eurostat'!$A$70:$A$81,0),MATCH('calculation renewable pp'!AD$13,'source renewable - Eurostat'!$70:$70,0))</f>
        <v>67.551999999999992</v>
      </c>
      <c r="AE16">
        <f>INDEX('source renewable - Eurostat'!$70:$81,MATCH('calculation renewable pp'!$A16,'source renewable - Eurostat'!$A$70:$A$81,0),MATCH('calculation renewable pp'!AE$13,'source renewable - Eurostat'!$70:$70,0))</f>
        <v>83483.142000000007</v>
      </c>
    </row>
    <row r="17" spans="1:31" x14ac:dyDescent="0.2">
      <c r="A17" t="s">
        <v>29</v>
      </c>
      <c r="B17" t="s">
        <v>317</v>
      </c>
      <c r="C17">
        <f>INDEX('source renewable - Eurostat'!$70:$81,MATCH('calculation renewable pp'!$A17,'source renewable - Eurostat'!$A$70:$A$81,0),MATCH('calculation renewable pp'!C$13,'source renewable - Eurostat'!$70:$70,0))</f>
        <v>3224.1170000000002</v>
      </c>
      <c r="D17">
        <f>INDEX('source renewable - Eurostat'!$70:$81,MATCH('calculation renewable pp'!$A17,'source renewable - Eurostat'!$A$70:$A$81,0),MATCH('calculation renewable pp'!D$13,'source renewable - Eurostat'!$70:$70,0))</f>
        <v>2307.9</v>
      </c>
      <c r="E17">
        <f>INDEX('source renewable - Eurostat'!$70:$81,MATCH('calculation renewable pp'!$A17,'source renewable - Eurostat'!$A$70:$A$81,0),MATCH('calculation renewable pp'!E$13,'source renewable - Eurostat'!$70:$70,0))</f>
        <v>703.12</v>
      </c>
      <c r="F17">
        <f>INDEX('source renewable - Eurostat'!$70:$81,MATCH('calculation renewable pp'!$A17,'source renewable - Eurostat'!$A$70:$A$81,0),MATCH('calculation renewable pp'!F$13,'source renewable - Eurostat'!$70:$70,0))</f>
        <v>157.72499999999999</v>
      </c>
      <c r="G17">
        <f>INDEX('source renewable - Eurostat'!$70:$81,MATCH('calculation renewable pp'!$A17,'source renewable - Eurostat'!$A$70:$A$81,0),MATCH('calculation renewable pp'!G$13,'source renewable - Eurostat'!$70:$70,0))</f>
        <v>339.41399999999999</v>
      </c>
      <c r="H17">
        <f>INDEX('source renewable - Eurostat'!$70:$81,MATCH('calculation renewable pp'!$A17,'source renewable - Eurostat'!$A$70:$A$81,0),MATCH('calculation renewable pp'!H$13,'source renewable - Eurostat'!$70:$70,0))</f>
        <v>53187</v>
      </c>
      <c r="I17">
        <f>INDEX('source renewable - Eurostat'!$70:$81,MATCH('calculation renewable pp'!$A17,'source renewable - Eurostat'!$A$70:$A$81,0),MATCH('calculation renewable pp'!I$13,'source renewable - Eurostat'!$70:$70,0))</f>
        <v>4402.1400000000003</v>
      </c>
      <c r="J17">
        <f>INDEX('source renewable - Eurostat'!$70:$81,MATCH('calculation renewable pp'!$A17,'source renewable - Eurostat'!$A$70:$A$81,0),MATCH('calculation renewable pp'!J$13,'source renewable - Eurostat'!$70:$70,0))</f>
        <v>316</v>
      </c>
      <c r="K17">
        <f>INDEX('source renewable - Eurostat'!$70:$81,MATCH('calculation renewable pp'!$A17,'source renewable - Eurostat'!$A$70:$A$81,0),MATCH('calculation renewable pp'!K$13,'source renewable - Eurostat'!$70:$70,0))</f>
        <v>25590.076000000001</v>
      </c>
      <c r="L17">
        <f>INDEX('source renewable - Eurostat'!$70:$81,MATCH('calculation renewable pp'!$A17,'source renewable - Eurostat'!$A$70:$A$81,0),MATCH('calculation renewable pp'!L$13,'source renewable - Eurostat'!$70:$70,0))</f>
        <v>2211</v>
      </c>
      <c r="M17">
        <f>INDEX('source renewable - Eurostat'!$70:$81,MATCH('calculation renewable pp'!$A17,'source renewable - Eurostat'!$A$70:$A$81,0),MATCH('calculation renewable pp'!M$13,'source renewable - Eurostat'!$70:$70,0))</f>
        <v>16456.853999999999</v>
      </c>
      <c r="N17">
        <f>INDEX('source renewable - Eurostat'!$70:$81,MATCH('calculation renewable pp'!$A17,'source renewable - Eurostat'!$A$70:$A$81,0),MATCH('calculation renewable pp'!N$13,'source renewable - Eurostat'!$70:$70,0))</f>
        <v>14124.647999999999</v>
      </c>
      <c r="O17">
        <f>INDEX('source renewable - Eurostat'!$70:$81,MATCH('calculation renewable pp'!$A17,'source renewable - Eurostat'!$A$70:$A$81,0),MATCH('calculation renewable pp'!O$13,'source renewable - Eurostat'!$70:$70,0))</f>
        <v>3589</v>
      </c>
      <c r="P17">
        <f>INDEX('source renewable - Eurostat'!$70:$81,MATCH('calculation renewable pp'!$A17,'source renewable - Eurostat'!$A$70:$A$81,0),MATCH('calculation renewable pp'!P$13,'source renewable - Eurostat'!$70:$70,0))</f>
        <v>646.29999999999995</v>
      </c>
      <c r="Q17">
        <f>INDEX('source renewable - Eurostat'!$70:$81,MATCH('calculation renewable pp'!$A17,'source renewable - Eurostat'!$A$70:$A$81,0),MATCH('calculation renewable pp'!Q$13,'source renewable - Eurostat'!$70:$70,0))</f>
        <v>323</v>
      </c>
      <c r="R17">
        <f>INDEX('source renewable - Eurostat'!$70:$81,MATCH('calculation renewable pp'!$A17,'source renewable - Eurostat'!$A$70:$A$81,0),MATCH('calculation renewable pp'!R$13,'source renewable - Eurostat'!$70:$70,0))</f>
        <v>4126.45</v>
      </c>
      <c r="S17">
        <f>INDEX('source renewable - Eurostat'!$70:$81,MATCH('calculation renewable pp'!$A17,'source renewable - Eurostat'!$A$70:$A$81,0),MATCH('calculation renewable pp'!S$13,'source renewable - Eurostat'!$70:$70,0))</f>
        <v>10679.46</v>
      </c>
      <c r="T17">
        <f>INDEX('source renewable - Eurostat'!$70:$81,MATCH('calculation renewable pp'!$A17,'source renewable - Eurostat'!$A$70:$A$81,0),MATCH('calculation renewable pp'!T$13,'source renewable - Eurostat'!$70:$70,0))</f>
        <v>534</v>
      </c>
      <c r="U17">
        <f>INDEX('source renewable - Eurostat'!$70:$81,MATCH('calculation renewable pp'!$A17,'source renewable - Eurostat'!$A$70:$A$81,0),MATCH('calculation renewable pp'!U$13,'source renewable - Eurostat'!$70:$70,0))</f>
        <v>135.79400000000001</v>
      </c>
      <c r="V17">
        <f>INDEX('source renewable - Eurostat'!$70:$81,MATCH('calculation renewable pp'!$A17,'source renewable - Eurostat'!$A$70:$A$81,0),MATCH('calculation renewable pp'!V$13,'source renewable - Eurostat'!$70:$70,0))</f>
        <v>77.921999999999997</v>
      </c>
      <c r="W17">
        <f>INDEX('source renewable - Eurostat'!$70:$81,MATCH('calculation renewable pp'!$A17,'source renewable - Eurostat'!$A$70:$A$81,0),MATCH('calculation renewable pp'!W$13,'source renewable - Eurostat'!$70:$70,0))</f>
        <v>3527.1579999999999</v>
      </c>
      <c r="X17">
        <f>INDEX('source renewable - Eurostat'!$70:$81,MATCH('calculation renewable pp'!$A17,'source renewable - Eurostat'!$A$70:$A$81,0),MATCH('calculation renewable pp'!X$13,'source renewable - Eurostat'!$70:$70,0))</f>
        <v>5836.8230000000003</v>
      </c>
      <c r="Y17">
        <f>INDEX('source renewable - Eurostat'!$70:$81,MATCH('calculation renewable pp'!$A17,'source renewable - Eurostat'!$A$70:$A$81,0),MATCH('calculation renewable pp'!Y$13,'source renewable - Eurostat'!$70:$70,0))</f>
        <v>5222.7449999999999</v>
      </c>
      <c r="Z17">
        <f>INDEX('source renewable - Eurostat'!$70:$81,MATCH('calculation renewable pp'!$A17,'source renewable - Eurostat'!$A$70:$A$81,0),MATCH('calculation renewable pp'!Z$13,'source renewable - Eurostat'!$70:$70,0))</f>
        <v>3037.5149999999999</v>
      </c>
      <c r="AA17">
        <f>INDEX('source renewable - Eurostat'!$70:$81,MATCH('calculation renewable pp'!$A17,'source renewable - Eurostat'!$A$70:$A$81,0),MATCH('calculation renewable pp'!AA$13,'source renewable - Eurostat'!$70:$70,0))</f>
        <v>8478</v>
      </c>
      <c r="AB17">
        <f>INDEX('source renewable - Eurostat'!$70:$81,MATCH('calculation renewable pp'!$A17,'source renewable - Eurostat'!$A$70:$A$81,0),MATCH('calculation renewable pp'!AB$13,'source renewable - Eurostat'!$70:$70,0))</f>
        <v>3.3</v>
      </c>
      <c r="AC17">
        <f>INDEX('source renewable - Eurostat'!$70:$81,MATCH('calculation renewable pp'!$A17,'source renewable - Eurostat'!$A$70:$A$81,0),MATCH('calculation renewable pp'!AC$13,'source renewable - Eurostat'!$70:$70,0))</f>
        <v>4</v>
      </c>
      <c r="AD17">
        <f>INDEX('source renewable - Eurostat'!$70:$81,MATCH('calculation renewable pp'!$A17,'source renewable - Eurostat'!$A$70:$A$81,0),MATCH('calculation renewable pp'!AD$13,'source renewable - Eurostat'!$70:$70,0))</f>
        <v>0.1</v>
      </c>
      <c r="AE17">
        <f>INDEX('source renewable - Eurostat'!$70:$81,MATCH('calculation renewable pp'!$A17,'source renewable - Eurostat'!$A$70:$A$81,0),MATCH('calculation renewable pp'!AE$13,'source renewable - Eurostat'!$70:$70,0))</f>
        <v>155116.913</v>
      </c>
    </row>
    <row r="18" spans="1:31" x14ac:dyDescent="0.2">
      <c r="A18" t="s">
        <v>28</v>
      </c>
      <c r="B18" t="s">
        <v>317</v>
      </c>
      <c r="C18">
        <f>INDEX('source renewable - Eurostat'!$70:$81,MATCH('calculation renewable pp'!$A18,'source renewable - Eurostat'!$A$70:$A$81,0),MATCH('calculation renewable pp'!C$13,'source renewable - Eurostat'!$70:$70,0))</f>
        <v>0</v>
      </c>
      <c r="D18">
        <f>INDEX('source renewable - Eurostat'!$70:$81,MATCH('calculation renewable pp'!$A18,'source renewable - Eurostat'!$A$70:$A$81,0),MATCH('calculation renewable pp'!D$13,'source renewable - Eurostat'!$70:$70,0))</f>
        <v>1555.5</v>
      </c>
      <c r="E18">
        <f>INDEX('source renewable - Eurostat'!$70:$81,MATCH('calculation renewable pp'!$A18,'source renewable - Eurostat'!$A$70:$A$81,0),MATCH('calculation renewable pp'!E$13,'source renewable - Eurostat'!$70:$70,0))</f>
        <v>0</v>
      </c>
      <c r="F18">
        <f>INDEX('source renewable - Eurostat'!$70:$81,MATCH('calculation renewable pp'!$A18,'source renewable - Eurostat'!$A$70:$A$81,0),MATCH('calculation renewable pp'!F$13,'source renewable - Eurostat'!$70:$70,0))</f>
        <v>0</v>
      </c>
      <c r="G18">
        <f>INDEX('source renewable - Eurostat'!$70:$81,MATCH('calculation renewable pp'!$A18,'source renewable - Eurostat'!$A$70:$A$81,0),MATCH('calculation renewable pp'!G$13,'source renewable - Eurostat'!$70:$70,0))</f>
        <v>0</v>
      </c>
      <c r="H18">
        <f>INDEX('source renewable - Eurostat'!$70:$81,MATCH('calculation renewable pp'!$A18,'source renewable - Eurostat'!$A$70:$A$81,0),MATCH('calculation renewable pp'!H$13,'source renewable - Eurostat'!$70:$70,0))</f>
        <v>7555</v>
      </c>
      <c r="I18">
        <f>INDEX('source renewable - Eurostat'!$70:$81,MATCH('calculation renewable pp'!$A18,'source renewable - Eurostat'!$A$70:$A$81,0),MATCH('calculation renewable pp'!I$13,'source renewable - Eurostat'!$70:$70,0))</f>
        <v>1700.8</v>
      </c>
      <c r="J18">
        <f>INDEX('source renewable - Eurostat'!$70:$81,MATCH('calculation renewable pp'!$A18,'source renewable - Eurostat'!$A$70:$A$81,0),MATCH('calculation renewable pp'!J$13,'source renewable - Eurostat'!$70:$70,0))</f>
        <v>0</v>
      </c>
      <c r="K18">
        <f>INDEX('source renewable - Eurostat'!$70:$81,MATCH('calculation renewable pp'!$A18,'source renewable - Eurostat'!$A$70:$A$81,0),MATCH('calculation renewable pp'!K$13,'source renewable - Eurostat'!$70:$70,0))</f>
        <v>0</v>
      </c>
      <c r="L18">
        <f>INDEX('source renewable - Eurostat'!$70:$81,MATCH('calculation renewable pp'!$A18,'source renewable - Eurostat'!$A$70:$A$81,0),MATCH('calculation renewable pp'!L$13,'source renewable - Eurostat'!$70:$70,0))</f>
        <v>73</v>
      </c>
      <c r="M18">
        <f>INDEX('source renewable - Eurostat'!$70:$81,MATCH('calculation renewable pp'!$A18,'source renewable - Eurostat'!$A$70:$A$81,0),MATCH('calculation renewable pp'!M$13,'source renewable - Eurostat'!$70:$70,0))</f>
        <v>0</v>
      </c>
      <c r="N18">
        <f>INDEX('source renewable - Eurostat'!$70:$81,MATCH('calculation renewable pp'!$A18,'source renewable - Eurostat'!$A$70:$A$81,0),MATCH('calculation renewable pp'!N$13,'source renewable - Eurostat'!$70:$70,0))</f>
        <v>9970.7330000000002</v>
      </c>
      <c r="O18">
        <f>INDEX('source renewable - Eurostat'!$70:$81,MATCH('calculation renewable pp'!$A18,'source renewable - Eurostat'!$A$70:$A$81,0),MATCH('calculation renewable pp'!O$13,'source renewable - Eurostat'!$70:$70,0))</f>
        <v>0</v>
      </c>
      <c r="P18">
        <f>INDEX('source renewable - Eurostat'!$70:$81,MATCH('calculation renewable pp'!$A18,'source renewable - Eurostat'!$A$70:$A$81,0),MATCH('calculation renewable pp'!P$13,'source renewable - Eurostat'!$70:$70,0))</f>
        <v>0</v>
      </c>
      <c r="Q18">
        <f>INDEX('source renewable - Eurostat'!$70:$81,MATCH('calculation renewable pp'!$A18,'source renewable - Eurostat'!$A$70:$A$81,0),MATCH('calculation renewable pp'!Q$13,'source renewable - Eurostat'!$70:$70,0))</f>
        <v>0</v>
      </c>
      <c r="R18">
        <f>INDEX('source renewable - Eurostat'!$70:$81,MATCH('calculation renewable pp'!$A18,'source renewable - Eurostat'!$A$70:$A$81,0),MATCH('calculation renewable pp'!R$13,'source renewable - Eurostat'!$70:$70,0))</f>
        <v>0</v>
      </c>
      <c r="S18">
        <f>INDEX('source renewable - Eurostat'!$70:$81,MATCH('calculation renewable pp'!$A18,'source renewable - Eurostat'!$A$70:$A$81,0),MATCH('calculation renewable pp'!S$13,'source renewable - Eurostat'!$70:$70,0))</f>
        <v>0</v>
      </c>
      <c r="T18">
        <f>INDEX('source renewable - Eurostat'!$70:$81,MATCH('calculation renewable pp'!$A18,'source renewable - Eurostat'!$A$70:$A$81,0),MATCH('calculation renewable pp'!T$13,'source renewable - Eurostat'!$70:$70,0))</f>
        <v>0</v>
      </c>
      <c r="U18">
        <f>INDEX('source renewable - Eurostat'!$70:$81,MATCH('calculation renewable pp'!$A18,'source renewable - Eurostat'!$A$70:$A$81,0),MATCH('calculation renewable pp'!U$13,'source renewable - Eurostat'!$70:$70,0))</f>
        <v>0</v>
      </c>
      <c r="V18">
        <f>INDEX('source renewable - Eurostat'!$70:$81,MATCH('calculation renewable pp'!$A18,'source renewable - Eurostat'!$A$70:$A$81,0),MATCH('calculation renewable pp'!V$13,'source renewable - Eurostat'!$70:$70,0))</f>
        <v>0</v>
      </c>
      <c r="W18">
        <f>INDEX('source renewable - Eurostat'!$70:$81,MATCH('calculation renewable pp'!$A18,'source renewable - Eurostat'!$A$70:$A$81,0),MATCH('calculation renewable pp'!W$13,'source renewable - Eurostat'!$70:$70,0))</f>
        <v>957</v>
      </c>
      <c r="X18">
        <f>INDEX('source renewable - Eurostat'!$70:$81,MATCH('calculation renewable pp'!$A18,'source renewable - Eurostat'!$A$70:$A$81,0),MATCH('calculation renewable pp'!X$13,'source renewable - Eurostat'!$70:$70,0))</f>
        <v>0</v>
      </c>
      <c r="Y18">
        <f>INDEX('source renewable - Eurostat'!$70:$81,MATCH('calculation renewable pp'!$A18,'source renewable - Eurostat'!$A$70:$A$81,0),MATCH('calculation renewable pp'!Y$13,'source renewable - Eurostat'!$70:$70,0))</f>
        <v>0</v>
      </c>
      <c r="Z18">
        <f>INDEX('source renewable - Eurostat'!$70:$81,MATCH('calculation renewable pp'!$A18,'source renewable - Eurostat'!$A$70:$A$81,0),MATCH('calculation renewable pp'!Z$13,'source renewable - Eurostat'!$70:$70,0))</f>
        <v>0</v>
      </c>
      <c r="AA18">
        <f>INDEX('source renewable - Eurostat'!$70:$81,MATCH('calculation renewable pp'!$A18,'source renewable - Eurostat'!$A$70:$A$81,0),MATCH('calculation renewable pp'!AA$13,'source renewable - Eurostat'!$70:$70,0))</f>
        <v>203</v>
      </c>
      <c r="AB18">
        <f>INDEX('source renewable - Eurostat'!$70:$81,MATCH('calculation renewable pp'!$A18,'source renewable - Eurostat'!$A$70:$A$81,0),MATCH('calculation renewable pp'!AB$13,'source renewable - Eurostat'!$70:$70,0))</f>
        <v>0</v>
      </c>
      <c r="AC18">
        <f>INDEX('source renewable - Eurostat'!$70:$81,MATCH('calculation renewable pp'!$A18,'source renewable - Eurostat'!$A$70:$A$81,0),MATCH('calculation renewable pp'!AC$13,'source renewable - Eurostat'!$70:$70,0))</f>
        <v>0</v>
      </c>
      <c r="AD18">
        <f>INDEX('source renewable - Eurostat'!$70:$81,MATCH('calculation renewable pp'!$A18,'source renewable - Eurostat'!$A$70:$A$81,0),MATCH('calculation renewable pp'!AD$13,'source renewable - Eurostat'!$70:$70,0))</f>
        <v>0</v>
      </c>
      <c r="AE18">
        <f>INDEX('source renewable - Eurostat'!$70:$81,MATCH('calculation renewable pp'!$A18,'source renewable - Eurostat'!$A$70:$A$81,0),MATCH('calculation renewable pp'!AE$13,'source renewable - Eurostat'!$70:$70,0))</f>
        <v>12044.3</v>
      </c>
    </row>
    <row r="19" spans="1:31" x14ac:dyDescent="0.2">
      <c r="A19" t="s">
        <v>9</v>
      </c>
      <c r="B19" t="s">
        <v>317</v>
      </c>
      <c r="C19">
        <f>INDEX('source renewable - Eurostat'!$70:$81,MATCH('calculation renewable pp'!$A19,'source renewable - Eurostat'!$A$70:$A$81,0),MATCH('calculation renewable pp'!C$13,'source renewable - Eurostat'!$70:$70,0))</f>
        <v>5476.8530000000001</v>
      </c>
      <c r="D19">
        <f>INDEX('source renewable - Eurostat'!$70:$81,MATCH('calculation renewable pp'!$A19,'source renewable - Eurostat'!$A$70:$A$81,0),MATCH('calculation renewable pp'!D$13,'source renewable - Eurostat'!$70:$70,0))</f>
        <v>0</v>
      </c>
      <c r="E19">
        <f>INDEX('source renewable - Eurostat'!$70:$81,MATCH('calculation renewable pp'!$A19,'source renewable - Eurostat'!$A$70:$A$81,0),MATCH('calculation renewable pp'!E$13,'source renewable - Eurostat'!$70:$70,0))</f>
        <v>0</v>
      </c>
      <c r="F19">
        <f>INDEX('source renewable - Eurostat'!$70:$81,MATCH('calculation renewable pp'!$A19,'source renewable - Eurostat'!$A$70:$A$81,0),MATCH('calculation renewable pp'!F$13,'source renewable - Eurostat'!$70:$70,0))</f>
        <v>0</v>
      </c>
      <c r="G19">
        <f>INDEX('source renewable - Eurostat'!$70:$81,MATCH('calculation renewable pp'!$A19,'source renewable - Eurostat'!$A$70:$A$81,0),MATCH('calculation renewable pp'!G$13,'source renewable - Eurostat'!$70:$70,0))</f>
        <v>0</v>
      </c>
      <c r="H19">
        <f>INDEX('source renewable - Eurostat'!$70:$81,MATCH('calculation renewable pp'!$A19,'source renewable - Eurostat'!$A$70:$A$81,0),MATCH('calculation renewable pp'!H$13,'source renewable - Eurostat'!$70:$70,0))</f>
        <v>3968</v>
      </c>
      <c r="I19">
        <f>INDEX('source renewable - Eurostat'!$70:$81,MATCH('calculation renewable pp'!$A19,'source renewable - Eurostat'!$A$70:$A$81,0),MATCH('calculation renewable pp'!I$13,'source renewable - Eurostat'!$70:$70,0))</f>
        <v>0</v>
      </c>
      <c r="J19">
        <f>INDEX('source renewable - Eurostat'!$70:$81,MATCH('calculation renewable pp'!$A19,'source renewable - Eurostat'!$A$70:$A$81,0),MATCH('calculation renewable pp'!J$13,'source renewable - Eurostat'!$70:$70,0))</f>
        <v>0</v>
      </c>
      <c r="K19">
        <f>INDEX('source renewable - Eurostat'!$70:$81,MATCH('calculation renewable pp'!$A19,'source renewable - Eurostat'!$A$70:$A$81,0),MATCH('calculation renewable pp'!K$13,'source renewable - Eurostat'!$70:$70,0))</f>
        <v>2525.6410000000001</v>
      </c>
      <c r="L19">
        <f>INDEX('source renewable - Eurostat'!$70:$81,MATCH('calculation renewable pp'!$A19,'source renewable - Eurostat'!$A$70:$A$81,0),MATCH('calculation renewable pp'!L$13,'source renewable - Eurostat'!$70:$70,0))</f>
        <v>0</v>
      </c>
      <c r="M19">
        <f>INDEX('source renewable - Eurostat'!$70:$81,MATCH('calculation renewable pp'!$A19,'source renewable - Eurostat'!$A$70:$A$81,0),MATCH('calculation renewable pp'!M$13,'source renewable - Eurostat'!$70:$70,0))</f>
        <v>0</v>
      </c>
      <c r="N19">
        <f>INDEX('source renewable - Eurostat'!$70:$81,MATCH('calculation renewable pp'!$A19,'source renewable - Eurostat'!$A$70:$A$81,0),MATCH('calculation renewable pp'!N$13,'source renewable - Eurostat'!$70:$70,0))</f>
        <v>240</v>
      </c>
      <c r="O19">
        <f>INDEX('source renewable - Eurostat'!$70:$81,MATCH('calculation renewable pp'!$A19,'source renewable - Eurostat'!$A$70:$A$81,0),MATCH('calculation renewable pp'!O$13,'source renewable - Eurostat'!$70:$70,0))</f>
        <v>0</v>
      </c>
      <c r="P19">
        <f>INDEX('source renewable - Eurostat'!$70:$81,MATCH('calculation renewable pp'!$A19,'source renewable - Eurostat'!$A$70:$A$81,0),MATCH('calculation renewable pp'!P$13,'source renewable - Eurostat'!$70:$70,0))</f>
        <v>433.7</v>
      </c>
      <c r="Q19">
        <f>INDEX('source renewable - Eurostat'!$70:$81,MATCH('calculation renewable pp'!$A19,'source renewable - Eurostat'!$A$70:$A$81,0),MATCH('calculation renewable pp'!Q$13,'source renewable - Eurostat'!$70:$70,0))</f>
        <v>58</v>
      </c>
      <c r="R19">
        <f>INDEX('source renewable - Eurostat'!$70:$81,MATCH('calculation renewable pp'!$A19,'source renewable - Eurostat'!$A$70:$A$81,0),MATCH('calculation renewable pp'!R$13,'source renewable - Eurostat'!$70:$70,0))</f>
        <v>0</v>
      </c>
      <c r="S19">
        <f>INDEX('source renewable - Eurostat'!$70:$81,MATCH('calculation renewable pp'!$A19,'source renewable - Eurostat'!$A$70:$A$81,0),MATCH('calculation renewable pp'!S$13,'source renewable - Eurostat'!$70:$70,0))</f>
        <v>5654.0339999999997</v>
      </c>
      <c r="T19">
        <f>INDEX('source renewable - Eurostat'!$70:$81,MATCH('calculation renewable pp'!$A19,'source renewable - Eurostat'!$A$70:$A$81,0),MATCH('calculation renewable pp'!T$13,'source renewable - Eurostat'!$70:$70,0))</f>
        <v>0</v>
      </c>
      <c r="U19">
        <f>INDEX('source renewable - Eurostat'!$70:$81,MATCH('calculation renewable pp'!$A19,'source renewable - Eurostat'!$A$70:$A$81,0),MATCH('calculation renewable pp'!U$13,'source renewable - Eurostat'!$70:$70,0))</f>
        <v>0</v>
      </c>
      <c r="V19">
        <f>INDEX('source renewable - Eurostat'!$70:$81,MATCH('calculation renewable pp'!$A19,'source renewable - Eurostat'!$A$70:$A$81,0),MATCH('calculation renewable pp'!V$13,'source renewable - Eurostat'!$70:$70,0))</f>
        <v>1586.69</v>
      </c>
      <c r="W19">
        <f>INDEX('source renewable - Eurostat'!$70:$81,MATCH('calculation renewable pp'!$A19,'source renewable - Eurostat'!$A$70:$A$81,0),MATCH('calculation renewable pp'!W$13,'source renewable - Eurostat'!$70:$70,0))</f>
        <v>0</v>
      </c>
      <c r="X19">
        <f>INDEX('source renewable - Eurostat'!$70:$81,MATCH('calculation renewable pp'!$A19,'source renewable - Eurostat'!$A$70:$A$81,0),MATCH('calculation renewable pp'!X$13,'source renewable - Eurostat'!$70:$70,0))</f>
        <v>0</v>
      </c>
      <c r="Y19">
        <f>INDEX('source renewable - Eurostat'!$70:$81,MATCH('calculation renewable pp'!$A19,'source renewable - Eurostat'!$A$70:$A$81,0),MATCH('calculation renewable pp'!Y$13,'source renewable - Eurostat'!$70:$70,0))</f>
        <v>2766.768</v>
      </c>
      <c r="Z19">
        <f>INDEX('source renewable - Eurostat'!$70:$81,MATCH('calculation renewable pp'!$A19,'source renewable - Eurostat'!$A$70:$A$81,0),MATCH('calculation renewable pp'!Z$13,'source renewable - Eurostat'!$70:$70,0))</f>
        <v>0</v>
      </c>
      <c r="AA19">
        <f>INDEX('source renewable - Eurostat'!$70:$81,MATCH('calculation renewable pp'!$A19,'source renewable - Eurostat'!$A$70:$A$81,0),MATCH('calculation renewable pp'!AA$13,'source renewable - Eurostat'!$70:$70,0))</f>
        <v>0</v>
      </c>
      <c r="AB19">
        <f>INDEX('source renewable - Eurostat'!$70:$81,MATCH('calculation renewable pp'!$A19,'source renewable - Eurostat'!$A$70:$A$81,0),MATCH('calculation renewable pp'!AB$13,'source renewable - Eurostat'!$70:$70,0))</f>
        <v>1170.7159999999999</v>
      </c>
      <c r="AC19">
        <f>INDEX('source renewable - Eurostat'!$70:$81,MATCH('calculation renewable pp'!$A19,'source renewable - Eurostat'!$A$70:$A$81,0),MATCH('calculation renewable pp'!AC$13,'source renewable - Eurostat'!$70:$70,0))</f>
        <v>0</v>
      </c>
      <c r="AD19">
        <f>INDEX('source renewable - Eurostat'!$70:$81,MATCH('calculation renewable pp'!$A19,'source renewable - Eurostat'!$A$70:$A$81,0),MATCH('calculation renewable pp'!AD$13,'source renewable - Eurostat'!$70:$70,0))</f>
        <v>0</v>
      </c>
      <c r="AE19">
        <f>INDEX('source renewable - Eurostat'!$70:$81,MATCH('calculation renewable pp'!$A19,'source renewable - Eurostat'!$A$70:$A$81,0),MATCH('calculation renewable pp'!AE$13,'source renewable - Eurostat'!$70:$70,0))</f>
        <v>23640.401999999998</v>
      </c>
    </row>
    <row r="20" spans="1:31" x14ac:dyDescent="0.2">
      <c r="A20" t="s">
        <v>10</v>
      </c>
      <c r="B20" t="s">
        <v>317</v>
      </c>
      <c r="C20">
        <f>INDEX('source renewable - Eurostat'!$70:$81,MATCH('calculation renewable pp'!$A20,'source renewable - Eurostat'!$A$70:$A$81,0),MATCH('calculation renewable pp'!C$13,'source renewable - Eurostat'!$70:$70,0))</f>
        <v>9120.2549999999992</v>
      </c>
      <c r="D20">
        <f>INDEX('source renewable - Eurostat'!$70:$81,MATCH('calculation renewable pp'!$A20,'source renewable - Eurostat'!$A$70:$A$81,0),MATCH('calculation renewable pp'!D$13,'source renewable - Eurostat'!$70:$70,0))</f>
        <v>104.1</v>
      </c>
      <c r="E20">
        <f>INDEX('source renewable - Eurostat'!$70:$81,MATCH('calculation renewable pp'!$A20,'source renewable - Eurostat'!$A$70:$A$81,0),MATCH('calculation renewable pp'!E$13,'source renewable - Eurostat'!$70:$70,0))</f>
        <v>2514.35</v>
      </c>
      <c r="F20">
        <f>INDEX('source renewable - Eurostat'!$70:$81,MATCH('calculation renewable pp'!$A20,'source renewable - Eurostat'!$A$70:$A$81,0),MATCH('calculation renewable pp'!F$13,'source renewable - Eurostat'!$70:$70,0))</f>
        <v>0</v>
      </c>
      <c r="G20">
        <f>INDEX('source renewable - Eurostat'!$70:$81,MATCH('calculation renewable pp'!$A20,'source renewable - Eurostat'!$A$70:$A$81,0),MATCH('calculation renewable pp'!G$13,'source renewable - Eurostat'!$70:$70,0))</f>
        <v>1093.71</v>
      </c>
      <c r="H20">
        <f>INDEX('source renewable - Eurostat'!$70:$81,MATCH('calculation renewable pp'!$A20,'source renewable - Eurostat'!$A$70:$A$81,0),MATCH('calculation renewable pp'!H$13,'source renewable - Eurostat'!$70:$70,0))</f>
        <v>1410</v>
      </c>
      <c r="I20">
        <f>INDEX('source renewable - Eurostat'!$70:$81,MATCH('calculation renewable pp'!$A20,'source renewable - Eurostat'!$A$70:$A$81,0),MATCH('calculation renewable pp'!I$13,'source renewable - Eurostat'!$70:$70,0))</f>
        <v>7.2629999999999999</v>
      </c>
      <c r="J20">
        <f>INDEX('source renewable - Eurostat'!$70:$81,MATCH('calculation renewable pp'!$A20,'source renewable - Eurostat'!$A$70:$A$81,0),MATCH('calculation renewable pp'!J$13,'source renewable - Eurostat'!$70:$70,0))</f>
        <v>6</v>
      </c>
      <c r="K20">
        <f>INDEX('source renewable - Eurostat'!$70:$81,MATCH('calculation renewable pp'!$A20,'source renewable - Eurostat'!$A$70:$A$81,0),MATCH('calculation renewable pp'!K$13,'source renewable - Eurostat'!$70:$70,0))</f>
        <v>14256.626</v>
      </c>
      <c r="L20">
        <f>INDEX('source renewable - Eurostat'!$70:$81,MATCH('calculation renewable pp'!$A20,'source renewable - Eurostat'!$A$70:$A$81,0),MATCH('calculation renewable pp'!L$13,'source renewable - Eurostat'!$70:$70,0))</f>
        <v>3157</v>
      </c>
      <c r="M20">
        <f>INDEX('source renewable - Eurostat'!$70:$81,MATCH('calculation renewable pp'!$A20,'source renewable - Eurostat'!$A$70:$A$81,0),MATCH('calculation renewable pp'!M$13,'source renewable - Eurostat'!$70:$70,0))</f>
        <v>24140.887999999999</v>
      </c>
      <c r="N20">
        <f>INDEX('source renewable - Eurostat'!$70:$81,MATCH('calculation renewable pp'!$A20,'source renewable - Eurostat'!$A$70:$A$81,0),MATCH('calculation renewable pp'!N$13,'source renewable - Eurostat'!$70:$70,0))</f>
        <v>1933</v>
      </c>
      <c r="O20">
        <f>INDEX('source renewable - Eurostat'!$70:$81,MATCH('calculation renewable pp'!$A20,'source renewable - Eurostat'!$A$70:$A$81,0),MATCH('calculation renewable pp'!O$13,'source renewable - Eurostat'!$70:$70,0))</f>
        <v>3412</v>
      </c>
      <c r="P20">
        <f>INDEX('source renewable - Eurostat'!$70:$81,MATCH('calculation renewable pp'!$A20,'source renewable - Eurostat'!$A$70:$A$81,0),MATCH('calculation renewable pp'!P$13,'source renewable - Eurostat'!$70:$70,0))</f>
        <v>1766</v>
      </c>
      <c r="Q20">
        <f>INDEX('source renewable - Eurostat'!$70:$81,MATCH('calculation renewable pp'!$A20,'source renewable - Eurostat'!$A$70:$A$81,0),MATCH('calculation renewable pp'!Q$13,'source renewable - Eurostat'!$70:$70,0))</f>
        <v>0</v>
      </c>
      <c r="R20">
        <f>INDEX('source renewable - Eurostat'!$70:$81,MATCH('calculation renewable pp'!$A20,'source renewable - Eurostat'!$A$70:$A$81,0),MATCH('calculation renewable pp'!R$13,'source renewable - Eurostat'!$70:$70,0))</f>
        <v>237</v>
      </c>
      <c r="S20">
        <f>INDEX('source renewable - Eurostat'!$70:$81,MATCH('calculation renewable pp'!$A20,'source renewable - Eurostat'!$A$70:$A$81,0),MATCH('calculation renewable pp'!S$13,'source renewable - Eurostat'!$70:$70,0))</f>
        <v>12946.672</v>
      </c>
      <c r="T20">
        <f>INDEX('source renewable - Eurostat'!$70:$81,MATCH('calculation renewable pp'!$A20,'source renewable - Eurostat'!$A$70:$A$81,0),MATCH('calculation renewable pp'!T$13,'source renewable - Eurostat'!$70:$70,0))</f>
        <v>117</v>
      </c>
      <c r="U20">
        <f>INDEX('source renewable - Eurostat'!$70:$81,MATCH('calculation renewable pp'!$A20,'source renewable - Eurostat'!$A$70:$A$81,0),MATCH('calculation renewable pp'!U$13,'source renewable - Eurostat'!$70:$70,0))</f>
        <v>34.472999999999999</v>
      </c>
      <c r="V20">
        <f>INDEX('source renewable - Eurostat'!$70:$81,MATCH('calculation renewable pp'!$A20,'source renewable - Eurostat'!$A$70:$A$81,0),MATCH('calculation renewable pp'!V$13,'source renewable - Eurostat'!$70:$70,0))</f>
        <v>0</v>
      </c>
      <c r="W20">
        <f>INDEX('source renewable - Eurostat'!$70:$81,MATCH('calculation renewable pp'!$A20,'source renewable - Eurostat'!$A$70:$A$81,0),MATCH('calculation renewable pp'!W$13,'source renewable - Eurostat'!$70:$70,0))</f>
        <v>37</v>
      </c>
      <c r="X20">
        <f>INDEX('source renewable - Eurostat'!$70:$81,MATCH('calculation renewable pp'!$A20,'source renewable - Eurostat'!$A$70:$A$81,0),MATCH('calculation renewable pp'!X$13,'source renewable - Eurostat'!$70:$70,0))</f>
        <v>974.01199999999994</v>
      </c>
      <c r="Y20">
        <f>INDEX('source renewable - Eurostat'!$70:$81,MATCH('calculation renewable pp'!$A20,'source renewable - Eurostat'!$A$70:$A$81,0),MATCH('calculation renewable pp'!Y$13,'source renewable - Eurostat'!$70:$70,0))</f>
        <v>4495.2170000000006</v>
      </c>
      <c r="Z20">
        <f>INDEX('source renewable - Eurostat'!$70:$81,MATCH('calculation renewable pp'!$A20,'source renewable - Eurostat'!$A$70:$A$81,0),MATCH('calculation renewable pp'!Z$13,'source renewable - Eurostat'!$70:$70,0))</f>
        <v>6594.701</v>
      </c>
      <c r="AA20">
        <f>INDEX('source renewable - Eurostat'!$70:$81,MATCH('calculation renewable pp'!$A20,'source renewable - Eurostat'!$A$70:$A$81,0),MATCH('calculation renewable pp'!AA$13,'source renewable - Eurostat'!$70:$70,0))</f>
        <v>16462</v>
      </c>
      <c r="AB20">
        <f>INDEX('source renewable - Eurostat'!$70:$81,MATCH('calculation renewable pp'!$A20,'source renewable - Eurostat'!$A$70:$A$81,0),MATCH('calculation renewable pp'!AB$13,'source renewable - Eurostat'!$70:$70,0))</f>
        <v>0</v>
      </c>
      <c r="AC20">
        <f>INDEX('source renewable - Eurostat'!$70:$81,MATCH('calculation renewable pp'!$A20,'source renewable - Eurostat'!$A$70:$A$81,0),MATCH('calculation renewable pp'!AC$13,'source renewable - Eurostat'!$70:$70,0))</f>
        <v>1611</v>
      </c>
      <c r="AD20">
        <f>INDEX('source renewable - Eurostat'!$70:$81,MATCH('calculation renewable pp'!$A20,'source renewable - Eurostat'!$A$70:$A$81,0),MATCH('calculation renewable pp'!AD$13,'source renewable - Eurostat'!$70:$70,0))</f>
        <v>0</v>
      </c>
      <c r="AE20">
        <f>INDEX('source renewable - Eurostat'!$70:$81,MATCH('calculation renewable pp'!$A20,'source renewable - Eurostat'!$A$70:$A$81,0),MATCH('calculation renewable pp'!AE$13,'source renewable - Eurostat'!$70:$70,0))</f>
        <v>104497.26699999999</v>
      </c>
    </row>
    <row r="21" spans="1:31" x14ac:dyDescent="0.2">
      <c r="A21" s="2" t="s">
        <v>32</v>
      </c>
      <c r="B21" t="s">
        <v>317</v>
      </c>
      <c r="C21">
        <f>INDEX('source renewable - Eurostat'!$70:$81,MATCH('calculation renewable pp'!$A21,'source renewable - Eurostat'!$A$70:$A$81,0),MATCH('calculation renewable pp'!C$13,'source renewable - Eurostat'!$70:$70,0))</f>
        <v>0</v>
      </c>
      <c r="D21">
        <f>INDEX('source renewable - Eurostat'!$70:$81,MATCH('calculation renewable pp'!$A21,'source renewable - Eurostat'!$A$70:$A$81,0),MATCH('calculation renewable pp'!D$13,'source renewable - Eurostat'!$70:$70,0))</f>
        <v>0</v>
      </c>
      <c r="E21">
        <f>INDEX('source renewable - Eurostat'!$70:$81,MATCH('calculation renewable pp'!$A21,'source renewable - Eurostat'!$A$70:$A$81,0),MATCH('calculation renewable pp'!E$13,'source renewable - Eurostat'!$70:$70,0))</f>
        <v>0</v>
      </c>
      <c r="F21">
        <f>INDEX('source renewable - Eurostat'!$70:$81,MATCH('calculation renewable pp'!$A21,'source renewable - Eurostat'!$A$70:$A$81,0),MATCH('calculation renewable pp'!F$13,'source renewable - Eurostat'!$70:$70,0))</f>
        <v>0</v>
      </c>
      <c r="G21">
        <f>INDEX('source renewable - Eurostat'!$70:$81,MATCH('calculation renewable pp'!$A21,'source renewable - Eurostat'!$A$70:$A$81,0),MATCH('calculation renewable pp'!G$13,'source renewable - Eurostat'!$70:$70,0))</f>
        <v>0</v>
      </c>
      <c r="H21">
        <f>INDEX('source renewable - Eurostat'!$70:$81,MATCH('calculation renewable pp'!$A21,'source renewable - Eurostat'!$A$70:$A$81,0),MATCH('calculation renewable pp'!H$13,'source renewable - Eurostat'!$70:$70,0))</f>
        <v>2</v>
      </c>
      <c r="I21">
        <f>INDEX('source renewable - Eurostat'!$70:$81,MATCH('calculation renewable pp'!$A21,'source renewable - Eurostat'!$A$70:$A$81,0),MATCH('calculation renewable pp'!I$13,'source renewable - Eurostat'!$70:$70,0))</f>
        <v>0</v>
      </c>
      <c r="J21">
        <f>INDEX('source renewable - Eurostat'!$70:$81,MATCH('calculation renewable pp'!$A21,'source renewable - Eurostat'!$A$70:$A$81,0),MATCH('calculation renewable pp'!J$13,'source renewable - Eurostat'!$70:$70,0))</f>
        <v>0</v>
      </c>
      <c r="K21">
        <f>INDEX('source renewable - Eurostat'!$70:$81,MATCH('calculation renewable pp'!$A21,'source renewable - Eurostat'!$A$70:$A$81,0),MATCH('calculation renewable pp'!K$13,'source renewable - Eurostat'!$70:$70,0))</f>
        <v>2304.0129999999999</v>
      </c>
      <c r="L21">
        <f>INDEX('source renewable - Eurostat'!$70:$81,MATCH('calculation renewable pp'!$A21,'source renewable - Eurostat'!$A$70:$A$81,0),MATCH('calculation renewable pp'!L$13,'source renewable - Eurostat'!$70:$70,0))</f>
        <v>0</v>
      </c>
      <c r="M21">
        <f>INDEX('source renewable - Eurostat'!$70:$81,MATCH('calculation renewable pp'!$A21,'source renewable - Eurostat'!$A$70:$A$81,0),MATCH('calculation renewable pp'!M$13,'source renewable - Eurostat'!$70:$70,0))</f>
        <v>0</v>
      </c>
      <c r="N21">
        <f>INDEX('source renewable - Eurostat'!$70:$81,MATCH('calculation renewable pp'!$A21,'source renewable - Eurostat'!$A$70:$A$81,0),MATCH('calculation renewable pp'!N$13,'source renewable - Eurostat'!$70:$70,0))</f>
        <v>0</v>
      </c>
      <c r="O21">
        <f>INDEX('source renewable - Eurostat'!$70:$81,MATCH('calculation renewable pp'!$A21,'source renewable - Eurostat'!$A$70:$A$81,0),MATCH('calculation renewable pp'!O$13,'source renewable - Eurostat'!$70:$70,0))</f>
        <v>0</v>
      </c>
      <c r="P21">
        <f>INDEX('source renewable - Eurostat'!$70:$81,MATCH('calculation renewable pp'!$A21,'source renewable - Eurostat'!$A$70:$A$81,0),MATCH('calculation renewable pp'!P$13,'source renewable - Eurostat'!$70:$70,0))</f>
        <v>0</v>
      </c>
      <c r="Q21">
        <f>INDEX('source renewable - Eurostat'!$70:$81,MATCH('calculation renewable pp'!$A21,'source renewable - Eurostat'!$A$70:$A$81,0),MATCH('calculation renewable pp'!Q$13,'source renewable - Eurostat'!$70:$70,0))</f>
        <v>0</v>
      </c>
      <c r="R21">
        <f>INDEX('source renewable - Eurostat'!$70:$81,MATCH('calculation renewable pp'!$A21,'source renewable - Eurostat'!$A$70:$A$81,0),MATCH('calculation renewable pp'!R$13,'source renewable - Eurostat'!$70:$70,0))</f>
        <v>0</v>
      </c>
      <c r="S21">
        <f>INDEX('source renewable - Eurostat'!$70:$81,MATCH('calculation renewable pp'!$A21,'source renewable - Eurostat'!$A$70:$A$81,0),MATCH('calculation renewable pp'!S$13,'source renewable - Eurostat'!$70:$70,0))</f>
        <v>0</v>
      </c>
      <c r="T21">
        <f>INDEX('source renewable - Eurostat'!$70:$81,MATCH('calculation renewable pp'!$A21,'source renewable - Eurostat'!$A$70:$A$81,0),MATCH('calculation renewable pp'!T$13,'source renewable - Eurostat'!$70:$70,0))</f>
        <v>0</v>
      </c>
      <c r="U21">
        <f>INDEX('source renewable - Eurostat'!$70:$81,MATCH('calculation renewable pp'!$A21,'source renewable - Eurostat'!$A$70:$A$81,0),MATCH('calculation renewable pp'!U$13,'source renewable - Eurostat'!$70:$70,0))</f>
        <v>0</v>
      </c>
      <c r="V21">
        <f>INDEX('source renewable - Eurostat'!$70:$81,MATCH('calculation renewable pp'!$A21,'source renewable - Eurostat'!$A$70:$A$81,0),MATCH('calculation renewable pp'!V$13,'source renewable - Eurostat'!$70:$70,0))</f>
        <v>0</v>
      </c>
      <c r="W21">
        <f>INDEX('source renewable - Eurostat'!$70:$81,MATCH('calculation renewable pp'!$A21,'source renewable - Eurostat'!$A$70:$A$81,0),MATCH('calculation renewable pp'!W$13,'source renewable - Eurostat'!$70:$70,0))</f>
        <v>0</v>
      </c>
      <c r="X21">
        <f>INDEX('source renewable - Eurostat'!$70:$81,MATCH('calculation renewable pp'!$A21,'source renewable - Eurostat'!$A$70:$A$81,0),MATCH('calculation renewable pp'!X$13,'source renewable - Eurostat'!$70:$70,0))</f>
        <v>0</v>
      </c>
      <c r="Y21">
        <f>INDEX('source renewable - Eurostat'!$70:$81,MATCH('calculation renewable pp'!$A21,'source renewable - Eurostat'!$A$70:$A$81,0),MATCH('calculation renewable pp'!Y$13,'source renewable - Eurostat'!$70:$70,0))</f>
        <v>0</v>
      </c>
      <c r="Z21">
        <f>INDEX('source renewable - Eurostat'!$70:$81,MATCH('calculation renewable pp'!$A21,'source renewable - Eurostat'!$A$70:$A$81,0),MATCH('calculation renewable pp'!Z$13,'source renewable - Eurostat'!$70:$70,0))</f>
        <v>9.0999999999999998E-2</v>
      </c>
      <c r="AA21">
        <f>INDEX('source renewable - Eurostat'!$70:$81,MATCH('calculation renewable pp'!$A21,'source renewable - Eurostat'!$A$70:$A$81,0),MATCH('calculation renewable pp'!AA$13,'source renewable - Eurostat'!$70:$70,0))</f>
        <v>0</v>
      </c>
      <c r="AB21">
        <f>INDEX('source renewable - Eurostat'!$70:$81,MATCH('calculation renewable pp'!$A21,'source renewable - Eurostat'!$A$70:$A$81,0),MATCH('calculation renewable pp'!AB$13,'source renewable - Eurostat'!$70:$70,0))</f>
        <v>0</v>
      </c>
      <c r="AC21">
        <f>INDEX('source renewable - Eurostat'!$70:$81,MATCH('calculation renewable pp'!$A21,'source renewable - Eurostat'!$A$70:$A$81,0),MATCH('calculation renewable pp'!AC$13,'source renewable - Eurostat'!$70:$70,0))</f>
        <v>0</v>
      </c>
      <c r="AD21">
        <f>INDEX('source renewable - Eurostat'!$70:$81,MATCH('calculation renewable pp'!$A21,'source renewable - Eurostat'!$A$70:$A$81,0),MATCH('calculation renewable pp'!AD$13,'source renewable - Eurostat'!$70:$70,0))</f>
        <v>0</v>
      </c>
      <c r="AE21">
        <f>INDEX('source renewable - Eurostat'!$70:$81,MATCH('calculation renewable pp'!$A21,'source renewable - Eurostat'!$A$70:$A$81,0),MATCH('calculation renewable pp'!AE$13,'source renewable - Eurostat'!$70:$70,0))</f>
        <v>2306.1039999999998</v>
      </c>
    </row>
    <row r="22" spans="1:31" x14ac:dyDescent="0.2">
      <c r="A22" s="2" t="s">
        <v>11</v>
      </c>
      <c r="B22" t="s">
        <v>317</v>
      </c>
      <c r="C22">
        <f>INDEX('source renewable - Eurostat'!$70:$81,MATCH('calculation renewable pp'!$A22,'source renewable - Eurostat'!$A$70:$A$81,0),MATCH('calculation renewable pp'!C$13,'source renewable - Eurostat'!$70:$70,0))</f>
        <v>0.91500000000000004</v>
      </c>
      <c r="D22">
        <f>INDEX('source renewable - Eurostat'!$70:$81,MATCH('calculation renewable pp'!$A22,'source renewable - Eurostat'!$A$70:$A$81,0),MATCH('calculation renewable pp'!D$13,'source renewable - Eurostat'!$70:$70,0))</f>
        <v>0</v>
      </c>
      <c r="E22">
        <f>INDEX('source renewable - Eurostat'!$70:$81,MATCH('calculation renewable pp'!$A22,'source renewable - Eurostat'!$A$70:$A$81,0),MATCH('calculation renewable pp'!E$13,'source renewable - Eurostat'!$70:$70,0))</f>
        <v>0</v>
      </c>
      <c r="F22">
        <f>INDEX('source renewable - Eurostat'!$70:$81,MATCH('calculation renewable pp'!$A22,'source renewable - Eurostat'!$A$70:$A$81,0),MATCH('calculation renewable pp'!F$13,'source renewable - Eurostat'!$70:$70,0))</f>
        <v>0</v>
      </c>
      <c r="G22">
        <f>INDEX('source renewable - Eurostat'!$70:$81,MATCH('calculation renewable pp'!$A22,'source renewable - Eurostat'!$A$70:$A$81,0),MATCH('calculation renewable pp'!G$13,'source renewable - Eurostat'!$70:$70,0))</f>
        <v>0</v>
      </c>
      <c r="H22">
        <f>INDEX('source renewable - Eurostat'!$70:$81,MATCH('calculation renewable pp'!$A22,'source renewable - Eurostat'!$A$70:$A$81,0),MATCH('calculation renewable pp'!H$13,'source renewable - Eurostat'!$70:$70,0))</f>
        <v>40</v>
      </c>
      <c r="I22">
        <f>INDEX('source renewable - Eurostat'!$70:$81,MATCH('calculation renewable pp'!$A22,'source renewable - Eurostat'!$A$70:$A$81,0),MATCH('calculation renewable pp'!I$13,'source renewable - Eurostat'!$70:$70,0))</f>
        <v>0</v>
      </c>
      <c r="J22">
        <f>INDEX('source renewable - Eurostat'!$70:$81,MATCH('calculation renewable pp'!$A22,'source renewable - Eurostat'!$A$70:$A$81,0),MATCH('calculation renewable pp'!J$13,'source renewable - Eurostat'!$70:$70,0))</f>
        <v>0</v>
      </c>
      <c r="K22">
        <f>INDEX('source renewable - Eurostat'!$70:$81,MATCH('calculation renewable pp'!$A22,'source renewable - Eurostat'!$A$70:$A$81,0),MATCH('calculation renewable pp'!K$13,'source renewable - Eurostat'!$70:$70,0))</f>
        <v>0</v>
      </c>
      <c r="L22">
        <f>INDEX('source renewable - Eurostat'!$70:$81,MATCH('calculation renewable pp'!$A22,'source renewable - Eurostat'!$A$70:$A$81,0),MATCH('calculation renewable pp'!L$13,'source renewable - Eurostat'!$70:$70,0))</f>
        <v>0</v>
      </c>
      <c r="M22">
        <f>INDEX('source renewable - Eurostat'!$70:$81,MATCH('calculation renewable pp'!$A22,'source renewable - Eurostat'!$A$70:$A$81,0),MATCH('calculation renewable pp'!M$13,'source renewable - Eurostat'!$70:$70,0))</f>
        <v>16.149999999999999</v>
      </c>
      <c r="N22">
        <f>INDEX('source renewable - Eurostat'!$70:$81,MATCH('calculation renewable pp'!$A22,'source renewable - Eurostat'!$A$70:$A$81,0),MATCH('calculation renewable pp'!N$13,'source renewable - Eurostat'!$70:$70,0))</f>
        <v>0</v>
      </c>
      <c r="O22">
        <f>INDEX('source renewable - Eurostat'!$70:$81,MATCH('calculation renewable pp'!$A22,'source renewable - Eurostat'!$A$70:$A$81,0),MATCH('calculation renewable pp'!O$13,'source renewable - Eurostat'!$70:$70,0))</f>
        <v>0</v>
      </c>
      <c r="P22">
        <f>INDEX('source renewable - Eurostat'!$70:$81,MATCH('calculation renewable pp'!$A22,'source renewable - Eurostat'!$A$70:$A$81,0),MATCH('calculation renewable pp'!P$13,'source renewable - Eurostat'!$70:$70,0))</f>
        <v>10</v>
      </c>
      <c r="Q22">
        <f>INDEX('source renewable - Eurostat'!$70:$81,MATCH('calculation renewable pp'!$A22,'source renewable - Eurostat'!$A$70:$A$81,0),MATCH('calculation renewable pp'!Q$13,'source renewable - Eurostat'!$70:$70,0))</f>
        <v>3</v>
      </c>
      <c r="R22">
        <f>INDEX('source renewable - Eurostat'!$70:$81,MATCH('calculation renewable pp'!$A22,'source renewable - Eurostat'!$A$70:$A$81,0),MATCH('calculation renewable pp'!R$13,'source renewable - Eurostat'!$70:$70,0))</f>
        <v>0</v>
      </c>
      <c r="S22">
        <f>INDEX('source renewable - Eurostat'!$70:$81,MATCH('calculation renewable pp'!$A22,'source renewable - Eurostat'!$A$70:$A$81,0),MATCH('calculation renewable pp'!S$13,'source renewable - Eurostat'!$70:$70,0))</f>
        <v>767.19</v>
      </c>
      <c r="T22">
        <f>INDEX('source renewable - Eurostat'!$70:$81,MATCH('calculation renewable pp'!$A22,'source renewable - Eurostat'!$A$70:$A$81,0),MATCH('calculation renewable pp'!T$13,'source renewable - Eurostat'!$70:$70,0))</f>
        <v>0</v>
      </c>
      <c r="U22">
        <f>INDEX('source renewable - Eurostat'!$70:$81,MATCH('calculation renewable pp'!$A22,'source renewable - Eurostat'!$A$70:$A$81,0),MATCH('calculation renewable pp'!U$13,'source renewable - Eurostat'!$70:$70,0))</f>
        <v>0</v>
      </c>
      <c r="V22">
        <f>INDEX('source renewable - Eurostat'!$70:$81,MATCH('calculation renewable pp'!$A22,'source renewable - Eurostat'!$A$70:$A$81,0),MATCH('calculation renewable pp'!V$13,'source renewable - Eurostat'!$70:$70,0))</f>
        <v>0</v>
      </c>
      <c r="W22">
        <f>INDEX('source renewable - Eurostat'!$70:$81,MATCH('calculation renewable pp'!$A22,'source renewable - Eurostat'!$A$70:$A$81,0),MATCH('calculation renewable pp'!W$13,'source renewable - Eurostat'!$70:$70,0))</f>
        <v>0</v>
      </c>
      <c r="X22">
        <f>INDEX('source renewable - Eurostat'!$70:$81,MATCH('calculation renewable pp'!$A22,'source renewable - Eurostat'!$A$70:$A$81,0),MATCH('calculation renewable pp'!X$13,'source renewable - Eurostat'!$70:$70,0))</f>
        <v>0</v>
      </c>
      <c r="Y22">
        <f>INDEX('source renewable - Eurostat'!$70:$81,MATCH('calculation renewable pp'!$A22,'source renewable - Eurostat'!$A$70:$A$81,0),MATCH('calculation renewable pp'!Y$13,'source renewable - Eurostat'!$70:$70,0))</f>
        <v>29.1</v>
      </c>
      <c r="Z22">
        <f>INDEX('source renewable - Eurostat'!$70:$81,MATCH('calculation renewable pp'!$A22,'source renewable - Eurostat'!$A$70:$A$81,0),MATCH('calculation renewable pp'!Z$13,'source renewable - Eurostat'!$70:$70,0))</f>
        <v>0.05</v>
      </c>
      <c r="AA22">
        <f>INDEX('source renewable - Eurostat'!$70:$81,MATCH('calculation renewable pp'!$A22,'source renewable - Eurostat'!$A$70:$A$81,0),MATCH('calculation renewable pp'!AA$13,'source renewable - Eurostat'!$70:$70,0))</f>
        <v>0</v>
      </c>
      <c r="AB22">
        <f>INDEX('source renewable - Eurostat'!$70:$81,MATCH('calculation renewable pp'!$A22,'source renewable - Eurostat'!$A$70:$A$81,0),MATCH('calculation renewable pp'!AB$13,'source renewable - Eurostat'!$70:$70,0))</f>
        <v>0</v>
      </c>
      <c r="AC22">
        <f>INDEX('source renewable - Eurostat'!$70:$81,MATCH('calculation renewable pp'!$A22,'source renewable - Eurostat'!$A$70:$A$81,0),MATCH('calculation renewable pp'!AC$13,'source renewable - Eurostat'!$70:$70,0))</f>
        <v>0</v>
      </c>
      <c r="AD22">
        <f>INDEX('source renewable - Eurostat'!$70:$81,MATCH('calculation renewable pp'!$A22,'source renewable - Eurostat'!$A$70:$A$81,0),MATCH('calculation renewable pp'!AD$13,'source renewable - Eurostat'!$70:$70,0))</f>
        <v>0</v>
      </c>
      <c r="AE22">
        <f>INDEX('source renewable - Eurostat'!$70:$81,MATCH('calculation renewable pp'!$A22,'source renewable - Eurostat'!$A$70:$A$81,0),MATCH('calculation renewable pp'!AE$13,'source renewable - Eurostat'!$70:$70,0))</f>
        <v>866.40499999999997</v>
      </c>
    </row>
    <row r="23" spans="1:31" x14ac:dyDescent="0.2">
      <c r="A23" s="50" t="s">
        <v>8</v>
      </c>
      <c r="B23" t="s">
        <v>317</v>
      </c>
      <c r="C23">
        <f>INDEX('source renewable - Eurostat'!$70:$81,MATCH('calculation renewable pp'!$A23,'source renewable - Eurostat'!$A$70:$A$81,0),MATCH('calculation renewable pp'!C$13,'source renewable - Eurostat'!$70:$70,0))</f>
        <v>979.48</v>
      </c>
      <c r="D23">
        <f>INDEX('source renewable - Eurostat'!$70:$81,MATCH('calculation renewable pp'!$A23,'source renewable - Eurostat'!$A$70:$A$81,0),MATCH('calculation renewable pp'!D$13,'source renewable - Eurostat'!$70:$70,0))</f>
        <v>314.5</v>
      </c>
      <c r="E23">
        <f>INDEX('source renewable - Eurostat'!$70:$81,MATCH('calculation renewable pp'!$A23,'source renewable - Eurostat'!$A$70:$A$81,0),MATCH('calculation renewable pp'!E$13,'source renewable - Eurostat'!$70:$70,0))</f>
        <v>0</v>
      </c>
      <c r="F23">
        <f>INDEX('source renewable - Eurostat'!$70:$81,MATCH('calculation renewable pp'!$A23,'source renewable - Eurostat'!$A$70:$A$81,0),MATCH('calculation renewable pp'!F$13,'source renewable - Eurostat'!$70:$70,0))</f>
        <v>0</v>
      </c>
      <c r="G23">
        <f>INDEX('source renewable - Eurostat'!$70:$81,MATCH('calculation renewable pp'!$A23,'source renewable - Eurostat'!$A$70:$A$81,0),MATCH('calculation renewable pp'!G$13,'source renewable - Eurostat'!$70:$70,0))</f>
        <v>58</v>
      </c>
      <c r="H23">
        <f>INDEX('source renewable - Eurostat'!$70:$81,MATCH('calculation renewable pp'!$A23,'source renewable - Eurostat'!$A$70:$A$81,0),MATCH('calculation renewable pp'!H$13,'source renewable - Eurostat'!$70:$70,0))</f>
        <v>3080</v>
      </c>
      <c r="I23">
        <f>INDEX('source renewable - Eurostat'!$70:$81,MATCH('calculation renewable pp'!$A23,'source renewable - Eurostat'!$A$70:$A$81,0),MATCH('calculation renewable pp'!I$13,'source renewable - Eurostat'!$70:$70,0))</f>
        <v>363.75299999999999</v>
      </c>
      <c r="J23">
        <f>INDEX('source renewable - Eurostat'!$70:$81,MATCH('calculation renewable pp'!$A23,'source renewable - Eurostat'!$A$70:$A$81,0),MATCH('calculation renewable pp'!J$13,'source renewable - Eurostat'!$70:$70,0))</f>
        <v>210</v>
      </c>
      <c r="K23">
        <f>INDEX('source renewable - Eurostat'!$70:$81,MATCH('calculation renewable pp'!$A23,'source renewable - Eurostat'!$A$70:$A$81,0),MATCH('calculation renewable pp'!K$13,'source renewable - Eurostat'!$70:$70,0))</f>
        <v>291.25099999999998</v>
      </c>
      <c r="L23">
        <f>INDEX('source renewable - Eurostat'!$70:$81,MATCH('calculation renewable pp'!$A23,'source renewable - Eurostat'!$A$70:$A$81,0),MATCH('calculation renewable pp'!L$13,'source renewable - Eurostat'!$70:$70,0))</f>
        <v>138</v>
      </c>
      <c r="M23">
        <f>INDEX('source renewable - Eurostat'!$70:$81,MATCH('calculation renewable pp'!$A23,'source renewable - Eurostat'!$A$70:$A$81,0),MATCH('calculation renewable pp'!M$13,'source renewable - Eurostat'!$70:$70,0))</f>
        <v>936.17100000000005</v>
      </c>
      <c r="N23">
        <f>INDEX('source renewable - Eurostat'!$70:$81,MATCH('calculation renewable pp'!$A23,'source renewable - Eurostat'!$A$70:$A$81,0),MATCH('calculation renewable pp'!N$13,'source renewable - Eurostat'!$70:$70,0))</f>
        <v>1321.434</v>
      </c>
      <c r="O23">
        <f>INDEX('source renewable - Eurostat'!$70:$81,MATCH('calculation renewable pp'!$A23,'source renewable - Eurostat'!$A$70:$A$81,0),MATCH('calculation renewable pp'!O$13,'source renewable - Eurostat'!$70:$70,0))</f>
        <v>43</v>
      </c>
      <c r="P23">
        <f>INDEX('source renewable - Eurostat'!$70:$81,MATCH('calculation renewable pp'!$A23,'source renewable - Eurostat'!$A$70:$A$81,0),MATCH('calculation renewable pp'!P$13,'source renewable - Eurostat'!$70:$70,0))</f>
        <v>0</v>
      </c>
      <c r="Q23">
        <f>INDEX('source renewable - Eurostat'!$70:$81,MATCH('calculation renewable pp'!$A23,'source renewable - Eurostat'!$A$70:$A$81,0),MATCH('calculation renewable pp'!Q$13,'source renewable - Eurostat'!$70:$70,0))</f>
        <v>67</v>
      </c>
      <c r="R23">
        <f>INDEX('source renewable - Eurostat'!$70:$81,MATCH('calculation renewable pp'!$A23,'source renewable - Eurostat'!$A$70:$A$81,0),MATCH('calculation renewable pp'!R$13,'source renewable - Eurostat'!$70:$70,0))</f>
        <v>82.578999999999994</v>
      </c>
      <c r="S23">
        <f>INDEX('source renewable - Eurostat'!$70:$81,MATCH('calculation renewable pp'!$A23,'source renewable - Eurostat'!$A$70:$A$81,0),MATCH('calculation renewable pp'!S$13,'source renewable - Eurostat'!$70:$70,0))</f>
        <v>819.33199999999999</v>
      </c>
      <c r="T23">
        <f>INDEX('source renewable - Eurostat'!$70:$81,MATCH('calculation renewable pp'!$A23,'source renewable - Eurostat'!$A$70:$A$81,0),MATCH('calculation renewable pp'!T$13,'source renewable - Eurostat'!$70:$70,0))</f>
        <v>22</v>
      </c>
      <c r="U23">
        <f>INDEX('source renewable - Eurostat'!$70:$81,MATCH('calculation renewable pp'!$A23,'source renewable - Eurostat'!$A$70:$A$81,0),MATCH('calculation renewable pp'!U$13,'source renewable - Eurostat'!$70:$70,0))</f>
        <v>17.25</v>
      </c>
      <c r="V23">
        <f>INDEX('source renewable - Eurostat'!$70:$81,MATCH('calculation renewable pp'!$A23,'source renewable - Eurostat'!$A$70:$A$81,0),MATCH('calculation renewable pp'!V$13,'source renewable - Eurostat'!$70:$70,0))</f>
        <v>0</v>
      </c>
      <c r="W23">
        <f>INDEX('source renewable - Eurostat'!$70:$81,MATCH('calculation renewable pp'!$A23,'source renewable - Eurostat'!$A$70:$A$81,0),MATCH('calculation renewable pp'!W$13,'source renewable - Eurostat'!$70:$70,0))</f>
        <v>777.67</v>
      </c>
      <c r="X23">
        <f>INDEX('source renewable - Eurostat'!$70:$81,MATCH('calculation renewable pp'!$A23,'source renewable - Eurostat'!$A$70:$A$81,0),MATCH('calculation renewable pp'!X$13,'source renewable - Eurostat'!$70:$70,0))</f>
        <v>90.6</v>
      </c>
      <c r="Y23">
        <f>INDEX('source renewable - Eurostat'!$70:$81,MATCH('calculation renewable pp'!$A23,'source renewable - Eurostat'!$A$70:$A$81,0),MATCH('calculation renewable pp'!Y$13,'source renewable - Eurostat'!$70:$70,0))</f>
        <v>85.213999999999999</v>
      </c>
      <c r="Z23">
        <f>INDEX('source renewable - Eurostat'!$70:$81,MATCH('calculation renewable pp'!$A23,'source renewable - Eurostat'!$A$70:$A$81,0),MATCH('calculation renewable pp'!Z$13,'source renewable - Eurostat'!$70:$70,0))</f>
        <v>1.0129999999999999</v>
      </c>
      <c r="AA23">
        <f>INDEX('source renewable - Eurostat'!$70:$81,MATCH('calculation renewable pp'!$A23,'source renewable - Eurostat'!$A$70:$A$81,0),MATCH('calculation renewable pp'!AA$13,'source renewable - Eurostat'!$70:$70,0))</f>
        <v>1325</v>
      </c>
      <c r="AB23">
        <f>INDEX('source renewable - Eurostat'!$70:$81,MATCH('calculation renewable pp'!$A23,'source renewable - Eurostat'!$A$70:$A$81,0),MATCH('calculation renewable pp'!AB$13,'source renewable - Eurostat'!$70:$70,0))</f>
        <v>2</v>
      </c>
      <c r="AC23">
        <f>INDEX('source renewable - Eurostat'!$70:$81,MATCH('calculation renewable pp'!$A23,'source renewable - Eurostat'!$A$70:$A$81,0),MATCH('calculation renewable pp'!AC$13,'source renewable - Eurostat'!$70:$70,0))</f>
        <v>22</v>
      </c>
      <c r="AD23">
        <f>INDEX('source renewable - Eurostat'!$70:$81,MATCH('calculation renewable pp'!$A23,'source renewable - Eurostat'!$A$70:$A$81,0),MATCH('calculation renewable pp'!AD$13,'source renewable - Eurostat'!$70:$70,0))</f>
        <v>0</v>
      </c>
      <c r="AE23">
        <f>INDEX('source renewable - Eurostat'!$70:$81,MATCH('calculation renewable pp'!$A23,'source renewable - Eurostat'!$A$70:$A$81,0),MATCH('calculation renewable pp'!AE$13,'source renewable - Eurostat'!$70:$70,0))</f>
        <v>9725.8130000000001</v>
      </c>
    </row>
    <row r="26" spans="1:31" x14ac:dyDescent="0.2">
      <c r="A26" s="10" t="s">
        <v>328</v>
      </c>
    </row>
    <row r="27" spans="1:31" s="29" customFormat="1" x14ac:dyDescent="0.2">
      <c r="A27" s="29" t="s">
        <v>147</v>
      </c>
      <c r="B27" s="29" t="s">
        <v>318</v>
      </c>
      <c r="C27" s="29" t="s">
        <v>34</v>
      </c>
      <c r="D27" s="29" t="s">
        <v>36</v>
      </c>
      <c r="E27" s="29" t="s">
        <v>37</v>
      </c>
      <c r="F27" s="29" t="s">
        <v>39</v>
      </c>
      <c r="G27" s="29" t="s">
        <v>40</v>
      </c>
      <c r="H27" s="29" t="s">
        <v>41</v>
      </c>
      <c r="I27" s="29" t="s">
        <v>148</v>
      </c>
      <c r="J27" s="29" t="s">
        <v>44</v>
      </c>
      <c r="K27" s="29" t="s">
        <v>45</v>
      </c>
      <c r="L27" s="29" t="s">
        <v>46</v>
      </c>
      <c r="M27" s="29" t="s">
        <v>47</v>
      </c>
      <c r="N27" s="29" t="s">
        <v>68</v>
      </c>
      <c r="O27" s="29" t="s">
        <v>187</v>
      </c>
      <c r="P27" s="29" t="s">
        <v>49</v>
      </c>
      <c r="Q27" s="29" t="s">
        <v>50</v>
      </c>
      <c r="R27" s="29" t="s">
        <v>51</v>
      </c>
      <c r="S27" s="29" t="s">
        <v>52</v>
      </c>
      <c r="T27" s="29" t="s">
        <v>53</v>
      </c>
      <c r="U27" s="29" t="s">
        <v>186</v>
      </c>
      <c r="V27" s="29" t="s">
        <v>54</v>
      </c>
      <c r="W27" s="29" t="s">
        <v>58</v>
      </c>
      <c r="X27" s="29" t="s">
        <v>59</v>
      </c>
      <c r="Y27" s="29" t="s">
        <v>60</v>
      </c>
      <c r="Z27" s="29" t="s">
        <v>61</v>
      </c>
      <c r="AA27" s="29" t="s">
        <v>63</v>
      </c>
      <c r="AB27" s="29" t="s">
        <v>64</v>
      </c>
      <c r="AC27" s="29" t="s">
        <v>65</v>
      </c>
      <c r="AD27" s="29" t="s">
        <v>57</v>
      </c>
      <c r="AE27" s="29" t="s">
        <v>345</v>
      </c>
    </row>
    <row r="28" spans="1:31" x14ac:dyDescent="0.2">
      <c r="A28" t="s">
        <v>6</v>
      </c>
      <c r="C28">
        <f>IFERROR(C14/SUM(C$14:C$16),0)</f>
        <v>0.48219309990699688</v>
      </c>
      <c r="D28">
        <f t="shared" ref="D28:AC28" si="1">IFERROR(D14/SUM(D$14:D$16),0)</f>
        <v>0.31229780442565669</v>
      </c>
      <c r="E28">
        <f t="shared" si="1"/>
        <v>0.5</v>
      </c>
      <c r="F28">
        <f t="shared" si="1"/>
        <v>0.5</v>
      </c>
      <c r="G28">
        <f t="shared" si="1"/>
        <v>4.3363669129572895E-2</v>
      </c>
      <c r="H28">
        <f t="shared" si="1"/>
        <v>0.1201238959764475</v>
      </c>
      <c r="I28">
        <f t="shared" si="1"/>
        <v>0.5</v>
      </c>
      <c r="J28">
        <f t="shared" si="1"/>
        <v>9.1625207296849101E-2</v>
      </c>
      <c r="K28">
        <f t="shared" si="1"/>
        <v>9.9704126581737149E-3</v>
      </c>
      <c r="L28">
        <f t="shared" si="1"/>
        <v>0.5</v>
      </c>
      <c r="M28">
        <f t="shared" si="1"/>
        <v>7.1121943131461376E-2</v>
      </c>
      <c r="N28">
        <f t="shared" si="1"/>
        <v>9.5908886557770121E-2</v>
      </c>
      <c r="O28">
        <f t="shared" si="1"/>
        <v>8.0115915271187679E-2</v>
      </c>
      <c r="P28">
        <f t="shared" si="1"/>
        <v>6.1320754716981125E-2</v>
      </c>
      <c r="Q28">
        <f t="shared" si="1"/>
        <v>0.11642857142857142</v>
      </c>
      <c r="R28">
        <f t="shared" si="1"/>
        <v>0</v>
      </c>
      <c r="S28">
        <f t="shared" si="1"/>
        <v>0.1073330210121841</v>
      </c>
      <c r="T28">
        <f t="shared" si="1"/>
        <v>1.4563106796116505E-2</v>
      </c>
      <c r="U28">
        <f t="shared" si="1"/>
        <v>0.5</v>
      </c>
      <c r="V28">
        <f t="shared" si="1"/>
        <v>0.5</v>
      </c>
      <c r="W28">
        <f t="shared" si="1"/>
        <v>0.5</v>
      </c>
      <c r="X28">
        <f t="shared" si="1"/>
        <v>0</v>
      </c>
      <c r="Y28">
        <f t="shared" si="1"/>
        <v>1.5393182892223316E-2</v>
      </c>
      <c r="Z28">
        <f t="shared" si="1"/>
        <v>0</v>
      </c>
      <c r="AA28">
        <f t="shared" si="1"/>
        <v>0.24299719887955182</v>
      </c>
      <c r="AB28">
        <f t="shared" si="1"/>
        <v>2.211230148590923E-2</v>
      </c>
      <c r="AC28">
        <f t="shared" si="1"/>
        <v>0.5</v>
      </c>
      <c r="AD28">
        <f>IFERROR(AD14/SUM(AD$14:AD$16),0)</f>
        <v>0.28231643260870964</v>
      </c>
      <c r="AE28">
        <f>IFERROR(AE14/SUM(AE$14:AE$16),0)</f>
        <v>0.1460050124617828</v>
      </c>
    </row>
    <row r="29" spans="1:31" x14ac:dyDescent="0.2">
      <c r="A29" t="s">
        <v>7</v>
      </c>
      <c r="C29">
        <f>IFERROR(C15/SUM(C$14:C$16),0)</f>
        <v>0.48219309990699688</v>
      </c>
      <c r="D29">
        <f t="shared" ref="D29:AD29" si="2">IFERROR(D15/SUM(D$14:D$16),0)</f>
        <v>0.31229780442565669</v>
      </c>
      <c r="E29">
        <f t="shared" si="2"/>
        <v>0.5</v>
      </c>
      <c r="F29">
        <f t="shared" si="2"/>
        <v>0.5</v>
      </c>
      <c r="G29">
        <f t="shared" si="2"/>
        <v>4.3363669129572895E-2</v>
      </c>
      <c r="H29">
        <f t="shared" si="2"/>
        <v>0.1201238959764475</v>
      </c>
      <c r="I29">
        <f t="shared" si="2"/>
        <v>0.5</v>
      </c>
      <c r="J29">
        <f t="shared" si="2"/>
        <v>9.1625207296849101E-2</v>
      </c>
      <c r="K29">
        <f t="shared" si="2"/>
        <v>9.9704126581737149E-3</v>
      </c>
      <c r="L29">
        <f t="shared" si="2"/>
        <v>0.5</v>
      </c>
      <c r="M29">
        <f t="shared" si="2"/>
        <v>7.1121943131461376E-2</v>
      </c>
      <c r="N29">
        <f t="shared" si="2"/>
        <v>9.5908886557770121E-2</v>
      </c>
      <c r="O29">
        <f t="shared" si="2"/>
        <v>8.0115915271187679E-2</v>
      </c>
      <c r="P29">
        <f t="shared" si="2"/>
        <v>6.1320754716981125E-2</v>
      </c>
      <c r="Q29">
        <f t="shared" si="2"/>
        <v>0.11642857142857142</v>
      </c>
      <c r="R29">
        <f t="shared" si="2"/>
        <v>0</v>
      </c>
      <c r="S29">
        <f t="shared" si="2"/>
        <v>0.1073330210121841</v>
      </c>
      <c r="T29">
        <f t="shared" si="2"/>
        <v>1.4563106796116505E-2</v>
      </c>
      <c r="U29">
        <f t="shared" si="2"/>
        <v>0.5</v>
      </c>
      <c r="V29">
        <f t="shared" si="2"/>
        <v>0.5</v>
      </c>
      <c r="W29">
        <f t="shared" si="2"/>
        <v>0.5</v>
      </c>
      <c r="X29">
        <f t="shared" si="2"/>
        <v>0</v>
      </c>
      <c r="Y29">
        <f t="shared" si="2"/>
        <v>1.5393182892223316E-2</v>
      </c>
      <c r="Z29">
        <f t="shared" si="2"/>
        <v>0</v>
      </c>
      <c r="AA29">
        <f t="shared" si="2"/>
        <v>0.24299719887955182</v>
      </c>
      <c r="AB29">
        <f t="shared" si="2"/>
        <v>2.211230148590923E-2</v>
      </c>
      <c r="AC29">
        <f t="shared" si="2"/>
        <v>0.5</v>
      </c>
      <c r="AD29">
        <f t="shared" si="2"/>
        <v>0.28231643260870964</v>
      </c>
      <c r="AE29">
        <f t="shared" ref="AE29" si="3">IFERROR(AE15/SUM(AE$14:AE$16),0)</f>
        <v>0.1460050124617828</v>
      </c>
    </row>
    <row r="30" spans="1:31" x14ac:dyDescent="0.2">
      <c r="A30" t="s">
        <v>5</v>
      </c>
      <c r="C30">
        <f>IFERROR(C16/SUM(C$14:C$16),1)</f>
        <v>3.5613800186006288E-2</v>
      </c>
      <c r="D30">
        <f t="shared" ref="D30:AD30" si="4">IFERROR(D16/SUM(D$14:D$16),1)</f>
        <v>0.37540439114868651</v>
      </c>
      <c r="E30">
        <f t="shared" si="4"/>
        <v>0</v>
      </c>
      <c r="F30">
        <f t="shared" si="4"/>
        <v>0</v>
      </c>
      <c r="G30">
        <f t="shared" si="4"/>
        <v>0.9132726617408542</v>
      </c>
      <c r="H30">
        <f t="shared" si="4"/>
        <v>0.75975220804710497</v>
      </c>
      <c r="I30">
        <f t="shared" si="4"/>
        <v>0</v>
      </c>
      <c r="J30">
        <f t="shared" si="4"/>
        <v>0.81674958540630183</v>
      </c>
      <c r="K30">
        <f t="shared" si="4"/>
        <v>0.98005917468365256</v>
      </c>
      <c r="L30">
        <f t="shared" si="4"/>
        <v>0</v>
      </c>
      <c r="M30">
        <f t="shared" si="4"/>
        <v>0.85775611373707727</v>
      </c>
      <c r="N30">
        <f t="shared" si="4"/>
        <v>0.80818222688445973</v>
      </c>
      <c r="O30">
        <f t="shared" si="4"/>
        <v>0.83976816945762467</v>
      </c>
      <c r="P30">
        <f t="shared" si="4"/>
        <v>0.87735849056603765</v>
      </c>
      <c r="Q30">
        <f t="shared" si="4"/>
        <v>0.76714285714285713</v>
      </c>
      <c r="R30">
        <f t="shared" si="4"/>
        <v>1</v>
      </c>
      <c r="S30">
        <f t="shared" si="4"/>
        <v>0.78533395797563188</v>
      </c>
      <c r="T30">
        <f t="shared" si="4"/>
        <v>0.970873786407767</v>
      </c>
      <c r="U30">
        <f t="shared" si="4"/>
        <v>0</v>
      </c>
      <c r="V30">
        <f t="shared" si="4"/>
        <v>0</v>
      </c>
      <c r="W30">
        <f t="shared" si="4"/>
        <v>0</v>
      </c>
      <c r="X30">
        <f t="shared" si="4"/>
        <v>1</v>
      </c>
      <c r="Y30">
        <f t="shared" si="4"/>
        <v>0.9692136342155534</v>
      </c>
      <c r="Z30">
        <f t="shared" si="4"/>
        <v>1</v>
      </c>
      <c r="AA30">
        <f t="shared" si="4"/>
        <v>0.51400560224089631</v>
      </c>
      <c r="AB30">
        <f t="shared" si="4"/>
        <v>0.95577539702818159</v>
      </c>
      <c r="AC30">
        <f t="shared" si="4"/>
        <v>0</v>
      </c>
      <c r="AD30">
        <f t="shared" si="4"/>
        <v>0.4353671347825806</v>
      </c>
      <c r="AE30">
        <f t="shared" ref="AE30" si="5">IFERROR(AE16/SUM(AE$14:AE$16),1)</f>
        <v>0.70798997507643446</v>
      </c>
    </row>
    <row r="31" spans="1:31" x14ac:dyDescent="0.2">
      <c r="A31" t="s">
        <v>29</v>
      </c>
      <c r="C31">
        <f>IFERROR((C6*C17)/SUM((C6*C17),(C7*C18)),1)</f>
        <v>1</v>
      </c>
      <c r="D31">
        <f t="shared" ref="D31:AC31" si="6">IFERROR((D6*D17)/SUM((D6*D17),(D7*D18)),1)</f>
        <v>0.54655272155343959</v>
      </c>
      <c r="E31">
        <f t="shared" si="6"/>
        <v>1</v>
      </c>
      <c r="F31">
        <f t="shared" si="6"/>
        <v>1</v>
      </c>
      <c r="G31">
        <f t="shared" si="6"/>
        <v>1</v>
      </c>
      <c r="H31">
        <f>IFERROR((H6*H17)/SUM((H6*H17),(H7*H18)),1)</f>
        <v>0.80328877492190653</v>
      </c>
      <c r="I31">
        <f t="shared" si="6"/>
        <v>0.64903684003783013</v>
      </c>
      <c r="J31">
        <f t="shared" si="6"/>
        <v>1</v>
      </c>
      <c r="K31">
        <f t="shared" si="6"/>
        <v>1</v>
      </c>
      <c r="L31">
        <f t="shared" si="6"/>
        <v>0.96459892388170432</v>
      </c>
      <c r="M31">
        <f t="shared" si="6"/>
        <v>1</v>
      </c>
      <c r="N31">
        <f t="shared" si="6"/>
        <v>0.5861973296873787</v>
      </c>
      <c r="O31">
        <f t="shared" si="6"/>
        <v>1</v>
      </c>
      <c r="P31">
        <f t="shared" si="6"/>
        <v>1</v>
      </c>
      <c r="Q31">
        <f t="shared" si="6"/>
        <v>1</v>
      </c>
      <c r="R31">
        <f t="shared" si="6"/>
        <v>1</v>
      </c>
      <c r="S31">
        <f t="shared" si="6"/>
        <v>1</v>
      </c>
      <c r="T31">
        <f t="shared" si="6"/>
        <v>1</v>
      </c>
      <c r="U31">
        <f t="shared" si="6"/>
        <v>1</v>
      </c>
      <c r="V31">
        <f t="shared" si="6"/>
        <v>1</v>
      </c>
      <c r="W31">
        <f t="shared" si="6"/>
        <v>0.73273023101588575</v>
      </c>
      <c r="X31">
        <f t="shared" si="6"/>
        <v>1</v>
      </c>
      <c r="Y31">
        <f t="shared" si="6"/>
        <v>1</v>
      </c>
      <c r="Z31">
        <f t="shared" si="6"/>
        <v>1</v>
      </c>
      <c r="AA31">
        <f t="shared" si="6"/>
        <v>0.97661559728141911</v>
      </c>
      <c r="AB31">
        <f t="shared" si="6"/>
        <v>1</v>
      </c>
      <c r="AC31">
        <f t="shared" si="6"/>
        <v>1</v>
      </c>
      <c r="AD31">
        <f>IFERROR((AD6*AD17)/SUM((AD6*AD17),(AD7*AD18)),1)</f>
        <v>1</v>
      </c>
      <c r="AE31">
        <f>IFERROR((AE6*AE17)/SUM((AE6*AE17),(AE7*AE18)),1)</f>
        <v>0.90166985460892035</v>
      </c>
    </row>
    <row r="32" spans="1:31" x14ac:dyDescent="0.2">
      <c r="A32" t="s">
        <v>28</v>
      </c>
      <c r="C32">
        <f>IFERROR((C7*C18)/SUM((C6*C17),(C7*C18)),0)</f>
        <v>0</v>
      </c>
      <c r="D32">
        <f t="shared" ref="D32:AD32" si="7">IFERROR((D7*D18)/SUM((D6*D17),(D7*D18)),0)</f>
        <v>0.45344727844656052</v>
      </c>
      <c r="E32">
        <f t="shared" si="7"/>
        <v>0</v>
      </c>
      <c r="F32">
        <f t="shared" si="7"/>
        <v>0</v>
      </c>
      <c r="G32">
        <f t="shared" si="7"/>
        <v>0</v>
      </c>
      <c r="H32">
        <f>IFERROR((H7*H18)/SUM((H6*H17),(H7*H18)),0)</f>
        <v>0.19671122507809341</v>
      </c>
      <c r="I32">
        <f t="shared" si="7"/>
        <v>0.35096315996216992</v>
      </c>
      <c r="J32">
        <f t="shared" si="7"/>
        <v>0</v>
      </c>
      <c r="K32">
        <f t="shared" si="7"/>
        <v>0</v>
      </c>
      <c r="L32">
        <f t="shared" si="7"/>
        <v>3.5401076118295724E-2</v>
      </c>
      <c r="M32">
        <f t="shared" si="7"/>
        <v>0</v>
      </c>
      <c r="N32">
        <f t="shared" si="7"/>
        <v>0.41380267031262136</v>
      </c>
      <c r="O32">
        <f t="shared" si="7"/>
        <v>0</v>
      </c>
      <c r="P32">
        <f t="shared" si="7"/>
        <v>0</v>
      </c>
      <c r="Q32">
        <f t="shared" si="7"/>
        <v>0</v>
      </c>
      <c r="R32">
        <f t="shared" si="7"/>
        <v>0</v>
      </c>
      <c r="S32">
        <f t="shared" si="7"/>
        <v>0</v>
      </c>
      <c r="T32">
        <f t="shared" si="7"/>
        <v>0</v>
      </c>
      <c r="U32">
        <f t="shared" si="7"/>
        <v>0</v>
      </c>
      <c r="V32">
        <f t="shared" si="7"/>
        <v>0</v>
      </c>
      <c r="W32">
        <f t="shared" si="7"/>
        <v>0.26726976898411442</v>
      </c>
      <c r="X32">
        <f t="shared" si="7"/>
        <v>0</v>
      </c>
      <c r="Y32">
        <f t="shared" si="7"/>
        <v>0</v>
      </c>
      <c r="Z32">
        <f t="shared" si="7"/>
        <v>0</v>
      </c>
      <c r="AA32">
        <f t="shared" si="7"/>
        <v>2.3384402718580808E-2</v>
      </c>
      <c r="AB32">
        <f t="shared" si="7"/>
        <v>0</v>
      </c>
      <c r="AC32">
        <f t="shared" si="7"/>
        <v>0</v>
      </c>
      <c r="AD32">
        <f t="shared" si="7"/>
        <v>0</v>
      </c>
      <c r="AE32">
        <f t="shared" ref="AE32" si="8">IFERROR((AE7*AE18)/SUM((AE6*AE17),(AE7*AE18)),0)</f>
        <v>9.8330145391079621E-2</v>
      </c>
    </row>
    <row r="33" spans="1:31" x14ac:dyDescent="0.2">
      <c r="A33" t="s">
        <v>9</v>
      </c>
      <c r="C33">
        <f>IFERROR((C8*C19)/SUM((C8*C19),(C9*C20)),1)</f>
        <v>0.2731143847088735</v>
      </c>
      <c r="D33">
        <f t="shared" ref="D33:AD33" si="9">IFERROR((D8*D19)/SUM((D8*D19),(D9*D20)),1)</f>
        <v>0</v>
      </c>
      <c r="E33">
        <f t="shared" si="9"/>
        <v>0</v>
      </c>
      <c r="F33">
        <f t="shared" si="9"/>
        <v>1</v>
      </c>
      <c r="G33">
        <f t="shared" si="9"/>
        <v>0</v>
      </c>
      <c r="H33">
        <f t="shared" si="9"/>
        <v>0.63778450964813027</v>
      </c>
      <c r="I33">
        <f t="shared" si="9"/>
        <v>0</v>
      </c>
      <c r="J33">
        <f t="shared" si="9"/>
        <v>0</v>
      </c>
      <c r="K33">
        <f t="shared" si="9"/>
        <v>9.9782981872630627E-2</v>
      </c>
      <c r="L33">
        <f t="shared" si="9"/>
        <v>0</v>
      </c>
      <c r="M33">
        <f t="shared" si="9"/>
        <v>0</v>
      </c>
      <c r="N33">
        <f t="shared" si="9"/>
        <v>7.208454982569075E-2</v>
      </c>
      <c r="O33">
        <f t="shared" si="9"/>
        <v>0</v>
      </c>
      <c r="P33">
        <f t="shared" si="9"/>
        <v>0.13319143919998208</v>
      </c>
      <c r="Q33">
        <f t="shared" si="9"/>
        <v>1</v>
      </c>
      <c r="R33">
        <f t="shared" si="9"/>
        <v>0</v>
      </c>
      <c r="S33">
        <f t="shared" si="9"/>
        <v>0.21460615001697445</v>
      </c>
      <c r="T33">
        <f t="shared" si="9"/>
        <v>0</v>
      </c>
      <c r="U33">
        <f t="shared" si="9"/>
        <v>0</v>
      </c>
      <c r="V33">
        <f t="shared" si="9"/>
        <v>1</v>
      </c>
      <c r="W33">
        <f t="shared" si="9"/>
        <v>0</v>
      </c>
      <c r="X33">
        <f t="shared" si="9"/>
        <v>0</v>
      </c>
      <c r="Y33">
        <f t="shared" si="9"/>
        <v>0.27803183562271855</v>
      </c>
      <c r="Z33">
        <f t="shared" si="9"/>
        <v>0</v>
      </c>
      <c r="AA33">
        <f t="shared" si="9"/>
        <v>0</v>
      </c>
      <c r="AB33">
        <f t="shared" si="9"/>
        <v>1</v>
      </c>
      <c r="AC33">
        <f t="shared" si="9"/>
        <v>0</v>
      </c>
      <c r="AD33">
        <f t="shared" si="9"/>
        <v>1</v>
      </c>
      <c r="AE33">
        <f t="shared" ref="AE33" si="10">IFERROR((AE8*AE19)/SUM((AE8*AE19),(AE9*AE20)),1)</f>
        <v>0.1239966842905498</v>
      </c>
    </row>
    <row r="34" spans="1:31" x14ac:dyDescent="0.2">
      <c r="A34" t="s">
        <v>10</v>
      </c>
      <c r="C34">
        <f>IFERROR((C9*C20)/SUM((C8*C19),(C9*C20)),0)</f>
        <v>0.72688561529112639</v>
      </c>
      <c r="D34">
        <f t="shared" ref="D34:AD34" si="11">IFERROR((D9*D20)/SUM((D8*D19),(D9*D20)),0)</f>
        <v>1</v>
      </c>
      <c r="E34">
        <f t="shared" si="11"/>
        <v>1</v>
      </c>
      <c r="F34">
        <f t="shared" si="11"/>
        <v>0</v>
      </c>
      <c r="G34">
        <f t="shared" si="11"/>
        <v>1</v>
      </c>
      <c r="H34">
        <f t="shared" si="11"/>
        <v>0.36221549035186967</v>
      </c>
      <c r="I34">
        <f t="shared" si="11"/>
        <v>1</v>
      </c>
      <c r="J34">
        <f t="shared" si="11"/>
        <v>1</v>
      </c>
      <c r="K34">
        <f t="shared" si="11"/>
        <v>0.90021701812736932</v>
      </c>
      <c r="L34">
        <f t="shared" si="11"/>
        <v>1</v>
      </c>
      <c r="M34">
        <f t="shared" si="11"/>
        <v>1</v>
      </c>
      <c r="N34">
        <f t="shared" si="11"/>
        <v>0.92791545017430921</v>
      </c>
      <c r="O34">
        <f t="shared" si="11"/>
        <v>1</v>
      </c>
      <c r="P34">
        <f t="shared" si="11"/>
        <v>0.86680856080001789</v>
      </c>
      <c r="Q34">
        <f t="shared" si="11"/>
        <v>0</v>
      </c>
      <c r="R34">
        <f t="shared" si="11"/>
        <v>1</v>
      </c>
      <c r="S34">
        <f t="shared" si="11"/>
        <v>0.78539384998302553</v>
      </c>
      <c r="T34">
        <f t="shared" si="11"/>
        <v>1</v>
      </c>
      <c r="U34">
        <f t="shared" si="11"/>
        <v>1</v>
      </c>
      <c r="V34">
        <f t="shared" si="11"/>
        <v>0</v>
      </c>
      <c r="W34">
        <f t="shared" si="11"/>
        <v>1</v>
      </c>
      <c r="X34">
        <f t="shared" si="11"/>
        <v>1</v>
      </c>
      <c r="Y34">
        <f t="shared" si="11"/>
        <v>0.72196816437728151</v>
      </c>
      <c r="Z34">
        <f t="shared" si="11"/>
        <v>1</v>
      </c>
      <c r="AA34">
        <f t="shared" si="11"/>
        <v>1</v>
      </c>
      <c r="AB34">
        <f t="shared" si="11"/>
        <v>0</v>
      </c>
      <c r="AC34">
        <f t="shared" si="11"/>
        <v>1</v>
      </c>
      <c r="AD34">
        <f t="shared" si="11"/>
        <v>0</v>
      </c>
      <c r="AE34">
        <f t="shared" ref="AE34" si="12">IFERROR((AE9*AE20)/SUM((AE8*AE19),(AE9*AE20)),0)</f>
        <v>0.87600331570945023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031-14C3-3F40-870F-CE1EA27EE9BD}">
  <sheetPr>
    <tabColor theme="9" tint="0.79998168889431442"/>
  </sheetPr>
  <dimension ref="A1:CL20"/>
  <sheetViews>
    <sheetView zoomScaleNormal="100" workbookViewId="0">
      <selection activeCell="AF2" sqref="AF2"/>
    </sheetView>
  </sheetViews>
  <sheetFormatPr baseColWidth="10" defaultRowHeight="16" x14ac:dyDescent="0.2"/>
  <cols>
    <col min="1" max="1" width="30.33203125" customWidth="1"/>
    <col min="2" max="2" width="21.33203125" customWidth="1"/>
    <col min="4" max="4" width="31.6640625" customWidth="1"/>
    <col min="5" max="32" width="30.83203125" customWidth="1"/>
    <col min="33" max="33" width="30.83203125" style="21" customWidth="1"/>
    <col min="34" max="60" width="30.83203125" customWidth="1"/>
    <col min="61" max="61" width="30.83203125" style="110" customWidth="1"/>
  </cols>
  <sheetData>
    <row r="1" spans="1:90" x14ac:dyDescent="0.2">
      <c r="A1" t="s">
        <v>15</v>
      </c>
      <c r="B1" t="s">
        <v>16</v>
      </c>
      <c r="C1" t="s">
        <v>25</v>
      </c>
      <c r="D1" s="21" t="s">
        <v>30</v>
      </c>
      <c r="E1" s="23" t="s">
        <v>30</v>
      </c>
      <c r="F1" s="23" t="s">
        <v>30</v>
      </c>
      <c r="G1" s="23" t="s">
        <v>30</v>
      </c>
      <c r="H1" s="23" t="s">
        <v>30</v>
      </c>
      <c r="I1" s="23" t="s">
        <v>30</v>
      </c>
      <c r="J1" s="23" t="s">
        <v>30</v>
      </c>
      <c r="K1" s="23" t="s">
        <v>30</v>
      </c>
      <c r="L1" s="23" t="s">
        <v>30</v>
      </c>
      <c r="M1" s="23" t="s">
        <v>30</v>
      </c>
      <c r="N1" s="23" t="s">
        <v>30</v>
      </c>
      <c r="O1" s="23" t="s">
        <v>30</v>
      </c>
      <c r="P1" s="23" t="s">
        <v>30</v>
      </c>
      <c r="Q1" s="23" t="s">
        <v>30</v>
      </c>
      <c r="R1" s="23" t="s">
        <v>30</v>
      </c>
      <c r="S1" s="23" t="s">
        <v>30</v>
      </c>
      <c r="T1" s="23" t="s">
        <v>30</v>
      </c>
      <c r="U1" s="23" t="s">
        <v>30</v>
      </c>
      <c r="V1" s="38" t="s">
        <v>30</v>
      </c>
      <c r="W1" s="23" t="s">
        <v>30</v>
      </c>
      <c r="X1" s="23" t="s">
        <v>30</v>
      </c>
      <c r="Y1" s="23" t="s">
        <v>30</v>
      </c>
      <c r="Z1" s="23" t="s">
        <v>30</v>
      </c>
      <c r="AA1" s="23" t="s">
        <v>30</v>
      </c>
      <c r="AB1" s="23" t="s">
        <v>30</v>
      </c>
      <c r="AC1" s="23" t="s">
        <v>30</v>
      </c>
      <c r="AD1" s="23" t="s">
        <v>30</v>
      </c>
      <c r="AE1" s="23" t="s">
        <v>30</v>
      </c>
      <c r="AF1" s="23" t="s">
        <v>30</v>
      </c>
      <c r="AG1" s="37" t="s">
        <v>27</v>
      </c>
      <c r="AH1" s="13" t="s">
        <v>27</v>
      </c>
      <c r="AI1" s="13" t="s">
        <v>27</v>
      </c>
      <c r="AJ1" s="13" t="s">
        <v>27</v>
      </c>
      <c r="AK1" s="13" t="s">
        <v>27</v>
      </c>
      <c r="AL1" s="13" t="s">
        <v>27</v>
      </c>
      <c r="AM1" s="13" t="s">
        <v>27</v>
      </c>
      <c r="AN1" s="13" t="s">
        <v>27</v>
      </c>
      <c r="AO1" s="13" t="s">
        <v>27</v>
      </c>
      <c r="AP1" s="13" t="s">
        <v>27</v>
      </c>
      <c r="AQ1" s="13" t="s">
        <v>27</v>
      </c>
      <c r="AR1" s="13" t="s">
        <v>27</v>
      </c>
      <c r="AS1" s="13" t="s">
        <v>27</v>
      </c>
      <c r="AT1" s="13" t="s">
        <v>27</v>
      </c>
      <c r="AU1" s="13" t="s">
        <v>27</v>
      </c>
      <c r="AV1" s="13" t="s">
        <v>27</v>
      </c>
      <c r="AW1" s="13" t="s">
        <v>27</v>
      </c>
      <c r="AX1" s="13" t="s">
        <v>27</v>
      </c>
      <c r="AY1" s="40" t="s">
        <v>27</v>
      </c>
      <c r="AZ1" s="13" t="s">
        <v>27</v>
      </c>
      <c r="BA1" s="13" t="s">
        <v>27</v>
      </c>
      <c r="BB1" s="13" t="s">
        <v>27</v>
      </c>
      <c r="BC1" s="13" t="s">
        <v>27</v>
      </c>
      <c r="BD1" s="13" t="s">
        <v>27</v>
      </c>
      <c r="BE1" s="13" t="s">
        <v>27</v>
      </c>
      <c r="BF1" s="13" t="s">
        <v>27</v>
      </c>
      <c r="BG1" s="13" t="s">
        <v>27</v>
      </c>
      <c r="BH1" s="13" t="s">
        <v>27</v>
      </c>
      <c r="BI1" s="13" t="s">
        <v>27</v>
      </c>
      <c r="BJ1" s="23" t="s">
        <v>188</v>
      </c>
      <c r="BK1" s="23" t="s">
        <v>188</v>
      </c>
      <c r="BL1" s="23" t="s">
        <v>188</v>
      </c>
      <c r="BM1" s="23" t="s">
        <v>188</v>
      </c>
      <c r="BN1" s="23" t="s">
        <v>188</v>
      </c>
      <c r="BO1" s="23" t="s">
        <v>188</v>
      </c>
      <c r="BP1" s="23" t="s">
        <v>188</v>
      </c>
      <c r="BQ1" s="23" t="s">
        <v>188</v>
      </c>
      <c r="BR1" s="23" t="s">
        <v>188</v>
      </c>
      <c r="BS1" s="23" t="s">
        <v>188</v>
      </c>
      <c r="BT1" s="23" t="s">
        <v>188</v>
      </c>
      <c r="BU1" s="23" t="s">
        <v>188</v>
      </c>
      <c r="BV1" s="23" t="s">
        <v>188</v>
      </c>
      <c r="BW1" s="23" t="s">
        <v>188</v>
      </c>
      <c r="BX1" s="23" t="s">
        <v>188</v>
      </c>
      <c r="BY1" s="23" t="s">
        <v>188</v>
      </c>
      <c r="BZ1" s="23" t="s">
        <v>188</v>
      </c>
      <c r="CA1" s="23" t="s">
        <v>188</v>
      </c>
      <c r="CB1" s="38" t="s">
        <v>188</v>
      </c>
      <c r="CC1" s="23" t="s">
        <v>188</v>
      </c>
      <c r="CD1" s="23" t="s">
        <v>188</v>
      </c>
      <c r="CE1" s="23" t="s">
        <v>188</v>
      </c>
      <c r="CF1" s="23" t="s">
        <v>188</v>
      </c>
      <c r="CG1" s="23" t="s">
        <v>188</v>
      </c>
      <c r="CH1" s="23" t="s">
        <v>188</v>
      </c>
      <c r="CI1" s="23" t="s">
        <v>188</v>
      </c>
      <c r="CJ1" s="23" t="s">
        <v>188</v>
      </c>
      <c r="CK1" s="23" t="s">
        <v>188</v>
      </c>
      <c r="CL1" s="23" t="s">
        <v>188</v>
      </c>
    </row>
    <row r="2" spans="1:90" x14ac:dyDescent="0.2">
      <c r="A2" t="s">
        <v>15</v>
      </c>
      <c r="B2" t="s">
        <v>16</v>
      </c>
      <c r="C2" t="s">
        <v>25</v>
      </c>
      <c r="D2" s="21" t="s">
        <v>34</v>
      </c>
      <c r="E2" t="s">
        <v>36</v>
      </c>
      <c r="F2" t="s">
        <v>37</v>
      </c>
      <c r="G2" t="s">
        <v>39</v>
      </c>
      <c r="H2" t="s">
        <v>40</v>
      </c>
      <c r="I2" t="s">
        <v>41</v>
      </c>
      <c r="J2" t="s">
        <v>148</v>
      </c>
      <c r="K2" t="s">
        <v>44</v>
      </c>
      <c r="L2" t="s">
        <v>45</v>
      </c>
      <c r="M2" t="s">
        <v>46</v>
      </c>
      <c r="N2" t="s">
        <v>47</v>
      </c>
      <c r="O2" t="s">
        <v>68</v>
      </c>
      <c r="P2" t="s">
        <v>187</v>
      </c>
      <c r="Q2" t="s">
        <v>49</v>
      </c>
      <c r="R2" t="s">
        <v>50</v>
      </c>
      <c r="S2" t="s">
        <v>51</v>
      </c>
      <c r="T2" t="s">
        <v>52</v>
      </c>
      <c r="U2" t="s">
        <v>53</v>
      </c>
      <c r="V2" s="39" t="s">
        <v>186</v>
      </c>
      <c r="W2" t="s">
        <v>54</v>
      </c>
      <c r="X2" t="s">
        <v>58</v>
      </c>
      <c r="Y2" t="s">
        <v>59</v>
      </c>
      <c r="Z2" t="s">
        <v>60</v>
      </c>
      <c r="AA2" t="s">
        <v>61</v>
      </c>
      <c r="AB2" t="s">
        <v>63</v>
      </c>
      <c r="AC2" t="s">
        <v>64</v>
      </c>
      <c r="AD2" t="s">
        <v>65</v>
      </c>
      <c r="AE2" t="s">
        <v>57</v>
      </c>
      <c r="AF2" t="s">
        <v>345</v>
      </c>
      <c r="AG2" s="21" t="s">
        <v>34</v>
      </c>
      <c r="AH2" t="s">
        <v>36</v>
      </c>
      <c r="AI2" t="s">
        <v>37</v>
      </c>
      <c r="AJ2" t="s">
        <v>39</v>
      </c>
      <c r="AK2" t="s">
        <v>40</v>
      </c>
      <c r="AL2" t="s">
        <v>41</v>
      </c>
      <c r="AM2" t="s">
        <v>148</v>
      </c>
      <c r="AN2" t="s">
        <v>44</v>
      </c>
      <c r="AO2" t="s">
        <v>45</v>
      </c>
      <c r="AP2" t="s">
        <v>46</v>
      </c>
      <c r="AQ2" t="s">
        <v>47</v>
      </c>
      <c r="AR2" t="s">
        <v>68</v>
      </c>
      <c r="AS2" t="s">
        <v>187</v>
      </c>
      <c r="AT2" t="s">
        <v>49</v>
      </c>
      <c r="AU2" t="s">
        <v>50</v>
      </c>
      <c r="AV2" t="s">
        <v>51</v>
      </c>
      <c r="AW2" t="s">
        <v>52</v>
      </c>
      <c r="AX2" t="s">
        <v>53</v>
      </c>
      <c r="AY2" s="39" t="s">
        <v>186</v>
      </c>
      <c r="AZ2" t="s">
        <v>54</v>
      </c>
      <c r="BA2" t="s">
        <v>58</v>
      </c>
      <c r="BB2" t="s">
        <v>59</v>
      </c>
      <c r="BC2" t="s">
        <v>60</v>
      </c>
      <c r="BD2" t="s">
        <v>61</v>
      </c>
      <c r="BE2" t="s">
        <v>63</v>
      </c>
      <c r="BF2" t="s">
        <v>64</v>
      </c>
      <c r="BG2" t="s">
        <v>65</v>
      </c>
      <c r="BH2" t="s">
        <v>57</v>
      </c>
      <c r="BI2" s="110" t="s">
        <v>345</v>
      </c>
      <c r="BJ2" s="23" t="s">
        <v>34</v>
      </c>
      <c r="BK2" t="s">
        <v>36</v>
      </c>
      <c r="BL2" t="s">
        <v>37</v>
      </c>
      <c r="BM2" t="s">
        <v>39</v>
      </c>
      <c r="BN2" t="s">
        <v>40</v>
      </c>
      <c r="BO2" t="s">
        <v>41</v>
      </c>
      <c r="BP2" t="s">
        <v>148</v>
      </c>
      <c r="BQ2" t="s">
        <v>44</v>
      </c>
      <c r="BR2" t="s">
        <v>45</v>
      </c>
      <c r="BS2" t="s">
        <v>46</v>
      </c>
      <c r="BT2" t="s">
        <v>47</v>
      </c>
      <c r="BU2" t="s">
        <v>68</v>
      </c>
      <c r="BV2" t="s">
        <v>187</v>
      </c>
      <c r="BW2" t="s">
        <v>49</v>
      </c>
      <c r="BX2" t="s">
        <v>50</v>
      </c>
      <c r="BY2" t="s">
        <v>51</v>
      </c>
      <c r="BZ2" t="s">
        <v>52</v>
      </c>
      <c r="CA2" t="s">
        <v>53</v>
      </c>
      <c r="CB2" s="39" t="s">
        <v>186</v>
      </c>
      <c r="CC2" t="s">
        <v>54</v>
      </c>
      <c r="CD2" t="s">
        <v>58</v>
      </c>
      <c r="CE2" t="s">
        <v>59</v>
      </c>
      <c r="CF2" t="s">
        <v>60</v>
      </c>
      <c r="CG2" t="s">
        <v>61</v>
      </c>
      <c r="CH2" t="s">
        <v>63</v>
      </c>
      <c r="CI2" t="s">
        <v>64</v>
      </c>
      <c r="CJ2" t="s">
        <v>65</v>
      </c>
      <c r="CK2" t="s">
        <v>57</v>
      </c>
      <c r="CL2" s="21" t="s">
        <v>345</v>
      </c>
    </row>
    <row r="3" spans="1:90" x14ac:dyDescent="0.2">
      <c r="A3" t="s">
        <v>0</v>
      </c>
      <c r="B3" t="s">
        <v>13</v>
      </c>
      <c r="C3" t="s">
        <v>26</v>
      </c>
      <c r="D3" s="70">
        <f>INDEX('calculation fossil pp'!$63:$70,MATCH('output for script'!$A3,'calculation fossil pp'!$B$63:$B$70,0),MATCH('output for script'!D$2,'calculation fossil pp'!$2:$2,0))</f>
        <v>0</v>
      </c>
      <c r="E3" s="71">
        <f>INDEX('calculation fossil pp'!$63:$70,MATCH('output for script'!$A3,'calculation fossil pp'!$B$63:$B$70,0),MATCH('output for script'!E$2,'calculation fossil pp'!$2:$2,0))</f>
        <v>0</v>
      </c>
      <c r="F3" s="71">
        <f>INDEX('calculation fossil pp'!$63:$70,MATCH('output for script'!$A3,'calculation fossil pp'!$B$63:$B$70,0),MATCH('output for script'!F$2,'calculation fossil pp'!$2:$2,0))</f>
        <v>0</v>
      </c>
      <c r="G3" s="71">
        <f>INDEX('calculation fossil pp'!$63:$70,MATCH('output for script'!$A3,'calculation fossil pp'!$B$63:$B$70,0),MATCH('output for script'!G$2,'calculation fossil pp'!$2:$2,0))</f>
        <v>0</v>
      </c>
      <c r="H3" s="71">
        <f>INDEX('calculation fossil pp'!$63:$70,MATCH('output for script'!$A3,'calculation fossil pp'!$B$63:$B$70,0),MATCH('output for script'!H$2,'calculation fossil pp'!$2:$2,0))</f>
        <v>0</v>
      </c>
      <c r="I3" s="71">
        <f>INDEX('calculation fossil pp'!$63:$70,MATCH('output for script'!$A3,'calculation fossil pp'!$B$63:$B$70,0),MATCH('output for script'!I$2,'calculation fossil pp'!$2:$2,0))</f>
        <v>0.31390530647524378</v>
      </c>
      <c r="J3" s="71">
        <f>INDEX('calculation fossil pp'!$63:$70,MATCH('output for script'!$A3,'calculation fossil pp'!$B$63:$B$70,0),MATCH('output for script'!J$2,'calculation fossil pp'!$2:$2,0))</f>
        <v>0.17635360774454992</v>
      </c>
      <c r="K3" s="71">
        <f>INDEX('calculation fossil pp'!$63:$70,MATCH('output for script'!$A3,'calculation fossil pp'!$B$63:$B$70,0),MATCH('output for script'!K$2,'calculation fossil pp'!$2:$2,0))</f>
        <v>0</v>
      </c>
      <c r="L3" s="71">
        <f>INDEX('calculation fossil pp'!$63:$70,MATCH('output for script'!$A3,'calculation fossil pp'!$B$63:$B$70,0),MATCH('output for script'!L$2,'calculation fossil pp'!$2:$2,0))</f>
        <v>0</v>
      </c>
      <c r="M3" s="71">
        <f>INDEX('calculation fossil pp'!$63:$70,MATCH('output for script'!$A3,'calculation fossil pp'!$B$63:$B$70,0),MATCH('output for script'!M$2,'calculation fossil pp'!$2:$2,0))</f>
        <v>0.14773980154355015</v>
      </c>
      <c r="N3" s="71">
        <f>INDEX('calculation fossil pp'!$63:$70,MATCH('output for script'!$A3,'calculation fossil pp'!$B$63:$B$70,0),MATCH('output for script'!N$2,'calculation fossil pp'!$2:$2,0))</f>
        <v>1</v>
      </c>
      <c r="O3" s="71">
        <f>INDEX('calculation fossil pp'!$63:$70,MATCH('output for script'!$A3,'calculation fossil pp'!$B$63:$B$70,0),MATCH('output for script'!O$2,'calculation fossil pp'!$2:$2,0))</f>
        <v>0</v>
      </c>
      <c r="P3" s="71">
        <f>INDEX('calculation fossil pp'!$63:$70,MATCH('output for script'!$A3,'calculation fossil pp'!$B$63:$B$70,0),MATCH('output for script'!P$2,'calculation fossil pp'!$2:$2,0))</f>
        <v>0</v>
      </c>
      <c r="Q3" s="71">
        <f>INDEX('calculation fossil pp'!$63:$70,MATCH('output for script'!$A3,'calculation fossil pp'!$B$63:$B$70,0),MATCH('output for script'!Q$2,'calculation fossil pp'!$2:$2,0))</f>
        <v>1</v>
      </c>
      <c r="R3" s="71">
        <f>INDEX('calculation fossil pp'!$63:$70,MATCH('output for script'!$A3,'calculation fossil pp'!$B$63:$B$70,0),MATCH('output for script'!R$2,'calculation fossil pp'!$2:$2,0))</f>
        <v>0</v>
      </c>
      <c r="S3" s="71">
        <f>INDEX('calculation fossil pp'!$63:$70,MATCH('output for script'!$A3,'calculation fossil pp'!$B$63:$B$70,0),MATCH('output for script'!S$2,'calculation fossil pp'!$2:$2,0))</f>
        <v>0</v>
      </c>
      <c r="T3" s="71">
        <f>INDEX('calculation fossil pp'!$63:$70,MATCH('output for script'!$A3,'calculation fossil pp'!$B$63:$B$70,0),MATCH('output for script'!T$2,'calculation fossil pp'!$2:$2,0))</f>
        <v>0.29188419553868061</v>
      </c>
      <c r="U3" s="71">
        <f>INDEX('calculation fossil pp'!$63:$70,MATCH('output for script'!$A3,'calculation fossil pp'!$B$63:$B$70,0),MATCH('output for script'!U$2,'calculation fossil pp'!$2:$2,0))</f>
        <v>0</v>
      </c>
      <c r="V3" s="72">
        <f>U3</f>
        <v>0</v>
      </c>
      <c r="W3" s="71">
        <f>INDEX('calculation fossil pp'!$63:$70,MATCH('output for script'!$A3,'calculation fossil pp'!$B$63:$B$70,0),MATCH('output for script'!W$2,'calculation fossil pp'!$2:$2,0))</f>
        <v>0</v>
      </c>
      <c r="X3" s="71">
        <f>INDEX('calculation fossil pp'!$63:$70,MATCH('output for script'!$A3,'calculation fossil pp'!$B$63:$B$70,0),MATCH('output for script'!X$2,'calculation fossil pp'!$2:$2,0))</f>
        <v>0.84398402396405392</v>
      </c>
      <c r="Y3" s="71">
        <f>INDEX('calculation fossil pp'!$63:$70,MATCH('output for script'!$A3,'calculation fossil pp'!$B$63:$B$70,0),MATCH('output for script'!Y$2,'calculation fossil pp'!$2:$2,0))</f>
        <v>7.0100937655869958E-2</v>
      </c>
      <c r="Z3" s="71">
        <f>INDEX('calculation fossil pp'!$63:$70,MATCH('output for script'!$A3,'calculation fossil pp'!$B$63:$B$70,0),MATCH('output for script'!Z$2,'calculation fossil pp'!$2:$2,0))</f>
        <v>0</v>
      </c>
      <c r="AA3" s="71">
        <f>INDEX('calculation fossil pp'!$63:$70,MATCH('output for script'!$A3,'calculation fossil pp'!$B$63:$B$70,0),MATCH('output for script'!AA$2,'calculation fossil pp'!$2:$2,0))</f>
        <v>0</v>
      </c>
      <c r="AB3" s="71">
        <f>INDEX('calculation fossil pp'!$63:$70,MATCH('output for script'!$A3,'calculation fossil pp'!$B$63:$B$70,0),MATCH('output for script'!AB$2,'calculation fossil pp'!$2:$2,0))</f>
        <v>0</v>
      </c>
      <c r="AC3" s="71">
        <f>INDEX('calculation fossil pp'!$63:$70,MATCH('output for script'!$A3,'calculation fossil pp'!$B$63:$B$70,0),MATCH('output for script'!AC$2,'calculation fossil pp'!$2:$2,0))</f>
        <v>0</v>
      </c>
      <c r="AD3" s="71">
        <f>INDEX('calculation fossil pp'!$63:$70,MATCH('output for script'!$A3,'calculation fossil pp'!$B$63:$B$70,0),MATCH('output for script'!AD$2,'calculation fossil pp'!$2:$2,0))</f>
        <v>0.58104676856454518</v>
      </c>
      <c r="AE3" s="71">
        <f>INDEX('calculation fossil pp'!$63:$70,MATCH('output for script'!$A3,'calculation fossil pp'!$B$63:$B$70,0),MATCH('output for script'!AE$2,'calculation fossil pp'!$2:$2,0))</f>
        <v>0</v>
      </c>
      <c r="AF3" s="71">
        <f>INDEX('calculation fossil pp'!$63:$70,MATCH('output for script'!$A3,'calculation fossil pp'!$B$63:$B$70,0),MATCH('output for script'!AF$2,'calculation fossil pp'!$2:$2,0))</f>
        <v>0.24828017353635462</v>
      </c>
      <c r="AG3" s="70">
        <f>INDEX('calculation fossil pp'!$98:$105,MATCH('output for script'!$A3,'calculation fossil pp'!$B$98:$B$105,0),MATCH('output for script'!AG$2,'calculation fossil pp'!$2:$2,0))</f>
        <v>0</v>
      </c>
      <c r="AH3" s="73">
        <f>INDEX('calculation fossil pp'!$98:$105,MATCH('output for script'!$A3,'calculation fossil pp'!$B$98:$B$105,0),MATCH('output for script'!AH$2,'calculation fossil pp'!$2:$2,0))</f>
        <v>0</v>
      </c>
      <c r="AI3" s="73">
        <f>INDEX('calculation fossil pp'!$98:$105,MATCH('output for script'!$A3,'calculation fossil pp'!$B$98:$B$105,0),MATCH('output for script'!AI$2,'calculation fossil pp'!$2:$2,0))</f>
        <v>0</v>
      </c>
      <c r="AJ3" s="73">
        <f>INDEX('calculation fossil pp'!$98:$105,MATCH('output for script'!$A3,'calculation fossil pp'!$B$98:$B$105,0),MATCH('output for script'!AJ$2,'calculation fossil pp'!$2:$2,0))</f>
        <v>0</v>
      </c>
      <c r="AK3" s="73">
        <f>INDEX('calculation fossil pp'!$98:$105,MATCH('output for script'!$A3,'calculation fossil pp'!$B$98:$B$105,0),MATCH('output for script'!AK$2,'calculation fossil pp'!$2:$2,0))</f>
        <v>0</v>
      </c>
      <c r="AL3" s="73">
        <f>INDEX('calculation fossil pp'!$98:$105,MATCH('output for script'!$A3,'calculation fossil pp'!$B$98:$B$105,0),MATCH('output for script'!AL$2,'calculation fossil pp'!$2:$2,0))</f>
        <v>0.27391409842783515</v>
      </c>
      <c r="AM3" s="73">
        <f>INDEX('calculation fossil pp'!$98:$105,MATCH('output for script'!$A3,'calculation fossil pp'!$B$98:$B$105,0),MATCH('output for script'!AM$2,'calculation fossil pp'!$2:$2,0))</f>
        <v>0.15053508588507081</v>
      </c>
      <c r="AN3" s="73">
        <f>INDEX('calculation fossil pp'!$98:$105,MATCH('output for script'!$A3,'calculation fossil pp'!$B$98:$B$105,0),MATCH('output for script'!AN$2,'calculation fossil pp'!$2:$2,0))</f>
        <v>0</v>
      </c>
      <c r="AO3" s="73">
        <f>INDEX('calculation fossil pp'!$98:$105,MATCH('output for script'!$A3,'calculation fossil pp'!$B$98:$B$105,0),MATCH('output for script'!AO$2,'calculation fossil pp'!$2:$2,0))</f>
        <v>0</v>
      </c>
      <c r="AP3" s="73">
        <f>INDEX('calculation fossil pp'!$98:$105,MATCH('output for script'!$A3,'calculation fossil pp'!$B$98:$B$105,0),MATCH('output for script'!AP$2,'calculation fossil pp'!$2:$2,0))</f>
        <v>0.1217212263824486</v>
      </c>
      <c r="AQ3" s="73">
        <f>INDEX('calculation fossil pp'!$98:$105,MATCH('output for script'!$A3,'calculation fossil pp'!$B$98:$B$105,0),MATCH('output for script'!AQ$2,'calculation fossil pp'!$2:$2,0))</f>
        <v>1</v>
      </c>
      <c r="AR3" s="73">
        <f>INDEX('calculation fossil pp'!$98:$105,MATCH('output for script'!$A3,'calculation fossil pp'!$B$98:$B$105,0),MATCH('output for script'!AR$2,'calculation fossil pp'!$2:$2,0))</f>
        <v>0</v>
      </c>
      <c r="AS3" s="73">
        <f>INDEX('calculation fossil pp'!$98:$105,MATCH('output for script'!$A3,'calculation fossil pp'!$B$98:$B$105,0),MATCH('output for script'!AS$2,'calculation fossil pp'!$2:$2,0))</f>
        <v>0</v>
      </c>
      <c r="AT3" s="73">
        <f>INDEX('calculation fossil pp'!$98:$105,MATCH('output for script'!$A3,'calculation fossil pp'!$B$98:$B$105,0),MATCH('output for script'!AT$2,'calculation fossil pp'!$2:$2,0))</f>
        <v>1</v>
      </c>
      <c r="AU3" s="73">
        <f>INDEX('calculation fossil pp'!$98:$105,MATCH('output for script'!$A3,'calculation fossil pp'!$B$98:$B$105,0),MATCH('output for script'!AU$2,'calculation fossil pp'!$2:$2,0))</f>
        <v>0</v>
      </c>
      <c r="AV3" s="73">
        <f>INDEX('calculation fossil pp'!$98:$105,MATCH('output for script'!$A3,'calculation fossil pp'!$B$98:$B$105,0),MATCH('output for script'!AV$2,'calculation fossil pp'!$2:$2,0))</f>
        <v>0</v>
      </c>
      <c r="AW3" s="73">
        <f>INDEX('calculation fossil pp'!$98:$105,MATCH('output for script'!$A3,'calculation fossil pp'!$B$98:$B$105,0),MATCH('output for script'!AW$2,'calculation fossil pp'!$2:$2,0))</f>
        <v>0.24141901667782009</v>
      </c>
      <c r="AX3" s="73">
        <f>INDEX('calculation fossil pp'!$98:$105,MATCH('output for script'!$A3,'calculation fossil pp'!$B$98:$B$105,0),MATCH('output for script'!AX$2,'calculation fossil pp'!$2:$2,0))</f>
        <v>0</v>
      </c>
      <c r="AY3" s="74">
        <f>AX3</f>
        <v>0</v>
      </c>
      <c r="AZ3" s="73">
        <f>INDEX('calculation fossil pp'!$98:$105,MATCH('output for script'!$A3,'calculation fossil pp'!$B$98:$B$105,0),MATCH('output for script'!AZ$2,'calculation fossil pp'!$2:$2,0))</f>
        <v>0</v>
      </c>
      <c r="BA3" s="73">
        <f>INDEX('calculation fossil pp'!$98:$105,MATCH('output for script'!$A3,'calculation fossil pp'!$B$98:$B$105,0),MATCH('output for script'!BA$2,'calculation fossil pp'!$2:$2,0))</f>
        <v>0.82468443197755958</v>
      </c>
      <c r="BB3" s="73">
        <f>INDEX('calculation fossil pp'!$98:$105,MATCH('output for script'!$A3,'calculation fossil pp'!$B$98:$B$105,0),MATCH('output for script'!BB$2,'calculation fossil pp'!$2:$2,0))</f>
        <v>5.5565352071258386E-2</v>
      </c>
      <c r="BC3" s="73">
        <f>INDEX('calculation fossil pp'!$98:$105,MATCH('output for script'!$A3,'calculation fossil pp'!$B$98:$B$105,0),MATCH('output for script'!BC$2,'calculation fossil pp'!$2:$2,0))</f>
        <v>0</v>
      </c>
      <c r="BD3" s="73">
        <f>INDEX('calculation fossil pp'!$98:$105,MATCH('output for script'!$A3,'calculation fossil pp'!$B$98:$B$105,0),MATCH('output for script'!BD$2,'calculation fossil pp'!$2:$2,0))</f>
        <v>0</v>
      </c>
      <c r="BE3" s="73">
        <f>INDEX('calculation fossil pp'!$98:$105,MATCH('output for script'!$A3,'calculation fossil pp'!$B$98:$B$105,0),MATCH('output for script'!BE$2,'calculation fossil pp'!$2:$2,0))</f>
        <v>0</v>
      </c>
      <c r="BF3" s="73">
        <f>INDEX('calculation fossil pp'!$98:$105,MATCH('output for script'!$A3,'calculation fossil pp'!$B$98:$B$105,0),MATCH('output for script'!BF$2,'calculation fossil pp'!$2:$2,0))</f>
        <v>0</v>
      </c>
      <c r="BG3" s="73">
        <f>INDEX('calculation fossil pp'!$98:$105,MATCH('output for script'!$A3,'calculation fossil pp'!$B$98:$B$105,0),MATCH('output for script'!BG$2,'calculation fossil pp'!$2:$2,0))</f>
        <v>0.54235385094852839</v>
      </c>
      <c r="BH3" s="73">
        <f>INDEX('calculation fossil pp'!$98:$105,MATCH('output for script'!$A3,'calculation fossil pp'!$B$98:$B$105,0),MATCH('output for script'!BH$2,'calculation fossil pp'!$2:$2,0))</f>
        <v>0</v>
      </c>
      <c r="BI3" s="73">
        <f>INDEX('calculation fossil pp'!$98:$105,MATCH('output for script'!$A3,'calculation fossil pp'!$B$98:$B$105,0),MATCH('output for script'!BI$2,'calculation fossil pp'!$2:$2,0))</f>
        <v>0.20752921673110677</v>
      </c>
      <c r="BJ3" s="31">
        <f>INDEX('calculation fossil pp'!$28:$35,MATCH('output for script'!$A3,'calculation fossil pp'!$B$28:$B$35,0),MATCH('output for script'!BJ$2,'calculation fossil pp'!$2:$2,0))</f>
        <v>0</v>
      </c>
      <c r="BK3">
        <f>INDEX('calculation fossil pp'!$28:$35,MATCH('output for script'!$A3,'calculation fossil pp'!$B$28:$B$35,0),MATCH('output for script'!BK$2,'calculation fossil pp'!$2:$2,0))</f>
        <v>0</v>
      </c>
      <c r="BL3">
        <f>INDEX('calculation fossil pp'!$28:$35,MATCH('output for script'!$A3,'calculation fossil pp'!$B$28:$B$35,0),MATCH('output for script'!BL$2,'calculation fossil pp'!$2:$2,0))</f>
        <v>0</v>
      </c>
      <c r="BM3">
        <f>INDEX('calculation fossil pp'!$28:$35,MATCH('output for script'!$A3,'calculation fossil pp'!$B$28:$B$35,0),MATCH('output for script'!BM$2,'calculation fossil pp'!$2:$2,0))</f>
        <v>0</v>
      </c>
      <c r="BN3">
        <f>INDEX('calculation fossil pp'!$28:$35,MATCH('output for script'!$A3,'calculation fossil pp'!$B$28:$B$35,0),MATCH('output for script'!BN$2,'calculation fossil pp'!$2:$2,0))</f>
        <v>0</v>
      </c>
      <c r="BO3">
        <f>INDEX('calculation fossil pp'!$28:$35,MATCH('output for script'!$A3,'calculation fossil pp'!$B$28:$B$35,0),MATCH('output for script'!BO$2,'calculation fossil pp'!$2:$2,0))</f>
        <v>6609.7</v>
      </c>
      <c r="BP3">
        <f>INDEX('calculation fossil pp'!$28:$35,MATCH('output for script'!$A3,'calculation fossil pp'!$B$28:$B$35,0),MATCH('output for script'!BP$2,'calculation fossil pp'!$2:$2,0))</f>
        <v>470</v>
      </c>
      <c r="BQ3">
        <f>INDEX('calculation fossil pp'!$28:$35,MATCH('output for script'!$A3,'calculation fossil pp'!$B$28:$B$35,0),MATCH('output for script'!BQ$2,'calculation fossil pp'!$2:$2,0))</f>
        <v>0</v>
      </c>
      <c r="BR3">
        <f>INDEX('calculation fossil pp'!$28:$35,MATCH('output for script'!$A3,'calculation fossil pp'!$B$28:$B$35,0),MATCH('output for script'!BR$2,'calculation fossil pp'!$2:$2,0))</f>
        <v>0</v>
      </c>
      <c r="BS3">
        <f>INDEX('calculation fossil pp'!$28:$35,MATCH('output for script'!$A3,'calculation fossil pp'!$B$28:$B$35,0),MATCH('output for script'!BS$2,'calculation fossil pp'!$2:$2,0))</f>
        <v>402</v>
      </c>
      <c r="BT3">
        <f>INDEX('calculation fossil pp'!$28:$35,MATCH('output for script'!$A3,'calculation fossil pp'!$B$28:$B$35,0),MATCH('output for script'!BT$2,'calculation fossil pp'!$2:$2,0))</f>
        <v>2870</v>
      </c>
      <c r="BU3">
        <f>INDEX('calculation fossil pp'!$28:$35,MATCH('output for script'!$A3,'calculation fossil pp'!$B$28:$B$35,0),MATCH('output for script'!BU$2,'calculation fossil pp'!$2:$2,0))</f>
        <v>0</v>
      </c>
      <c r="BV3">
        <f>INDEX('calculation fossil pp'!$28:$35,MATCH('output for script'!$A3,'calculation fossil pp'!$B$28:$B$35,0),MATCH('output for script'!BV$2,'calculation fossil pp'!$2:$2,0))</f>
        <v>0</v>
      </c>
      <c r="BW3">
        <f>INDEX('calculation fossil pp'!$28:$35,MATCH('output for script'!$A3,'calculation fossil pp'!$B$28:$B$35,0),MATCH('output for script'!BW$2,'calculation fossil pp'!$2:$2,0))</f>
        <v>290</v>
      </c>
      <c r="BX3">
        <f>INDEX('calculation fossil pp'!$28:$35,MATCH('output for script'!$A3,'calculation fossil pp'!$B$28:$B$35,0),MATCH('output for script'!BX$2,'calculation fossil pp'!$2:$2,0))</f>
        <v>0</v>
      </c>
      <c r="BY3">
        <f>INDEX('calculation fossil pp'!$28:$35,MATCH('output for script'!$A3,'calculation fossil pp'!$B$28:$B$35,0),MATCH('output for script'!BY$2,'calculation fossil pp'!$2:$2,0))</f>
        <v>0</v>
      </c>
      <c r="BZ3">
        <f>INDEX('calculation fossil pp'!$28:$35,MATCH('output for script'!$A3,'calculation fossil pp'!$B$28:$B$35,0),MATCH('output for script'!BZ$2,'calculation fossil pp'!$2:$2,0))</f>
        <v>1845</v>
      </c>
      <c r="CA3">
        <f>INDEX('calculation fossil pp'!$28:$35,MATCH('output for script'!$A3,'calculation fossil pp'!$B$28:$B$35,0),MATCH('output for script'!CA$2,'calculation fossil pp'!$2:$2,0))</f>
        <v>0</v>
      </c>
      <c r="CB3" s="39">
        <f>CA3</f>
        <v>0</v>
      </c>
      <c r="CC3">
        <f>INDEX('calculation fossil pp'!$28:$35,MATCH('output for script'!$A3,'calculation fossil pp'!$B$28:$B$35,0),MATCH('output for script'!CC$2,'calculation fossil pp'!$2:$2,0))</f>
        <v>0</v>
      </c>
      <c r="CD3">
        <f>INDEX('calculation fossil pp'!$28:$35,MATCH('output for script'!$A3,'calculation fossil pp'!$B$28:$B$35,0),MATCH('output for script'!CD$2,'calculation fossil pp'!$2:$2,0))</f>
        <v>3381</v>
      </c>
      <c r="CE3">
        <f>INDEX('calculation fossil pp'!$28:$35,MATCH('output for script'!$A3,'calculation fossil pp'!$B$28:$B$35,0),MATCH('output for script'!CE$2,'calculation fossil pp'!$2:$2,0))</f>
        <v>979.4</v>
      </c>
      <c r="CF3">
        <f>INDEX('calculation fossil pp'!$28:$35,MATCH('output for script'!$A3,'calculation fossil pp'!$B$28:$B$35,0),MATCH('output for script'!CF$2,'calculation fossil pp'!$2:$2,0))</f>
        <v>0</v>
      </c>
      <c r="CG3">
        <f>INDEX('calculation fossil pp'!$28:$35,MATCH('output for script'!$A3,'calculation fossil pp'!$B$28:$B$35,0),MATCH('output for script'!CG$2,'calculation fossil pp'!$2:$2,0))</f>
        <v>0</v>
      </c>
      <c r="CH3">
        <f>INDEX('calculation fossil pp'!$28:$35,MATCH('output for script'!$A3,'calculation fossil pp'!$B$28:$B$35,0),MATCH('output for script'!CH$2,'calculation fossil pp'!$2:$2,0))</f>
        <v>0</v>
      </c>
      <c r="CI3">
        <f>INDEX('calculation fossil pp'!$28:$35,MATCH('output for script'!$A3,'calculation fossil pp'!$B$28:$B$35,0),MATCH('output for script'!CI$2,'calculation fossil pp'!$2:$2,0))</f>
        <v>0</v>
      </c>
      <c r="CJ3">
        <f>INDEX('calculation fossil pp'!$28:$35,MATCH('output for script'!$A3,'calculation fossil pp'!$B$28:$B$35,0),MATCH('output for script'!CJ$2,'calculation fossil pp'!$2:$2,0))</f>
        <v>299.07789638625013</v>
      </c>
      <c r="CK3">
        <f>INDEX('calculation fossil pp'!$28:$35,MATCH('output for script'!$A3,'calculation fossil pp'!$B$28:$B$35,0),MATCH('output for script'!CK$2,'calculation fossil pp'!$2:$2,0))</f>
        <v>0</v>
      </c>
      <c r="CL3">
        <f>INDEX('calculation fossil pp'!$28:$35,MATCH('output for script'!$A3,'calculation fossil pp'!$B$28:$B$35,0),MATCH('output for script'!CL$2,'calculation fossil pp'!$2:$2,0))</f>
        <v>17146.177896386253</v>
      </c>
    </row>
    <row r="4" spans="1:90" x14ac:dyDescent="0.2">
      <c r="A4" t="s">
        <v>12</v>
      </c>
      <c r="B4" t="s">
        <v>13</v>
      </c>
      <c r="C4" t="s">
        <v>26</v>
      </c>
      <c r="D4" s="70">
        <f>INDEX('calculation fossil pp'!$63:$70,MATCH('output for script'!$A4,'calculation fossil pp'!$B$63:$B$70,0),MATCH('output for script'!D$2,'calculation fossil pp'!$2:$2,0))</f>
        <v>1</v>
      </c>
      <c r="E4" s="71">
        <f>INDEX('calculation fossil pp'!$63:$70,MATCH('output for script'!$A4,'calculation fossil pp'!$B$63:$B$70,0),MATCH('output for script'!E$2,'calculation fossil pp'!$2:$2,0))</f>
        <v>1</v>
      </c>
      <c r="F4" s="71">
        <f>INDEX('calculation fossil pp'!$63:$70,MATCH('output for script'!$A4,'calculation fossil pp'!$B$63:$B$70,0),MATCH('output for script'!F$2,'calculation fossil pp'!$2:$2,0))</f>
        <v>1</v>
      </c>
      <c r="G4" s="71">
        <f>INDEX('calculation fossil pp'!$63:$70,MATCH('output for script'!$A4,'calculation fossil pp'!$B$63:$B$70,0),MATCH('output for script'!G$2,'calculation fossil pp'!$2:$2,0))</f>
        <v>1</v>
      </c>
      <c r="H4" s="71">
        <f>INDEX('calculation fossil pp'!$63:$70,MATCH('output for script'!$A4,'calculation fossil pp'!$B$63:$B$70,0),MATCH('output for script'!H$2,'calculation fossil pp'!$2:$2,0))</f>
        <v>1</v>
      </c>
      <c r="I4" s="71">
        <f>INDEX('calculation fossil pp'!$63:$70,MATCH('output for script'!$A4,'calculation fossil pp'!$B$63:$B$70,0),MATCH('output for script'!I$2,'calculation fossil pp'!$2:$2,0))</f>
        <v>0.68609469352475616</v>
      </c>
      <c r="J4" s="71">
        <f>INDEX('calculation fossil pp'!$63:$70,MATCH('output for script'!$A4,'calculation fossil pp'!$B$63:$B$70,0),MATCH('output for script'!J$2,'calculation fossil pp'!$2:$2,0))</f>
        <v>0.82364639225545011</v>
      </c>
      <c r="K4" s="71">
        <f>INDEX('calculation fossil pp'!$63:$70,MATCH('output for script'!$A4,'calculation fossil pp'!$B$63:$B$70,0),MATCH('output for script'!K$2,'calculation fossil pp'!$2:$2,0))</f>
        <v>1</v>
      </c>
      <c r="L4" s="71">
        <f>INDEX('calculation fossil pp'!$63:$70,MATCH('output for script'!$A4,'calculation fossil pp'!$B$63:$B$70,0),MATCH('output for script'!L$2,'calculation fossil pp'!$2:$2,0))</f>
        <v>1</v>
      </c>
      <c r="M4" s="71">
        <f>INDEX('calculation fossil pp'!$63:$70,MATCH('output for script'!$A4,'calculation fossil pp'!$B$63:$B$70,0),MATCH('output for script'!M$2,'calculation fossil pp'!$2:$2,0))</f>
        <v>0.85226019845644985</v>
      </c>
      <c r="N4" s="71">
        <f>INDEX('calculation fossil pp'!$63:$70,MATCH('output for script'!$A4,'calculation fossil pp'!$B$63:$B$70,0),MATCH('output for script'!N$2,'calculation fossil pp'!$2:$2,0))</f>
        <v>0</v>
      </c>
      <c r="O4" s="71">
        <f>INDEX('calculation fossil pp'!$63:$70,MATCH('output for script'!$A4,'calculation fossil pp'!$B$63:$B$70,0),MATCH('output for script'!O$2,'calculation fossil pp'!$2:$2,0))</f>
        <v>1</v>
      </c>
      <c r="P4" s="71">
        <f>INDEX('calculation fossil pp'!$63:$70,MATCH('output for script'!$A4,'calculation fossil pp'!$B$63:$B$70,0),MATCH('output for script'!P$2,'calculation fossil pp'!$2:$2,0))</f>
        <v>1</v>
      </c>
      <c r="Q4" s="71">
        <f>INDEX('calculation fossil pp'!$63:$70,MATCH('output for script'!$A4,'calculation fossil pp'!$B$63:$B$70,0),MATCH('output for script'!Q$2,'calculation fossil pp'!$2:$2,0))</f>
        <v>0</v>
      </c>
      <c r="R4" s="71">
        <f>INDEX('calculation fossil pp'!$63:$70,MATCH('output for script'!$A4,'calculation fossil pp'!$B$63:$B$70,0),MATCH('output for script'!R$2,'calculation fossil pp'!$2:$2,0))</f>
        <v>1</v>
      </c>
      <c r="S4" s="71">
        <f>INDEX('calculation fossil pp'!$63:$70,MATCH('output for script'!$A4,'calculation fossil pp'!$B$63:$B$70,0),MATCH('output for script'!S$2,'calculation fossil pp'!$2:$2,0))</f>
        <v>1</v>
      </c>
      <c r="T4" s="71">
        <f>INDEX('calculation fossil pp'!$63:$70,MATCH('output for script'!$A4,'calculation fossil pp'!$B$63:$B$70,0),MATCH('output for script'!T$2,'calculation fossil pp'!$2:$2,0))</f>
        <v>0.70811580446131939</v>
      </c>
      <c r="U4" s="71">
        <f>INDEX('calculation fossil pp'!$63:$70,MATCH('output for script'!$A4,'calculation fossil pp'!$B$63:$B$70,0),MATCH('output for script'!U$2,'calculation fossil pp'!$2:$2,0))</f>
        <v>1</v>
      </c>
      <c r="V4" s="72">
        <f t="shared" ref="V4:V10" si="0">U4</f>
        <v>1</v>
      </c>
      <c r="W4" s="71">
        <f>INDEX('calculation fossil pp'!$63:$70,MATCH('output for script'!$A4,'calculation fossil pp'!$B$63:$B$70,0),MATCH('output for script'!W$2,'calculation fossil pp'!$2:$2,0))</f>
        <v>1</v>
      </c>
      <c r="X4" s="71">
        <f>INDEX('calculation fossil pp'!$63:$70,MATCH('output for script'!$A4,'calculation fossil pp'!$B$63:$B$70,0),MATCH('output for script'!X$2,'calculation fossil pp'!$2:$2,0))</f>
        <v>0.15601597603594608</v>
      </c>
      <c r="Y4" s="71">
        <f>INDEX('calculation fossil pp'!$63:$70,MATCH('output for script'!$A4,'calculation fossil pp'!$B$63:$B$70,0),MATCH('output for script'!Y$2,'calculation fossil pp'!$2:$2,0))</f>
        <v>0.92989906234413</v>
      </c>
      <c r="Z4" s="71">
        <f>INDEX('calculation fossil pp'!$63:$70,MATCH('output for script'!$A4,'calculation fossil pp'!$B$63:$B$70,0),MATCH('output for script'!Z$2,'calculation fossil pp'!$2:$2,0))</f>
        <v>1</v>
      </c>
      <c r="AA4" s="71">
        <f>INDEX('calculation fossil pp'!$63:$70,MATCH('output for script'!$A4,'calculation fossil pp'!$B$63:$B$70,0),MATCH('output for script'!AA$2,'calculation fossil pp'!$2:$2,0))</f>
        <v>1</v>
      </c>
      <c r="AB4" s="71">
        <f>INDEX('calculation fossil pp'!$63:$70,MATCH('output for script'!$A4,'calculation fossil pp'!$B$63:$B$70,0),MATCH('output for script'!AB$2,'calculation fossil pp'!$2:$2,0))</f>
        <v>1</v>
      </c>
      <c r="AC4" s="71">
        <f>INDEX('calculation fossil pp'!$63:$70,MATCH('output for script'!$A4,'calculation fossil pp'!$B$63:$B$70,0),MATCH('output for script'!AC$2,'calculation fossil pp'!$2:$2,0))</f>
        <v>1</v>
      </c>
      <c r="AD4" s="71">
        <f>INDEX('calculation fossil pp'!$63:$70,MATCH('output for script'!$A4,'calculation fossil pp'!$B$63:$B$70,0),MATCH('output for script'!AD$2,'calculation fossil pp'!$2:$2,0))</f>
        <v>0.41895323143545493</v>
      </c>
      <c r="AE4" s="71">
        <f>INDEX('calculation fossil pp'!$63:$70,MATCH('output for script'!$A4,'calculation fossil pp'!$B$63:$B$70,0),MATCH('output for script'!AE$2,'calculation fossil pp'!$2:$2,0))</f>
        <v>1</v>
      </c>
      <c r="AF4" s="71">
        <f>INDEX('calculation fossil pp'!$63:$70,MATCH('output for script'!$A4,'calculation fossil pp'!$B$63:$B$70,0),MATCH('output for script'!AF$2,'calculation fossil pp'!$2:$2,0))</f>
        <v>0.75171982646364544</v>
      </c>
      <c r="AG4" s="70">
        <f>INDEX('calculation fossil pp'!$98:$105,MATCH('output for script'!$A4,'calculation fossil pp'!$B$98:$B$105,0),MATCH('output for script'!AG$2,'calculation fossil pp'!$2:$2,0))</f>
        <v>1</v>
      </c>
      <c r="AH4" s="73">
        <f>INDEX('calculation fossil pp'!$98:$105,MATCH('output for script'!$A4,'calculation fossil pp'!$B$98:$B$105,0),MATCH('output for script'!AH$2,'calculation fossil pp'!$2:$2,0))</f>
        <v>1</v>
      </c>
      <c r="AI4" s="73">
        <f>INDEX('calculation fossil pp'!$98:$105,MATCH('output for script'!$A4,'calculation fossil pp'!$B$98:$B$105,0),MATCH('output for script'!AI$2,'calculation fossil pp'!$2:$2,0))</f>
        <v>1</v>
      </c>
      <c r="AJ4" s="73">
        <f>INDEX('calculation fossil pp'!$98:$105,MATCH('output for script'!$A4,'calculation fossil pp'!$B$98:$B$105,0),MATCH('output for script'!AJ$2,'calculation fossil pp'!$2:$2,0))</f>
        <v>1</v>
      </c>
      <c r="AK4" s="73">
        <f>INDEX('calculation fossil pp'!$98:$105,MATCH('output for script'!$A4,'calculation fossil pp'!$B$98:$B$105,0),MATCH('output for script'!AK$2,'calculation fossil pp'!$2:$2,0))</f>
        <v>1</v>
      </c>
      <c r="AL4" s="73">
        <f>INDEX('calculation fossil pp'!$98:$105,MATCH('output for script'!$A4,'calculation fossil pp'!$B$98:$B$105,0),MATCH('output for script'!AL$2,'calculation fossil pp'!$2:$2,0))</f>
        <v>0.7260859015721649</v>
      </c>
      <c r="AM4" s="73">
        <f>INDEX('calculation fossil pp'!$98:$105,MATCH('output for script'!$A4,'calculation fossil pp'!$B$98:$B$105,0),MATCH('output for script'!AM$2,'calculation fossil pp'!$2:$2,0))</f>
        <v>0.84946491411492919</v>
      </c>
      <c r="AN4" s="73">
        <f>INDEX('calculation fossil pp'!$98:$105,MATCH('output for script'!$A4,'calculation fossil pp'!$B$98:$B$105,0),MATCH('output for script'!AN$2,'calculation fossil pp'!$2:$2,0))</f>
        <v>1</v>
      </c>
      <c r="AO4" s="73">
        <f>INDEX('calculation fossil pp'!$98:$105,MATCH('output for script'!$A4,'calculation fossil pp'!$B$98:$B$105,0),MATCH('output for script'!AO$2,'calculation fossil pp'!$2:$2,0))</f>
        <v>1</v>
      </c>
      <c r="AP4" s="73">
        <f>INDEX('calculation fossil pp'!$98:$105,MATCH('output for script'!$A4,'calculation fossil pp'!$B$98:$B$105,0),MATCH('output for script'!AP$2,'calculation fossil pp'!$2:$2,0))</f>
        <v>0.87827877361755124</v>
      </c>
      <c r="AQ4" s="73">
        <f>INDEX('calculation fossil pp'!$98:$105,MATCH('output for script'!$A4,'calculation fossil pp'!$B$98:$B$105,0),MATCH('output for script'!AQ$2,'calculation fossil pp'!$2:$2,0))</f>
        <v>0</v>
      </c>
      <c r="AR4" s="73">
        <f>INDEX('calculation fossil pp'!$98:$105,MATCH('output for script'!$A4,'calculation fossil pp'!$B$98:$B$105,0),MATCH('output for script'!AR$2,'calculation fossil pp'!$2:$2,0))</f>
        <v>1</v>
      </c>
      <c r="AS4" s="73">
        <f>INDEX('calculation fossil pp'!$98:$105,MATCH('output for script'!$A4,'calculation fossil pp'!$B$98:$B$105,0),MATCH('output for script'!AS$2,'calculation fossil pp'!$2:$2,0))</f>
        <v>1</v>
      </c>
      <c r="AT4" s="73">
        <f>INDEX('calculation fossil pp'!$98:$105,MATCH('output for script'!$A4,'calculation fossil pp'!$B$98:$B$105,0),MATCH('output for script'!AT$2,'calculation fossil pp'!$2:$2,0))</f>
        <v>0</v>
      </c>
      <c r="AU4" s="73">
        <f>INDEX('calculation fossil pp'!$98:$105,MATCH('output for script'!$A4,'calculation fossil pp'!$B$98:$B$105,0),MATCH('output for script'!AU$2,'calculation fossil pp'!$2:$2,0))</f>
        <v>1</v>
      </c>
      <c r="AV4" s="73">
        <f>INDEX('calculation fossil pp'!$98:$105,MATCH('output for script'!$A4,'calculation fossil pp'!$B$98:$B$105,0),MATCH('output for script'!AV$2,'calculation fossil pp'!$2:$2,0))</f>
        <v>1</v>
      </c>
      <c r="AW4" s="73">
        <f>INDEX('calculation fossil pp'!$98:$105,MATCH('output for script'!$A4,'calculation fossil pp'!$B$98:$B$105,0),MATCH('output for script'!AW$2,'calculation fossil pp'!$2:$2,0))</f>
        <v>0.75858098332217994</v>
      </c>
      <c r="AX4" s="73">
        <f>INDEX('calculation fossil pp'!$98:$105,MATCH('output for script'!$A4,'calculation fossil pp'!$B$98:$B$105,0),MATCH('output for script'!AX$2,'calculation fossil pp'!$2:$2,0))</f>
        <v>1</v>
      </c>
      <c r="AY4" s="74">
        <f t="shared" ref="AY4:AY10" si="1">AX4</f>
        <v>1</v>
      </c>
      <c r="AZ4" s="73">
        <f>INDEX('calculation fossil pp'!$98:$105,MATCH('output for script'!$A4,'calculation fossil pp'!$B$98:$B$105,0),MATCH('output for script'!AZ$2,'calculation fossil pp'!$2:$2,0))</f>
        <v>1</v>
      </c>
      <c r="BA4" s="73">
        <f>INDEX('calculation fossil pp'!$98:$105,MATCH('output for script'!$A4,'calculation fossil pp'!$B$98:$B$105,0),MATCH('output for script'!BA$2,'calculation fossil pp'!$2:$2,0))</f>
        <v>0.17531556802244039</v>
      </c>
      <c r="BB4" s="73">
        <f>INDEX('calculation fossil pp'!$98:$105,MATCH('output for script'!$A4,'calculation fossil pp'!$B$98:$B$105,0),MATCH('output for script'!BB$2,'calculation fossil pp'!$2:$2,0))</f>
        <v>0.94443464792874154</v>
      </c>
      <c r="BC4" s="73">
        <f>INDEX('calculation fossil pp'!$98:$105,MATCH('output for script'!$A4,'calculation fossil pp'!$B$98:$B$105,0),MATCH('output for script'!BC$2,'calculation fossil pp'!$2:$2,0))</f>
        <v>1</v>
      </c>
      <c r="BD4" s="73">
        <f>INDEX('calculation fossil pp'!$98:$105,MATCH('output for script'!$A4,'calculation fossil pp'!$B$98:$B$105,0),MATCH('output for script'!BD$2,'calculation fossil pp'!$2:$2,0))</f>
        <v>1</v>
      </c>
      <c r="BE4" s="73">
        <f>INDEX('calculation fossil pp'!$98:$105,MATCH('output for script'!$A4,'calculation fossil pp'!$B$98:$B$105,0),MATCH('output for script'!BE$2,'calculation fossil pp'!$2:$2,0))</f>
        <v>1</v>
      </c>
      <c r="BF4" s="73">
        <f>INDEX('calculation fossil pp'!$98:$105,MATCH('output for script'!$A4,'calculation fossil pp'!$B$98:$B$105,0),MATCH('output for script'!BF$2,'calculation fossil pp'!$2:$2,0))</f>
        <v>1</v>
      </c>
      <c r="BG4" s="73">
        <f>INDEX('calculation fossil pp'!$98:$105,MATCH('output for script'!$A4,'calculation fossil pp'!$B$98:$B$105,0),MATCH('output for script'!BG$2,'calculation fossil pp'!$2:$2,0))</f>
        <v>0.4576461490514715</v>
      </c>
      <c r="BH4" s="73">
        <f>INDEX('calculation fossil pp'!$98:$105,MATCH('output for script'!$A4,'calculation fossil pp'!$B$98:$B$105,0),MATCH('output for script'!BH$2,'calculation fossil pp'!$2:$2,0))</f>
        <v>1</v>
      </c>
      <c r="BI4" s="73">
        <f>INDEX('calculation fossil pp'!$98:$105,MATCH('output for script'!$A4,'calculation fossil pp'!$B$98:$B$105,0),MATCH('output for script'!BI$2,'calculation fossil pp'!$2:$2,0))</f>
        <v>0.7924707832688932</v>
      </c>
      <c r="BJ4" s="31">
        <f>INDEX('calculation fossil pp'!$28:$35,MATCH('output for script'!$A4,'calculation fossil pp'!$B$28:$B$35,0),MATCH('output for script'!BJ$2,'calculation fossil pp'!$2:$2,0))</f>
        <v>0</v>
      </c>
      <c r="BK4">
        <f>INDEX('calculation fossil pp'!$28:$35,MATCH('output for script'!$A4,'calculation fossil pp'!$B$28:$B$35,0),MATCH('output for script'!BK$2,'calculation fossil pp'!$2:$2,0))</f>
        <v>612.4</v>
      </c>
      <c r="BL4">
        <f>INDEX('calculation fossil pp'!$28:$35,MATCH('output for script'!$A4,'calculation fossil pp'!$B$28:$B$35,0),MATCH('output for script'!BL$2,'calculation fossil pp'!$2:$2,0))</f>
        <v>223</v>
      </c>
      <c r="BM4">
        <f>INDEX('calculation fossil pp'!$28:$35,MATCH('output for script'!$A4,'calculation fossil pp'!$B$28:$B$35,0),MATCH('output for script'!BM$2,'calculation fossil pp'!$2:$2,0))</f>
        <v>0</v>
      </c>
      <c r="BN4">
        <f>INDEX('calculation fossil pp'!$28:$35,MATCH('output for script'!$A4,'calculation fossil pp'!$B$28:$B$35,0),MATCH('output for script'!BN$2,'calculation fossil pp'!$2:$2,0))</f>
        <v>551.40000000000009</v>
      </c>
      <c r="BO4">
        <f>INDEX('calculation fossil pp'!$28:$35,MATCH('output for script'!$A4,'calculation fossil pp'!$B$28:$B$35,0),MATCH('output for script'!BO$2,'calculation fossil pp'!$2:$2,0))</f>
        <v>14446.65</v>
      </c>
      <c r="BP4">
        <f>INDEX('calculation fossil pp'!$28:$35,MATCH('output for script'!$A4,'calculation fossil pp'!$B$28:$B$35,0),MATCH('output for script'!BP$2,'calculation fossil pp'!$2:$2,0))</f>
        <v>2195.1</v>
      </c>
      <c r="BQ4">
        <f>INDEX('calculation fossil pp'!$28:$35,MATCH('output for script'!$A4,'calculation fossil pp'!$B$28:$B$35,0),MATCH('output for script'!BQ$2,'calculation fossil pp'!$2:$2,0))</f>
        <v>0</v>
      </c>
      <c r="BR4">
        <f>INDEX('calculation fossil pp'!$28:$35,MATCH('output for script'!$A4,'calculation fossil pp'!$B$28:$B$35,0),MATCH('output for script'!BR$2,'calculation fossil pp'!$2:$2,0))</f>
        <v>9202.44</v>
      </c>
      <c r="BS4">
        <f>INDEX('calculation fossil pp'!$28:$35,MATCH('output for script'!$A4,'calculation fossil pp'!$B$28:$B$35,0),MATCH('output for script'!BS$2,'calculation fossil pp'!$2:$2,0))</f>
        <v>2319</v>
      </c>
      <c r="BT4">
        <f>INDEX('calculation fossil pp'!$28:$35,MATCH('output for script'!$A4,'calculation fossil pp'!$B$28:$B$35,0),MATCH('output for script'!BT$2,'calculation fossil pp'!$2:$2,0))</f>
        <v>0</v>
      </c>
      <c r="BU4">
        <f>INDEX('calculation fossil pp'!$28:$35,MATCH('output for script'!$A4,'calculation fossil pp'!$B$28:$B$35,0),MATCH('output for script'!BU$2,'calculation fossil pp'!$2:$2,0))</f>
        <v>11803</v>
      </c>
      <c r="BV4">
        <f>INDEX('calculation fossil pp'!$28:$35,MATCH('output for script'!$A4,'calculation fossil pp'!$B$28:$B$35,0),MATCH('output for script'!BV$2,'calculation fossil pp'!$2:$2,0))</f>
        <v>0</v>
      </c>
      <c r="BW4">
        <f>INDEX('calculation fossil pp'!$28:$35,MATCH('output for script'!$A4,'calculation fossil pp'!$B$28:$B$35,0),MATCH('output for script'!BW$2,'calculation fossil pp'!$2:$2,0))</f>
        <v>0</v>
      </c>
      <c r="BX4">
        <f>INDEX('calculation fossil pp'!$28:$35,MATCH('output for script'!$A4,'calculation fossil pp'!$B$28:$B$35,0),MATCH('output for script'!BX$2,'calculation fossil pp'!$2:$2,0))</f>
        <v>227.1</v>
      </c>
      <c r="BY4">
        <f>INDEX('calculation fossil pp'!$28:$35,MATCH('output for script'!$A4,'calculation fossil pp'!$B$28:$B$35,0),MATCH('output for script'!BY$2,'calculation fossil pp'!$2:$2,0))</f>
        <v>855</v>
      </c>
      <c r="BZ4">
        <f>INDEX('calculation fossil pp'!$28:$35,MATCH('output for script'!$A4,'calculation fossil pp'!$B$28:$B$35,0),MATCH('output for script'!BZ$2,'calculation fossil pp'!$2:$2,0))</f>
        <v>4476</v>
      </c>
      <c r="CA4">
        <f>INDEX('calculation fossil pp'!$28:$35,MATCH('output for script'!$A4,'calculation fossil pp'!$B$28:$B$35,0),MATCH('output for script'!CA$2,'calculation fossil pp'!$2:$2,0))</f>
        <v>0</v>
      </c>
      <c r="CB4" s="39">
        <f t="shared" ref="CB4:CB10" si="2">CA4</f>
        <v>0</v>
      </c>
      <c r="CC4">
        <f>INDEX('calculation fossil pp'!$28:$35,MATCH('output for script'!$A4,'calculation fossil pp'!$B$28:$B$35,0),MATCH('output for script'!CC$2,'calculation fossil pp'!$2:$2,0))</f>
        <v>0</v>
      </c>
      <c r="CD4">
        <f>INDEX('calculation fossil pp'!$28:$35,MATCH('output for script'!$A4,'calculation fossil pp'!$B$28:$B$35,0),MATCH('output for script'!CD$2,'calculation fossil pp'!$2:$2,0))</f>
        <v>625</v>
      </c>
      <c r="CE4">
        <f>INDEX('calculation fossil pp'!$28:$35,MATCH('output for script'!$A4,'calculation fossil pp'!$B$28:$B$35,0),MATCH('output for script'!CE$2,'calculation fossil pp'!$2:$2,0))</f>
        <v>12991.882450000001</v>
      </c>
      <c r="CF4">
        <f>INDEX('calculation fossil pp'!$28:$35,MATCH('output for script'!$A4,'calculation fossil pp'!$B$28:$B$35,0),MATCH('output for script'!CF$2,'calculation fossil pp'!$2:$2,0))</f>
        <v>1756</v>
      </c>
      <c r="CG4">
        <f>INDEX('calculation fossil pp'!$28:$35,MATCH('output for script'!$A4,'calculation fossil pp'!$B$28:$B$35,0),MATCH('output for script'!CG$2,'calculation fossil pp'!$2:$2,0))</f>
        <v>1029</v>
      </c>
      <c r="CH4">
        <f>INDEX('calculation fossil pp'!$28:$35,MATCH('output for script'!$A4,'calculation fossil pp'!$B$28:$B$35,0),MATCH('output for script'!CH$2,'calculation fossil pp'!$2:$2,0))</f>
        <v>65</v>
      </c>
      <c r="CI4">
        <f>INDEX('calculation fossil pp'!$28:$35,MATCH('output for script'!$A4,'calculation fossil pp'!$B$28:$B$35,0),MATCH('output for script'!CI$2,'calculation fossil pp'!$2:$2,0))</f>
        <v>123</v>
      </c>
      <c r="CJ4">
        <f>INDEX('calculation fossil pp'!$28:$35,MATCH('output for script'!$A4,'calculation fossil pp'!$B$28:$B$35,0),MATCH('output for script'!CJ$2,'calculation fossil pp'!$2:$2,0))</f>
        <v>215.64469147894221</v>
      </c>
      <c r="CK4">
        <f>INDEX('calculation fossil pp'!$28:$35,MATCH('output for script'!$A4,'calculation fossil pp'!$B$28:$B$35,0),MATCH('output for script'!CK$2,'calculation fossil pp'!$2:$2,0))</f>
        <v>0</v>
      </c>
      <c r="CL4">
        <f>INDEX('calculation fossil pp'!$28:$35,MATCH('output for script'!$A4,'calculation fossil pp'!$B$28:$B$35,0),MATCH('output for script'!CL$2,'calculation fossil pp'!$2:$2,0))</f>
        <v>51913.617141478942</v>
      </c>
    </row>
    <row r="5" spans="1:90" x14ac:dyDescent="0.2">
      <c r="A5" t="s">
        <v>189</v>
      </c>
      <c r="B5" t="s">
        <v>17</v>
      </c>
      <c r="C5" t="s">
        <v>26</v>
      </c>
      <c r="D5" s="70">
        <f>INDEX('calculation fossil pp'!$63:$70,MATCH('output for script'!$A5,'calculation fossil pp'!$B$63:$B$70,0),MATCH('output for script'!D$2,'calculation fossil pp'!$2:$2,0))</f>
        <v>1</v>
      </c>
      <c r="E5" s="71">
        <f>INDEX('calculation fossil pp'!$63:$70,MATCH('output for script'!$A5,'calculation fossil pp'!$B$63:$B$70,0),MATCH('output for script'!E$2,'calculation fossil pp'!$2:$2,0))</f>
        <v>1</v>
      </c>
      <c r="F5" s="71">
        <f>INDEX('calculation fossil pp'!$63:$70,MATCH('output for script'!$A5,'calculation fossil pp'!$B$63:$B$70,0),MATCH('output for script'!F$2,'calculation fossil pp'!$2:$2,0))</f>
        <v>1</v>
      </c>
      <c r="G5" s="71">
        <f>INDEX('calculation fossil pp'!$63:$70,MATCH('output for script'!$A5,'calculation fossil pp'!$B$63:$B$70,0),MATCH('output for script'!G$2,'calculation fossil pp'!$2:$2,0))</f>
        <v>1</v>
      </c>
      <c r="H5" s="71">
        <f>INDEX('calculation fossil pp'!$63:$70,MATCH('output for script'!$A5,'calculation fossil pp'!$B$63:$B$70,0),MATCH('output for script'!H$2,'calculation fossil pp'!$2:$2,0))</f>
        <v>1</v>
      </c>
      <c r="I5" s="71">
        <f>INDEX('calculation fossil pp'!$63:$70,MATCH('output for script'!$A5,'calculation fossil pp'!$B$63:$B$70,0),MATCH('output for script'!I$2,'calculation fossil pp'!$2:$2,0))</f>
        <v>1</v>
      </c>
      <c r="J5" s="71">
        <f>INDEX('calculation fossil pp'!$63:$70,MATCH('output for script'!$A5,'calculation fossil pp'!$B$63:$B$70,0),MATCH('output for script'!J$2,'calculation fossil pp'!$2:$2,0))</f>
        <v>1</v>
      </c>
      <c r="K5" s="71">
        <f>INDEX('calculation fossil pp'!$63:$70,MATCH('output for script'!$A5,'calculation fossil pp'!$B$63:$B$70,0),MATCH('output for script'!K$2,'calculation fossil pp'!$2:$2,0))</f>
        <v>1</v>
      </c>
      <c r="L5" s="71">
        <f>INDEX('calculation fossil pp'!$63:$70,MATCH('output for script'!$A5,'calculation fossil pp'!$B$63:$B$70,0),MATCH('output for script'!L$2,'calculation fossil pp'!$2:$2,0))</f>
        <v>1</v>
      </c>
      <c r="M5" s="71">
        <f>INDEX('calculation fossil pp'!$63:$70,MATCH('output for script'!$A5,'calculation fossil pp'!$B$63:$B$70,0),MATCH('output for script'!M$2,'calculation fossil pp'!$2:$2,0))</f>
        <v>1</v>
      </c>
      <c r="N5" s="71">
        <f>INDEX('calculation fossil pp'!$63:$70,MATCH('output for script'!$A5,'calculation fossil pp'!$B$63:$B$70,0),MATCH('output for script'!N$2,'calculation fossil pp'!$2:$2,0))</f>
        <v>1</v>
      </c>
      <c r="O5" s="71">
        <f>INDEX('calculation fossil pp'!$63:$70,MATCH('output for script'!$A5,'calculation fossil pp'!$B$63:$B$70,0),MATCH('output for script'!O$2,'calculation fossil pp'!$2:$2,0))</f>
        <v>1</v>
      </c>
      <c r="P5" s="71">
        <f>INDEX('calculation fossil pp'!$63:$70,MATCH('output for script'!$A5,'calculation fossil pp'!$B$63:$B$70,0),MATCH('output for script'!P$2,'calculation fossil pp'!$2:$2,0))</f>
        <v>1</v>
      </c>
      <c r="Q5" s="71">
        <f>INDEX('calculation fossil pp'!$63:$70,MATCH('output for script'!$A5,'calculation fossil pp'!$B$63:$B$70,0),MATCH('output for script'!Q$2,'calculation fossil pp'!$2:$2,0))</f>
        <v>1</v>
      </c>
      <c r="R5" s="71">
        <f>INDEX('calculation fossil pp'!$63:$70,MATCH('output for script'!$A5,'calculation fossil pp'!$B$63:$B$70,0),MATCH('output for script'!R$2,'calculation fossil pp'!$2:$2,0))</f>
        <v>1</v>
      </c>
      <c r="S5" s="71">
        <f>INDEX('calculation fossil pp'!$63:$70,MATCH('output for script'!$A5,'calculation fossil pp'!$B$63:$B$70,0),MATCH('output for script'!S$2,'calculation fossil pp'!$2:$2,0))</f>
        <v>1</v>
      </c>
      <c r="T5" s="71">
        <f>INDEX('calculation fossil pp'!$63:$70,MATCH('output for script'!$A5,'calculation fossil pp'!$B$63:$B$70,0),MATCH('output for script'!T$2,'calculation fossil pp'!$2:$2,0))</f>
        <v>1</v>
      </c>
      <c r="U5" s="71">
        <f>INDEX('calculation fossil pp'!$63:$70,MATCH('output for script'!$A5,'calculation fossil pp'!$B$63:$B$70,0),MATCH('output for script'!U$2,'calculation fossil pp'!$2:$2,0))</f>
        <v>1</v>
      </c>
      <c r="V5" s="72">
        <f t="shared" si="0"/>
        <v>1</v>
      </c>
      <c r="W5" s="71">
        <f>INDEX('calculation fossil pp'!$63:$70,MATCH('output for script'!$A5,'calculation fossil pp'!$B$63:$B$70,0),MATCH('output for script'!W$2,'calculation fossil pp'!$2:$2,0))</f>
        <v>1</v>
      </c>
      <c r="X5" s="71">
        <f>INDEX('calculation fossil pp'!$63:$70,MATCH('output for script'!$A5,'calculation fossil pp'!$B$63:$B$70,0),MATCH('output for script'!X$2,'calculation fossil pp'!$2:$2,0))</f>
        <v>1</v>
      </c>
      <c r="Y5" s="71">
        <f>INDEX('calculation fossil pp'!$63:$70,MATCH('output for script'!$A5,'calculation fossil pp'!$B$63:$B$70,0),MATCH('output for script'!Y$2,'calculation fossil pp'!$2:$2,0))</f>
        <v>1</v>
      </c>
      <c r="Z5" s="71">
        <f>INDEX('calculation fossil pp'!$63:$70,MATCH('output for script'!$A5,'calculation fossil pp'!$B$63:$B$70,0),MATCH('output for script'!Z$2,'calculation fossil pp'!$2:$2,0))</f>
        <v>1</v>
      </c>
      <c r="AA5" s="71">
        <f>INDEX('calculation fossil pp'!$63:$70,MATCH('output for script'!$A5,'calculation fossil pp'!$B$63:$B$70,0),MATCH('output for script'!AA$2,'calculation fossil pp'!$2:$2,0))</f>
        <v>1</v>
      </c>
      <c r="AB5" s="71">
        <f>INDEX('calculation fossil pp'!$63:$70,MATCH('output for script'!$A5,'calculation fossil pp'!$B$63:$B$70,0),MATCH('output for script'!AB$2,'calculation fossil pp'!$2:$2,0))</f>
        <v>1</v>
      </c>
      <c r="AC5" s="71">
        <f>INDEX('calculation fossil pp'!$63:$70,MATCH('output for script'!$A5,'calculation fossil pp'!$B$63:$B$70,0),MATCH('output for script'!AC$2,'calculation fossil pp'!$2:$2,0))</f>
        <v>1</v>
      </c>
      <c r="AD5" s="71">
        <f>INDEX('calculation fossil pp'!$63:$70,MATCH('output for script'!$A5,'calculation fossil pp'!$B$63:$B$70,0),MATCH('output for script'!AD$2,'calculation fossil pp'!$2:$2,0))</f>
        <v>1</v>
      </c>
      <c r="AE5" s="71">
        <f>INDEX('calculation fossil pp'!$63:$70,MATCH('output for script'!$A5,'calculation fossil pp'!$B$63:$B$70,0),MATCH('output for script'!AE$2,'calculation fossil pp'!$2:$2,0))</f>
        <v>1</v>
      </c>
      <c r="AF5" s="71">
        <f>INDEX('calculation fossil pp'!$63:$70,MATCH('output for script'!$A5,'calculation fossil pp'!$B$63:$B$70,0),MATCH('output for script'!AF$2,'calculation fossil pp'!$2:$2,0))</f>
        <v>1</v>
      </c>
      <c r="AG5" s="70">
        <f>INDEX('calculation fossil pp'!$98:$105,MATCH('output for script'!$A5,'calculation fossil pp'!$B$98:$B$105,0),MATCH('output for script'!AG$2,'calculation fossil pp'!$2:$2,0))</f>
        <v>1</v>
      </c>
      <c r="AH5" s="73">
        <f>INDEX('calculation fossil pp'!$98:$105,MATCH('output for script'!$A5,'calculation fossil pp'!$B$98:$B$105,0),MATCH('output for script'!AH$2,'calculation fossil pp'!$2:$2,0))</f>
        <v>1</v>
      </c>
      <c r="AI5" s="73">
        <f>INDEX('calculation fossil pp'!$98:$105,MATCH('output for script'!$A5,'calculation fossil pp'!$B$98:$B$105,0),MATCH('output for script'!AI$2,'calculation fossil pp'!$2:$2,0))</f>
        <v>1</v>
      </c>
      <c r="AJ5" s="73">
        <f>INDEX('calculation fossil pp'!$98:$105,MATCH('output for script'!$A5,'calculation fossil pp'!$B$98:$B$105,0),MATCH('output for script'!AJ$2,'calculation fossil pp'!$2:$2,0))</f>
        <v>1</v>
      </c>
      <c r="AK5" s="73">
        <f>INDEX('calculation fossil pp'!$98:$105,MATCH('output for script'!$A5,'calculation fossil pp'!$B$98:$B$105,0),MATCH('output for script'!AK$2,'calculation fossil pp'!$2:$2,0))</f>
        <v>1</v>
      </c>
      <c r="AL5" s="73">
        <f>INDEX('calculation fossil pp'!$98:$105,MATCH('output for script'!$A5,'calculation fossil pp'!$B$98:$B$105,0),MATCH('output for script'!AL$2,'calculation fossil pp'!$2:$2,0))</f>
        <v>1</v>
      </c>
      <c r="AM5" s="73">
        <f>INDEX('calculation fossil pp'!$98:$105,MATCH('output for script'!$A5,'calculation fossil pp'!$B$98:$B$105,0),MATCH('output for script'!AM$2,'calculation fossil pp'!$2:$2,0))</f>
        <v>1</v>
      </c>
      <c r="AN5" s="73">
        <f>INDEX('calculation fossil pp'!$98:$105,MATCH('output for script'!$A5,'calculation fossil pp'!$B$98:$B$105,0),MATCH('output for script'!AN$2,'calculation fossil pp'!$2:$2,0))</f>
        <v>1</v>
      </c>
      <c r="AO5" s="73">
        <f>INDEX('calculation fossil pp'!$98:$105,MATCH('output for script'!$A5,'calculation fossil pp'!$B$98:$B$105,0),MATCH('output for script'!AO$2,'calculation fossil pp'!$2:$2,0))</f>
        <v>1</v>
      </c>
      <c r="AP5" s="73">
        <f>INDEX('calculation fossil pp'!$98:$105,MATCH('output for script'!$A5,'calculation fossil pp'!$B$98:$B$105,0),MATCH('output for script'!AP$2,'calculation fossil pp'!$2:$2,0))</f>
        <v>1</v>
      </c>
      <c r="AQ5" s="73">
        <f>INDEX('calculation fossil pp'!$98:$105,MATCH('output for script'!$A5,'calculation fossil pp'!$B$98:$B$105,0),MATCH('output for script'!AQ$2,'calculation fossil pp'!$2:$2,0))</f>
        <v>1</v>
      </c>
      <c r="AR5" s="73">
        <f>INDEX('calculation fossil pp'!$98:$105,MATCH('output for script'!$A5,'calculation fossil pp'!$B$98:$B$105,0),MATCH('output for script'!AR$2,'calculation fossil pp'!$2:$2,0))</f>
        <v>1</v>
      </c>
      <c r="AS5" s="73">
        <f>INDEX('calculation fossil pp'!$98:$105,MATCH('output for script'!$A5,'calculation fossil pp'!$B$98:$B$105,0),MATCH('output for script'!AS$2,'calculation fossil pp'!$2:$2,0))</f>
        <v>1</v>
      </c>
      <c r="AT5" s="73">
        <f>INDEX('calculation fossil pp'!$98:$105,MATCH('output for script'!$A5,'calculation fossil pp'!$B$98:$B$105,0),MATCH('output for script'!AT$2,'calculation fossil pp'!$2:$2,0))</f>
        <v>1</v>
      </c>
      <c r="AU5" s="73">
        <f>INDEX('calculation fossil pp'!$98:$105,MATCH('output for script'!$A5,'calculation fossil pp'!$B$98:$B$105,0),MATCH('output for script'!AU$2,'calculation fossil pp'!$2:$2,0))</f>
        <v>1</v>
      </c>
      <c r="AV5" s="73">
        <f>INDEX('calculation fossil pp'!$98:$105,MATCH('output for script'!$A5,'calculation fossil pp'!$B$98:$B$105,0),MATCH('output for script'!AV$2,'calculation fossil pp'!$2:$2,0))</f>
        <v>1</v>
      </c>
      <c r="AW5" s="73">
        <f>INDEX('calculation fossil pp'!$98:$105,MATCH('output for script'!$A5,'calculation fossil pp'!$B$98:$B$105,0),MATCH('output for script'!AW$2,'calculation fossil pp'!$2:$2,0))</f>
        <v>1</v>
      </c>
      <c r="AX5" s="73">
        <f>INDEX('calculation fossil pp'!$98:$105,MATCH('output for script'!$A5,'calculation fossil pp'!$B$98:$B$105,0),MATCH('output for script'!AX$2,'calculation fossil pp'!$2:$2,0))</f>
        <v>1</v>
      </c>
      <c r="AY5" s="74">
        <f t="shared" si="1"/>
        <v>1</v>
      </c>
      <c r="AZ5" s="73">
        <f>INDEX('calculation fossil pp'!$98:$105,MATCH('output for script'!$A5,'calculation fossil pp'!$B$98:$B$105,0),MATCH('output for script'!AZ$2,'calculation fossil pp'!$2:$2,0))</f>
        <v>1</v>
      </c>
      <c r="BA5" s="73">
        <f>INDEX('calculation fossil pp'!$98:$105,MATCH('output for script'!$A5,'calculation fossil pp'!$B$98:$B$105,0),MATCH('output for script'!BA$2,'calculation fossil pp'!$2:$2,0))</f>
        <v>1</v>
      </c>
      <c r="BB5" s="73">
        <f>INDEX('calculation fossil pp'!$98:$105,MATCH('output for script'!$A5,'calculation fossil pp'!$B$98:$B$105,0),MATCH('output for script'!BB$2,'calculation fossil pp'!$2:$2,0))</f>
        <v>1</v>
      </c>
      <c r="BC5" s="73">
        <f>INDEX('calculation fossil pp'!$98:$105,MATCH('output for script'!$A5,'calculation fossil pp'!$B$98:$B$105,0),MATCH('output for script'!BC$2,'calculation fossil pp'!$2:$2,0))</f>
        <v>1</v>
      </c>
      <c r="BD5" s="73">
        <f>INDEX('calculation fossil pp'!$98:$105,MATCH('output for script'!$A5,'calculation fossil pp'!$B$98:$B$105,0),MATCH('output for script'!BD$2,'calculation fossil pp'!$2:$2,0))</f>
        <v>1</v>
      </c>
      <c r="BE5" s="73">
        <f>INDEX('calculation fossil pp'!$98:$105,MATCH('output for script'!$A5,'calculation fossil pp'!$B$98:$B$105,0),MATCH('output for script'!BE$2,'calculation fossil pp'!$2:$2,0))</f>
        <v>1</v>
      </c>
      <c r="BF5" s="73">
        <f>INDEX('calculation fossil pp'!$98:$105,MATCH('output for script'!$A5,'calculation fossil pp'!$B$98:$B$105,0),MATCH('output for script'!BF$2,'calculation fossil pp'!$2:$2,0))</f>
        <v>1</v>
      </c>
      <c r="BG5" s="73">
        <f>INDEX('calculation fossil pp'!$98:$105,MATCH('output for script'!$A5,'calculation fossil pp'!$B$98:$B$105,0),MATCH('output for script'!BG$2,'calculation fossil pp'!$2:$2,0))</f>
        <v>1</v>
      </c>
      <c r="BH5" s="73">
        <f>INDEX('calculation fossil pp'!$98:$105,MATCH('output for script'!$A5,'calculation fossil pp'!$B$98:$B$105,0),MATCH('output for script'!BH$2,'calculation fossil pp'!$2:$2,0))</f>
        <v>1</v>
      </c>
      <c r="BI5" s="73">
        <f>INDEX('calculation fossil pp'!$98:$105,MATCH('output for script'!$A5,'calculation fossil pp'!$B$98:$B$105,0),MATCH('output for script'!BI$2,'calculation fossil pp'!$2:$2,0))</f>
        <v>1</v>
      </c>
      <c r="BJ5" s="31">
        <f>INDEX('calculation fossil pp'!$28:$35,MATCH('output for script'!$A5,'calculation fossil pp'!$B$28:$B$35,0),MATCH('output for script'!BJ$2,'calculation fossil pp'!$2:$2,0))</f>
        <v>0</v>
      </c>
      <c r="BK5">
        <f>INDEX('calculation fossil pp'!$28:$35,MATCH('output for script'!$A5,'calculation fossil pp'!$B$28:$B$35,0),MATCH('output for script'!BK$2,'calculation fossil pp'!$2:$2,0))</f>
        <v>0</v>
      </c>
      <c r="BL5">
        <f>INDEX('calculation fossil pp'!$28:$35,MATCH('output for script'!$A5,'calculation fossil pp'!$B$28:$B$35,0),MATCH('output for script'!BL$2,'calculation fossil pp'!$2:$2,0))</f>
        <v>3579</v>
      </c>
      <c r="BM5">
        <f>INDEX('calculation fossil pp'!$28:$35,MATCH('output for script'!$A5,'calculation fossil pp'!$B$28:$B$35,0),MATCH('output for script'!BM$2,'calculation fossil pp'!$2:$2,0))</f>
        <v>0</v>
      </c>
      <c r="BN5">
        <f>INDEX('calculation fossil pp'!$28:$35,MATCH('output for script'!$A5,'calculation fossil pp'!$B$28:$B$35,0),MATCH('output for script'!BN$2,'calculation fossil pp'!$2:$2,0))</f>
        <v>6542.6504000000004</v>
      </c>
      <c r="BO5">
        <f>INDEX('calculation fossil pp'!$28:$35,MATCH('output for script'!$A5,'calculation fossil pp'!$B$28:$B$35,0),MATCH('output for script'!BO$2,'calculation fossil pp'!$2:$2,0))</f>
        <v>18065.32</v>
      </c>
      <c r="BP5">
        <f>INDEX('calculation fossil pp'!$28:$35,MATCH('output for script'!$A5,'calculation fossil pp'!$B$28:$B$35,0),MATCH('output for script'!BP$2,'calculation fossil pp'!$2:$2,0))</f>
        <v>0</v>
      </c>
      <c r="BQ5">
        <f>INDEX('calculation fossil pp'!$28:$35,MATCH('output for script'!$A5,'calculation fossil pp'!$B$28:$B$35,0),MATCH('output for script'!BQ$2,'calculation fossil pp'!$2:$2,0))</f>
        <v>0</v>
      </c>
      <c r="BR5">
        <f>INDEX('calculation fossil pp'!$28:$35,MATCH('output for script'!$A5,'calculation fossil pp'!$B$28:$B$35,0),MATCH('output for script'!BR$2,'calculation fossil pp'!$2:$2,0))</f>
        <v>0</v>
      </c>
      <c r="BS5">
        <f>INDEX('calculation fossil pp'!$28:$35,MATCH('output for script'!$A5,'calculation fossil pp'!$B$28:$B$35,0),MATCH('output for script'!BS$2,'calculation fossil pp'!$2:$2,0))</f>
        <v>0</v>
      </c>
      <c r="BT5">
        <f>INDEX('calculation fossil pp'!$28:$35,MATCH('output for script'!$A5,'calculation fossil pp'!$B$28:$B$35,0),MATCH('output for script'!BT$2,'calculation fossil pp'!$2:$2,0))</f>
        <v>0</v>
      </c>
      <c r="BU5">
        <f>INDEX('calculation fossil pp'!$28:$35,MATCH('output for script'!$A5,'calculation fossil pp'!$B$28:$B$35,0),MATCH('output for script'!BU$2,'calculation fossil pp'!$2:$2,0))</f>
        <v>18</v>
      </c>
      <c r="BV5">
        <f>INDEX('calculation fossil pp'!$28:$35,MATCH('output for script'!$A5,'calculation fossil pp'!$B$28:$B$35,0),MATCH('output for script'!BV$2,'calculation fossil pp'!$2:$2,0))</f>
        <v>3362</v>
      </c>
      <c r="BW5">
        <f>INDEX('calculation fossil pp'!$28:$35,MATCH('output for script'!$A5,'calculation fossil pp'!$B$28:$B$35,0),MATCH('output for script'!BW$2,'calculation fossil pp'!$2:$2,0))</f>
        <v>0</v>
      </c>
      <c r="BX5">
        <f>INDEX('calculation fossil pp'!$28:$35,MATCH('output for script'!$A5,'calculation fossil pp'!$B$28:$B$35,0),MATCH('output for script'!BX$2,'calculation fossil pp'!$2:$2,0))</f>
        <v>853</v>
      </c>
      <c r="BY5">
        <f>INDEX('calculation fossil pp'!$28:$35,MATCH('output for script'!$A5,'calculation fossil pp'!$B$28:$B$35,0),MATCH('output for script'!BY$2,'calculation fossil pp'!$2:$2,0))</f>
        <v>424</v>
      </c>
      <c r="BZ5">
        <f>INDEX('calculation fossil pp'!$28:$35,MATCH('output for script'!$A5,'calculation fossil pp'!$B$28:$B$35,0),MATCH('output for script'!BZ$2,'calculation fossil pp'!$2:$2,0))</f>
        <v>0</v>
      </c>
      <c r="CA5">
        <f>INDEX('calculation fossil pp'!$28:$35,MATCH('output for script'!$A5,'calculation fossil pp'!$B$28:$B$35,0),MATCH('output for script'!CA$2,'calculation fossil pp'!$2:$2,0))</f>
        <v>0</v>
      </c>
      <c r="CB5" s="39">
        <f t="shared" si="2"/>
        <v>0</v>
      </c>
      <c r="CC5">
        <f>INDEX('calculation fossil pp'!$28:$35,MATCH('output for script'!$A5,'calculation fossil pp'!$B$28:$B$35,0),MATCH('output for script'!CC$2,'calculation fossil pp'!$2:$2,0))</f>
        <v>0</v>
      </c>
      <c r="CD5">
        <f>INDEX('calculation fossil pp'!$28:$35,MATCH('output for script'!$A5,'calculation fossil pp'!$B$28:$B$35,0),MATCH('output for script'!CD$2,'calculation fossil pp'!$2:$2,0))</f>
        <v>0</v>
      </c>
      <c r="CE5">
        <f>INDEX('calculation fossil pp'!$28:$35,MATCH('output for script'!$A5,'calculation fossil pp'!$B$28:$B$35,0),MATCH('output for script'!CE$2,'calculation fossil pp'!$2:$2,0))</f>
        <v>7544</v>
      </c>
      <c r="CF5">
        <f>INDEX('calculation fossil pp'!$28:$35,MATCH('output for script'!$A5,'calculation fossil pp'!$B$28:$B$35,0),MATCH('output for script'!CF$2,'calculation fossil pp'!$2:$2,0))</f>
        <v>0</v>
      </c>
      <c r="CG5">
        <f>INDEX('calculation fossil pp'!$28:$35,MATCH('output for script'!$A5,'calculation fossil pp'!$B$28:$B$35,0),MATCH('output for script'!CG$2,'calculation fossil pp'!$2:$2,0))</f>
        <v>2807.3</v>
      </c>
      <c r="CH5">
        <f>INDEX('calculation fossil pp'!$28:$35,MATCH('output for script'!$A5,'calculation fossil pp'!$B$28:$B$35,0),MATCH('output for script'!CH$2,'calculation fossil pp'!$2:$2,0))</f>
        <v>0</v>
      </c>
      <c r="CI5">
        <f>INDEX('calculation fossil pp'!$28:$35,MATCH('output for script'!$A5,'calculation fossil pp'!$B$28:$B$35,0),MATCH('output for script'!CI$2,'calculation fossil pp'!$2:$2,0))</f>
        <v>1092</v>
      </c>
      <c r="CJ5">
        <f>INDEX('calculation fossil pp'!$28:$35,MATCH('output for script'!$A5,'calculation fossil pp'!$B$28:$B$35,0),MATCH('output for script'!CJ$2,'calculation fossil pp'!$2:$2,0))</f>
        <v>380.47</v>
      </c>
      <c r="CK5">
        <f>INDEX('calculation fossil pp'!$28:$35,MATCH('output for script'!$A5,'calculation fossil pp'!$B$28:$B$35,0),MATCH('output for script'!CK$2,'calculation fossil pp'!$2:$2,0))</f>
        <v>0</v>
      </c>
      <c r="CL5">
        <f>INDEX('calculation fossil pp'!$28:$35,MATCH('output for script'!$A5,'calculation fossil pp'!$B$28:$B$35,0),MATCH('output for script'!CL$2,'calculation fossil pp'!$2:$2,0))</f>
        <v>44649.740400000002</v>
      </c>
    </row>
    <row r="6" spans="1:90" x14ac:dyDescent="0.2">
      <c r="A6" t="s">
        <v>1</v>
      </c>
      <c r="B6" t="s">
        <v>18</v>
      </c>
      <c r="C6" t="s">
        <v>26</v>
      </c>
      <c r="D6" s="70">
        <f>INDEX('calculation fossil pp'!$63:$70,MATCH('output for script'!$A6,'calculation fossil pp'!$B$63:$B$70,0),MATCH('output for script'!D$2,'calculation fossil pp'!$2:$2,0))</f>
        <v>0.27076233647609615</v>
      </c>
      <c r="E6" s="71">
        <f>INDEX('calculation fossil pp'!$63:$70,MATCH('output for script'!$A6,'calculation fossil pp'!$B$63:$B$70,0),MATCH('output for script'!E$2,'calculation fossil pp'!$2:$2,0))</f>
        <v>0.14892786140301051</v>
      </c>
      <c r="F6" s="71">
        <f>INDEX('calculation fossil pp'!$63:$70,MATCH('output for script'!$A6,'calculation fossil pp'!$B$63:$B$70,0),MATCH('output for script'!F$2,'calculation fossil pp'!$2:$2,0))</f>
        <v>0.94266337854500615</v>
      </c>
      <c r="G6" s="71">
        <f>INDEX('calculation fossil pp'!$63:$70,MATCH('output for script'!$A6,'calculation fossil pp'!$B$63:$B$70,0),MATCH('output for script'!G$2,'calculation fossil pp'!$2:$2,0))</f>
        <v>1</v>
      </c>
      <c r="H6" s="71">
        <f>INDEX('calculation fossil pp'!$63:$70,MATCH('output for script'!$A6,'calculation fossil pp'!$B$63:$B$70,0),MATCH('output for script'!H$2,'calculation fossil pp'!$2:$2,0))</f>
        <v>0</v>
      </c>
      <c r="I6" s="71">
        <f>INDEX('calculation fossil pp'!$63:$70,MATCH('output for script'!$A6,'calculation fossil pp'!$B$63:$B$70,0),MATCH('output for script'!I$2,'calculation fossil pp'!$2:$2,0))</f>
        <v>0.18126220238673821</v>
      </c>
      <c r="J6" s="71">
        <f>INDEX('calculation fossil pp'!$63:$70,MATCH('output for script'!$A6,'calculation fossil pp'!$B$63:$B$70,0),MATCH('output for script'!J$2,'calculation fossil pp'!$2:$2,0))</f>
        <v>0.35645203523976043</v>
      </c>
      <c r="K6" s="71">
        <f>INDEX('calculation fossil pp'!$63:$70,MATCH('output for script'!$A6,'calculation fossil pp'!$B$63:$B$70,0),MATCH('output for script'!K$2,'calculation fossil pp'!$2:$2,0))</f>
        <v>0.27325581395348836</v>
      </c>
      <c r="L6" s="71">
        <f>INDEX('calculation fossil pp'!$63:$70,MATCH('output for script'!$A6,'calculation fossil pp'!$B$63:$B$70,0),MATCH('output for script'!L$2,'calculation fossil pp'!$2:$2,0))</f>
        <v>0</v>
      </c>
      <c r="M6" s="71">
        <f>INDEX('calculation fossil pp'!$63:$70,MATCH('output for script'!$A6,'calculation fossil pp'!$B$63:$B$70,0),MATCH('output for script'!M$2,'calculation fossil pp'!$2:$2,0))</f>
        <v>0</v>
      </c>
      <c r="N6" s="71">
        <f>INDEX('calculation fossil pp'!$63:$70,MATCH('output for script'!$A6,'calculation fossil pp'!$B$63:$B$70,0),MATCH('output for script'!N$2,'calculation fossil pp'!$2:$2,0))</f>
        <v>0</v>
      </c>
      <c r="O6" s="71">
        <f>INDEX('calculation fossil pp'!$63:$70,MATCH('output for script'!$A6,'calculation fossil pp'!$B$63:$B$70,0),MATCH('output for script'!O$2,'calculation fossil pp'!$2:$2,0))</f>
        <v>1.9548025945561711E-3</v>
      </c>
      <c r="P6" s="71">
        <f>INDEX('calculation fossil pp'!$63:$70,MATCH('output for script'!$A6,'calculation fossil pp'!$B$63:$B$70,0),MATCH('output for script'!P$2,'calculation fossil pp'!$2:$2,0))</f>
        <v>0</v>
      </c>
      <c r="Q6" s="71">
        <f>INDEX('calculation fossil pp'!$63:$70,MATCH('output for script'!$A6,'calculation fossil pp'!$B$63:$B$70,0),MATCH('output for script'!Q$2,'calculation fossil pp'!$2:$2,0))</f>
        <v>0.22857142857142856</v>
      </c>
      <c r="R6" s="71">
        <f>INDEX('calculation fossil pp'!$63:$70,MATCH('output for script'!$A6,'calculation fossil pp'!$B$63:$B$70,0),MATCH('output for script'!R$2,'calculation fossil pp'!$2:$2,0))</f>
        <v>0</v>
      </c>
      <c r="S6" s="71">
        <f>INDEX('calculation fossil pp'!$63:$70,MATCH('output for script'!$A6,'calculation fossil pp'!$B$63:$B$70,0),MATCH('output for script'!S$2,'calculation fossil pp'!$2:$2,0))</f>
        <v>0</v>
      </c>
      <c r="T6" s="71">
        <f>INDEX('calculation fossil pp'!$63:$70,MATCH('output for script'!$A6,'calculation fossil pp'!$B$63:$B$70,0),MATCH('output for script'!T$2,'calculation fossil pp'!$2:$2,0))</f>
        <v>0</v>
      </c>
      <c r="U6" s="71">
        <f>INDEX('calculation fossil pp'!$63:$70,MATCH('output for script'!$A6,'calculation fossil pp'!$B$63:$B$70,0),MATCH('output for script'!U$2,'calculation fossil pp'!$2:$2,0))</f>
        <v>0.72216097023153247</v>
      </c>
      <c r="V6" s="72">
        <f t="shared" si="0"/>
        <v>0.72216097023153247</v>
      </c>
      <c r="W6" s="71">
        <f>INDEX('calculation fossil pp'!$63:$70,MATCH('output for script'!$A6,'calculation fossil pp'!$B$63:$B$70,0),MATCH('output for script'!W$2,'calculation fossil pp'!$2:$2,0))</f>
        <v>0</v>
      </c>
      <c r="X6" s="71">
        <f>INDEX('calculation fossil pp'!$63:$70,MATCH('output for script'!$A6,'calculation fossil pp'!$B$63:$B$70,0),MATCH('output for script'!X$2,'calculation fossil pp'!$2:$2,0))</f>
        <v>0</v>
      </c>
      <c r="Y6" s="71">
        <f>INDEX('calculation fossil pp'!$63:$70,MATCH('output for script'!$A6,'calculation fossil pp'!$B$63:$B$70,0),MATCH('output for script'!Y$2,'calculation fossil pp'!$2:$2,0))</f>
        <v>0</v>
      </c>
      <c r="Z6" s="71">
        <f>INDEX('calculation fossil pp'!$63:$70,MATCH('output for script'!$A6,'calculation fossil pp'!$B$63:$B$70,0),MATCH('output for script'!Z$2,'calculation fossil pp'!$2:$2,0))</f>
        <v>0</v>
      </c>
      <c r="AA6" s="71">
        <f>INDEX('calculation fossil pp'!$63:$70,MATCH('output for script'!$A6,'calculation fossil pp'!$B$63:$B$70,0),MATCH('output for script'!AA$2,'calculation fossil pp'!$2:$2,0))</f>
        <v>0.55424014450737191</v>
      </c>
      <c r="AB6" s="71">
        <f>INDEX('calculation fossil pp'!$63:$70,MATCH('output for script'!$A6,'calculation fossil pp'!$B$63:$B$70,0),MATCH('output for script'!AB$2,'calculation fossil pp'!$2:$2,0))</f>
        <v>0</v>
      </c>
      <c r="AC6" s="71">
        <f>INDEX('calculation fossil pp'!$63:$70,MATCH('output for script'!$A6,'calculation fossil pp'!$B$63:$B$70,0),MATCH('output for script'!AC$2,'calculation fossil pp'!$2:$2,0))</f>
        <v>0.1402439024390244</v>
      </c>
      <c r="AD6" s="71">
        <f>INDEX('calculation fossil pp'!$63:$70,MATCH('output for script'!$A6,'calculation fossil pp'!$B$63:$B$70,0),MATCH('output for script'!AD$2,'calculation fossil pp'!$2:$2,0))</f>
        <v>8.4533335834967208E-2</v>
      </c>
      <c r="AE6" s="71">
        <f>INDEX('calculation fossil pp'!$63:$70,MATCH('output for script'!$A6,'calculation fossil pp'!$B$63:$B$70,0),MATCH('output for script'!AE$2,'calculation fossil pp'!$2:$2,0))</f>
        <v>0</v>
      </c>
      <c r="AF6" s="71">
        <f>INDEX('calculation fossil pp'!$63:$70,MATCH('output for script'!$A6,'calculation fossil pp'!$B$63:$B$70,0),MATCH('output for script'!AF$2,'calculation fossil pp'!$2:$2,0))</f>
        <v>7.7555395765409679E-2</v>
      </c>
      <c r="AG6" s="70">
        <f>INDEX('calculation fossil pp'!$98:$105,MATCH('output for script'!$A6,'calculation fossil pp'!$B$98:$B$105,0),MATCH('output for script'!AG$2,'calculation fossil pp'!$2:$2,0))</f>
        <v>0.33986793699113382</v>
      </c>
      <c r="AH6" s="73">
        <f>INDEX('calculation fossil pp'!$98:$105,MATCH('output for script'!$A6,'calculation fossil pp'!$B$98:$B$105,0),MATCH('output for script'!AH$2,'calculation fossil pp'!$2:$2,0))</f>
        <v>0.18823597761391581</v>
      </c>
      <c r="AI6" s="73">
        <f>INDEX('calculation fossil pp'!$98:$105,MATCH('output for script'!$A6,'calculation fossil pp'!$B$98:$B$105,0),MATCH('output for script'!AI$2,'calculation fossil pp'!$2:$2,0))</f>
        <v>0.96075712317954598</v>
      </c>
      <c r="AJ6" s="73">
        <f>INDEX('calculation fossil pp'!$98:$105,MATCH('output for script'!$A6,'calculation fossil pp'!$B$98:$B$105,0),MATCH('output for script'!AJ$2,'calculation fossil pp'!$2:$2,0))</f>
        <v>1</v>
      </c>
      <c r="AK6" s="73">
        <f>INDEX('calculation fossil pp'!$98:$105,MATCH('output for script'!$A6,'calculation fossil pp'!$B$98:$B$105,0),MATCH('output for script'!AK$2,'calculation fossil pp'!$2:$2,0))</f>
        <v>0</v>
      </c>
      <c r="AL6" s="73">
        <f>INDEX('calculation fossil pp'!$98:$105,MATCH('output for script'!$A6,'calculation fossil pp'!$B$98:$B$105,0),MATCH('output for script'!AL$2,'calculation fossil pp'!$2:$2,0))</f>
        <v>0.22208494888269673</v>
      </c>
      <c r="AM6" s="73">
        <f>INDEX('calculation fossil pp'!$98:$105,MATCH('output for script'!$A6,'calculation fossil pp'!$B$98:$B$105,0),MATCH('output for script'!AM$2,'calculation fossil pp'!$2:$2,0))</f>
        <v>0.35687882797220655</v>
      </c>
      <c r="AN6" s="73">
        <f>INDEX('calculation fossil pp'!$98:$105,MATCH('output for script'!$A6,'calculation fossil pp'!$B$98:$B$105,0),MATCH('output for script'!AN$2,'calculation fossil pp'!$2:$2,0))</f>
        <v>0.30491195551436517</v>
      </c>
      <c r="AO6" s="73">
        <f>INDEX('calculation fossil pp'!$98:$105,MATCH('output for script'!$A6,'calculation fossil pp'!$B$98:$B$105,0),MATCH('output for script'!AO$2,'calculation fossil pp'!$2:$2,0))</f>
        <v>0</v>
      </c>
      <c r="AP6" s="73">
        <f>INDEX('calculation fossil pp'!$98:$105,MATCH('output for script'!$A6,'calculation fossil pp'!$B$98:$B$105,0),MATCH('output for script'!AP$2,'calculation fossil pp'!$2:$2,0))</f>
        <v>0</v>
      </c>
      <c r="AQ6" s="73">
        <f>INDEX('calculation fossil pp'!$98:$105,MATCH('output for script'!$A6,'calculation fossil pp'!$B$98:$B$105,0),MATCH('output for script'!AQ$2,'calculation fossil pp'!$2:$2,0))</f>
        <v>0</v>
      </c>
      <c r="AR6" s="73">
        <f>INDEX('calculation fossil pp'!$98:$105,MATCH('output for script'!$A6,'calculation fossil pp'!$B$98:$B$105,0),MATCH('output for script'!AR$2,'calculation fossil pp'!$2:$2,0))</f>
        <v>2.5595606613733274E-3</v>
      </c>
      <c r="AS6" s="73">
        <f>INDEX('calculation fossil pp'!$98:$105,MATCH('output for script'!$A6,'calculation fossil pp'!$B$98:$B$105,0),MATCH('output for script'!AS$2,'calculation fossil pp'!$2:$2,0))</f>
        <v>0</v>
      </c>
      <c r="AT6" s="73">
        <f>INDEX('calculation fossil pp'!$98:$105,MATCH('output for script'!$A6,'calculation fossil pp'!$B$98:$B$105,0),MATCH('output for script'!AT$2,'calculation fossil pp'!$2:$2,0))</f>
        <v>0.31697714806624688</v>
      </c>
      <c r="AU6" s="73">
        <f>INDEX('calculation fossil pp'!$98:$105,MATCH('output for script'!$A6,'calculation fossil pp'!$B$98:$B$105,0),MATCH('output for script'!AU$2,'calculation fossil pp'!$2:$2,0))</f>
        <v>0</v>
      </c>
      <c r="AV6" s="73">
        <f>INDEX('calculation fossil pp'!$98:$105,MATCH('output for script'!$A6,'calculation fossil pp'!$B$98:$B$105,0),MATCH('output for script'!AV$2,'calculation fossil pp'!$2:$2,0))</f>
        <v>0</v>
      </c>
      <c r="AW6" s="73">
        <f>INDEX('calculation fossil pp'!$98:$105,MATCH('output for script'!$A6,'calculation fossil pp'!$B$98:$B$105,0),MATCH('output for script'!AW$2,'calculation fossil pp'!$2:$2,0))</f>
        <v>0</v>
      </c>
      <c r="AX6" s="73">
        <f>INDEX('calculation fossil pp'!$98:$105,MATCH('output for script'!$A6,'calculation fossil pp'!$B$98:$B$105,0),MATCH('output for script'!AX$2,'calculation fossil pp'!$2:$2,0))</f>
        <v>0.80723301177170537</v>
      </c>
      <c r="AY6" s="74">
        <f t="shared" si="1"/>
        <v>0.80723301177170537</v>
      </c>
      <c r="AZ6" s="73">
        <f>INDEX('calculation fossil pp'!$98:$105,MATCH('output for script'!$A6,'calculation fossil pp'!$B$98:$B$105,0),MATCH('output for script'!AZ$2,'calculation fossil pp'!$2:$2,0))</f>
        <v>0</v>
      </c>
      <c r="BA6" s="73">
        <f>INDEX('calculation fossil pp'!$98:$105,MATCH('output for script'!$A6,'calculation fossil pp'!$B$98:$B$105,0),MATCH('output for script'!BA$2,'calculation fossil pp'!$2:$2,0))</f>
        <v>0</v>
      </c>
      <c r="BB6" s="73">
        <f>INDEX('calculation fossil pp'!$98:$105,MATCH('output for script'!$A6,'calculation fossil pp'!$B$98:$B$105,0),MATCH('output for script'!BB$2,'calculation fossil pp'!$2:$2,0))</f>
        <v>0</v>
      </c>
      <c r="BC6" s="73">
        <f>INDEX('calculation fossil pp'!$98:$105,MATCH('output for script'!$A6,'calculation fossil pp'!$B$98:$B$105,0),MATCH('output for script'!BC$2,'calculation fossil pp'!$2:$2,0))</f>
        <v>0</v>
      </c>
      <c r="BD6" s="73">
        <f>INDEX('calculation fossil pp'!$98:$105,MATCH('output for script'!$A6,'calculation fossil pp'!$B$98:$B$105,0),MATCH('output for script'!BD$2,'calculation fossil pp'!$2:$2,0))</f>
        <v>0.66622758075870026</v>
      </c>
      <c r="BE6" s="73">
        <f>INDEX('calculation fossil pp'!$98:$105,MATCH('output for script'!$A6,'calculation fossil pp'!$B$98:$B$105,0),MATCH('output for script'!BE$2,'calculation fossil pp'!$2:$2,0))</f>
        <v>0</v>
      </c>
      <c r="BF6" s="73">
        <f>INDEX('calculation fossil pp'!$98:$105,MATCH('output for script'!$A6,'calculation fossil pp'!$B$98:$B$105,0),MATCH('output for script'!BF$2,'calculation fossil pp'!$2:$2,0))</f>
        <v>0.13688148274103043</v>
      </c>
      <c r="BG6" s="73">
        <f>INDEX('calculation fossil pp'!$98:$105,MATCH('output for script'!$A6,'calculation fossil pp'!$B$98:$B$105,0),MATCH('output for script'!BG$2,'calculation fossil pp'!$2:$2,0))</f>
        <v>0.10477679149779522</v>
      </c>
      <c r="BH6" s="73">
        <f>INDEX('calculation fossil pp'!$98:$105,MATCH('output for script'!$A6,'calculation fossil pp'!$B$98:$B$105,0),MATCH('output for script'!BH$2,'calculation fossil pp'!$2:$2,0))</f>
        <v>0</v>
      </c>
      <c r="BI6" s="73">
        <f>INDEX('calculation fossil pp'!$98:$105,MATCH('output for script'!$A6,'calculation fossil pp'!$B$98:$B$105,0),MATCH('output for script'!BI$2,'calculation fossil pp'!$2:$2,0))</f>
        <v>0.10587226310147378</v>
      </c>
      <c r="BJ6" s="31">
        <f>INDEX('calculation fossil pp'!$28:$35,MATCH('output for script'!$A6,'calculation fossil pp'!$B$28:$B$35,0),MATCH('output for script'!BJ$2,'calculation fossil pp'!$2:$2,0))</f>
        <v>1149.9281845386533</v>
      </c>
      <c r="BK6">
        <f>INDEX('calculation fossil pp'!$28:$35,MATCH('output for script'!$A6,'calculation fossil pp'!$B$28:$B$35,0),MATCH('output for script'!BK$2,'calculation fossil pp'!$2:$2,0))</f>
        <v>839</v>
      </c>
      <c r="BL6">
        <f>INDEX('calculation fossil pp'!$28:$35,MATCH('output for script'!$A6,'calculation fossil pp'!$B$28:$B$35,0),MATCH('output for script'!BL$2,'calculation fossil pp'!$2:$2,0))</f>
        <v>1529</v>
      </c>
      <c r="BM6">
        <f>INDEX('calculation fossil pp'!$28:$35,MATCH('output for script'!$A6,'calculation fossil pp'!$B$28:$B$35,0),MATCH('output for script'!BM$2,'calculation fossil pp'!$2:$2,0))</f>
        <v>0</v>
      </c>
      <c r="BN6">
        <f>INDEX('calculation fossil pp'!$28:$35,MATCH('output for script'!$A6,'calculation fossil pp'!$B$28:$B$35,0),MATCH('output for script'!BN$2,'calculation fossil pp'!$2:$2,0))</f>
        <v>0</v>
      </c>
      <c r="BO6">
        <f>INDEX('calculation fossil pp'!$28:$35,MATCH('output for script'!$A6,'calculation fossil pp'!$B$28:$B$35,0),MATCH('output for script'!BO$2,'calculation fossil pp'!$2:$2,0))</f>
        <v>4699.2689999999993</v>
      </c>
      <c r="BP6">
        <f>INDEX('calculation fossil pp'!$28:$35,MATCH('output for script'!$A6,'calculation fossil pp'!$B$28:$B$35,0),MATCH('output for script'!BP$2,'calculation fossil pp'!$2:$2,0))</f>
        <v>422</v>
      </c>
      <c r="BQ6">
        <f>INDEX('calculation fossil pp'!$28:$35,MATCH('output for script'!$A6,'calculation fossil pp'!$B$28:$B$35,0),MATCH('output for script'!BQ$2,'calculation fossil pp'!$2:$2,0))</f>
        <v>94</v>
      </c>
      <c r="BR6">
        <f>INDEX('calculation fossil pp'!$28:$35,MATCH('output for script'!$A6,'calculation fossil pp'!$B$28:$B$35,0),MATCH('output for script'!BR$2,'calculation fossil pp'!$2:$2,0))</f>
        <v>0</v>
      </c>
      <c r="BS6">
        <f>INDEX('calculation fossil pp'!$28:$35,MATCH('output for script'!$A6,'calculation fossil pp'!$B$28:$B$35,0),MATCH('output for script'!BS$2,'calculation fossil pp'!$2:$2,0))</f>
        <v>0</v>
      </c>
      <c r="BT6">
        <f>INDEX('calculation fossil pp'!$28:$35,MATCH('output for script'!$A6,'calculation fossil pp'!$B$28:$B$35,0),MATCH('output for script'!BT$2,'calculation fossil pp'!$2:$2,0))</f>
        <v>0</v>
      </c>
      <c r="BU6">
        <f>INDEX('calculation fossil pp'!$28:$35,MATCH('output for script'!$A6,'calculation fossil pp'!$B$28:$B$35,0),MATCH('output for script'!BU$2,'calculation fossil pp'!$2:$2,0))</f>
        <v>66</v>
      </c>
      <c r="BV6">
        <f>INDEX('calculation fossil pp'!$28:$35,MATCH('output for script'!$A6,'calculation fossil pp'!$B$28:$B$35,0),MATCH('output for script'!BV$2,'calculation fossil pp'!$2:$2,0))</f>
        <v>0</v>
      </c>
      <c r="BW6">
        <f>INDEX('calculation fossil pp'!$28:$35,MATCH('output for script'!$A6,'calculation fossil pp'!$B$28:$B$35,0),MATCH('output for script'!BW$2,'calculation fossil pp'!$2:$2,0))</f>
        <v>176</v>
      </c>
      <c r="BX6">
        <f>INDEX('calculation fossil pp'!$28:$35,MATCH('output for script'!$A6,'calculation fossil pp'!$B$28:$B$35,0),MATCH('output for script'!BX$2,'calculation fossil pp'!$2:$2,0))</f>
        <v>0</v>
      </c>
      <c r="BY6">
        <f>INDEX('calculation fossil pp'!$28:$35,MATCH('output for script'!$A6,'calculation fossil pp'!$B$28:$B$35,0),MATCH('output for script'!BY$2,'calculation fossil pp'!$2:$2,0))</f>
        <v>0</v>
      </c>
      <c r="BZ6">
        <f>INDEX('calculation fossil pp'!$28:$35,MATCH('output for script'!$A6,'calculation fossil pp'!$B$28:$B$35,0),MATCH('output for script'!BZ$2,'calculation fossil pp'!$2:$2,0))</f>
        <v>0</v>
      </c>
      <c r="CA6">
        <f>INDEX('calculation fossil pp'!$28:$35,MATCH('output for script'!$A6,'calculation fossil pp'!$B$28:$B$35,0),MATCH('output for script'!CA$2,'calculation fossil pp'!$2:$2,0))</f>
        <v>1048</v>
      </c>
      <c r="CB6" s="39">
        <f t="shared" si="2"/>
        <v>1048</v>
      </c>
      <c r="CC6">
        <f>INDEX('calculation fossil pp'!$28:$35,MATCH('output for script'!$A6,'calculation fossil pp'!$B$28:$B$35,0),MATCH('output for script'!CC$2,'calculation fossil pp'!$2:$2,0))</f>
        <v>0</v>
      </c>
      <c r="CD6">
        <f>INDEX('calculation fossil pp'!$28:$35,MATCH('output for script'!$A6,'calculation fossil pp'!$B$28:$B$35,0),MATCH('output for script'!CD$2,'calculation fossil pp'!$2:$2,0))</f>
        <v>0</v>
      </c>
      <c r="CE6">
        <f>INDEX('calculation fossil pp'!$28:$35,MATCH('output for script'!$A6,'calculation fossil pp'!$B$28:$B$35,0),MATCH('output for script'!CE$2,'calculation fossil pp'!$2:$2,0))</f>
        <v>0</v>
      </c>
      <c r="CF6">
        <f>INDEX('calculation fossil pp'!$28:$35,MATCH('output for script'!$A6,'calculation fossil pp'!$B$28:$B$35,0),MATCH('output for script'!CF$2,'calculation fossil pp'!$2:$2,0))</f>
        <v>0</v>
      </c>
      <c r="CG6">
        <f>INDEX('calculation fossil pp'!$28:$35,MATCH('output for script'!$A6,'calculation fossil pp'!$B$28:$B$35,0),MATCH('output for script'!CG$2,'calculation fossil pp'!$2:$2,0))</f>
        <v>1455.6020000000001</v>
      </c>
      <c r="CH6">
        <f>INDEX('calculation fossil pp'!$28:$35,MATCH('output for script'!$A6,'calculation fossil pp'!$B$28:$B$35,0),MATCH('output for script'!CH$2,'calculation fossil pp'!$2:$2,0))</f>
        <v>0</v>
      </c>
      <c r="CI6">
        <f>INDEX('calculation fossil pp'!$28:$35,MATCH('output for script'!$A6,'calculation fossil pp'!$B$28:$B$35,0),MATCH('output for script'!CI$2,'calculation fossil pp'!$2:$2,0))</f>
        <v>69</v>
      </c>
      <c r="CJ6">
        <f>INDEX('calculation fossil pp'!$28:$35,MATCH('output for script'!$A6,'calculation fossil pp'!$B$28:$B$35,0),MATCH('output for script'!CJ$2,'calculation fossil pp'!$2:$2,0))</f>
        <v>90.11</v>
      </c>
      <c r="CK6">
        <f>INDEX('calculation fossil pp'!$28:$35,MATCH('output for script'!$A6,'calculation fossil pp'!$B$28:$B$35,0),MATCH('output for script'!CK$2,'calculation fossil pp'!$2:$2,0))</f>
        <v>0</v>
      </c>
      <c r="CL6">
        <f>INDEX('calculation fossil pp'!$28:$35,MATCH('output for script'!$A6,'calculation fossil pp'!$B$28:$B$35,0),MATCH('output for script'!CL$2,'calculation fossil pp'!$2:$2,0))</f>
        <v>11571.909184538652</v>
      </c>
    </row>
    <row r="7" spans="1:90" x14ac:dyDescent="0.2">
      <c r="A7" t="s">
        <v>2</v>
      </c>
      <c r="B7" t="s">
        <v>18</v>
      </c>
      <c r="C7" t="s">
        <v>26</v>
      </c>
      <c r="D7" s="70">
        <f>INDEX('calculation fossil pp'!$63:$70,MATCH('output for script'!$A7,'calculation fossil pp'!$B$63:$B$70,0),MATCH('output for script'!D$2,'calculation fossil pp'!$2:$2,0))</f>
        <v>8.7355739413355581E-3</v>
      </c>
      <c r="E7" s="71">
        <f>INDEX('calculation fossil pp'!$63:$70,MATCH('output for script'!$A7,'calculation fossil pp'!$B$63:$B$70,0),MATCH('output for script'!E$2,'calculation fossil pp'!$2:$2,0))</f>
        <v>5.2186878727634195E-2</v>
      </c>
      <c r="F7" s="71">
        <f>INDEX('calculation fossil pp'!$63:$70,MATCH('output for script'!$A7,'calculation fossil pp'!$B$63:$B$70,0),MATCH('output for script'!F$2,'calculation fossil pp'!$2:$2,0))</f>
        <v>1.2330456226880395E-2</v>
      </c>
      <c r="G7" s="71">
        <f>INDEX('calculation fossil pp'!$63:$70,MATCH('output for script'!$A7,'calculation fossil pp'!$B$63:$B$70,0),MATCH('output for script'!G$2,'calculation fossil pp'!$2:$2,0))</f>
        <v>0</v>
      </c>
      <c r="H7" s="71">
        <f>INDEX('calculation fossil pp'!$63:$70,MATCH('output for script'!$A7,'calculation fossil pp'!$B$63:$B$70,0),MATCH('output for script'!H$2,'calculation fossil pp'!$2:$2,0))</f>
        <v>0</v>
      </c>
      <c r="I7" s="71">
        <f>INDEX('calculation fossil pp'!$63:$70,MATCH('output for script'!$A7,'calculation fossil pp'!$B$63:$B$70,0),MATCH('output for script'!I$2,'calculation fossil pp'!$2:$2,0))</f>
        <v>0.11261867578086791</v>
      </c>
      <c r="J7" s="71">
        <f>INDEX('calculation fossil pp'!$63:$70,MATCH('output for script'!$A7,'calculation fossil pp'!$B$63:$B$70,0),MATCH('output for script'!J$2,'calculation fossil pp'!$2:$2,0))</f>
        <v>0.31273175717338603</v>
      </c>
      <c r="K7" s="71">
        <f>INDEX('calculation fossil pp'!$63:$70,MATCH('output for script'!$A7,'calculation fossil pp'!$B$63:$B$70,0),MATCH('output for script'!K$2,'calculation fossil pp'!$2:$2,0))</f>
        <v>0.72674418604651159</v>
      </c>
      <c r="L7" s="71">
        <f>INDEX('calculation fossil pp'!$63:$70,MATCH('output for script'!$A7,'calculation fossil pp'!$B$63:$B$70,0),MATCH('output for script'!L$2,'calculation fossil pp'!$2:$2,0))</f>
        <v>0</v>
      </c>
      <c r="M7" s="71">
        <f>INDEX('calculation fossil pp'!$63:$70,MATCH('output for script'!$A7,'calculation fossil pp'!$B$63:$B$70,0),MATCH('output for script'!M$2,'calculation fossil pp'!$2:$2,0))</f>
        <v>0.24130105900151286</v>
      </c>
      <c r="N7" s="71">
        <f>INDEX('calculation fossil pp'!$63:$70,MATCH('output for script'!$A7,'calculation fossil pp'!$B$63:$B$70,0),MATCH('output for script'!N$2,'calculation fossil pp'!$2:$2,0))</f>
        <v>9.3874538745387454E-2</v>
      </c>
      <c r="O7" s="71">
        <f>INDEX('calculation fossil pp'!$63:$70,MATCH('output for script'!$A7,'calculation fossil pp'!$B$63:$B$70,0),MATCH('output for script'!O$2,'calculation fossil pp'!$2:$2,0))</f>
        <v>4.8627195450641238E-2</v>
      </c>
      <c r="P7" s="71">
        <f>INDEX('calculation fossil pp'!$63:$70,MATCH('output for script'!$A7,'calculation fossil pp'!$B$63:$B$70,0),MATCH('output for script'!P$2,'calculation fossil pp'!$2:$2,0))</f>
        <v>3.014713053228878E-2</v>
      </c>
      <c r="Q7" s="71">
        <f>INDEX('calculation fossil pp'!$63:$70,MATCH('output for script'!$A7,'calculation fossil pp'!$B$63:$B$70,0),MATCH('output for script'!Q$2,'calculation fossil pp'!$2:$2,0))</f>
        <v>0</v>
      </c>
      <c r="R7" s="71">
        <f>INDEX('calculation fossil pp'!$63:$70,MATCH('output for script'!$A7,'calculation fossil pp'!$B$63:$B$70,0),MATCH('output for script'!R$2,'calculation fossil pp'!$2:$2,0))</f>
        <v>0.12354717671822092</v>
      </c>
      <c r="S7" s="71">
        <f>INDEX('calculation fossil pp'!$63:$70,MATCH('output for script'!$A7,'calculation fossil pp'!$B$63:$B$70,0),MATCH('output for script'!S$2,'calculation fossil pp'!$2:$2,0))</f>
        <v>0</v>
      </c>
      <c r="T7" s="71">
        <f>INDEX('calculation fossil pp'!$63:$70,MATCH('output for script'!$A7,'calculation fossil pp'!$B$63:$B$70,0),MATCH('output for script'!T$2,'calculation fossil pp'!$2:$2,0))</f>
        <v>7.1537659960413072E-2</v>
      </c>
      <c r="U7" s="71">
        <f>INDEX('calculation fossil pp'!$63:$70,MATCH('output for script'!$A7,'calculation fossil pp'!$B$63:$B$70,0),MATCH('output for script'!U$2,'calculation fossil pp'!$2:$2,0))</f>
        <v>0</v>
      </c>
      <c r="V7" s="72">
        <f t="shared" si="0"/>
        <v>0</v>
      </c>
      <c r="W7" s="71">
        <f>INDEX('calculation fossil pp'!$63:$70,MATCH('output for script'!$A7,'calculation fossil pp'!$B$63:$B$70,0),MATCH('output for script'!W$2,'calculation fossil pp'!$2:$2,0))</f>
        <v>0</v>
      </c>
      <c r="X7" s="71">
        <f>INDEX('calculation fossil pp'!$63:$70,MATCH('output for script'!$A7,'calculation fossil pp'!$B$63:$B$70,0),MATCH('output for script'!X$2,'calculation fossil pp'!$2:$2,0))</f>
        <v>4.9997248362775852E-2</v>
      </c>
      <c r="Y7" s="71">
        <f>INDEX('calculation fossil pp'!$63:$70,MATCH('output for script'!$A7,'calculation fossil pp'!$B$63:$B$70,0),MATCH('output for script'!Y$2,'calculation fossil pp'!$2:$2,0))</f>
        <v>0</v>
      </c>
      <c r="Z7" s="71">
        <f>INDEX('calculation fossil pp'!$63:$70,MATCH('output for script'!$A7,'calculation fossil pp'!$B$63:$B$70,0),MATCH('output for script'!Z$2,'calculation fossil pp'!$2:$2,0))</f>
        <v>0</v>
      </c>
      <c r="AA7" s="71">
        <f>INDEX('calculation fossil pp'!$63:$70,MATCH('output for script'!$A7,'calculation fossil pp'!$B$63:$B$70,0),MATCH('output for script'!AA$2,'calculation fossil pp'!$2:$2,0))</f>
        <v>3.9713635370189716E-2</v>
      </c>
      <c r="AB7" s="71">
        <f>INDEX('calculation fossil pp'!$63:$70,MATCH('output for script'!$A7,'calculation fossil pp'!$B$63:$B$70,0),MATCH('output for script'!AB$2,'calculation fossil pp'!$2:$2,0))</f>
        <v>0.86097830142039045</v>
      </c>
      <c r="AC7" s="71">
        <f>INDEX('calculation fossil pp'!$63:$70,MATCH('output for script'!$A7,'calculation fossil pp'!$B$63:$B$70,0),MATCH('output for script'!AC$2,'calculation fossil pp'!$2:$2,0))</f>
        <v>0.8597560975609756</v>
      </c>
      <c r="AD7" s="71">
        <f>INDEX('calculation fossil pp'!$63:$70,MATCH('output for script'!$A7,'calculation fossil pp'!$B$63:$B$70,0),MATCH('output for script'!AD$2,'calculation fossil pp'!$2:$2,0))</f>
        <v>0</v>
      </c>
      <c r="AE7" s="71">
        <f>INDEX('calculation fossil pp'!$63:$70,MATCH('output for script'!$A7,'calculation fossil pp'!$B$63:$B$70,0),MATCH('output for script'!AE$2,'calculation fossil pp'!$2:$2,0))</f>
        <v>0</v>
      </c>
      <c r="AF7" s="71">
        <f>INDEX('calculation fossil pp'!$63:$70,MATCH('output for script'!$A7,'calculation fossil pp'!$B$63:$B$70,0),MATCH('output for script'!AF$2,'calculation fossil pp'!$2:$2,0))</f>
        <v>7.2157065680234542E-2</v>
      </c>
      <c r="AG7" s="70">
        <f>INDEX('calculation fossil pp'!$98:$105,MATCH('output for script'!$A7,'calculation fossil pp'!$B$98:$B$105,0),MATCH('output for script'!AG$2,'calculation fossil pp'!$2:$2,0))</f>
        <v>1.0928043979022231E-2</v>
      </c>
      <c r="AH7" s="73">
        <f>INDEX('calculation fossil pp'!$98:$105,MATCH('output for script'!$A7,'calculation fossil pp'!$B$98:$B$105,0),MATCH('output for script'!AH$2,'calculation fossil pp'!$2:$2,0))</f>
        <v>6.6580771467729338E-2</v>
      </c>
      <c r="AI7" s="73">
        <f>INDEX('calculation fossil pp'!$98:$105,MATCH('output for script'!$A7,'calculation fossil pp'!$B$98:$B$105,0),MATCH('output for script'!AI$2,'calculation fossil pp'!$2:$2,0))</f>
        <v>1.0771826103106187E-2</v>
      </c>
      <c r="AJ7" s="73">
        <f>INDEX('calculation fossil pp'!$98:$105,MATCH('output for script'!$A7,'calculation fossil pp'!$B$98:$B$105,0),MATCH('output for script'!AJ$2,'calculation fossil pp'!$2:$2,0))</f>
        <v>0</v>
      </c>
      <c r="AK7" s="73">
        <f>INDEX('calculation fossil pp'!$98:$105,MATCH('output for script'!$A7,'calculation fossil pp'!$B$98:$B$105,0),MATCH('output for script'!AK$2,'calculation fossil pp'!$2:$2,0))</f>
        <v>0</v>
      </c>
      <c r="AL7" s="73">
        <f>INDEX('calculation fossil pp'!$98:$105,MATCH('output for script'!$A7,'calculation fossil pp'!$B$98:$B$105,0),MATCH('output for script'!AL$2,'calculation fossil pp'!$2:$2,0))</f>
        <v>0.13435671551332781</v>
      </c>
      <c r="AM7" s="73">
        <f>INDEX('calculation fossil pp'!$98:$105,MATCH('output for script'!$A7,'calculation fossil pp'!$B$98:$B$105,0),MATCH('output for script'!AM$2,'calculation fossil pp'!$2:$2,0))</f>
        <v>0.32661743522570352</v>
      </c>
      <c r="AN7" s="73">
        <f>INDEX('calculation fossil pp'!$98:$105,MATCH('output for script'!$A7,'calculation fossil pp'!$B$98:$B$105,0),MATCH('output for script'!AN$2,'calculation fossil pp'!$2:$2,0))</f>
        <v>0.69508804448563488</v>
      </c>
      <c r="AO7" s="73">
        <f>INDEX('calculation fossil pp'!$98:$105,MATCH('output for script'!$A7,'calculation fossil pp'!$B$98:$B$105,0),MATCH('output for script'!AO$2,'calculation fossil pp'!$2:$2,0))</f>
        <v>0</v>
      </c>
      <c r="AP7" s="73">
        <f>INDEX('calculation fossil pp'!$98:$105,MATCH('output for script'!$A7,'calculation fossil pp'!$B$98:$B$105,0),MATCH('output for script'!AP$2,'calculation fossil pp'!$2:$2,0))</f>
        <v>0.30104426273403223</v>
      </c>
      <c r="AQ7" s="73">
        <f>INDEX('calculation fossil pp'!$98:$105,MATCH('output for script'!$A7,'calculation fossil pp'!$B$98:$B$105,0),MATCH('output for script'!AQ$2,'calculation fossil pp'!$2:$2,0))</f>
        <v>0.1314334536909367</v>
      </c>
      <c r="AR7" s="73">
        <f>INDEX('calculation fossil pp'!$98:$105,MATCH('output for script'!$A7,'calculation fossil pp'!$B$98:$B$105,0),MATCH('output for script'!AR$2,'calculation fossil pp'!$2:$2,0))</f>
        <v>6.515843658715284E-2</v>
      </c>
      <c r="AS7" s="73">
        <f>INDEX('calculation fossil pp'!$98:$105,MATCH('output for script'!$A7,'calculation fossil pp'!$B$98:$B$105,0),MATCH('output for script'!AS$2,'calculation fossil pp'!$2:$2,0))</f>
        <v>4.6877779244824842E-2</v>
      </c>
      <c r="AT7" s="73">
        <f>INDEX('calculation fossil pp'!$98:$105,MATCH('output for script'!$A7,'calculation fossil pp'!$B$98:$B$105,0),MATCH('output for script'!AT$2,'calculation fossil pp'!$2:$2,0))</f>
        <v>0</v>
      </c>
      <c r="AU7" s="73">
        <f>INDEX('calculation fossil pp'!$98:$105,MATCH('output for script'!$A7,'calculation fossil pp'!$B$98:$B$105,0),MATCH('output for script'!AU$2,'calculation fossil pp'!$2:$2,0))</f>
        <v>0.16092537433047938</v>
      </c>
      <c r="AV7" s="73">
        <f>INDEX('calculation fossil pp'!$98:$105,MATCH('output for script'!$A7,'calculation fossil pp'!$B$98:$B$105,0),MATCH('output for script'!AV$2,'calculation fossil pp'!$2:$2,0))</f>
        <v>0</v>
      </c>
      <c r="AW7" s="73">
        <f>INDEX('calculation fossil pp'!$98:$105,MATCH('output for script'!$A7,'calculation fossil pp'!$B$98:$B$105,0),MATCH('output for script'!AW$2,'calculation fossil pp'!$2:$2,0))</f>
        <v>0.10430097332923796</v>
      </c>
      <c r="AX7" s="73">
        <f>INDEX('calculation fossil pp'!$98:$105,MATCH('output for script'!$A7,'calculation fossil pp'!$B$98:$B$105,0),MATCH('output for script'!AX$2,'calculation fossil pp'!$2:$2,0))</f>
        <v>0</v>
      </c>
      <c r="AY7" s="74">
        <f t="shared" si="1"/>
        <v>0</v>
      </c>
      <c r="AZ7" s="73">
        <f>INDEX('calculation fossil pp'!$98:$105,MATCH('output for script'!$A7,'calculation fossil pp'!$B$98:$B$105,0),MATCH('output for script'!AZ$2,'calculation fossil pp'!$2:$2,0))</f>
        <v>0</v>
      </c>
      <c r="BA7" s="73">
        <f>INDEX('calculation fossil pp'!$98:$105,MATCH('output for script'!$A7,'calculation fossil pp'!$B$98:$B$105,0),MATCH('output for script'!BA$2,'calculation fossil pp'!$2:$2,0))</f>
        <v>6.5765866436446621E-2</v>
      </c>
      <c r="BB7" s="73">
        <f>INDEX('calculation fossil pp'!$98:$105,MATCH('output for script'!$A7,'calculation fossil pp'!$B$98:$B$105,0),MATCH('output for script'!BB$2,'calculation fossil pp'!$2:$2,0))</f>
        <v>0</v>
      </c>
      <c r="BC7" s="73">
        <f>INDEX('calculation fossil pp'!$98:$105,MATCH('output for script'!$A7,'calculation fossil pp'!$B$98:$B$105,0),MATCH('output for script'!BC$2,'calculation fossil pp'!$2:$2,0))</f>
        <v>0</v>
      </c>
      <c r="BD7" s="73">
        <f>INDEX('calculation fossil pp'!$98:$105,MATCH('output for script'!$A7,'calculation fossil pp'!$B$98:$B$105,0),MATCH('output for script'!BD$2,'calculation fossil pp'!$2:$2,0))</f>
        <v>4.0918290659004181E-2</v>
      </c>
      <c r="BE7" s="73">
        <f>INDEX('calculation fossil pp'!$98:$105,MATCH('output for script'!$A7,'calculation fossil pp'!$B$98:$B$105,0),MATCH('output for script'!BE$2,'calculation fossil pp'!$2:$2,0))</f>
        <v>0.90498519097525876</v>
      </c>
      <c r="BF7" s="73">
        <f>INDEX('calculation fossil pp'!$98:$105,MATCH('output for script'!$A7,'calculation fossil pp'!$B$98:$B$105,0),MATCH('output for script'!BF$2,'calculation fossil pp'!$2:$2,0))</f>
        <v>0.86311851725896949</v>
      </c>
      <c r="BG7" s="73">
        <f>INDEX('calculation fossil pp'!$98:$105,MATCH('output for script'!$A7,'calculation fossil pp'!$B$98:$B$105,0),MATCH('output for script'!BG$2,'calculation fossil pp'!$2:$2,0))</f>
        <v>0</v>
      </c>
      <c r="BH7" s="73">
        <f>INDEX('calculation fossil pp'!$98:$105,MATCH('output for script'!$A7,'calculation fossil pp'!$B$98:$B$105,0),MATCH('output for script'!BH$2,'calculation fossil pp'!$2:$2,0))</f>
        <v>0</v>
      </c>
      <c r="BI7" s="73">
        <f>INDEX('calculation fossil pp'!$98:$105,MATCH('output for script'!$A7,'calculation fossil pp'!$B$98:$B$105,0),MATCH('output for script'!BI$2,'calculation fossil pp'!$2:$2,0))</f>
        <v>9.7411077113459171E-2</v>
      </c>
      <c r="BJ7" s="31">
        <f>INDEX('calculation fossil pp'!$28:$35,MATCH('output for script'!$A7,'calculation fossil pp'!$B$28:$B$35,0),MATCH('output for script'!BJ$2,'calculation fossil pp'!$2:$2,0))</f>
        <v>37.099999999999994</v>
      </c>
      <c r="BK7">
        <f>INDEX('calculation fossil pp'!$28:$35,MATCH('output for script'!$A7,'calculation fossil pp'!$B$28:$B$35,0),MATCH('output for script'!BK$2,'calculation fossil pp'!$2:$2,0))</f>
        <v>294</v>
      </c>
      <c r="BL7">
        <f>INDEX('calculation fossil pp'!$28:$35,MATCH('output for script'!$A7,'calculation fossil pp'!$B$28:$B$35,0),MATCH('output for script'!BL$2,'calculation fossil pp'!$2:$2,0))</f>
        <v>20</v>
      </c>
      <c r="BM7">
        <f>INDEX('calculation fossil pp'!$28:$35,MATCH('output for script'!$A7,'calculation fossil pp'!$B$28:$B$35,0),MATCH('output for script'!BM$2,'calculation fossil pp'!$2:$2,0))</f>
        <v>0</v>
      </c>
      <c r="BN7">
        <f>INDEX('calculation fossil pp'!$28:$35,MATCH('output for script'!$A7,'calculation fossil pp'!$B$28:$B$35,0),MATCH('output for script'!BN$2,'calculation fossil pp'!$2:$2,0))</f>
        <v>0</v>
      </c>
      <c r="BO7">
        <f>INDEX('calculation fossil pp'!$28:$35,MATCH('output for script'!$A7,'calculation fossil pp'!$B$28:$B$35,0),MATCH('output for script'!BO$2,'calculation fossil pp'!$2:$2,0))</f>
        <v>2919.6680000000006</v>
      </c>
      <c r="BP7">
        <f>INDEX('calculation fossil pp'!$28:$35,MATCH('output for script'!$A7,'calculation fossil pp'!$B$28:$B$35,0),MATCH('output for script'!BP$2,'calculation fossil pp'!$2:$2,0))</f>
        <v>370.24</v>
      </c>
      <c r="BQ7">
        <f>INDEX('calculation fossil pp'!$28:$35,MATCH('output for script'!$A7,'calculation fossil pp'!$B$28:$B$35,0),MATCH('output for script'!BQ$2,'calculation fossil pp'!$2:$2,0))</f>
        <v>250</v>
      </c>
      <c r="BR7">
        <f>INDEX('calculation fossil pp'!$28:$35,MATCH('output for script'!$A7,'calculation fossil pp'!$B$28:$B$35,0),MATCH('output for script'!BR$2,'calculation fossil pp'!$2:$2,0))</f>
        <v>0</v>
      </c>
      <c r="BS7">
        <f>INDEX('calculation fossil pp'!$28:$35,MATCH('output for script'!$A7,'calculation fossil pp'!$B$28:$B$35,0),MATCH('output for script'!BS$2,'calculation fossil pp'!$2:$2,0))</f>
        <v>319</v>
      </c>
      <c r="BT7">
        <f>INDEX('calculation fossil pp'!$28:$35,MATCH('output for script'!$A7,'calculation fossil pp'!$B$28:$B$35,0),MATCH('output for script'!BT$2,'calculation fossil pp'!$2:$2,0))</f>
        <v>636</v>
      </c>
      <c r="BU7">
        <f>INDEX('calculation fossil pp'!$28:$35,MATCH('output for script'!$A7,'calculation fossil pp'!$B$28:$B$35,0),MATCH('output for script'!BU$2,'calculation fossil pp'!$2:$2,0))</f>
        <v>1641.8000000000002</v>
      </c>
      <c r="BV7">
        <f>INDEX('calculation fossil pp'!$28:$35,MATCH('output for script'!$A7,'calculation fossil pp'!$B$28:$B$35,0),MATCH('output for script'!BV$2,'calculation fossil pp'!$2:$2,0))</f>
        <v>147.762</v>
      </c>
      <c r="BW7">
        <f>INDEX('calculation fossil pp'!$28:$35,MATCH('output for script'!$A7,'calculation fossil pp'!$B$28:$B$35,0),MATCH('output for script'!BW$2,'calculation fossil pp'!$2:$2,0))</f>
        <v>0</v>
      </c>
      <c r="BX7">
        <f>INDEX('calculation fossil pp'!$28:$35,MATCH('output for script'!$A7,'calculation fossil pp'!$B$28:$B$35,0),MATCH('output for script'!BX$2,'calculation fossil pp'!$2:$2,0))</f>
        <v>270</v>
      </c>
      <c r="BY7">
        <f>INDEX('calculation fossil pp'!$28:$35,MATCH('output for script'!$A7,'calculation fossil pp'!$B$28:$B$35,0),MATCH('output for script'!BY$2,'calculation fossil pp'!$2:$2,0))</f>
        <v>0</v>
      </c>
      <c r="BZ7">
        <f>INDEX('calculation fossil pp'!$28:$35,MATCH('output for script'!$A7,'calculation fossil pp'!$B$28:$B$35,0),MATCH('output for script'!BZ$2,'calculation fossil pp'!$2:$2,0))</f>
        <v>2595</v>
      </c>
      <c r="CA7">
        <f>INDEX('calculation fossil pp'!$28:$35,MATCH('output for script'!$A7,'calculation fossil pp'!$B$28:$B$35,0),MATCH('output for script'!CA$2,'calculation fossil pp'!$2:$2,0))</f>
        <v>0</v>
      </c>
      <c r="CB7" s="39">
        <f t="shared" si="2"/>
        <v>0</v>
      </c>
      <c r="CC7">
        <f>INDEX('calculation fossil pp'!$28:$35,MATCH('output for script'!$A7,'calculation fossil pp'!$B$28:$B$35,0),MATCH('output for script'!CC$2,'calculation fossil pp'!$2:$2,0))</f>
        <v>0</v>
      </c>
      <c r="CD7">
        <f>INDEX('calculation fossil pp'!$28:$35,MATCH('output for script'!$A7,'calculation fossil pp'!$B$28:$B$35,0),MATCH('output for script'!CD$2,'calculation fossil pp'!$2:$2,0))</f>
        <v>726.8</v>
      </c>
      <c r="CE7">
        <f>INDEX('calculation fossil pp'!$28:$35,MATCH('output for script'!$A7,'calculation fossil pp'!$B$28:$B$35,0),MATCH('output for script'!CE$2,'calculation fossil pp'!$2:$2,0))</f>
        <v>0</v>
      </c>
      <c r="CF7">
        <f>INDEX('calculation fossil pp'!$28:$35,MATCH('output for script'!$A7,'calculation fossil pp'!$B$28:$B$35,0),MATCH('output for script'!CF$2,'calculation fossil pp'!$2:$2,0))</f>
        <v>0</v>
      </c>
      <c r="CG7">
        <f>INDEX('calculation fossil pp'!$28:$35,MATCH('output for script'!$A7,'calculation fossil pp'!$B$28:$B$35,0),MATCH('output for script'!CG$2,'calculation fossil pp'!$2:$2,0))</f>
        <v>104.3</v>
      </c>
      <c r="CH7">
        <f>INDEX('calculation fossil pp'!$28:$35,MATCH('output for script'!$A7,'calculation fossil pp'!$B$28:$B$35,0),MATCH('output for script'!CH$2,'calculation fossil pp'!$2:$2,0))</f>
        <v>1653.5635</v>
      </c>
      <c r="CI7">
        <f>INDEX('calculation fossil pp'!$28:$35,MATCH('output for script'!$A7,'calculation fossil pp'!$B$28:$B$35,0),MATCH('output for script'!CI$2,'calculation fossil pp'!$2:$2,0))</f>
        <v>423</v>
      </c>
      <c r="CJ7">
        <f>INDEX('calculation fossil pp'!$28:$35,MATCH('output for script'!$A7,'calculation fossil pp'!$B$28:$B$35,0),MATCH('output for script'!CJ$2,'calculation fossil pp'!$2:$2,0))</f>
        <v>0</v>
      </c>
      <c r="CK7">
        <f>INDEX('calculation fossil pp'!$28:$35,MATCH('output for script'!$A7,'calculation fossil pp'!$B$28:$B$35,0),MATCH('output for script'!CK$2,'calculation fossil pp'!$2:$2,0))</f>
        <v>0</v>
      </c>
      <c r="CL7">
        <f>INDEX('calculation fossil pp'!$28:$35,MATCH('output for script'!$A7,'calculation fossil pp'!$B$28:$B$35,0),MATCH('output for script'!CL$2,'calculation fossil pp'!$2:$2,0))</f>
        <v>10766.433500000001</v>
      </c>
    </row>
    <row r="8" spans="1:90" x14ac:dyDescent="0.2">
      <c r="A8" t="s">
        <v>3</v>
      </c>
      <c r="B8" t="s">
        <v>18</v>
      </c>
      <c r="C8" t="s">
        <v>26</v>
      </c>
      <c r="D8" s="70">
        <f>INDEX('calculation fossil pp'!$63:$70,MATCH('output for script'!$A8,'calculation fossil pp'!$B$63:$B$70,0),MATCH('output for script'!D$2,'calculation fossil pp'!$2:$2,0))</f>
        <v>0.72050208958256834</v>
      </c>
      <c r="E8" s="71">
        <f>INDEX('calculation fossil pp'!$63:$70,MATCH('output for script'!$A8,'calculation fossil pp'!$B$63:$B$70,0),MATCH('output for script'!E$2,'calculation fossil pp'!$2:$2,0))</f>
        <v>0.79888525986935532</v>
      </c>
      <c r="F8" s="71">
        <f>INDEX('calculation fossil pp'!$63:$70,MATCH('output for script'!$A8,'calculation fossil pp'!$B$63:$B$70,0),MATCH('output for script'!F$2,'calculation fossil pp'!$2:$2,0))</f>
        <v>4.5006165228113439E-2</v>
      </c>
      <c r="G8" s="71">
        <f>INDEX('calculation fossil pp'!$63:$70,MATCH('output for script'!$A8,'calculation fossil pp'!$B$63:$B$70,0),MATCH('output for script'!G$2,'calculation fossil pp'!$2:$2,0))</f>
        <v>0</v>
      </c>
      <c r="H8" s="71">
        <f>INDEX('calculation fossil pp'!$63:$70,MATCH('output for script'!$A8,'calculation fossil pp'!$B$63:$B$70,0),MATCH('output for script'!H$2,'calculation fossil pp'!$2:$2,0))</f>
        <v>1</v>
      </c>
      <c r="I8" s="71">
        <f>INDEX('calculation fossil pp'!$63:$70,MATCH('output for script'!$A8,'calculation fossil pp'!$B$63:$B$70,0),MATCH('output for script'!I$2,'calculation fossil pp'!$2:$2,0))</f>
        <v>0.70611912183239389</v>
      </c>
      <c r="J8" s="71">
        <f>INDEX('calculation fossil pp'!$63:$70,MATCH('output for script'!$A8,'calculation fossil pp'!$B$63:$B$70,0),MATCH('output for script'!J$2,'calculation fossil pp'!$2:$2,0))</f>
        <v>0.33081620758685348</v>
      </c>
      <c r="K8" s="71">
        <f>INDEX('calculation fossil pp'!$63:$70,MATCH('output for script'!$A8,'calculation fossil pp'!$B$63:$B$70,0),MATCH('output for script'!K$2,'calculation fossil pp'!$2:$2,0))</f>
        <v>0</v>
      </c>
      <c r="L8" s="71">
        <f>INDEX('calculation fossil pp'!$63:$70,MATCH('output for script'!$A8,'calculation fossil pp'!$B$63:$B$70,0),MATCH('output for script'!L$2,'calculation fossil pp'!$2:$2,0))</f>
        <v>1</v>
      </c>
      <c r="M8" s="71">
        <f>INDEX('calculation fossil pp'!$63:$70,MATCH('output for script'!$A8,'calculation fossil pp'!$B$63:$B$70,0),MATCH('output for script'!M$2,'calculation fossil pp'!$2:$2,0))</f>
        <v>0.75869894099848711</v>
      </c>
      <c r="N8" s="71">
        <f>INDEX('calculation fossil pp'!$63:$70,MATCH('output for script'!$A8,'calculation fossil pp'!$B$63:$B$70,0),MATCH('output for script'!N$2,'calculation fossil pp'!$2:$2,0))</f>
        <v>0.90612546125461257</v>
      </c>
      <c r="O8" s="71">
        <f>INDEX('calculation fossil pp'!$63:$70,MATCH('output for script'!$A8,'calculation fossil pp'!$B$63:$B$70,0),MATCH('output for script'!O$2,'calculation fossil pp'!$2:$2,0))</f>
        <v>0.94941800195480264</v>
      </c>
      <c r="P8" s="71">
        <f>INDEX('calculation fossil pp'!$63:$70,MATCH('output for script'!$A8,'calculation fossil pp'!$B$63:$B$70,0),MATCH('output for script'!P$2,'calculation fossil pp'!$2:$2,0))</f>
        <v>0.96985286946771121</v>
      </c>
      <c r="Q8" s="71">
        <f>INDEX('calculation fossil pp'!$63:$70,MATCH('output for script'!$A8,'calculation fossil pp'!$B$63:$B$70,0),MATCH('output for script'!Q$2,'calculation fossil pp'!$2:$2,0))</f>
        <v>0.77142857142857146</v>
      </c>
      <c r="R8" s="71">
        <f>INDEX('calculation fossil pp'!$63:$70,MATCH('output for script'!$A8,'calculation fossil pp'!$B$63:$B$70,0),MATCH('output for script'!R$2,'calculation fossil pp'!$2:$2,0))</f>
        <v>0.87645282328177909</v>
      </c>
      <c r="S8" s="71">
        <f>INDEX('calculation fossil pp'!$63:$70,MATCH('output for script'!$A8,'calculation fossil pp'!$B$63:$B$70,0),MATCH('output for script'!S$2,'calculation fossil pp'!$2:$2,0))</f>
        <v>1</v>
      </c>
      <c r="T8" s="71">
        <f>INDEX('calculation fossil pp'!$63:$70,MATCH('output for script'!$A8,'calculation fossil pp'!$B$63:$B$70,0),MATCH('output for script'!T$2,'calculation fossil pp'!$2:$2,0))</f>
        <v>0.92846234003958694</v>
      </c>
      <c r="U8" s="71">
        <f>INDEX('calculation fossil pp'!$63:$70,MATCH('output for script'!$A8,'calculation fossil pp'!$B$63:$B$70,0),MATCH('output for script'!U$2,'calculation fossil pp'!$2:$2,0))</f>
        <v>0.27783902976846753</v>
      </c>
      <c r="V8" s="72">
        <f t="shared" si="0"/>
        <v>0.27783902976846753</v>
      </c>
      <c r="W8" s="71">
        <f>INDEX('calculation fossil pp'!$63:$70,MATCH('output for script'!$A8,'calculation fossil pp'!$B$63:$B$70,0),MATCH('output for script'!W$2,'calculation fossil pp'!$2:$2,0))</f>
        <v>1</v>
      </c>
      <c r="X8" s="71">
        <f>INDEX('calculation fossil pp'!$63:$70,MATCH('output for script'!$A8,'calculation fossil pp'!$B$63:$B$70,0),MATCH('output for script'!X$2,'calculation fossil pp'!$2:$2,0))</f>
        <v>0.95000275163722414</v>
      </c>
      <c r="Y8" s="71">
        <f>INDEX('calculation fossil pp'!$63:$70,MATCH('output for script'!$A8,'calculation fossil pp'!$B$63:$B$70,0),MATCH('output for script'!Y$2,'calculation fossil pp'!$2:$2,0))</f>
        <v>1</v>
      </c>
      <c r="Z8" s="71">
        <f>INDEX('calculation fossil pp'!$63:$70,MATCH('output for script'!$A8,'calculation fossil pp'!$B$63:$B$70,0),MATCH('output for script'!Z$2,'calculation fossil pp'!$2:$2,0))</f>
        <v>1</v>
      </c>
      <c r="AA8" s="71">
        <f>INDEX('calculation fossil pp'!$63:$70,MATCH('output for script'!$A8,'calculation fossil pp'!$B$63:$B$70,0),MATCH('output for script'!AA$2,'calculation fossil pp'!$2:$2,0))</f>
        <v>0.40604622012243829</v>
      </c>
      <c r="AB8" s="71">
        <f>INDEX('calculation fossil pp'!$63:$70,MATCH('output for script'!$A8,'calculation fossil pp'!$B$63:$B$70,0),MATCH('output for script'!AB$2,'calculation fossil pp'!$2:$2,0))</f>
        <v>0.13902169857960958</v>
      </c>
      <c r="AC8" s="71">
        <f>INDEX('calculation fossil pp'!$63:$70,MATCH('output for script'!$A8,'calculation fossil pp'!$B$63:$B$70,0),MATCH('output for script'!AC$2,'calculation fossil pp'!$2:$2,0))</f>
        <v>0</v>
      </c>
      <c r="AD8" s="71">
        <f>INDEX('calculation fossil pp'!$63:$70,MATCH('output for script'!$A8,'calculation fossil pp'!$B$63:$B$70,0),MATCH('output for script'!AD$2,'calculation fossil pp'!$2:$2,0))</f>
        <v>0.91546666416503275</v>
      </c>
      <c r="AE8" s="71">
        <f>INDEX('calculation fossil pp'!$63:$70,MATCH('output for script'!$A8,'calculation fossil pp'!$B$63:$B$70,0),MATCH('output for script'!AE$2,'calculation fossil pp'!$2:$2,0))</f>
        <v>1</v>
      </c>
      <c r="AF8" s="71">
        <f>INDEX('calculation fossil pp'!$63:$70,MATCH('output for script'!$A8,'calculation fossil pp'!$B$63:$B$70,0),MATCH('output for script'!AF$2,'calculation fossil pp'!$2:$2,0))</f>
        <v>0.85028753855435579</v>
      </c>
      <c r="AG8" s="70">
        <f>INDEX('calculation fossil pp'!$98:$105,MATCH('output for script'!$A8,'calculation fossil pp'!$B$98:$B$105,0),MATCH('output for script'!AG$2,'calculation fossil pp'!$2:$2,0))</f>
        <v>0.64920401902984426</v>
      </c>
      <c r="AH8" s="73">
        <f>INDEX('calculation fossil pp'!$98:$105,MATCH('output for script'!$A8,'calculation fossil pp'!$B$98:$B$105,0),MATCH('output for script'!AH$2,'calculation fossil pp'!$2:$2,0))</f>
        <v>0.74518325091835491</v>
      </c>
      <c r="AI8" s="73">
        <f>INDEX('calculation fossil pp'!$98:$105,MATCH('output for script'!$A8,'calculation fossil pp'!$B$98:$B$105,0),MATCH('output for script'!AI$2,'calculation fossil pp'!$2:$2,0))</f>
        <v>2.8471050717347908E-2</v>
      </c>
      <c r="AJ8" s="73">
        <f>INDEX('calculation fossil pp'!$98:$105,MATCH('output for script'!$A8,'calculation fossil pp'!$B$98:$B$105,0),MATCH('output for script'!AJ$2,'calculation fossil pp'!$2:$2,0))</f>
        <v>0</v>
      </c>
      <c r="AK8" s="73">
        <f>INDEX('calculation fossil pp'!$98:$105,MATCH('output for script'!$A8,'calculation fossil pp'!$B$98:$B$105,0),MATCH('output for script'!AK$2,'calculation fossil pp'!$2:$2,0))</f>
        <v>1</v>
      </c>
      <c r="AL8" s="73">
        <f>INDEX('calculation fossil pp'!$98:$105,MATCH('output for script'!$A8,'calculation fossil pp'!$B$98:$B$105,0),MATCH('output for script'!AL$2,'calculation fossil pp'!$2:$2,0))</f>
        <v>0.64355833560397535</v>
      </c>
      <c r="AM8" s="73">
        <f>INDEX('calculation fossil pp'!$98:$105,MATCH('output for script'!$A8,'calculation fossil pp'!$B$98:$B$105,0),MATCH('output for script'!AM$2,'calculation fossil pp'!$2:$2,0))</f>
        <v>0.31650373680208982</v>
      </c>
      <c r="AN8" s="73">
        <f>INDEX('calculation fossil pp'!$98:$105,MATCH('output for script'!$A8,'calculation fossil pp'!$B$98:$B$105,0),MATCH('output for script'!AN$2,'calculation fossil pp'!$2:$2,0))</f>
        <v>0</v>
      </c>
      <c r="AO8" s="73">
        <f>INDEX('calculation fossil pp'!$98:$105,MATCH('output for script'!$A8,'calculation fossil pp'!$B$98:$B$105,0),MATCH('output for script'!AO$2,'calculation fossil pp'!$2:$2,0))</f>
        <v>1</v>
      </c>
      <c r="AP8" s="73">
        <f>INDEX('calculation fossil pp'!$98:$105,MATCH('output for script'!$A8,'calculation fossil pp'!$B$98:$B$105,0),MATCH('output for script'!AP$2,'calculation fossil pp'!$2:$2,0))</f>
        <v>0.6989557372659676</v>
      </c>
      <c r="AQ8" s="73">
        <f>INDEX('calculation fossil pp'!$98:$105,MATCH('output for script'!$A8,'calculation fossil pp'!$B$98:$B$105,0),MATCH('output for script'!AQ$2,'calculation fossil pp'!$2:$2,0))</f>
        <v>0.86856654630906327</v>
      </c>
      <c r="AR8" s="73">
        <f>INDEX('calculation fossil pp'!$98:$105,MATCH('output for script'!$A8,'calculation fossil pp'!$B$98:$B$105,0),MATCH('output for script'!AR$2,'calculation fossil pp'!$2:$2,0))</f>
        <v>0.93228200275147388</v>
      </c>
      <c r="AS8" s="73">
        <f>INDEX('calculation fossil pp'!$98:$105,MATCH('output for script'!$A8,'calculation fossil pp'!$B$98:$B$105,0),MATCH('output for script'!AS$2,'calculation fossil pp'!$2:$2,0))</f>
        <v>0.95312222075517505</v>
      </c>
      <c r="AT8" s="73">
        <f>INDEX('calculation fossil pp'!$98:$105,MATCH('output for script'!$A8,'calculation fossil pp'!$B$98:$B$105,0),MATCH('output for script'!AT$2,'calculation fossil pp'!$2:$2,0))</f>
        <v>0.68302285193375312</v>
      </c>
      <c r="AU8" s="73">
        <f>INDEX('calculation fossil pp'!$98:$105,MATCH('output for script'!$A8,'calculation fossil pp'!$B$98:$B$105,0),MATCH('output for script'!AU$2,'calculation fossil pp'!$2:$2,0))</f>
        <v>0.83907462566952062</v>
      </c>
      <c r="AV8" s="73">
        <f>INDEX('calculation fossil pp'!$98:$105,MATCH('output for script'!$A8,'calculation fossil pp'!$B$98:$B$105,0),MATCH('output for script'!AV$2,'calculation fossil pp'!$2:$2,0))</f>
        <v>1</v>
      </c>
      <c r="AW8" s="73">
        <f>INDEX('calculation fossil pp'!$98:$105,MATCH('output for script'!$A8,'calculation fossil pp'!$B$98:$B$105,0),MATCH('output for script'!AW$2,'calculation fossil pp'!$2:$2,0))</f>
        <v>0.89569902667076218</v>
      </c>
      <c r="AX8" s="73">
        <f>INDEX('calculation fossil pp'!$98:$105,MATCH('output for script'!$A8,'calculation fossil pp'!$B$98:$B$105,0),MATCH('output for script'!AX$2,'calculation fossil pp'!$2:$2,0))</f>
        <v>0.19276698822829463</v>
      </c>
      <c r="AY8" s="74">
        <f t="shared" si="1"/>
        <v>0.19276698822829463</v>
      </c>
      <c r="AZ8" s="73">
        <f>INDEX('calculation fossil pp'!$98:$105,MATCH('output for script'!$A8,'calculation fossil pp'!$B$98:$B$105,0),MATCH('output for script'!AZ$2,'calculation fossil pp'!$2:$2,0))</f>
        <v>1</v>
      </c>
      <c r="BA8" s="73">
        <f>INDEX('calculation fossil pp'!$98:$105,MATCH('output for script'!$A8,'calculation fossil pp'!$B$98:$B$105,0),MATCH('output for script'!BA$2,'calculation fossil pp'!$2:$2,0))</f>
        <v>0.93423413356355345</v>
      </c>
      <c r="BB8" s="73">
        <f>INDEX('calculation fossil pp'!$98:$105,MATCH('output for script'!$A8,'calculation fossil pp'!$B$98:$B$105,0),MATCH('output for script'!BB$2,'calculation fossil pp'!$2:$2,0))</f>
        <v>1</v>
      </c>
      <c r="BC8" s="73">
        <f>INDEX('calculation fossil pp'!$98:$105,MATCH('output for script'!$A8,'calculation fossil pp'!$B$98:$B$105,0),MATCH('output for script'!BC$2,'calculation fossil pp'!$2:$2,0))</f>
        <v>1</v>
      </c>
      <c r="BD8" s="73">
        <f>INDEX('calculation fossil pp'!$98:$105,MATCH('output for script'!$A8,'calculation fossil pp'!$B$98:$B$105,0),MATCH('output for script'!BD$2,'calculation fossil pp'!$2:$2,0))</f>
        <v>0.2928541285822957</v>
      </c>
      <c r="BE8" s="73">
        <f>INDEX('calculation fossil pp'!$98:$105,MATCH('output for script'!$A8,'calculation fossil pp'!$B$98:$B$105,0),MATCH('output for script'!BE$2,'calculation fossil pp'!$2:$2,0))</f>
        <v>9.5014809024741423E-2</v>
      </c>
      <c r="BF8" s="73">
        <f>INDEX('calculation fossil pp'!$98:$105,MATCH('output for script'!$A8,'calculation fossil pp'!$B$98:$B$105,0),MATCH('output for script'!BF$2,'calculation fossil pp'!$2:$2,0))</f>
        <v>0</v>
      </c>
      <c r="BG8" s="73">
        <f>INDEX('calculation fossil pp'!$98:$105,MATCH('output for script'!$A8,'calculation fossil pp'!$B$98:$B$105,0),MATCH('output for script'!BG$2,'calculation fossil pp'!$2:$2,0))</f>
        <v>0.89522320850220471</v>
      </c>
      <c r="BH8" s="73">
        <f>INDEX('calculation fossil pp'!$98:$105,MATCH('output for script'!$A8,'calculation fossil pp'!$B$98:$B$105,0),MATCH('output for script'!BH$2,'calculation fossil pp'!$2:$2,0))</f>
        <v>1</v>
      </c>
      <c r="BI8" s="73">
        <f>INDEX('calculation fossil pp'!$98:$105,MATCH('output for script'!$A8,'calculation fossil pp'!$B$98:$B$105,0),MATCH('output for script'!BI$2,'calculation fossil pp'!$2:$2,0))</f>
        <v>0.79671665978506701</v>
      </c>
      <c r="BJ8" s="31">
        <f>INDEX('calculation fossil pp'!$28:$35,MATCH('output for script'!$A8,'calculation fossil pp'!$B$28:$B$35,0),MATCH('output for script'!BJ$2,'calculation fossil pp'!$2:$2,0))</f>
        <v>3059.9738154613469</v>
      </c>
      <c r="BK8">
        <f>INDEX('calculation fossil pp'!$28:$35,MATCH('output for script'!$A8,'calculation fossil pp'!$B$28:$B$35,0),MATCH('output for script'!BK$2,'calculation fossil pp'!$2:$2,0))</f>
        <v>4500.5999999999995</v>
      </c>
      <c r="BL8">
        <f>INDEX('calculation fossil pp'!$28:$35,MATCH('output for script'!$A8,'calculation fossil pp'!$B$28:$B$35,0),MATCH('output for script'!BL$2,'calculation fossil pp'!$2:$2,0))</f>
        <v>73</v>
      </c>
      <c r="BM8">
        <f>INDEX('calculation fossil pp'!$28:$35,MATCH('output for script'!$A8,'calculation fossil pp'!$B$28:$B$35,0),MATCH('output for script'!BM$2,'calculation fossil pp'!$2:$2,0))</f>
        <v>0</v>
      </c>
      <c r="BN8">
        <f>INDEX('calculation fossil pp'!$28:$35,MATCH('output for script'!$A8,'calculation fossil pp'!$B$28:$B$35,0),MATCH('output for script'!BN$2,'calculation fossil pp'!$2:$2,0))</f>
        <v>1369.5</v>
      </c>
      <c r="BO8">
        <f>INDEX('calculation fossil pp'!$28:$35,MATCH('output for script'!$A8,'calculation fossil pp'!$B$28:$B$35,0),MATCH('output for script'!BO$2,'calculation fossil pp'!$2:$2,0))</f>
        <v>18306.319</v>
      </c>
      <c r="BP8">
        <f>INDEX('calculation fossil pp'!$28:$35,MATCH('output for script'!$A8,'calculation fossil pp'!$B$28:$B$35,0),MATCH('output for script'!BP$2,'calculation fossil pp'!$2:$2,0))</f>
        <v>391.65</v>
      </c>
      <c r="BQ8">
        <f>INDEX('calculation fossil pp'!$28:$35,MATCH('output for script'!$A8,'calculation fossil pp'!$B$28:$B$35,0),MATCH('output for script'!BQ$2,'calculation fossil pp'!$2:$2,0))</f>
        <v>0</v>
      </c>
      <c r="BR8">
        <f>INDEX('calculation fossil pp'!$28:$35,MATCH('output for script'!$A8,'calculation fossil pp'!$B$28:$B$35,0),MATCH('output for script'!BR$2,'calculation fossil pp'!$2:$2,0))</f>
        <v>24498.560000000001</v>
      </c>
      <c r="BS8">
        <f>INDEX('calculation fossil pp'!$28:$35,MATCH('output for script'!$A8,'calculation fossil pp'!$B$28:$B$35,0),MATCH('output for script'!BS$2,'calculation fossil pp'!$2:$2,0))</f>
        <v>1003</v>
      </c>
      <c r="BT8">
        <f>INDEX('calculation fossil pp'!$28:$35,MATCH('output for script'!$A8,'calculation fossil pp'!$B$28:$B$35,0),MATCH('output for script'!BT$2,'calculation fossil pp'!$2:$2,0))</f>
        <v>6139</v>
      </c>
      <c r="BU8">
        <f>INDEX('calculation fossil pp'!$28:$35,MATCH('output for script'!$A8,'calculation fossil pp'!$B$28:$B$35,0),MATCH('output for script'!BU$2,'calculation fossil pp'!$2:$2,0))</f>
        <v>32055.200000000001</v>
      </c>
      <c r="BV8">
        <f>INDEX('calculation fossil pp'!$28:$35,MATCH('output for script'!$A8,'calculation fossil pp'!$B$28:$B$35,0),MATCH('output for script'!BV$2,'calculation fossil pp'!$2:$2,0))</f>
        <v>4753.6000000000004</v>
      </c>
      <c r="BW8">
        <f>INDEX('calculation fossil pp'!$28:$35,MATCH('output for script'!$A8,'calculation fossil pp'!$B$28:$B$35,0),MATCH('output for script'!BW$2,'calculation fossil pp'!$2:$2,0))</f>
        <v>594</v>
      </c>
      <c r="BX8">
        <f>INDEX('calculation fossil pp'!$28:$35,MATCH('output for script'!$A8,'calculation fossil pp'!$B$28:$B$35,0),MATCH('output for script'!BX$2,'calculation fossil pp'!$2:$2,0))</f>
        <v>1915.4</v>
      </c>
      <c r="BY8">
        <f>INDEX('calculation fossil pp'!$28:$35,MATCH('output for script'!$A8,'calculation fossil pp'!$B$28:$B$35,0),MATCH('output for script'!BY$2,'calculation fossil pp'!$2:$2,0))</f>
        <v>3753</v>
      </c>
      <c r="BZ8">
        <f>INDEX('calculation fossil pp'!$28:$35,MATCH('output for script'!$A8,'calculation fossil pp'!$B$28:$B$35,0),MATCH('output for script'!BZ$2,'calculation fossil pp'!$2:$2,0))</f>
        <v>33679.599999999999</v>
      </c>
      <c r="CA8">
        <f>INDEX('calculation fossil pp'!$28:$35,MATCH('output for script'!$A8,'calculation fossil pp'!$B$28:$B$35,0),MATCH('output for script'!CA$2,'calculation fossil pp'!$2:$2,0))</f>
        <v>403.20000000000005</v>
      </c>
      <c r="CB8" s="39">
        <f t="shared" si="2"/>
        <v>403.20000000000005</v>
      </c>
      <c r="CC8">
        <f>INDEX('calculation fossil pp'!$28:$35,MATCH('output for script'!$A8,'calculation fossil pp'!$B$28:$B$35,0),MATCH('output for script'!CC$2,'calculation fossil pp'!$2:$2,0))</f>
        <v>1103</v>
      </c>
      <c r="CD8">
        <f>INDEX('calculation fossil pp'!$28:$35,MATCH('output for script'!$A8,'calculation fossil pp'!$B$28:$B$35,0),MATCH('output for script'!CD$2,'calculation fossil pp'!$2:$2,0))</f>
        <v>13810</v>
      </c>
      <c r="CE8">
        <f>INDEX('calculation fossil pp'!$28:$35,MATCH('output for script'!$A8,'calculation fossil pp'!$B$28:$B$35,0),MATCH('output for script'!CE$2,'calculation fossil pp'!$2:$2,0))</f>
        <v>1042</v>
      </c>
      <c r="CF8">
        <f>INDEX('calculation fossil pp'!$28:$35,MATCH('output for script'!$A8,'calculation fossil pp'!$B$28:$B$35,0),MATCH('output for script'!CF$2,'calculation fossil pp'!$2:$2,0))</f>
        <v>3829</v>
      </c>
      <c r="CG8">
        <f>INDEX('calculation fossil pp'!$28:$35,MATCH('output for script'!$A8,'calculation fossil pp'!$B$28:$B$35,0),MATCH('output for script'!CG$2,'calculation fossil pp'!$2:$2,0))</f>
        <v>1066.4000000000001</v>
      </c>
      <c r="CH8">
        <f>INDEX('calculation fossil pp'!$28:$35,MATCH('output for script'!$A8,'calculation fossil pp'!$B$28:$B$35,0),MATCH('output for script'!CH$2,'calculation fossil pp'!$2:$2,0))</f>
        <v>267</v>
      </c>
      <c r="CI8">
        <f>INDEX('calculation fossil pp'!$28:$35,MATCH('output for script'!$A8,'calculation fossil pp'!$B$28:$B$35,0),MATCH('output for script'!CI$2,'calculation fossil pp'!$2:$2,0))</f>
        <v>0</v>
      </c>
      <c r="CJ8">
        <f>INDEX('calculation fossil pp'!$28:$35,MATCH('output for script'!$A8,'calculation fossil pp'!$B$28:$B$35,0),MATCH('output for script'!CJ$2,'calculation fossil pp'!$2:$2,0))</f>
        <v>975.86</v>
      </c>
      <c r="CK8">
        <f>INDEX('calculation fossil pp'!$28:$35,MATCH('output for script'!$A8,'calculation fossil pp'!$B$28:$B$35,0),MATCH('output for script'!CK$2,'calculation fossil pp'!$2:$2,0))</f>
        <v>336.3</v>
      </c>
      <c r="CL8">
        <f>INDEX('calculation fossil pp'!$28:$35,MATCH('output for script'!$A8,'calculation fossil pp'!$B$28:$B$35,0),MATCH('output for script'!CL$2,'calculation fossil pp'!$2:$2,0))</f>
        <v>126869.96281546133</v>
      </c>
    </row>
    <row r="9" spans="1:90" x14ac:dyDescent="0.2">
      <c r="A9" t="s">
        <v>146</v>
      </c>
      <c r="B9" t="s">
        <v>20</v>
      </c>
      <c r="C9" t="s">
        <v>26</v>
      </c>
      <c r="D9" s="70">
        <f>INDEX('calculation fossil pp'!$63:$70,MATCH('output for script'!$A9,'calculation fossil pp'!$B$63:$B$70,0),MATCH('output for script'!D$2,'calculation fossil pp'!$2:$2,0))</f>
        <v>1</v>
      </c>
      <c r="E9" s="71">
        <f>INDEX('calculation fossil pp'!$63:$70,MATCH('output for script'!$A9,'calculation fossil pp'!$B$63:$B$70,0),MATCH('output for script'!E$2,'calculation fossil pp'!$2:$2,0))</f>
        <v>1</v>
      </c>
      <c r="F9" s="71">
        <f>INDEX('calculation fossil pp'!$63:$70,MATCH('output for script'!$A9,'calculation fossil pp'!$B$63:$B$70,0),MATCH('output for script'!F$2,'calculation fossil pp'!$2:$2,0))</f>
        <v>1</v>
      </c>
      <c r="G9" s="71">
        <f>INDEX('calculation fossil pp'!$63:$70,MATCH('output for script'!$A9,'calculation fossil pp'!$B$63:$B$70,0),MATCH('output for script'!G$2,'calculation fossil pp'!$2:$2,0))</f>
        <v>1</v>
      </c>
      <c r="H9" s="71">
        <f>INDEX('calculation fossil pp'!$63:$70,MATCH('output for script'!$A9,'calculation fossil pp'!$B$63:$B$70,0),MATCH('output for script'!H$2,'calculation fossil pp'!$2:$2,0))</f>
        <v>1</v>
      </c>
      <c r="I9" s="71">
        <f>INDEX('calculation fossil pp'!$63:$70,MATCH('output for script'!$A9,'calculation fossil pp'!$B$63:$B$70,0),MATCH('output for script'!I$2,'calculation fossil pp'!$2:$2,0))</f>
        <v>1</v>
      </c>
      <c r="J9" s="71">
        <f>INDEX('calculation fossil pp'!$63:$70,MATCH('output for script'!$A9,'calculation fossil pp'!$B$63:$B$70,0),MATCH('output for script'!J$2,'calculation fossil pp'!$2:$2,0))</f>
        <v>1</v>
      </c>
      <c r="K9" s="71">
        <f>INDEX('calculation fossil pp'!$63:$70,MATCH('output for script'!$A9,'calculation fossil pp'!$B$63:$B$70,0),MATCH('output for script'!K$2,'calculation fossil pp'!$2:$2,0))</f>
        <v>1</v>
      </c>
      <c r="L9" s="71">
        <f>INDEX('calculation fossil pp'!$63:$70,MATCH('output for script'!$A9,'calculation fossil pp'!$B$63:$B$70,0),MATCH('output for script'!L$2,'calculation fossil pp'!$2:$2,0))</f>
        <v>1</v>
      </c>
      <c r="M9" s="71">
        <f>INDEX('calculation fossil pp'!$63:$70,MATCH('output for script'!$A9,'calculation fossil pp'!$B$63:$B$70,0),MATCH('output for script'!M$2,'calculation fossil pp'!$2:$2,0))</f>
        <v>1</v>
      </c>
      <c r="N9" s="71">
        <f>INDEX('calculation fossil pp'!$63:$70,MATCH('output for script'!$A9,'calculation fossil pp'!$B$63:$B$70,0),MATCH('output for script'!N$2,'calculation fossil pp'!$2:$2,0))</f>
        <v>1</v>
      </c>
      <c r="O9" s="71">
        <f>INDEX('calculation fossil pp'!$63:$70,MATCH('output for script'!$A9,'calculation fossil pp'!$B$63:$B$70,0),MATCH('output for script'!O$2,'calculation fossil pp'!$2:$2,0))</f>
        <v>1</v>
      </c>
      <c r="P9" s="71">
        <f>INDEX('calculation fossil pp'!$63:$70,MATCH('output for script'!$A9,'calculation fossil pp'!$B$63:$B$70,0),MATCH('output for script'!P$2,'calculation fossil pp'!$2:$2,0))</f>
        <v>1</v>
      </c>
      <c r="Q9" s="71">
        <f>INDEX('calculation fossil pp'!$63:$70,MATCH('output for script'!$A9,'calculation fossil pp'!$B$63:$B$70,0),MATCH('output for script'!Q$2,'calculation fossil pp'!$2:$2,0))</f>
        <v>1</v>
      </c>
      <c r="R9" s="71">
        <f>INDEX('calculation fossil pp'!$63:$70,MATCH('output for script'!$A9,'calculation fossil pp'!$B$63:$B$70,0),MATCH('output for script'!R$2,'calculation fossil pp'!$2:$2,0))</f>
        <v>1</v>
      </c>
      <c r="S9" s="71">
        <f>INDEX('calculation fossil pp'!$63:$70,MATCH('output for script'!$A9,'calculation fossil pp'!$B$63:$B$70,0),MATCH('output for script'!S$2,'calculation fossil pp'!$2:$2,0))</f>
        <v>1</v>
      </c>
      <c r="T9" s="71">
        <f>INDEX('calculation fossil pp'!$63:$70,MATCH('output for script'!$A9,'calculation fossil pp'!$B$63:$B$70,0),MATCH('output for script'!T$2,'calculation fossil pp'!$2:$2,0))</f>
        <v>1</v>
      </c>
      <c r="U9" s="71">
        <f>INDEX('calculation fossil pp'!$63:$70,MATCH('output for script'!$A9,'calculation fossil pp'!$B$63:$B$70,0),MATCH('output for script'!U$2,'calculation fossil pp'!$2:$2,0))</f>
        <v>1</v>
      </c>
      <c r="V9" s="72">
        <f t="shared" si="0"/>
        <v>1</v>
      </c>
      <c r="W9" s="71">
        <f>INDEX('calculation fossil pp'!$63:$70,MATCH('output for script'!$A9,'calculation fossil pp'!$B$63:$B$70,0),MATCH('output for script'!W$2,'calculation fossil pp'!$2:$2,0))</f>
        <v>1</v>
      </c>
      <c r="X9" s="71">
        <f>INDEX('calculation fossil pp'!$63:$70,MATCH('output for script'!$A9,'calculation fossil pp'!$B$63:$B$70,0),MATCH('output for script'!X$2,'calculation fossil pp'!$2:$2,0))</f>
        <v>1</v>
      </c>
      <c r="Y9" s="71">
        <f>INDEX('calculation fossil pp'!$63:$70,MATCH('output for script'!$A9,'calculation fossil pp'!$B$63:$B$70,0),MATCH('output for script'!Y$2,'calculation fossil pp'!$2:$2,0))</f>
        <v>1</v>
      </c>
      <c r="Z9" s="71">
        <f>INDEX('calculation fossil pp'!$63:$70,MATCH('output for script'!$A9,'calculation fossil pp'!$B$63:$B$70,0),MATCH('output for script'!Z$2,'calculation fossil pp'!$2:$2,0))</f>
        <v>1</v>
      </c>
      <c r="AA9" s="71">
        <f>INDEX('calculation fossil pp'!$63:$70,MATCH('output for script'!$A9,'calculation fossil pp'!$B$63:$B$70,0),MATCH('output for script'!AA$2,'calculation fossil pp'!$2:$2,0))</f>
        <v>1</v>
      </c>
      <c r="AB9" s="71">
        <f>INDEX('calculation fossil pp'!$63:$70,MATCH('output for script'!$A9,'calculation fossil pp'!$B$63:$B$70,0),MATCH('output for script'!AB$2,'calculation fossil pp'!$2:$2,0))</f>
        <v>1</v>
      </c>
      <c r="AC9" s="71">
        <f>INDEX('calculation fossil pp'!$63:$70,MATCH('output for script'!$A9,'calculation fossil pp'!$B$63:$B$70,0),MATCH('output for script'!AC$2,'calculation fossil pp'!$2:$2,0))</f>
        <v>1</v>
      </c>
      <c r="AD9" s="71">
        <f>INDEX('calculation fossil pp'!$63:$70,MATCH('output for script'!$A9,'calculation fossil pp'!$B$63:$B$70,0),MATCH('output for script'!AD$2,'calculation fossil pp'!$2:$2,0))</f>
        <v>1</v>
      </c>
      <c r="AE9" s="71">
        <f>INDEX('calculation fossil pp'!$63:$70,MATCH('output for script'!$A9,'calculation fossil pp'!$B$63:$B$70,0),MATCH('output for script'!AE$2,'calculation fossil pp'!$2:$2,0))</f>
        <v>1</v>
      </c>
      <c r="AF9" s="71">
        <f>INDEX('calculation fossil pp'!$63:$70,MATCH('output for script'!$A9,'calculation fossil pp'!$B$63:$B$70,0),MATCH('output for script'!AF$2,'calculation fossil pp'!$2:$2,0))</f>
        <v>1</v>
      </c>
      <c r="AG9" s="70">
        <f>INDEX('calculation fossil pp'!$98:$105,MATCH('output for script'!$A9,'calculation fossil pp'!$B$98:$B$105,0),MATCH('output for script'!AG$2,'calculation fossil pp'!$2:$2,0))</f>
        <v>1</v>
      </c>
      <c r="AH9" s="73">
        <f>INDEX('calculation fossil pp'!$98:$105,MATCH('output for script'!$A9,'calculation fossil pp'!$B$98:$B$105,0),MATCH('output for script'!AH$2,'calculation fossil pp'!$2:$2,0))</f>
        <v>1</v>
      </c>
      <c r="AI9" s="73">
        <f>INDEX('calculation fossil pp'!$98:$105,MATCH('output for script'!$A9,'calculation fossil pp'!$B$98:$B$105,0),MATCH('output for script'!AI$2,'calculation fossil pp'!$2:$2,0))</f>
        <v>1</v>
      </c>
      <c r="AJ9" s="73">
        <f>INDEX('calculation fossil pp'!$98:$105,MATCH('output for script'!$A9,'calculation fossil pp'!$B$98:$B$105,0),MATCH('output for script'!AJ$2,'calculation fossil pp'!$2:$2,0))</f>
        <v>1</v>
      </c>
      <c r="AK9" s="73">
        <f>INDEX('calculation fossil pp'!$98:$105,MATCH('output for script'!$A9,'calculation fossil pp'!$B$98:$B$105,0),MATCH('output for script'!AK$2,'calculation fossil pp'!$2:$2,0))</f>
        <v>1</v>
      </c>
      <c r="AL9" s="73">
        <f>INDEX('calculation fossil pp'!$98:$105,MATCH('output for script'!$A9,'calculation fossil pp'!$B$98:$B$105,0),MATCH('output for script'!AL$2,'calculation fossil pp'!$2:$2,0))</f>
        <v>1</v>
      </c>
      <c r="AM9" s="73">
        <f>INDEX('calculation fossil pp'!$98:$105,MATCH('output for script'!$A9,'calculation fossil pp'!$B$98:$B$105,0),MATCH('output for script'!AM$2,'calculation fossil pp'!$2:$2,0))</f>
        <v>1</v>
      </c>
      <c r="AN9" s="73">
        <f>INDEX('calculation fossil pp'!$98:$105,MATCH('output for script'!$A9,'calculation fossil pp'!$B$98:$B$105,0),MATCH('output for script'!AN$2,'calculation fossil pp'!$2:$2,0))</f>
        <v>1</v>
      </c>
      <c r="AO9" s="73">
        <f>INDEX('calculation fossil pp'!$98:$105,MATCH('output for script'!$A9,'calculation fossil pp'!$B$98:$B$105,0),MATCH('output for script'!AO$2,'calculation fossil pp'!$2:$2,0))</f>
        <v>1</v>
      </c>
      <c r="AP9" s="73">
        <f>INDEX('calculation fossil pp'!$98:$105,MATCH('output for script'!$A9,'calculation fossil pp'!$B$98:$B$105,0),MATCH('output for script'!AP$2,'calculation fossil pp'!$2:$2,0))</f>
        <v>1</v>
      </c>
      <c r="AQ9" s="73">
        <f>INDEX('calculation fossil pp'!$98:$105,MATCH('output for script'!$A9,'calculation fossil pp'!$B$98:$B$105,0),MATCH('output for script'!AQ$2,'calculation fossil pp'!$2:$2,0))</f>
        <v>1</v>
      </c>
      <c r="AR9" s="73">
        <f>INDEX('calculation fossil pp'!$98:$105,MATCH('output for script'!$A9,'calculation fossil pp'!$B$98:$B$105,0),MATCH('output for script'!AR$2,'calculation fossil pp'!$2:$2,0))</f>
        <v>1</v>
      </c>
      <c r="AS9" s="73">
        <f>INDEX('calculation fossil pp'!$98:$105,MATCH('output for script'!$A9,'calculation fossil pp'!$B$98:$B$105,0),MATCH('output for script'!AS$2,'calculation fossil pp'!$2:$2,0))</f>
        <v>1</v>
      </c>
      <c r="AT9" s="73">
        <f>INDEX('calculation fossil pp'!$98:$105,MATCH('output for script'!$A9,'calculation fossil pp'!$B$98:$B$105,0),MATCH('output for script'!AT$2,'calculation fossil pp'!$2:$2,0))</f>
        <v>1</v>
      </c>
      <c r="AU9" s="73">
        <f>INDEX('calculation fossil pp'!$98:$105,MATCH('output for script'!$A9,'calculation fossil pp'!$B$98:$B$105,0),MATCH('output for script'!AU$2,'calculation fossil pp'!$2:$2,0))</f>
        <v>1</v>
      </c>
      <c r="AV9" s="73">
        <f>INDEX('calculation fossil pp'!$98:$105,MATCH('output for script'!$A9,'calculation fossil pp'!$B$98:$B$105,0),MATCH('output for script'!AV$2,'calculation fossil pp'!$2:$2,0))</f>
        <v>1</v>
      </c>
      <c r="AW9" s="73">
        <f>INDEX('calculation fossil pp'!$98:$105,MATCH('output for script'!$A9,'calculation fossil pp'!$B$98:$B$105,0),MATCH('output for script'!AW$2,'calculation fossil pp'!$2:$2,0))</f>
        <v>1</v>
      </c>
      <c r="AX9" s="73">
        <f>INDEX('calculation fossil pp'!$98:$105,MATCH('output for script'!$A9,'calculation fossil pp'!$B$98:$B$105,0),MATCH('output for script'!AX$2,'calculation fossil pp'!$2:$2,0))</f>
        <v>1</v>
      </c>
      <c r="AY9" s="74">
        <f t="shared" si="1"/>
        <v>1</v>
      </c>
      <c r="AZ9" s="73">
        <f>INDEX('calculation fossil pp'!$98:$105,MATCH('output for script'!$A9,'calculation fossil pp'!$B$98:$B$105,0),MATCH('output for script'!AZ$2,'calculation fossil pp'!$2:$2,0))</f>
        <v>1</v>
      </c>
      <c r="BA9" s="73">
        <f>INDEX('calculation fossil pp'!$98:$105,MATCH('output for script'!$A9,'calculation fossil pp'!$B$98:$B$105,0),MATCH('output for script'!BA$2,'calculation fossil pp'!$2:$2,0))</f>
        <v>1</v>
      </c>
      <c r="BB9" s="73">
        <f>INDEX('calculation fossil pp'!$98:$105,MATCH('output for script'!$A9,'calculation fossil pp'!$B$98:$B$105,0),MATCH('output for script'!BB$2,'calculation fossil pp'!$2:$2,0))</f>
        <v>1</v>
      </c>
      <c r="BC9" s="73">
        <f>INDEX('calculation fossil pp'!$98:$105,MATCH('output for script'!$A9,'calculation fossil pp'!$B$98:$B$105,0),MATCH('output for script'!BC$2,'calculation fossil pp'!$2:$2,0))</f>
        <v>1</v>
      </c>
      <c r="BD9" s="73">
        <f>INDEX('calculation fossil pp'!$98:$105,MATCH('output for script'!$A9,'calculation fossil pp'!$B$98:$B$105,0),MATCH('output for script'!BD$2,'calculation fossil pp'!$2:$2,0))</f>
        <v>1</v>
      </c>
      <c r="BE9" s="73">
        <f>INDEX('calculation fossil pp'!$98:$105,MATCH('output for script'!$A9,'calculation fossil pp'!$B$98:$B$105,0),MATCH('output for script'!BE$2,'calculation fossil pp'!$2:$2,0))</f>
        <v>1</v>
      </c>
      <c r="BF9" s="73">
        <f>INDEX('calculation fossil pp'!$98:$105,MATCH('output for script'!$A9,'calculation fossil pp'!$B$98:$B$105,0),MATCH('output for script'!BF$2,'calculation fossil pp'!$2:$2,0))</f>
        <v>1</v>
      </c>
      <c r="BG9" s="73">
        <f>INDEX('calculation fossil pp'!$98:$105,MATCH('output for script'!$A9,'calculation fossil pp'!$B$98:$B$105,0),MATCH('output for script'!BG$2,'calculation fossil pp'!$2:$2,0))</f>
        <v>1</v>
      </c>
      <c r="BH9" s="73">
        <f>INDEX('calculation fossil pp'!$98:$105,MATCH('output for script'!$A9,'calculation fossil pp'!$B$98:$B$105,0),MATCH('output for script'!BH$2,'calculation fossil pp'!$2:$2,0))</f>
        <v>1</v>
      </c>
      <c r="BI9" s="73">
        <f>INDEX('calculation fossil pp'!$98:$105,MATCH('output for script'!$A9,'calculation fossil pp'!$B$98:$B$105,0),MATCH('output for script'!BI$2,'calculation fossil pp'!$2:$2,0))</f>
        <v>1</v>
      </c>
      <c r="BJ9" s="31">
        <f>INDEX('calculation fossil pp'!$28:$35,MATCH('output for script'!$A9,'calculation fossil pp'!$B$28:$B$35,0),MATCH('output for script'!BJ$2,'calculation fossil pp'!$2:$2,0))</f>
        <v>163.60599999999999</v>
      </c>
      <c r="BK9">
        <f>INDEX('calculation fossil pp'!$28:$35,MATCH('output for script'!$A9,'calculation fossil pp'!$B$28:$B$35,0),MATCH('output for script'!BK$2,'calculation fossil pp'!$2:$2,0))</f>
        <v>158</v>
      </c>
      <c r="BL9">
        <f>INDEX('calculation fossil pp'!$28:$35,MATCH('output for script'!$A9,'calculation fossil pp'!$B$28:$B$35,0),MATCH('output for script'!BL$2,'calculation fossil pp'!$2:$2,0))</f>
        <v>0</v>
      </c>
      <c r="BM9">
        <f>INDEX('calculation fossil pp'!$28:$35,MATCH('output for script'!$A9,'calculation fossil pp'!$B$28:$B$35,0),MATCH('output for script'!BM$2,'calculation fossil pp'!$2:$2,0))</f>
        <v>1477.7</v>
      </c>
      <c r="BN9">
        <f>INDEX('calculation fossil pp'!$28:$35,MATCH('output for script'!$A9,'calculation fossil pp'!$B$28:$B$35,0),MATCH('output for script'!BN$2,'calculation fossil pp'!$2:$2,0))</f>
        <v>13.8</v>
      </c>
      <c r="BO9">
        <f>INDEX('calculation fossil pp'!$28:$35,MATCH('output for script'!$A9,'calculation fossil pp'!$B$28:$B$35,0),MATCH('output for script'!BO$2,'calculation fossil pp'!$2:$2,0))</f>
        <v>3248.3500000000008</v>
      </c>
      <c r="BP9">
        <f>INDEX('calculation fossil pp'!$28:$35,MATCH('output for script'!$A9,'calculation fossil pp'!$B$28:$B$35,0),MATCH('output for script'!BP$2,'calculation fossil pp'!$2:$2,0))</f>
        <v>852.80000000000007</v>
      </c>
      <c r="BQ9">
        <f>INDEX('calculation fossil pp'!$28:$35,MATCH('output for script'!$A9,'calculation fossil pp'!$B$28:$B$35,0),MATCH('output for script'!BQ$2,'calculation fossil pp'!$2:$2,0))</f>
        <v>1495</v>
      </c>
      <c r="BR9">
        <f>INDEX('calculation fossil pp'!$28:$35,MATCH('output for script'!$A9,'calculation fossil pp'!$B$28:$B$35,0),MATCH('output for script'!BR$2,'calculation fossil pp'!$2:$2,0))</f>
        <v>0</v>
      </c>
      <c r="BS9">
        <f>INDEX('calculation fossil pp'!$28:$35,MATCH('output for script'!$A9,'calculation fossil pp'!$B$28:$B$35,0),MATCH('output for script'!BS$2,'calculation fossil pp'!$2:$2,0))</f>
        <v>0</v>
      </c>
      <c r="BT9">
        <f>INDEX('calculation fossil pp'!$28:$35,MATCH('output for script'!$A9,'calculation fossil pp'!$B$28:$B$35,0),MATCH('output for script'!BT$2,'calculation fossil pp'!$2:$2,0))</f>
        <v>1642.5</v>
      </c>
      <c r="BU9">
        <f>INDEX('calculation fossil pp'!$28:$35,MATCH('output for script'!$A9,'calculation fossil pp'!$B$28:$B$35,0),MATCH('output for script'!BU$2,'calculation fossil pp'!$2:$2,0))</f>
        <v>694.8</v>
      </c>
      <c r="BV9">
        <f>INDEX('calculation fossil pp'!$28:$35,MATCH('output for script'!$A9,'calculation fossil pp'!$B$28:$B$35,0),MATCH('output for script'!BV$2,'calculation fossil pp'!$2:$2,0))</f>
        <v>708</v>
      </c>
      <c r="BW9">
        <f>INDEX('calculation fossil pp'!$28:$35,MATCH('output for script'!$A9,'calculation fossil pp'!$B$28:$B$35,0),MATCH('output for script'!BW$2,'calculation fossil pp'!$2:$2,0))</f>
        <v>0</v>
      </c>
      <c r="BX9">
        <f>INDEX('calculation fossil pp'!$28:$35,MATCH('output for script'!$A9,'calculation fossil pp'!$B$28:$B$35,0),MATCH('output for script'!BX$2,'calculation fossil pp'!$2:$2,0))</f>
        <v>410</v>
      </c>
      <c r="BY9">
        <f>INDEX('calculation fossil pp'!$28:$35,MATCH('output for script'!$A9,'calculation fossil pp'!$B$28:$B$35,0),MATCH('output for script'!BY$2,'calculation fossil pp'!$2:$2,0))</f>
        <v>914</v>
      </c>
      <c r="BZ9">
        <f>INDEX('calculation fossil pp'!$28:$35,MATCH('output for script'!$A9,'calculation fossil pp'!$B$28:$B$35,0),MATCH('output for script'!BZ$2,'calculation fossil pp'!$2:$2,0))</f>
        <v>866</v>
      </c>
      <c r="CA9">
        <f>INDEX('calculation fossil pp'!$28:$35,MATCH('output for script'!$A9,'calculation fossil pp'!$B$28:$B$35,0),MATCH('output for script'!CA$2,'calculation fossil pp'!$2:$2,0))</f>
        <v>150</v>
      </c>
      <c r="CB9" s="39">
        <f t="shared" si="2"/>
        <v>150</v>
      </c>
      <c r="CC9">
        <f>INDEX('calculation fossil pp'!$28:$35,MATCH('output for script'!$A9,'calculation fossil pp'!$B$28:$B$35,0),MATCH('output for script'!CC$2,'calculation fossil pp'!$2:$2,0))</f>
        <v>0</v>
      </c>
      <c r="CD9">
        <f>INDEX('calculation fossil pp'!$28:$35,MATCH('output for script'!$A9,'calculation fossil pp'!$B$28:$B$35,0),MATCH('output for script'!CD$2,'calculation fossil pp'!$2:$2,0))</f>
        <v>0</v>
      </c>
      <c r="CE9">
        <f>INDEX('calculation fossil pp'!$28:$35,MATCH('output for script'!$A9,'calculation fossil pp'!$B$28:$B$35,0),MATCH('output for script'!CE$2,'calculation fossil pp'!$2:$2,0))</f>
        <v>0</v>
      </c>
      <c r="CF9">
        <f>INDEX('calculation fossil pp'!$28:$35,MATCH('output for script'!$A9,'calculation fossil pp'!$B$28:$B$35,0),MATCH('output for script'!CF$2,'calculation fossil pp'!$2:$2,0))</f>
        <v>0</v>
      </c>
      <c r="CG9">
        <f>INDEX('calculation fossil pp'!$28:$35,MATCH('output for script'!$A9,'calculation fossil pp'!$B$28:$B$35,0),MATCH('output for script'!CG$2,'calculation fossil pp'!$2:$2,0))</f>
        <v>0</v>
      </c>
      <c r="CH9">
        <f>INDEX('calculation fossil pp'!$28:$35,MATCH('output for script'!$A9,'calculation fossil pp'!$B$28:$B$35,0),MATCH('output for script'!CH$2,'calculation fossil pp'!$2:$2,0))</f>
        <v>1113</v>
      </c>
      <c r="CI9">
        <f>INDEX('calculation fossil pp'!$28:$35,MATCH('output for script'!$A9,'calculation fossil pp'!$B$28:$B$35,0),MATCH('output for script'!CI$2,'calculation fossil pp'!$2:$2,0))</f>
        <v>0</v>
      </c>
      <c r="CJ9">
        <f>INDEX('calculation fossil pp'!$28:$35,MATCH('output for script'!$A9,'calculation fossil pp'!$B$28:$B$35,0),MATCH('output for script'!CJ$2,'calculation fossil pp'!$2:$2,0))</f>
        <v>248</v>
      </c>
      <c r="CK9">
        <f>INDEX('calculation fossil pp'!$28:$35,MATCH('output for script'!$A9,'calculation fossil pp'!$B$28:$B$35,0),MATCH('output for script'!CK$2,'calculation fossil pp'!$2:$2,0))</f>
        <v>215</v>
      </c>
      <c r="CL9">
        <f>INDEX('calculation fossil pp'!$28:$35,MATCH('output for script'!$A9,'calculation fossil pp'!$B$28:$B$35,0),MATCH('output for script'!CL$2,'calculation fossil pp'!$2:$2,0))</f>
        <v>13675.755999999999</v>
      </c>
    </row>
    <row r="10" spans="1:90" s="20" customFormat="1" x14ac:dyDescent="0.2">
      <c r="A10" s="20" t="s">
        <v>4</v>
      </c>
      <c r="B10" s="20" t="s">
        <v>19</v>
      </c>
      <c r="C10" s="20" t="s">
        <v>26</v>
      </c>
      <c r="D10" s="75">
        <f>INDEX('calculation fossil pp'!$63:$70,MATCH('output for script'!$A10,'calculation fossil pp'!$B$63:$B$70,0),MATCH('output for script'!D$2,'calculation fossil pp'!$2:$2,0))</f>
        <v>1</v>
      </c>
      <c r="E10" s="76">
        <f>INDEX('calculation fossil pp'!$63:$70,MATCH('output for script'!$A10,'calculation fossil pp'!$B$63:$B$70,0),MATCH('output for script'!E$2,'calculation fossil pp'!$2:$2,0))</f>
        <v>1</v>
      </c>
      <c r="F10" s="76">
        <f>INDEX('calculation fossil pp'!$63:$70,MATCH('output for script'!$A10,'calculation fossil pp'!$B$63:$B$70,0),MATCH('output for script'!F$2,'calculation fossil pp'!$2:$2,0))</f>
        <v>1</v>
      </c>
      <c r="G10" s="76">
        <f>INDEX('calculation fossil pp'!$63:$70,MATCH('output for script'!$A10,'calculation fossil pp'!$B$63:$B$70,0),MATCH('output for script'!G$2,'calculation fossil pp'!$2:$2,0))</f>
        <v>1</v>
      </c>
      <c r="H10" s="76">
        <f>INDEX('calculation fossil pp'!$63:$70,MATCH('output for script'!$A10,'calculation fossil pp'!$B$63:$B$70,0),MATCH('output for script'!H$2,'calculation fossil pp'!$2:$2,0))</f>
        <v>1</v>
      </c>
      <c r="I10" s="76">
        <f>INDEX('calculation fossil pp'!$63:$70,MATCH('output for script'!$A10,'calculation fossil pp'!$B$63:$B$70,0),MATCH('output for script'!I$2,'calculation fossil pp'!$2:$2,0))</f>
        <v>1</v>
      </c>
      <c r="J10" s="76">
        <f>INDEX('calculation fossil pp'!$63:$70,MATCH('output for script'!$A10,'calculation fossil pp'!$B$63:$B$70,0),MATCH('output for script'!J$2,'calculation fossil pp'!$2:$2,0))</f>
        <v>1</v>
      </c>
      <c r="K10" s="76">
        <f>INDEX('calculation fossil pp'!$63:$70,MATCH('output for script'!$A10,'calculation fossil pp'!$B$63:$B$70,0),MATCH('output for script'!K$2,'calculation fossil pp'!$2:$2,0))</f>
        <v>1</v>
      </c>
      <c r="L10" s="76">
        <f>INDEX('calculation fossil pp'!$63:$70,MATCH('output for script'!$A10,'calculation fossil pp'!$B$63:$B$70,0),MATCH('output for script'!L$2,'calculation fossil pp'!$2:$2,0))</f>
        <v>1</v>
      </c>
      <c r="M10" s="76">
        <f>INDEX('calculation fossil pp'!$63:$70,MATCH('output for script'!$A10,'calculation fossil pp'!$B$63:$B$70,0),MATCH('output for script'!M$2,'calculation fossil pp'!$2:$2,0))</f>
        <v>1</v>
      </c>
      <c r="N10" s="76">
        <f>INDEX('calculation fossil pp'!$63:$70,MATCH('output for script'!$A10,'calculation fossil pp'!$B$63:$B$70,0),MATCH('output for script'!N$2,'calculation fossil pp'!$2:$2,0))</f>
        <v>1</v>
      </c>
      <c r="O10" s="76">
        <f>INDEX('calculation fossil pp'!$63:$70,MATCH('output for script'!$A10,'calculation fossil pp'!$B$63:$B$70,0),MATCH('output for script'!O$2,'calculation fossil pp'!$2:$2,0))</f>
        <v>1</v>
      </c>
      <c r="P10" s="76">
        <f>INDEX('calculation fossil pp'!$63:$70,MATCH('output for script'!$A10,'calculation fossil pp'!$B$63:$B$70,0),MATCH('output for script'!P$2,'calculation fossil pp'!$2:$2,0))</f>
        <v>1</v>
      </c>
      <c r="Q10" s="76">
        <f>INDEX('calculation fossil pp'!$63:$70,MATCH('output for script'!$A10,'calculation fossil pp'!$B$63:$B$70,0),MATCH('output for script'!Q$2,'calculation fossil pp'!$2:$2,0))</f>
        <v>1</v>
      </c>
      <c r="R10" s="76">
        <f>INDEX('calculation fossil pp'!$63:$70,MATCH('output for script'!$A10,'calculation fossil pp'!$B$63:$B$70,0),MATCH('output for script'!R$2,'calculation fossil pp'!$2:$2,0))</f>
        <v>1</v>
      </c>
      <c r="S10" s="76">
        <f>INDEX('calculation fossil pp'!$63:$70,MATCH('output for script'!$A10,'calculation fossil pp'!$B$63:$B$70,0),MATCH('output for script'!S$2,'calculation fossil pp'!$2:$2,0))</f>
        <v>1</v>
      </c>
      <c r="T10" s="76">
        <f>INDEX('calculation fossil pp'!$63:$70,MATCH('output for script'!$A10,'calculation fossil pp'!$B$63:$B$70,0),MATCH('output for script'!T$2,'calculation fossil pp'!$2:$2,0))</f>
        <v>1</v>
      </c>
      <c r="U10" s="76">
        <f>INDEX('calculation fossil pp'!$63:$70,MATCH('output for script'!$A10,'calculation fossil pp'!$B$63:$B$70,0),MATCH('output for script'!U$2,'calculation fossil pp'!$2:$2,0))</f>
        <v>1</v>
      </c>
      <c r="V10" s="77">
        <f t="shared" si="0"/>
        <v>1</v>
      </c>
      <c r="W10" s="76">
        <f>INDEX('calculation fossil pp'!$63:$70,MATCH('output for script'!$A10,'calculation fossil pp'!$B$63:$B$70,0),MATCH('output for script'!W$2,'calculation fossil pp'!$2:$2,0))</f>
        <v>1</v>
      </c>
      <c r="X10" s="76">
        <f>INDEX('calculation fossil pp'!$63:$70,MATCH('output for script'!$A10,'calculation fossil pp'!$B$63:$B$70,0),MATCH('output for script'!X$2,'calculation fossil pp'!$2:$2,0))</f>
        <v>1</v>
      </c>
      <c r="Y10" s="76">
        <f>INDEX('calculation fossil pp'!$63:$70,MATCH('output for script'!$A10,'calculation fossil pp'!$B$63:$B$70,0),MATCH('output for script'!Y$2,'calculation fossil pp'!$2:$2,0))</f>
        <v>1</v>
      </c>
      <c r="Z10" s="76">
        <f>INDEX('calculation fossil pp'!$63:$70,MATCH('output for script'!$A10,'calculation fossil pp'!$B$63:$B$70,0),MATCH('output for script'!Z$2,'calculation fossil pp'!$2:$2,0))</f>
        <v>1</v>
      </c>
      <c r="AA10" s="76">
        <f>INDEX('calculation fossil pp'!$63:$70,MATCH('output for script'!$A10,'calculation fossil pp'!$B$63:$B$70,0),MATCH('output for script'!AA$2,'calculation fossil pp'!$2:$2,0))</f>
        <v>1</v>
      </c>
      <c r="AB10" s="76">
        <f>INDEX('calculation fossil pp'!$63:$70,MATCH('output for script'!$A10,'calculation fossil pp'!$B$63:$B$70,0),MATCH('output for script'!AB$2,'calculation fossil pp'!$2:$2,0))</f>
        <v>1</v>
      </c>
      <c r="AC10" s="76">
        <f>INDEX('calculation fossil pp'!$63:$70,MATCH('output for script'!$A10,'calculation fossil pp'!$B$63:$B$70,0),MATCH('output for script'!AC$2,'calculation fossil pp'!$2:$2,0))</f>
        <v>1</v>
      </c>
      <c r="AD10" s="76">
        <f>INDEX('calculation fossil pp'!$63:$70,MATCH('output for script'!$A10,'calculation fossil pp'!$B$63:$B$70,0),MATCH('output for script'!AD$2,'calculation fossil pp'!$2:$2,0))</f>
        <v>1</v>
      </c>
      <c r="AE10" s="76">
        <f>INDEX('calculation fossil pp'!$63:$70,MATCH('output for script'!$A10,'calculation fossil pp'!$B$63:$B$70,0),MATCH('output for script'!AE$2,'calculation fossil pp'!$2:$2,0))</f>
        <v>1</v>
      </c>
      <c r="AF10" s="76">
        <f>INDEX('calculation fossil pp'!$63:$70,MATCH('output for script'!$A10,'calculation fossil pp'!$B$63:$B$70,0),MATCH('output for script'!AF$2,'calculation fossil pp'!$2:$2,0))</f>
        <v>1</v>
      </c>
      <c r="AG10" s="75">
        <f>INDEX('calculation fossil pp'!$98:$105,MATCH('output for script'!$A10,'calculation fossil pp'!$B$98:$B$105,0),MATCH('output for script'!AG$2,'calculation fossil pp'!$2:$2,0))</f>
        <v>1</v>
      </c>
      <c r="AH10" s="78">
        <f>INDEX('calculation fossil pp'!$98:$105,MATCH('output for script'!$A10,'calculation fossil pp'!$B$98:$B$105,0),MATCH('output for script'!AH$2,'calculation fossil pp'!$2:$2,0))</f>
        <v>1</v>
      </c>
      <c r="AI10" s="78">
        <f>INDEX('calculation fossil pp'!$98:$105,MATCH('output for script'!$A10,'calculation fossil pp'!$B$98:$B$105,0),MATCH('output for script'!AI$2,'calculation fossil pp'!$2:$2,0))</f>
        <v>1</v>
      </c>
      <c r="AJ10" s="78">
        <f>INDEX('calculation fossil pp'!$98:$105,MATCH('output for script'!$A10,'calculation fossil pp'!$B$98:$B$105,0),MATCH('output for script'!AJ$2,'calculation fossil pp'!$2:$2,0))</f>
        <v>1</v>
      </c>
      <c r="AK10" s="78">
        <f>INDEX('calculation fossil pp'!$98:$105,MATCH('output for script'!$A10,'calculation fossil pp'!$B$98:$B$105,0),MATCH('output for script'!AK$2,'calculation fossil pp'!$2:$2,0))</f>
        <v>1</v>
      </c>
      <c r="AL10" s="78">
        <f>INDEX('calculation fossil pp'!$98:$105,MATCH('output for script'!$A10,'calculation fossil pp'!$B$98:$B$105,0),MATCH('output for script'!AL$2,'calculation fossil pp'!$2:$2,0))</f>
        <v>1</v>
      </c>
      <c r="AM10" s="78">
        <f>INDEX('calculation fossil pp'!$98:$105,MATCH('output for script'!$A10,'calculation fossil pp'!$B$98:$B$105,0),MATCH('output for script'!AM$2,'calculation fossil pp'!$2:$2,0))</f>
        <v>1</v>
      </c>
      <c r="AN10" s="78">
        <f>INDEX('calculation fossil pp'!$98:$105,MATCH('output for script'!$A10,'calculation fossil pp'!$B$98:$B$105,0),MATCH('output for script'!AN$2,'calculation fossil pp'!$2:$2,0))</f>
        <v>1</v>
      </c>
      <c r="AO10" s="78">
        <f>INDEX('calculation fossil pp'!$98:$105,MATCH('output for script'!$A10,'calculation fossil pp'!$B$98:$B$105,0),MATCH('output for script'!AO$2,'calculation fossil pp'!$2:$2,0))</f>
        <v>1</v>
      </c>
      <c r="AP10" s="78">
        <f>INDEX('calculation fossil pp'!$98:$105,MATCH('output for script'!$A10,'calculation fossil pp'!$B$98:$B$105,0),MATCH('output for script'!AP$2,'calculation fossil pp'!$2:$2,0))</f>
        <v>1</v>
      </c>
      <c r="AQ10" s="78">
        <f>INDEX('calculation fossil pp'!$98:$105,MATCH('output for script'!$A10,'calculation fossil pp'!$B$98:$B$105,0),MATCH('output for script'!AQ$2,'calculation fossil pp'!$2:$2,0))</f>
        <v>1</v>
      </c>
      <c r="AR10" s="78">
        <f>INDEX('calculation fossil pp'!$98:$105,MATCH('output for script'!$A10,'calculation fossil pp'!$B$98:$B$105,0),MATCH('output for script'!AR$2,'calculation fossil pp'!$2:$2,0))</f>
        <v>1</v>
      </c>
      <c r="AS10" s="78">
        <f>INDEX('calculation fossil pp'!$98:$105,MATCH('output for script'!$A10,'calculation fossil pp'!$B$98:$B$105,0),MATCH('output for script'!AS$2,'calculation fossil pp'!$2:$2,0))</f>
        <v>1</v>
      </c>
      <c r="AT10" s="78">
        <f>INDEX('calculation fossil pp'!$98:$105,MATCH('output for script'!$A10,'calculation fossil pp'!$B$98:$B$105,0),MATCH('output for script'!AT$2,'calculation fossil pp'!$2:$2,0))</f>
        <v>1</v>
      </c>
      <c r="AU10" s="78">
        <f>INDEX('calculation fossil pp'!$98:$105,MATCH('output for script'!$A10,'calculation fossil pp'!$B$98:$B$105,0),MATCH('output for script'!AU$2,'calculation fossil pp'!$2:$2,0))</f>
        <v>1</v>
      </c>
      <c r="AV10" s="78">
        <f>INDEX('calculation fossil pp'!$98:$105,MATCH('output for script'!$A10,'calculation fossil pp'!$B$98:$B$105,0),MATCH('output for script'!AV$2,'calculation fossil pp'!$2:$2,0))</f>
        <v>1</v>
      </c>
      <c r="AW10" s="78">
        <f>INDEX('calculation fossil pp'!$98:$105,MATCH('output for script'!$A10,'calculation fossil pp'!$B$98:$B$105,0),MATCH('output for script'!AW$2,'calculation fossil pp'!$2:$2,0))</f>
        <v>1</v>
      </c>
      <c r="AX10" s="78">
        <f>INDEX('calculation fossil pp'!$98:$105,MATCH('output for script'!$A10,'calculation fossil pp'!$B$98:$B$105,0),MATCH('output for script'!AX$2,'calculation fossil pp'!$2:$2,0))</f>
        <v>1</v>
      </c>
      <c r="AY10" s="79">
        <f t="shared" si="1"/>
        <v>1</v>
      </c>
      <c r="AZ10" s="78">
        <f>INDEX('calculation fossil pp'!$98:$105,MATCH('output for script'!$A10,'calculation fossil pp'!$B$98:$B$105,0),MATCH('output for script'!AZ$2,'calculation fossil pp'!$2:$2,0))</f>
        <v>1</v>
      </c>
      <c r="BA10" s="78">
        <f>INDEX('calculation fossil pp'!$98:$105,MATCH('output for script'!$A10,'calculation fossil pp'!$B$98:$B$105,0),MATCH('output for script'!BA$2,'calculation fossil pp'!$2:$2,0))</f>
        <v>1</v>
      </c>
      <c r="BB10" s="78">
        <f>INDEX('calculation fossil pp'!$98:$105,MATCH('output for script'!$A10,'calculation fossil pp'!$B$98:$B$105,0),MATCH('output for script'!BB$2,'calculation fossil pp'!$2:$2,0))</f>
        <v>1</v>
      </c>
      <c r="BC10" s="78">
        <f>INDEX('calculation fossil pp'!$98:$105,MATCH('output for script'!$A10,'calculation fossil pp'!$B$98:$B$105,0),MATCH('output for script'!BC$2,'calculation fossil pp'!$2:$2,0))</f>
        <v>1</v>
      </c>
      <c r="BD10" s="78">
        <f>INDEX('calculation fossil pp'!$98:$105,MATCH('output for script'!$A10,'calculation fossil pp'!$B$98:$B$105,0),MATCH('output for script'!BD$2,'calculation fossil pp'!$2:$2,0))</f>
        <v>1</v>
      </c>
      <c r="BE10" s="78">
        <f>INDEX('calculation fossil pp'!$98:$105,MATCH('output for script'!$A10,'calculation fossil pp'!$B$98:$B$105,0),MATCH('output for script'!BE$2,'calculation fossil pp'!$2:$2,0))</f>
        <v>1</v>
      </c>
      <c r="BF10" s="78">
        <f>INDEX('calculation fossil pp'!$98:$105,MATCH('output for script'!$A10,'calculation fossil pp'!$B$98:$B$105,0),MATCH('output for script'!BF$2,'calculation fossil pp'!$2:$2,0))</f>
        <v>1</v>
      </c>
      <c r="BG10" s="78">
        <f>INDEX('calculation fossil pp'!$98:$105,MATCH('output for script'!$A10,'calculation fossil pp'!$B$98:$B$105,0),MATCH('output for script'!BG$2,'calculation fossil pp'!$2:$2,0))</f>
        <v>1</v>
      </c>
      <c r="BH10" s="78">
        <f>INDEX('calculation fossil pp'!$98:$105,MATCH('output for script'!$A10,'calculation fossil pp'!$B$98:$B$105,0),MATCH('output for script'!BH$2,'calculation fossil pp'!$2:$2,0))</f>
        <v>1</v>
      </c>
      <c r="BI10" s="78">
        <f>INDEX('calculation fossil pp'!$98:$105,MATCH('output for script'!$A10,'calculation fossil pp'!$B$98:$B$105,0),MATCH('output for script'!BI$2,'calculation fossil pp'!$2:$2,0))</f>
        <v>1</v>
      </c>
      <c r="BJ10" s="33">
        <f>INDEX('calculation fossil pp'!$28:$35,MATCH('output for script'!$A10,'calculation fossil pp'!$B$28:$B$35,0),MATCH('output for script'!BJ$2,'calculation fossil pp'!$2:$2,0))</f>
        <v>0</v>
      </c>
      <c r="BK10" s="20">
        <f>INDEX('calculation fossil pp'!$28:$35,MATCH('output for script'!$A10,'calculation fossil pp'!$B$28:$B$35,0),MATCH('output for script'!BK$2,'calculation fossil pp'!$2:$2,0))</f>
        <v>5943</v>
      </c>
      <c r="BL10" s="20">
        <f>INDEX('calculation fossil pp'!$28:$35,MATCH('output for script'!$A10,'calculation fossil pp'!$B$28:$B$35,0),MATCH('output for script'!BL$2,'calculation fossil pp'!$2:$2,0))</f>
        <v>1960</v>
      </c>
      <c r="BM10" s="20">
        <f>INDEX('calculation fossil pp'!$28:$35,MATCH('output for script'!$A10,'calculation fossil pp'!$B$28:$B$35,0),MATCH('output for script'!BM$2,'calculation fossil pp'!$2:$2,0))</f>
        <v>0</v>
      </c>
      <c r="BN10" s="20">
        <f>INDEX('calculation fossil pp'!$28:$35,MATCH('output for script'!$A10,'calculation fossil pp'!$B$28:$B$35,0),MATCH('output for script'!BN$2,'calculation fossil pp'!$2:$2,0))</f>
        <v>4055.1</v>
      </c>
      <c r="BO10" s="20">
        <f>INDEX('calculation fossil pp'!$28:$35,MATCH('output for script'!$A10,'calculation fossil pp'!$B$28:$B$35,0),MATCH('output for script'!BO$2,'calculation fossil pp'!$2:$2,0))</f>
        <v>8114</v>
      </c>
      <c r="BP10" s="20">
        <f>INDEX('calculation fossil pp'!$28:$35,MATCH('output for script'!$A10,'calculation fossil pp'!$B$28:$B$35,0),MATCH('output for script'!BP$2,'calculation fossil pp'!$2:$2,0))</f>
        <v>0</v>
      </c>
      <c r="BQ10" s="20">
        <f>INDEX('calculation fossil pp'!$28:$35,MATCH('output for script'!$A10,'calculation fossil pp'!$B$28:$B$35,0),MATCH('output for script'!BQ$2,'calculation fossil pp'!$2:$2,0))</f>
        <v>0</v>
      </c>
      <c r="BR10" s="20">
        <f>INDEX('calculation fossil pp'!$28:$35,MATCH('output for script'!$A10,'calculation fossil pp'!$B$28:$B$35,0),MATCH('output for script'!BR$2,'calculation fossil pp'!$2:$2,0))</f>
        <v>7117.36</v>
      </c>
      <c r="BS10" s="20">
        <f>INDEX('calculation fossil pp'!$28:$35,MATCH('output for script'!$A10,'calculation fossil pp'!$B$28:$B$35,0),MATCH('output for script'!BS$2,'calculation fossil pp'!$2:$2,0))</f>
        <v>2794</v>
      </c>
      <c r="BT10" s="20">
        <f>INDEX('calculation fossil pp'!$28:$35,MATCH('output for script'!$A10,'calculation fossil pp'!$B$28:$B$35,0),MATCH('output for script'!BT$2,'calculation fossil pp'!$2:$2,0))</f>
        <v>61868</v>
      </c>
      <c r="BU10" s="20">
        <f>INDEX('calculation fossil pp'!$28:$35,MATCH('output for script'!$A10,'calculation fossil pp'!$B$28:$B$35,0),MATCH('output for script'!BU$2,'calculation fossil pp'!$2:$2,0))</f>
        <v>9256</v>
      </c>
      <c r="BV10" s="20">
        <f>INDEX('calculation fossil pp'!$28:$35,MATCH('output for script'!$A10,'calculation fossil pp'!$B$28:$B$35,0),MATCH('output for script'!BV$2,'calculation fossil pp'!$2:$2,0))</f>
        <v>0</v>
      </c>
      <c r="BW10" s="20">
        <f>INDEX('calculation fossil pp'!$28:$35,MATCH('output for script'!$A10,'calculation fossil pp'!$B$28:$B$35,0),MATCH('output for script'!BW$2,'calculation fossil pp'!$2:$2,0))</f>
        <v>0</v>
      </c>
      <c r="BX10" s="20">
        <f>INDEX('calculation fossil pp'!$28:$35,MATCH('output for script'!$A10,'calculation fossil pp'!$B$28:$B$35,0),MATCH('output for script'!BX$2,'calculation fossil pp'!$2:$2,0))</f>
        <v>1900</v>
      </c>
      <c r="BY10" s="20">
        <f>INDEX('calculation fossil pp'!$28:$35,MATCH('output for script'!$A10,'calculation fossil pp'!$B$28:$B$35,0),MATCH('output for script'!BY$2,'calculation fossil pp'!$2:$2,0))</f>
        <v>0</v>
      </c>
      <c r="BZ10" s="20">
        <f>INDEX('calculation fossil pp'!$28:$35,MATCH('output for script'!$A10,'calculation fossil pp'!$B$28:$B$35,0),MATCH('output for script'!BZ$2,'calculation fossil pp'!$2:$2,0))</f>
        <v>0</v>
      </c>
      <c r="CA10" s="20">
        <f>INDEX('calculation fossil pp'!$28:$35,MATCH('output for script'!$A10,'calculation fossil pp'!$B$28:$B$35,0),MATCH('output for script'!CA$2,'calculation fossil pp'!$2:$2,0))</f>
        <v>0</v>
      </c>
      <c r="CB10" s="41">
        <f t="shared" si="2"/>
        <v>0</v>
      </c>
      <c r="CC10" s="20">
        <f>INDEX('calculation fossil pp'!$28:$35,MATCH('output for script'!$A10,'calculation fossil pp'!$B$28:$B$35,0),MATCH('output for script'!CC$2,'calculation fossil pp'!$2:$2,0))</f>
        <v>0</v>
      </c>
      <c r="CD10" s="20">
        <f>INDEX('calculation fossil pp'!$28:$35,MATCH('output for script'!$A10,'calculation fossil pp'!$B$28:$B$35,0),MATCH('output for script'!CD$2,'calculation fossil pp'!$2:$2,0))</f>
        <v>486</v>
      </c>
      <c r="CE10" s="20">
        <f>INDEX('calculation fossil pp'!$28:$35,MATCH('output for script'!$A10,'calculation fossil pp'!$B$28:$B$35,0),MATCH('output for script'!CE$2,'calculation fossil pp'!$2:$2,0))</f>
        <v>0</v>
      </c>
      <c r="CF10" s="20">
        <f>INDEX('calculation fossil pp'!$28:$35,MATCH('output for script'!$A10,'calculation fossil pp'!$B$28:$B$35,0),MATCH('output for script'!CF$2,'calculation fossil pp'!$2:$2,0))</f>
        <v>0</v>
      </c>
      <c r="CG10" s="20">
        <f>INDEX('calculation fossil pp'!$28:$35,MATCH('output for script'!$A10,'calculation fossil pp'!$B$28:$B$35,0),MATCH('output for script'!CG$2,'calculation fossil pp'!$2:$2,0))</f>
        <v>1300</v>
      </c>
      <c r="CH10" s="20">
        <f>INDEX('calculation fossil pp'!$28:$35,MATCH('output for script'!$A10,'calculation fossil pp'!$B$28:$B$35,0),MATCH('output for script'!CH$2,'calculation fossil pp'!$2:$2,0))</f>
        <v>7715</v>
      </c>
      <c r="CI10" s="20">
        <f>INDEX('calculation fossil pp'!$28:$35,MATCH('output for script'!$A10,'calculation fossil pp'!$B$28:$B$35,0),MATCH('output for script'!CI$2,'calculation fossil pp'!$2:$2,0))</f>
        <v>703</v>
      </c>
      <c r="CJ10" s="20">
        <f>INDEX('calculation fossil pp'!$28:$35,MATCH('output for script'!$A10,'calculation fossil pp'!$B$28:$B$35,0),MATCH('output for script'!CJ$2,'calculation fossil pp'!$2:$2,0))</f>
        <v>1797.9548500000001</v>
      </c>
      <c r="CK10" s="20">
        <f>INDEX('calculation fossil pp'!$28:$35,MATCH('output for script'!$A10,'calculation fossil pp'!$B$28:$B$35,0),MATCH('output for script'!CK$2,'calculation fossil pp'!$2:$2,0))</f>
        <v>0</v>
      </c>
      <c r="CL10" s="20">
        <f>INDEX('calculation fossil pp'!$28:$35,MATCH('output for script'!$A10,'calculation fossil pp'!$B$28:$B$35,0),MATCH('output for script'!CL$2,'calculation fossil pp'!$2:$2,0))</f>
        <v>105753.41484999999</v>
      </c>
    </row>
    <row r="11" spans="1:90" s="2" customFormat="1" x14ac:dyDescent="0.2">
      <c r="A11" s="2" t="s">
        <v>5</v>
      </c>
      <c r="B11" s="2" t="s">
        <v>23</v>
      </c>
      <c r="C11" s="2" t="s">
        <v>26</v>
      </c>
      <c r="D11" s="80">
        <f>INDEX('calculation renewable pp'!$27:$34,MATCH('output for script'!$A11,'calculation renewable pp'!$A$27:$A$34,0),MATCH('output for script'!D$2,'calculation renewable pp'!$27:$27,0))</f>
        <v>3.5613800186006288E-2</v>
      </c>
      <c r="E11" s="81">
        <f>INDEX('calculation renewable pp'!$27:$34,MATCH('output for script'!$A11,'calculation renewable pp'!$A$27:$A$34,0),MATCH('output for script'!E$2,'calculation renewable pp'!$27:$27,0))</f>
        <v>0.37540439114868651</v>
      </c>
      <c r="F11" s="81">
        <f>INDEX('calculation renewable pp'!$27:$34,MATCH('output for script'!$A11,'calculation renewable pp'!$A$27:$A$34,0),MATCH('output for script'!F$2,'calculation renewable pp'!$27:$27,0))</f>
        <v>0</v>
      </c>
      <c r="G11" s="81">
        <f>INDEX('calculation renewable pp'!$27:$34,MATCH('output for script'!$A11,'calculation renewable pp'!$A$27:$A$34,0),MATCH('output for script'!G$2,'calculation renewable pp'!$27:$27,0))</f>
        <v>0</v>
      </c>
      <c r="H11" s="81">
        <f>INDEX('calculation renewable pp'!$27:$34,MATCH('output for script'!$A11,'calculation renewable pp'!$A$27:$A$34,0),MATCH('output for script'!H$2,'calculation renewable pp'!$27:$27,0))</f>
        <v>0.9132726617408542</v>
      </c>
      <c r="I11" s="81">
        <f>INDEX('calculation renewable pp'!$27:$34,MATCH('output for script'!$A11,'calculation renewable pp'!$A$27:$A$34,0),MATCH('output for script'!I$2,'calculation renewable pp'!$27:$27,0))</f>
        <v>0.75975220804710497</v>
      </c>
      <c r="J11" s="81">
        <f>INDEX('calculation renewable pp'!$27:$34,MATCH('output for script'!$A11,'calculation renewable pp'!$A$27:$A$34,0),MATCH('output for script'!J$2,'calculation renewable pp'!$27:$27,0))</f>
        <v>0</v>
      </c>
      <c r="K11" s="81">
        <f>INDEX('calculation renewable pp'!$27:$34,MATCH('output for script'!$A11,'calculation renewable pp'!$A$27:$A$34,0),MATCH('output for script'!K$2,'calculation renewable pp'!$27:$27,0))</f>
        <v>0.81674958540630183</v>
      </c>
      <c r="L11" s="81">
        <f>INDEX('calculation renewable pp'!$27:$34,MATCH('output for script'!$A11,'calculation renewable pp'!$A$27:$A$34,0),MATCH('output for script'!L$2,'calculation renewable pp'!$27:$27,0))</f>
        <v>0.98005917468365256</v>
      </c>
      <c r="M11" s="81">
        <f>INDEX('calculation renewable pp'!$27:$34,MATCH('output for script'!$A11,'calculation renewable pp'!$A$27:$A$34,0),MATCH('output for script'!M$2,'calculation renewable pp'!$27:$27,0))</f>
        <v>0</v>
      </c>
      <c r="N11" s="81">
        <f>INDEX('calculation renewable pp'!$27:$34,MATCH('output for script'!$A11,'calculation renewable pp'!$A$27:$A$34,0),MATCH('output for script'!N$2,'calculation renewable pp'!$27:$27,0))</f>
        <v>0.85775611373707727</v>
      </c>
      <c r="O11" s="81">
        <f>INDEX('calculation renewable pp'!$27:$34,MATCH('output for script'!$A11,'calculation renewable pp'!$A$27:$A$34,0),MATCH('output for script'!O$2,'calculation renewable pp'!$27:$27,0))</f>
        <v>0.80818222688445973</v>
      </c>
      <c r="P11" s="81">
        <f>INDEX('calculation renewable pp'!$27:$34,MATCH('output for script'!$A11,'calculation renewable pp'!$A$27:$A$34,0),MATCH('output for script'!P$2,'calculation renewable pp'!$27:$27,0))</f>
        <v>0.83976816945762467</v>
      </c>
      <c r="Q11" s="81">
        <f>INDEX('calculation renewable pp'!$27:$34,MATCH('output for script'!$A11,'calculation renewable pp'!$A$27:$A$34,0),MATCH('output for script'!Q$2,'calculation renewable pp'!$27:$27,0))</f>
        <v>0.87735849056603765</v>
      </c>
      <c r="R11" s="81">
        <f>INDEX('calculation renewable pp'!$27:$34,MATCH('output for script'!$A11,'calculation renewable pp'!$A$27:$A$34,0),MATCH('output for script'!R$2,'calculation renewable pp'!$27:$27,0))</f>
        <v>0.76714285714285713</v>
      </c>
      <c r="S11" s="81">
        <f>INDEX('calculation renewable pp'!$27:$34,MATCH('output for script'!$A11,'calculation renewable pp'!$A$27:$A$34,0),MATCH('output for script'!S$2,'calculation renewable pp'!$27:$27,0))</f>
        <v>1</v>
      </c>
      <c r="T11" s="81">
        <f>INDEX('calculation renewable pp'!$27:$34,MATCH('output for script'!$A11,'calculation renewable pp'!$A$27:$A$34,0),MATCH('output for script'!T$2,'calculation renewable pp'!$27:$27,0))</f>
        <v>0.78533395797563188</v>
      </c>
      <c r="U11" s="81">
        <f>INDEX('calculation renewable pp'!$27:$34,MATCH('output for script'!$A11,'calculation renewable pp'!$A$27:$A$34,0),MATCH('output for script'!U$2,'calculation renewable pp'!$27:$27,0))</f>
        <v>0.970873786407767</v>
      </c>
      <c r="V11" s="81">
        <f>INDEX('calculation renewable pp'!$27:$34,MATCH('output for script'!$A11,'calculation renewable pp'!$A$27:$A$34,0),MATCH('output for script'!V$2,'calculation renewable pp'!$27:$27,0))</f>
        <v>0</v>
      </c>
      <c r="W11" s="81">
        <f>INDEX('calculation renewable pp'!$27:$34,MATCH('output for script'!$A11,'calculation renewable pp'!$A$27:$A$34,0),MATCH('output for script'!W$2,'calculation renewable pp'!$27:$27,0))</f>
        <v>0</v>
      </c>
      <c r="X11" s="81">
        <f>INDEX('calculation renewable pp'!$27:$34,MATCH('output for script'!$A11,'calculation renewable pp'!$A$27:$A$34,0),MATCH('output for script'!X$2,'calculation renewable pp'!$27:$27,0))</f>
        <v>0</v>
      </c>
      <c r="Y11" s="81">
        <f>INDEX('calculation renewable pp'!$27:$34,MATCH('output for script'!$A11,'calculation renewable pp'!$A$27:$A$34,0),MATCH('output for script'!Y$2,'calculation renewable pp'!$27:$27,0))</f>
        <v>1</v>
      </c>
      <c r="Z11" s="81">
        <f>INDEX('calculation renewable pp'!$27:$34,MATCH('output for script'!$A11,'calculation renewable pp'!$A$27:$A$34,0),MATCH('output for script'!Z$2,'calculation renewable pp'!$27:$27,0))</f>
        <v>0.9692136342155534</v>
      </c>
      <c r="AA11" s="81">
        <f>INDEX('calculation renewable pp'!$27:$34,MATCH('output for script'!$A11,'calculation renewable pp'!$A$27:$A$34,0),MATCH('output for script'!AA$2,'calculation renewable pp'!$27:$27,0))</f>
        <v>1</v>
      </c>
      <c r="AB11" s="81">
        <f>INDEX('calculation renewable pp'!$27:$34,MATCH('output for script'!$A11,'calculation renewable pp'!$A$27:$A$34,0),MATCH('output for script'!AB$2,'calculation renewable pp'!$27:$27,0))</f>
        <v>0.51400560224089631</v>
      </c>
      <c r="AC11" s="81">
        <f>INDEX('calculation renewable pp'!$27:$34,MATCH('output for script'!$A11,'calculation renewable pp'!$A$27:$A$34,0),MATCH('output for script'!AC$2,'calculation renewable pp'!$27:$27,0))</f>
        <v>0.95577539702818159</v>
      </c>
      <c r="AD11" s="81">
        <f>INDEX('calculation renewable pp'!$27:$34,MATCH('output for script'!$A11,'calculation renewable pp'!$A$27:$A$34,0),MATCH('output for script'!AD$2,'calculation renewable pp'!$27:$27,0))</f>
        <v>0</v>
      </c>
      <c r="AE11" s="81">
        <f>INDEX('calculation renewable pp'!$27:$34,MATCH('output for script'!$A11,'calculation renewable pp'!$A$27:$A$34,0),MATCH('output for script'!AE$2,'calculation renewable pp'!$27:$27,0))</f>
        <v>0.4353671347825806</v>
      </c>
      <c r="AF11" s="81">
        <f>INDEX('calculation renewable pp'!$27:$34,MATCH('output for script'!$A11,'calculation renewable pp'!$A$27:$A$34,0),MATCH('output for script'!AF$2,'calculation renewable pp'!$27:$27,0))</f>
        <v>0.70798997507643446</v>
      </c>
      <c r="AG11" s="82">
        <f>INDEX('calculation renewable pp'!$27:$34,MATCH('output for script'!$A11,'calculation renewable pp'!$A$27:$A$34,0),MATCH('output for script'!AG$2,'calculation renewable pp'!$27:$27,0))</f>
        <v>3.5613800186006288E-2</v>
      </c>
      <c r="AH11" s="81">
        <f>INDEX('calculation renewable pp'!$27:$34,MATCH('output for script'!$A11,'calculation renewable pp'!$A$27:$A$34,0),MATCH('output for script'!AH$2,'calculation renewable pp'!$27:$27,0))</f>
        <v>0.37540439114868651</v>
      </c>
      <c r="AI11" s="81">
        <f>INDEX('calculation renewable pp'!$27:$34,MATCH('output for script'!$A11,'calculation renewable pp'!$A$27:$A$34,0),MATCH('output for script'!AI$2,'calculation renewable pp'!$27:$27,0))</f>
        <v>0</v>
      </c>
      <c r="AJ11" s="81">
        <f>INDEX('calculation renewable pp'!$27:$34,MATCH('output for script'!$A11,'calculation renewable pp'!$A$27:$A$34,0),MATCH('output for script'!AJ$2,'calculation renewable pp'!$27:$27,0))</f>
        <v>0</v>
      </c>
      <c r="AK11" s="81">
        <f>INDEX('calculation renewable pp'!$27:$34,MATCH('output for script'!$A11,'calculation renewable pp'!$A$27:$A$34,0),MATCH('output for script'!AK$2,'calculation renewable pp'!$27:$27,0))</f>
        <v>0.9132726617408542</v>
      </c>
      <c r="AL11" s="81">
        <f>INDEX('calculation renewable pp'!$27:$34,MATCH('output for script'!$A11,'calculation renewable pp'!$A$27:$A$34,0),MATCH('output for script'!AL$2,'calculation renewable pp'!$27:$27,0))</f>
        <v>0.75975220804710497</v>
      </c>
      <c r="AM11" s="81">
        <f>INDEX('calculation renewable pp'!$27:$34,MATCH('output for script'!$A11,'calculation renewable pp'!$A$27:$A$34,0),MATCH('output for script'!AM$2,'calculation renewable pp'!$27:$27,0))</f>
        <v>0</v>
      </c>
      <c r="AN11" s="81">
        <f>INDEX('calculation renewable pp'!$27:$34,MATCH('output for script'!$A11,'calculation renewable pp'!$A$27:$A$34,0),MATCH('output for script'!AN$2,'calculation renewable pp'!$27:$27,0))</f>
        <v>0.81674958540630183</v>
      </c>
      <c r="AO11" s="81">
        <f>INDEX('calculation renewable pp'!$27:$34,MATCH('output for script'!$A11,'calculation renewable pp'!$A$27:$A$34,0),MATCH('output for script'!AO$2,'calculation renewable pp'!$27:$27,0))</f>
        <v>0.98005917468365256</v>
      </c>
      <c r="AP11" s="81">
        <f>INDEX('calculation renewable pp'!$27:$34,MATCH('output for script'!$A11,'calculation renewable pp'!$A$27:$A$34,0),MATCH('output for script'!AP$2,'calculation renewable pp'!$27:$27,0))</f>
        <v>0</v>
      </c>
      <c r="AQ11" s="81">
        <f>INDEX('calculation renewable pp'!$27:$34,MATCH('output for script'!$A11,'calculation renewable pp'!$A$27:$A$34,0),MATCH('output for script'!AQ$2,'calculation renewable pp'!$27:$27,0))</f>
        <v>0.85775611373707727</v>
      </c>
      <c r="AR11" s="81">
        <f>INDEX('calculation renewable pp'!$27:$34,MATCH('output for script'!$A11,'calculation renewable pp'!$A$27:$A$34,0),MATCH('output for script'!AR$2,'calculation renewable pp'!$27:$27,0))</f>
        <v>0.80818222688445973</v>
      </c>
      <c r="AS11" s="81">
        <f>INDEX('calculation renewable pp'!$27:$34,MATCH('output for script'!$A11,'calculation renewable pp'!$A$27:$A$34,0),MATCH('output for script'!AS$2,'calculation renewable pp'!$27:$27,0))</f>
        <v>0.83976816945762467</v>
      </c>
      <c r="AT11" s="81">
        <f>INDEX('calculation renewable pp'!$27:$34,MATCH('output for script'!$A11,'calculation renewable pp'!$A$27:$A$34,0),MATCH('output for script'!AT$2,'calculation renewable pp'!$27:$27,0))</f>
        <v>0.87735849056603765</v>
      </c>
      <c r="AU11" s="81">
        <f>INDEX('calculation renewable pp'!$27:$34,MATCH('output for script'!$A11,'calculation renewable pp'!$A$27:$A$34,0),MATCH('output for script'!AU$2,'calculation renewable pp'!$27:$27,0))</f>
        <v>0.76714285714285713</v>
      </c>
      <c r="AV11" s="81">
        <f>INDEX('calculation renewable pp'!$27:$34,MATCH('output for script'!$A11,'calculation renewable pp'!$A$27:$A$34,0),MATCH('output for script'!AV$2,'calculation renewable pp'!$27:$27,0))</f>
        <v>1</v>
      </c>
      <c r="AW11" s="81">
        <f>INDEX('calculation renewable pp'!$27:$34,MATCH('output for script'!$A11,'calculation renewable pp'!$A$27:$A$34,0),MATCH('output for script'!AW$2,'calculation renewable pp'!$27:$27,0))</f>
        <v>0.78533395797563188</v>
      </c>
      <c r="AX11" s="81">
        <f>INDEX('calculation renewable pp'!$27:$34,MATCH('output for script'!$A11,'calculation renewable pp'!$A$27:$A$34,0),MATCH('output for script'!AX$2,'calculation renewable pp'!$27:$27,0))</f>
        <v>0.970873786407767</v>
      </c>
      <c r="AY11" s="81">
        <f>INDEX('calculation renewable pp'!$27:$34,MATCH('output for script'!$A11,'calculation renewable pp'!$A$27:$A$34,0),MATCH('output for script'!AY$2,'calculation renewable pp'!$27:$27,0))</f>
        <v>0</v>
      </c>
      <c r="AZ11" s="81">
        <f>INDEX('calculation renewable pp'!$27:$34,MATCH('output for script'!$A11,'calculation renewable pp'!$A$27:$A$34,0),MATCH('output for script'!AZ$2,'calculation renewable pp'!$27:$27,0))</f>
        <v>0</v>
      </c>
      <c r="BA11" s="81">
        <f>INDEX('calculation renewable pp'!$27:$34,MATCH('output for script'!$A11,'calculation renewable pp'!$A$27:$A$34,0),MATCH('output for script'!BA$2,'calculation renewable pp'!$27:$27,0))</f>
        <v>0</v>
      </c>
      <c r="BB11" s="81">
        <f>INDEX('calculation renewable pp'!$27:$34,MATCH('output for script'!$A11,'calculation renewable pp'!$A$27:$A$34,0),MATCH('output for script'!BB$2,'calculation renewable pp'!$27:$27,0))</f>
        <v>1</v>
      </c>
      <c r="BC11" s="81">
        <f>INDEX('calculation renewable pp'!$27:$34,MATCH('output for script'!$A11,'calculation renewable pp'!$A$27:$A$34,0),MATCH('output for script'!BC$2,'calculation renewable pp'!$27:$27,0))</f>
        <v>0.9692136342155534</v>
      </c>
      <c r="BD11" s="81">
        <f>INDEX('calculation renewable pp'!$27:$34,MATCH('output for script'!$A11,'calculation renewable pp'!$A$27:$A$34,0),MATCH('output for script'!BD$2,'calculation renewable pp'!$27:$27,0))</f>
        <v>1</v>
      </c>
      <c r="BE11" s="81">
        <f>INDEX('calculation renewable pp'!$27:$34,MATCH('output for script'!$A11,'calculation renewable pp'!$A$27:$A$34,0),MATCH('output for script'!BE$2,'calculation renewable pp'!$27:$27,0))</f>
        <v>0.51400560224089631</v>
      </c>
      <c r="BF11" s="81">
        <f>INDEX('calculation renewable pp'!$27:$34,MATCH('output for script'!$A11,'calculation renewable pp'!$A$27:$A$34,0),MATCH('output for script'!BF$2,'calculation renewable pp'!$27:$27,0))</f>
        <v>0.95577539702818159</v>
      </c>
      <c r="BG11" s="81">
        <f>INDEX('calculation renewable pp'!$27:$34,MATCH('output for script'!$A11,'calculation renewable pp'!$A$27:$A$34,0),MATCH('output for script'!BG$2,'calculation renewable pp'!$27:$27,0))</f>
        <v>0</v>
      </c>
      <c r="BH11" s="81">
        <f>INDEX('calculation renewable pp'!$27:$34,MATCH('output for script'!$A11,'calculation renewable pp'!$A$27:$A$34,0),MATCH('output for script'!BH$2,'calculation renewable pp'!$27:$27,0))</f>
        <v>0.4353671347825806</v>
      </c>
      <c r="BI11" s="81">
        <f>INDEX('calculation renewable pp'!$27:$34,MATCH('output for script'!$A11,'calculation renewable pp'!$A$27:$A$34,0),MATCH('output for script'!BI$2,'calculation renewable pp'!$27:$27,0))</f>
        <v>0.70798997507643446</v>
      </c>
      <c r="BJ11" s="2">
        <f>INDEX('calculation renewable pp'!$13:$23,MATCH('output for script'!$A11,'calculation renewable pp'!$A$13:$A$23,0),MATCH('output for script'!BJ$2,'calculation renewable pp'!$13:$13,0))</f>
        <v>60.617999999999995</v>
      </c>
      <c r="BK11" s="2">
        <f>INDEX('calculation renewable pp'!$13:$23,MATCH('output for script'!$A11,'calculation renewable pp'!$A$13:$A$23,0),MATCH('output for script'!BK$2,'calculation renewable pp'!$13:$13,0))</f>
        <v>1740.6</v>
      </c>
      <c r="BL11" s="2">
        <f>INDEX('calculation renewable pp'!$13:$23,MATCH('output for script'!$A11,'calculation renewable pp'!$A$13:$A$23,0),MATCH('output for script'!BL$2,'calculation renewable pp'!$13:$13,0))</f>
        <v>0</v>
      </c>
      <c r="BM11" s="2">
        <f>INDEX('calculation renewable pp'!$13:$23,MATCH('output for script'!$A11,'calculation renewable pp'!$A$13:$A$23,0),MATCH('output for script'!BM$2,'calculation renewable pp'!$13:$13,0))</f>
        <v>0</v>
      </c>
      <c r="BN11" s="2">
        <f>INDEX('calculation renewable pp'!$13:$23,MATCH('output for script'!$A11,'calculation renewable pp'!$A$13:$A$23,0),MATCH('output for script'!BN$2,'calculation renewable pp'!$13:$13,0))</f>
        <v>1905.4739999999999</v>
      </c>
      <c r="BO11" s="2">
        <f>INDEX('calculation renewable pp'!$13:$23,MATCH('output for script'!$A11,'calculation renewable pp'!$A$13:$A$23,0),MATCH('output for script'!BO$2,'calculation renewable pp'!$13:$13,0))</f>
        <v>37161</v>
      </c>
      <c r="BP11" s="2">
        <f>INDEX('calculation renewable pp'!$13:$23,MATCH('output for script'!$A11,'calculation renewable pp'!$A$13:$A$23,0),MATCH('output for script'!BP$2,'calculation renewable pp'!$13:$13,0))</f>
        <v>0</v>
      </c>
      <c r="BQ11" s="2">
        <f>INDEX('calculation renewable pp'!$13:$23,MATCH('output for script'!$A11,'calculation renewable pp'!$A$13:$A$23,0),MATCH('output for script'!BQ$2,'calculation renewable pp'!$13:$13,0))</f>
        <v>98.5</v>
      </c>
      <c r="BR11" s="2">
        <f>INDEX('calculation renewable pp'!$13:$23,MATCH('output for script'!$A11,'calculation renewable pp'!$A$13:$A$23,0),MATCH('output for script'!BR$2,'calculation renewable pp'!$13:$13,0))</f>
        <v>8662.9910000000018</v>
      </c>
      <c r="BS11" s="2">
        <f>INDEX('calculation renewable pp'!$13:$23,MATCH('output for script'!$A11,'calculation renewable pp'!$A$13:$A$23,0),MATCH('output for script'!BS$2,'calculation renewable pp'!$13:$13,0))</f>
        <v>0</v>
      </c>
      <c r="BT11" s="2">
        <f>INDEX('calculation renewable pp'!$13:$23,MATCH('output for script'!$A11,'calculation renewable pp'!$A$13:$A$23,0),MATCH('output for script'!BT$2,'calculation renewable pp'!$13:$13,0))</f>
        <v>9270.52</v>
      </c>
      <c r="BU11" s="2">
        <f>INDEX('calculation renewable pp'!$13:$23,MATCH('output for script'!$A11,'calculation renewable pp'!$A$13:$A$23,0),MATCH('output for script'!BU$2,'calculation renewable pp'!$13:$13,0))</f>
        <v>10786</v>
      </c>
      <c r="BV11" s="2">
        <f>INDEX('calculation renewable pp'!$13:$23,MATCH('output for script'!$A11,'calculation renewable pp'!$A$13:$A$23,0),MATCH('output for script'!BV$2,'calculation renewable pp'!$13:$13,0))</f>
        <v>2379.73</v>
      </c>
      <c r="BW11" s="2">
        <f>INDEX('calculation renewable pp'!$13:$23,MATCH('output for script'!$A11,'calculation renewable pp'!$A$13:$A$23,0),MATCH('output for script'!BW$2,'calculation renewable pp'!$13:$13,0))</f>
        <v>74.400000000000006</v>
      </c>
      <c r="BX11" s="2">
        <f>INDEX('calculation renewable pp'!$13:$23,MATCH('output for script'!$A11,'calculation renewable pp'!$A$13:$A$23,0),MATCH('output for script'!BX$2,'calculation renewable pp'!$13:$13,0))</f>
        <v>1074</v>
      </c>
      <c r="BY11" s="2">
        <f>INDEX('calculation renewable pp'!$13:$23,MATCH('output for script'!$A11,'calculation renewable pp'!$A$13:$A$23,0),MATCH('output for script'!BY$2,'calculation renewable pp'!$13:$13,0))</f>
        <v>58.31</v>
      </c>
      <c r="BZ11" s="2">
        <f>INDEX('calculation renewable pp'!$13:$23,MATCH('output for script'!$A11,'calculation renewable pp'!$A$13:$A$23,0),MATCH('output for script'!BZ$2,'calculation renewable pp'!$13:$13,0))</f>
        <v>16386.209000000003</v>
      </c>
      <c r="CA11" s="2">
        <f>INDEX('calculation renewable pp'!$13:$23,MATCH('output for script'!$A11,'calculation renewable pp'!$A$13:$A$23,0),MATCH('output for script'!CA$2,'calculation renewable pp'!$13:$13,0))</f>
        <v>100</v>
      </c>
      <c r="CB11" s="2">
        <f>INDEX('calculation renewable pp'!$13:$23,MATCH('output for script'!$A11,'calculation renewable pp'!$A$13:$A$23,0),MATCH('output for script'!CB$2,'calculation renewable pp'!$13:$13,0))</f>
        <v>0</v>
      </c>
      <c r="CC11" s="2">
        <f>INDEX('calculation renewable pp'!$13:$23,MATCH('output for script'!$A11,'calculation renewable pp'!$A$13:$A$23,0),MATCH('output for script'!CC$2,'calculation renewable pp'!$13:$13,0))</f>
        <v>0</v>
      </c>
      <c r="CD11" s="2">
        <f>INDEX('calculation renewable pp'!$13:$23,MATCH('output for script'!$A11,'calculation renewable pp'!$A$13:$A$23,0),MATCH('output for script'!CD$2,'calculation renewable pp'!$13:$13,0))</f>
        <v>0</v>
      </c>
      <c r="CE11" s="2">
        <f>INDEX('calculation renewable pp'!$13:$23,MATCH('output for script'!$A11,'calculation renewable pp'!$A$13:$A$23,0),MATCH('output for script'!CE$2,'calculation renewable pp'!$13:$13,0))</f>
        <v>1539.259</v>
      </c>
      <c r="CF11" s="2">
        <f>INDEX('calculation renewable pp'!$13:$23,MATCH('output for script'!$A11,'calculation renewable pp'!$A$13:$A$23,0),MATCH('output for script'!CF$2,'calculation renewable pp'!$13:$13,0))</f>
        <v>873.68599999999992</v>
      </c>
      <c r="CG11" s="2">
        <f>INDEX('calculation renewable pp'!$13:$23,MATCH('output for script'!$A11,'calculation renewable pp'!$A$13:$A$23,0),MATCH('output for script'!CG$2,'calculation renewable pp'!$13:$13,0))</f>
        <v>1397.7049999999999</v>
      </c>
      <c r="CH11" s="2">
        <f>INDEX('calculation renewable pp'!$13:$23,MATCH('output for script'!$A11,'calculation renewable pp'!$A$13:$A$23,0),MATCH('output for script'!CH$2,'calculation renewable pp'!$13:$13,0))</f>
        <v>367</v>
      </c>
      <c r="CI11" s="2">
        <f>INDEX('calculation renewable pp'!$13:$23,MATCH('output for script'!$A11,'calculation renewable pp'!$A$13:$A$23,0),MATCH('output for script'!CI$2,'calculation renewable pp'!$13:$13,0))</f>
        <v>265.58800000000002</v>
      </c>
      <c r="CJ11" s="2">
        <f>INDEX('calculation renewable pp'!$13:$23,MATCH('output for script'!$A11,'calculation renewable pp'!$A$13:$A$23,0),MATCH('output for script'!CJ$2,'calculation renewable pp'!$13:$13,0))</f>
        <v>0</v>
      </c>
      <c r="CK11" s="2">
        <f>INDEX('calculation renewable pp'!$13:$23,MATCH('output for script'!$A11,'calculation renewable pp'!$A$13:$A$23,0),MATCH('output for script'!CK$2,'calculation renewable pp'!$13:$13,0))</f>
        <v>67.551999999999992</v>
      </c>
      <c r="CL11" s="2">
        <f>INDEX('calculation renewable pp'!$13:$23,MATCH('output for script'!$A11,'calculation renewable pp'!$A$13:$A$23,0),MATCH('output for script'!CL$2,'calculation renewable pp'!$13:$13,0))</f>
        <v>83483.142000000007</v>
      </c>
    </row>
    <row r="12" spans="1:90" s="2" customFormat="1" x14ac:dyDescent="0.2">
      <c r="A12" s="2" t="s">
        <v>6</v>
      </c>
      <c r="B12" s="2" t="s">
        <v>23</v>
      </c>
      <c r="C12" s="2" t="s">
        <v>26</v>
      </c>
      <c r="D12" s="80">
        <f>INDEX('calculation renewable pp'!$27:$34,MATCH('output for script'!$A12,'calculation renewable pp'!$A$27:$A$34,0),MATCH('output for script'!D$2,'calculation renewable pp'!$27:$27,0))</f>
        <v>0.48219309990699688</v>
      </c>
      <c r="E12" s="81">
        <f>INDEX('calculation renewable pp'!$27:$34,MATCH('output for script'!$A12,'calculation renewable pp'!$A$27:$A$34,0),MATCH('output for script'!E$2,'calculation renewable pp'!$27:$27,0))</f>
        <v>0.31229780442565669</v>
      </c>
      <c r="F12" s="81">
        <f>INDEX('calculation renewable pp'!$27:$34,MATCH('output for script'!$A12,'calculation renewable pp'!$A$27:$A$34,0),MATCH('output for script'!F$2,'calculation renewable pp'!$27:$27,0))</f>
        <v>0.5</v>
      </c>
      <c r="G12" s="81">
        <f>INDEX('calculation renewable pp'!$27:$34,MATCH('output for script'!$A12,'calculation renewable pp'!$A$27:$A$34,0),MATCH('output for script'!G$2,'calculation renewable pp'!$27:$27,0))</f>
        <v>0.5</v>
      </c>
      <c r="H12" s="81">
        <f>INDEX('calculation renewable pp'!$27:$34,MATCH('output for script'!$A12,'calculation renewable pp'!$A$27:$A$34,0),MATCH('output for script'!H$2,'calculation renewable pp'!$27:$27,0))</f>
        <v>4.3363669129572895E-2</v>
      </c>
      <c r="I12" s="81">
        <f>INDEX('calculation renewable pp'!$27:$34,MATCH('output for script'!$A12,'calculation renewable pp'!$A$27:$A$34,0),MATCH('output for script'!I$2,'calculation renewable pp'!$27:$27,0))</f>
        <v>0.1201238959764475</v>
      </c>
      <c r="J12" s="81">
        <f>INDEX('calculation renewable pp'!$27:$34,MATCH('output for script'!$A12,'calculation renewable pp'!$A$27:$A$34,0),MATCH('output for script'!J$2,'calculation renewable pp'!$27:$27,0))</f>
        <v>0.5</v>
      </c>
      <c r="K12" s="81">
        <f>INDEX('calculation renewable pp'!$27:$34,MATCH('output for script'!$A12,'calculation renewable pp'!$A$27:$A$34,0),MATCH('output for script'!K$2,'calculation renewable pp'!$27:$27,0))</f>
        <v>9.1625207296849101E-2</v>
      </c>
      <c r="L12" s="81">
        <f>INDEX('calculation renewable pp'!$27:$34,MATCH('output for script'!$A12,'calculation renewable pp'!$A$27:$A$34,0),MATCH('output for script'!L$2,'calculation renewable pp'!$27:$27,0))</f>
        <v>9.9704126581737149E-3</v>
      </c>
      <c r="M12" s="81">
        <f>INDEX('calculation renewable pp'!$27:$34,MATCH('output for script'!$A12,'calculation renewable pp'!$A$27:$A$34,0),MATCH('output for script'!M$2,'calculation renewable pp'!$27:$27,0))</f>
        <v>0.5</v>
      </c>
      <c r="N12" s="81">
        <f>INDEX('calculation renewable pp'!$27:$34,MATCH('output for script'!$A12,'calculation renewable pp'!$A$27:$A$34,0),MATCH('output for script'!N$2,'calculation renewable pp'!$27:$27,0))</f>
        <v>7.1121943131461376E-2</v>
      </c>
      <c r="O12" s="81">
        <f>INDEX('calculation renewable pp'!$27:$34,MATCH('output for script'!$A12,'calculation renewable pp'!$A$27:$A$34,0),MATCH('output for script'!O$2,'calculation renewable pp'!$27:$27,0))</f>
        <v>9.5908886557770121E-2</v>
      </c>
      <c r="P12" s="81">
        <f>INDEX('calculation renewable pp'!$27:$34,MATCH('output for script'!$A12,'calculation renewable pp'!$A$27:$A$34,0),MATCH('output for script'!P$2,'calculation renewable pp'!$27:$27,0))</f>
        <v>8.0115915271187679E-2</v>
      </c>
      <c r="Q12" s="81">
        <f>INDEX('calculation renewable pp'!$27:$34,MATCH('output for script'!$A12,'calculation renewable pp'!$A$27:$A$34,0),MATCH('output for script'!Q$2,'calculation renewable pp'!$27:$27,0))</f>
        <v>6.1320754716981125E-2</v>
      </c>
      <c r="R12" s="81">
        <f>INDEX('calculation renewable pp'!$27:$34,MATCH('output for script'!$A12,'calculation renewable pp'!$A$27:$A$34,0),MATCH('output for script'!R$2,'calculation renewable pp'!$27:$27,0))</f>
        <v>0.11642857142857142</v>
      </c>
      <c r="S12" s="81">
        <f>INDEX('calculation renewable pp'!$27:$34,MATCH('output for script'!$A12,'calculation renewable pp'!$A$27:$A$34,0),MATCH('output for script'!S$2,'calculation renewable pp'!$27:$27,0))</f>
        <v>0</v>
      </c>
      <c r="T12" s="81">
        <f>INDEX('calculation renewable pp'!$27:$34,MATCH('output for script'!$A12,'calculation renewable pp'!$A$27:$A$34,0),MATCH('output for script'!T$2,'calculation renewable pp'!$27:$27,0))</f>
        <v>0.1073330210121841</v>
      </c>
      <c r="U12" s="81">
        <f>INDEX('calculation renewable pp'!$27:$34,MATCH('output for script'!$A12,'calculation renewable pp'!$A$27:$A$34,0),MATCH('output for script'!U$2,'calculation renewable pp'!$27:$27,0))</f>
        <v>1.4563106796116505E-2</v>
      </c>
      <c r="V12" s="81">
        <f>INDEX('calculation renewable pp'!$27:$34,MATCH('output for script'!$A12,'calculation renewable pp'!$A$27:$A$34,0),MATCH('output for script'!V$2,'calculation renewable pp'!$27:$27,0))</f>
        <v>0.5</v>
      </c>
      <c r="W12" s="81">
        <f>INDEX('calculation renewable pp'!$27:$34,MATCH('output for script'!$A12,'calculation renewable pp'!$A$27:$A$34,0),MATCH('output for script'!W$2,'calculation renewable pp'!$27:$27,0))</f>
        <v>0.5</v>
      </c>
      <c r="X12" s="81">
        <f>INDEX('calculation renewable pp'!$27:$34,MATCH('output for script'!$A12,'calculation renewable pp'!$A$27:$A$34,0),MATCH('output for script'!X$2,'calculation renewable pp'!$27:$27,0))</f>
        <v>0.5</v>
      </c>
      <c r="Y12" s="81">
        <f>INDEX('calculation renewable pp'!$27:$34,MATCH('output for script'!$A12,'calculation renewable pp'!$A$27:$A$34,0),MATCH('output for script'!Y$2,'calculation renewable pp'!$27:$27,0))</f>
        <v>0</v>
      </c>
      <c r="Z12" s="81">
        <f>INDEX('calculation renewable pp'!$27:$34,MATCH('output for script'!$A12,'calculation renewable pp'!$A$27:$A$34,0),MATCH('output for script'!Z$2,'calculation renewable pp'!$27:$27,0))</f>
        <v>1.5393182892223316E-2</v>
      </c>
      <c r="AA12" s="81">
        <f>INDEX('calculation renewable pp'!$27:$34,MATCH('output for script'!$A12,'calculation renewable pp'!$A$27:$A$34,0),MATCH('output for script'!AA$2,'calculation renewable pp'!$27:$27,0))</f>
        <v>0</v>
      </c>
      <c r="AB12" s="81">
        <f>INDEX('calculation renewable pp'!$27:$34,MATCH('output for script'!$A12,'calculation renewable pp'!$A$27:$A$34,0),MATCH('output for script'!AB$2,'calculation renewable pp'!$27:$27,0))</f>
        <v>0.24299719887955182</v>
      </c>
      <c r="AC12" s="81">
        <f>INDEX('calculation renewable pp'!$27:$34,MATCH('output for script'!$A12,'calculation renewable pp'!$A$27:$A$34,0),MATCH('output for script'!AC$2,'calculation renewable pp'!$27:$27,0))</f>
        <v>2.211230148590923E-2</v>
      </c>
      <c r="AD12" s="81">
        <f>INDEX('calculation renewable pp'!$27:$34,MATCH('output for script'!$A12,'calculation renewable pp'!$A$27:$A$34,0),MATCH('output for script'!AD$2,'calculation renewable pp'!$27:$27,0))</f>
        <v>0.5</v>
      </c>
      <c r="AE12" s="81">
        <f>INDEX('calculation renewable pp'!$27:$34,MATCH('output for script'!$A12,'calculation renewable pp'!$A$27:$A$34,0),MATCH('output for script'!AE$2,'calculation renewable pp'!$27:$27,0))</f>
        <v>0.28231643260870964</v>
      </c>
      <c r="AF12" s="81">
        <f>INDEX('calculation renewable pp'!$27:$34,MATCH('output for script'!$A12,'calculation renewable pp'!$A$27:$A$34,0),MATCH('output for script'!AF$2,'calculation renewable pp'!$27:$27,0))</f>
        <v>0.1460050124617828</v>
      </c>
      <c r="AG12" s="82">
        <f>INDEX('calculation renewable pp'!$27:$34,MATCH('output for script'!$A12,'calculation renewable pp'!$A$27:$A$34,0),MATCH('output for script'!AG$2,'calculation renewable pp'!$27:$27,0))</f>
        <v>0.48219309990699688</v>
      </c>
      <c r="AH12" s="81">
        <f>INDEX('calculation renewable pp'!$27:$34,MATCH('output for script'!$A12,'calculation renewable pp'!$A$27:$A$34,0),MATCH('output for script'!AH$2,'calculation renewable pp'!$27:$27,0))</f>
        <v>0.31229780442565669</v>
      </c>
      <c r="AI12" s="81">
        <f>INDEX('calculation renewable pp'!$27:$34,MATCH('output for script'!$A12,'calculation renewable pp'!$A$27:$A$34,0),MATCH('output for script'!AI$2,'calculation renewable pp'!$27:$27,0))</f>
        <v>0.5</v>
      </c>
      <c r="AJ12" s="81">
        <f>INDEX('calculation renewable pp'!$27:$34,MATCH('output for script'!$A12,'calculation renewable pp'!$A$27:$A$34,0),MATCH('output for script'!AJ$2,'calculation renewable pp'!$27:$27,0))</f>
        <v>0.5</v>
      </c>
      <c r="AK12" s="81">
        <f>INDEX('calculation renewable pp'!$27:$34,MATCH('output for script'!$A12,'calculation renewable pp'!$A$27:$A$34,0),MATCH('output for script'!AK$2,'calculation renewable pp'!$27:$27,0))</f>
        <v>4.3363669129572895E-2</v>
      </c>
      <c r="AL12" s="81">
        <f>INDEX('calculation renewable pp'!$27:$34,MATCH('output for script'!$A12,'calculation renewable pp'!$A$27:$A$34,0),MATCH('output for script'!AL$2,'calculation renewable pp'!$27:$27,0))</f>
        <v>0.1201238959764475</v>
      </c>
      <c r="AM12" s="81">
        <f>INDEX('calculation renewable pp'!$27:$34,MATCH('output for script'!$A12,'calculation renewable pp'!$A$27:$A$34,0),MATCH('output for script'!AM$2,'calculation renewable pp'!$27:$27,0))</f>
        <v>0.5</v>
      </c>
      <c r="AN12" s="81">
        <f>INDEX('calculation renewable pp'!$27:$34,MATCH('output for script'!$A12,'calculation renewable pp'!$A$27:$A$34,0),MATCH('output for script'!AN$2,'calculation renewable pp'!$27:$27,0))</f>
        <v>9.1625207296849101E-2</v>
      </c>
      <c r="AO12" s="81">
        <f>INDEX('calculation renewable pp'!$27:$34,MATCH('output for script'!$A12,'calculation renewable pp'!$A$27:$A$34,0),MATCH('output for script'!AO$2,'calculation renewable pp'!$27:$27,0))</f>
        <v>9.9704126581737149E-3</v>
      </c>
      <c r="AP12" s="81">
        <f>INDEX('calculation renewable pp'!$27:$34,MATCH('output for script'!$A12,'calculation renewable pp'!$A$27:$A$34,0),MATCH('output for script'!AP$2,'calculation renewable pp'!$27:$27,0))</f>
        <v>0.5</v>
      </c>
      <c r="AQ12" s="81">
        <f>INDEX('calculation renewable pp'!$27:$34,MATCH('output for script'!$A12,'calculation renewable pp'!$A$27:$A$34,0),MATCH('output for script'!AQ$2,'calculation renewable pp'!$27:$27,0))</f>
        <v>7.1121943131461376E-2</v>
      </c>
      <c r="AR12" s="81">
        <f>INDEX('calculation renewable pp'!$27:$34,MATCH('output for script'!$A12,'calculation renewable pp'!$A$27:$A$34,0),MATCH('output for script'!AR$2,'calculation renewable pp'!$27:$27,0))</f>
        <v>9.5908886557770121E-2</v>
      </c>
      <c r="AS12" s="81">
        <f>INDEX('calculation renewable pp'!$27:$34,MATCH('output for script'!$A12,'calculation renewable pp'!$A$27:$A$34,0),MATCH('output for script'!AS$2,'calculation renewable pp'!$27:$27,0))</f>
        <v>8.0115915271187679E-2</v>
      </c>
      <c r="AT12" s="81">
        <f>INDEX('calculation renewable pp'!$27:$34,MATCH('output for script'!$A12,'calculation renewable pp'!$A$27:$A$34,0),MATCH('output for script'!AT$2,'calculation renewable pp'!$27:$27,0))</f>
        <v>6.1320754716981125E-2</v>
      </c>
      <c r="AU12" s="81">
        <f>INDEX('calculation renewable pp'!$27:$34,MATCH('output for script'!$A12,'calculation renewable pp'!$A$27:$A$34,0),MATCH('output for script'!AU$2,'calculation renewable pp'!$27:$27,0))</f>
        <v>0.11642857142857142</v>
      </c>
      <c r="AV12" s="81">
        <f>INDEX('calculation renewable pp'!$27:$34,MATCH('output for script'!$A12,'calculation renewable pp'!$A$27:$A$34,0),MATCH('output for script'!AV$2,'calculation renewable pp'!$27:$27,0))</f>
        <v>0</v>
      </c>
      <c r="AW12" s="81">
        <f>INDEX('calculation renewable pp'!$27:$34,MATCH('output for script'!$A12,'calculation renewable pp'!$A$27:$A$34,0),MATCH('output for script'!AW$2,'calculation renewable pp'!$27:$27,0))</f>
        <v>0.1073330210121841</v>
      </c>
      <c r="AX12" s="81">
        <f>INDEX('calculation renewable pp'!$27:$34,MATCH('output for script'!$A12,'calculation renewable pp'!$A$27:$A$34,0),MATCH('output for script'!AX$2,'calculation renewable pp'!$27:$27,0))</f>
        <v>1.4563106796116505E-2</v>
      </c>
      <c r="AY12" s="81">
        <f>INDEX('calculation renewable pp'!$27:$34,MATCH('output for script'!$A12,'calculation renewable pp'!$A$27:$A$34,0),MATCH('output for script'!AY$2,'calculation renewable pp'!$27:$27,0))</f>
        <v>0.5</v>
      </c>
      <c r="AZ12" s="81">
        <f>INDEX('calculation renewable pp'!$27:$34,MATCH('output for script'!$A12,'calculation renewable pp'!$A$27:$A$34,0),MATCH('output for script'!AZ$2,'calculation renewable pp'!$27:$27,0))</f>
        <v>0.5</v>
      </c>
      <c r="BA12" s="81">
        <f>INDEX('calculation renewable pp'!$27:$34,MATCH('output for script'!$A12,'calculation renewable pp'!$A$27:$A$34,0),MATCH('output for script'!BA$2,'calculation renewable pp'!$27:$27,0))</f>
        <v>0.5</v>
      </c>
      <c r="BB12" s="81">
        <f>INDEX('calculation renewable pp'!$27:$34,MATCH('output for script'!$A12,'calculation renewable pp'!$A$27:$A$34,0),MATCH('output for script'!BB$2,'calculation renewable pp'!$27:$27,0))</f>
        <v>0</v>
      </c>
      <c r="BC12" s="81">
        <f>INDEX('calculation renewable pp'!$27:$34,MATCH('output for script'!$A12,'calculation renewable pp'!$A$27:$A$34,0),MATCH('output for script'!BC$2,'calculation renewable pp'!$27:$27,0))</f>
        <v>1.5393182892223316E-2</v>
      </c>
      <c r="BD12" s="81">
        <f>INDEX('calculation renewable pp'!$27:$34,MATCH('output for script'!$A12,'calculation renewable pp'!$A$27:$A$34,0),MATCH('output for script'!BD$2,'calculation renewable pp'!$27:$27,0))</f>
        <v>0</v>
      </c>
      <c r="BE12" s="81">
        <f>INDEX('calculation renewable pp'!$27:$34,MATCH('output for script'!$A12,'calculation renewable pp'!$A$27:$A$34,0),MATCH('output for script'!BE$2,'calculation renewable pp'!$27:$27,0))</f>
        <v>0.24299719887955182</v>
      </c>
      <c r="BF12" s="81">
        <f>INDEX('calculation renewable pp'!$27:$34,MATCH('output for script'!$A12,'calculation renewable pp'!$A$27:$A$34,0),MATCH('output for script'!BF$2,'calculation renewable pp'!$27:$27,0))</f>
        <v>2.211230148590923E-2</v>
      </c>
      <c r="BG12" s="81">
        <f>INDEX('calculation renewable pp'!$27:$34,MATCH('output for script'!$A12,'calculation renewable pp'!$A$27:$A$34,0),MATCH('output for script'!BG$2,'calculation renewable pp'!$27:$27,0))</f>
        <v>0.5</v>
      </c>
      <c r="BH12" s="81">
        <f>INDEX('calculation renewable pp'!$27:$34,MATCH('output for script'!$A12,'calculation renewable pp'!$A$27:$A$34,0),MATCH('output for script'!BH$2,'calculation renewable pp'!$27:$27,0))</f>
        <v>0.28231643260870964</v>
      </c>
      <c r="BI12" s="81">
        <f>INDEX('calculation renewable pp'!$27:$34,MATCH('output for script'!$A12,'calculation renewable pp'!$A$27:$A$34,0),MATCH('output for script'!BI$2,'calculation renewable pp'!$27:$27,0))</f>
        <v>0.1460050124617828</v>
      </c>
      <c r="BJ12" s="2">
        <f>INDEX('calculation renewable pp'!$13:$23,MATCH('output for script'!$A12,'calculation renewable pp'!$A$13:$A$23,0),MATCH('output for script'!BJ$2,'calculation renewable pp'!$13:$13,0))</f>
        <v>820.73749999999995</v>
      </c>
      <c r="BK12" s="2">
        <f>INDEX('calculation renewable pp'!$13:$23,MATCH('output for script'!$A12,'calculation renewable pp'!$A$13:$A$23,0),MATCH('output for script'!BK$2,'calculation renewable pp'!$13:$13,0))</f>
        <v>1448</v>
      </c>
      <c r="BL12" s="2">
        <f>INDEX('calculation renewable pp'!$13:$23,MATCH('output for script'!$A12,'calculation renewable pp'!$A$13:$A$23,0),MATCH('output for script'!BL$2,'calculation renewable pp'!$13:$13,0))</f>
        <v>523.97500000000002</v>
      </c>
      <c r="BM12" s="2">
        <f>INDEX('calculation renewable pp'!$13:$23,MATCH('output for script'!$A12,'calculation renewable pp'!$A$13:$A$23,0),MATCH('output for script'!BM$2,'calculation renewable pp'!$13:$13,0))</f>
        <v>75.630499999999998</v>
      </c>
      <c r="BN12" s="2">
        <f>INDEX('calculation renewable pp'!$13:$23,MATCH('output for script'!$A12,'calculation renewable pp'!$A$13:$A$23,0),MATCH('output for script'!BN$2,'calculation renewable pp'!$13:$13,0))</f>
        <v>90.474999999999994</v>
      </c>
      <c r="BO12" s="2">
        <f>INDEX('calculation renewable pp'!$13:$23,MATCH('output for script'!$A12,'calculation renewable pp'!$A$13:$A$23,0),MATCH('output for script'!BO$2,'calculation renewable pp'!$13:$13,0))</f>
        <v>5875.5</v>
      </c>
      <c r="BP12" s="2">
        <f>INDEX('calculation renewable pp'!$13:$23,MATCH('output for script'!$A12,'calculation renewable pp'!$A$13:$A$23,0),MATCH('output for script'!BP$2,'calculation renewable pp'!$13:$13,0))</f>
        <v>540</v>
      </c>
      <c r="BQ12" s="2">
        <f>INDEX('calculation renewable pp'!$13:$23,MATCH('output for script'!$A12,'calculation renewable pp'!$A$13:$A$23,0),MATCH('output for script'!BQ$2,'calculation renewable pp'!$13:$13,0))</f>
        <v>11.05</v>
      </c>
      <c r="BR12" s="2">
        <f>INDEX('calculation renewable pp'!$13:$23,MATCH('output for script'!$A12,'calculation renewable pp'!$A$13:$A$23,0),MATCH('output for script'!BR$2,'calculation renewable pp'!$13:$13,0))</f>
        <v>88.131</v>
      </c>
      <c r="BS12" s="2">
        <f>INDEX('calculation renewable pp'!$13:$23,MATCH('output for script'!$A12,'calculation renewable pp'!$A$13:$A$23,0),MATCH('output for script'!BS$2,'calculation renewable pp'!$13:$13,0))</f>
        <v>111</v>
      </c>
      <c r="BT12" s="2">
        <f>INDEX('calculation renewable pp'!$13:$23,MATCH('output for script'!$A12,'calculation renewable pp'!$A$13:$A$23,0),MATCH('output for script'!BT$2,'calculation renewable pp'!$13:$13,0))</f>
        <v>768.67699999999991</v>
      </c>
      <c r="BU12" s="2">
        <f>INDEX('calculation renewable pp'!$13:$23,MATCH('output for script'!$A12,'calculation renewable pp'!$A$13:$A$23,0),MATCH('output for script'!BU$2,'calculation renewable pp'!$13:$13,0))</f>
        <v>1280</v>
      </c>
      <c r="BV12" s="2">
        <f>INDEX('calculation renewable pp'!$13:$23,MATCH('output for script'!$A12,'calculation renewable pp'!$A$13:$A$23,0),MATCH('output for script'!BV$2,'calculation renewable pp'!$13:$13,0))</f>
        <v>227.03200000000001</v>
      </c>
      <c r="BW12" s="2">
        <f>INDEX('calculation renewable pp'!$13:$23,MATCH('output for script'!$A12,'calculation renewable pp'!$A$13:$A$23,0),MATCH('output for script'!BW$2,'calculation renewable pp'!$13:$13,0))</f>
        <v>5.2</v>
      </c>
      <c r="BX12" s="2">
        <f>INDEX('calculation renewable pp'!$13:$23,MATCH('output for script'!$A12,'calculation renewable pp'!$A$13:$A$23,0),MATCH('output for script'!BX$2,'calculation renewable pp'!$13:$13,0))</f>
        <v>163</v>
      </c>
      <c r="BY12" s="2">
        <f>INDEX('calculation renewable pp'!$13:$23,MATCH('output for script'!$A12,'calculation renewable pp'!$A$13:$A$23,0),MATCH('output for script'!BY$2,'calculation renewable pp'!$13:$13,0))</f>
        <v>0</v>
      </c>
      <c r="BZ12" s="2">
        <f>INDEX('calculation renewable pp'!$13:$23,MATCH('output for script'!$A12,'calculation renewable pp'!$A$13:$A$23,0),MATCH('output for script'!BZ$2,'calculation renewable pp'!$13:$13,0))</f>
        <v>2239.5329999999999</v>
      </c>
      <c r="CA12" s="2">
        <f>INDEX('calculation renewable pp'!$13:$23,MATCH('output for script'!$A12,'calculation renewable pp'!$A$13:$A$23,0),MATCH('output for script'!CA$2,'calculation renewable pp'!$13:$13,0))</f>
        <v>1.5</v>
      </c>
      <c r="CB12" s="2">
        <f>INDEX('calculation renewable pp'!$13:$23,MATCH('output for script'!$A12,'calculation renewable pp'!$A$13:$A$23,0),MATCH('output for script'!CB$2,'calculation renewable pp'!$13:$13,0))</f>
        <v>79.867999999999995</v>
      </c>
      <c r="CC12" s="2">
        <f>INDEX('calculation renewable pp'!$13:$23,MATCH('output for script'!$A12,'calculation renewable pp'!$A$13:$A$23,0),MATCH('output for script'!CC$2,'calculation renewable pp'!$13:$13,0))</f>
        <v>1.651</v>
      </c>
      <c r="CD12" s="2">
        <f>INDEX('calculation renewable pp'!$13:$23,MATCH('output for script'!$A12,'calculation renewable pp'!$A$13:$A$23,0),MATCH('output for script'!CD$2,'calculation renewable pp'!$13:$13,0))</f>
        <v>3613</v>
      </c>
      <c r="CE12" s="2">
        <f>INDEX('calculation renewable pp'!$13:$23,MATCH('output for script'!$A12,'calculation renewable pp'!$A$13:$A$23,0),MATCH('output for script'!CE$2,'calculation renewable pp'!$13:$13,0))</f>
        <v>0</v>
      </c>
      <c r="CF12" s="2">
        <f>INDEX('calculation renewable pp'!$13:$23,MATCH('output for script'!$A12,'calculation renewable pp'!$A$13:$A$23,0),MATCH('output for script'!CF$2,'calculation renewable pp'!$13:$13,0))</f>
        <v>13.875999999999999</v>
      </c>
      <c r="CG12" s="2">
        <f>INDEX('calculation renewable pp'!$13:$23,MATCH('output for script'!$A12,'calculation renewable pp'!$A$13:$A$23,0),MATCH('output for script'!CG$2,'calculation renewable pp'!$13:$13,0))</f>
        <v>0</v>
      </c>
      <c r="CH12" s="2">
        <f>INDEX('calculation renewable pp'!$13:$23,MATCH('output for script'!$A12,'calculation renewable pp'!$A$13:$A$23,0),MATCH('output for script'!CH$2,'calculation renewable pp'!$13:$13,0))</f>
        <v>173.5</v>
      </c>
      <c r="CI12" s="2">
        <f>INDEX('calculation renewable pp'!$13:$23,MATCH('output for script'!$A12,'calculation renewable pp'!$A$13:$A$23,0),MATCH('output for script'!CI$2,'calculation renewable pp'!$13:$13,0))</f>
        <v>6.1444999999999999</v>
      </c>
      <c r="CJ12" s="2">
        <f>INDEX('calculation renewable pp'!$13:$23,MATCH('output for script'!$A12,'calculation renewable pp'!$A$13:$A$23,0),MATCH('output for script'!CJ$2,'calculation renewable pp'!$13:$13,0))</f>
        <v>295</v>
      </c>
      <c r="CK12" s="2">
        <f>INDEX('calculation renewable pp'!$13:$23,MATCH('output for script'!$A12,'calculation renewable pp'!$A$13:$A$23,0),MATCH('output for script'!CK$2,'calculation renewable pp'!$13:$13,0))</f>
        <v>43.804499999999997</v>
      </c>
      <c r="CL12" s="2">
        <f>INDEX('calculation renewable pp'!$13:$23,MATCH('output for script'!$A12,'calculation renewable pp'!$A$13:$A$23,0),MATCH('output for script'!CL$2,'calculation renewable pp'!$13:$13,0))</f>
        <v>17216.284999999989</v>
      </c>
    </row>
    <row r="13" spans="1:90" s="2" customFormat="1" x14ac:dyDescent="0.2">
      <c r="A13" s="2" t="s">
        <v>7</v>
      </c>
      <c r="B13" s="2" t="s">
        <v>23</v>
      </c>
      <c r="C13" s="2" t="s">
        <v>26</v>
      </c>
      <c r="D13" s="80">
        <f>INDEX('calculation renewable pp'!$27:$34,MATCH('output for script'!$A13,'calculation renewable pp'!$A$27:$A$34,0),MATCH('output for script'!D$2,'calculation renewable pp'!$27:$27,0))</f>
        <v>0.48219309990699688</v>
      </c>
      <c r="E13" s="81">
        <f>INDEX('calculation renewable pp'!$27:$34,MATCH('output for script'!$A13,'calculation renewable pp'!$A$27:$A$34,0),MATCH('output for script'!E$2,'calculation renewable pp'!$27:$27,0))</f>
        <v>0.31229780442565669</v>
      </c>
      <c r="F13" s="81">
        <f>INDEX('calculation renewable pp'!$27:$34,MATCH('output for script'!$A13,'calculation renewable pp'!$A$27:$A$34,0),MATCH('output for script'!F$2,'calculation renewable pp'!$27:$27,0))</f>
        <v>0.5</v>
      </c>
      <c r="G13" s="81">
        <f>INDEX('calculation renewable pp'!$27:$34,MATCH('output for script'!$A13,'calculation renewable pp'!$A$27:$A$34,0),MATCH('output for script'!G$2,'calculation renewable pp'!$27:$27,0))</f>
        <v>0.5</v>
      </c>
      <c r="H13" s="81">
        <f>INDEX('calculation renewable pp'!$27:$34,MATCH('output for script'!$A13,'calculation renewable pp'!$A$27:$A$34,0),MATCH('output for script'!H$2,'calculation renewable pp'!$27:$27,0))</f>
        <v>4.3363669129572895E-2</v>
      </c>
      <c r="I13" s="81">
        <f>INDEX('calculation renewable pp'!$27:$34,MATCH('output for script'!$A13,'calculation renewable pp'!$A$27:$A$34,0),MATCH('output for script'!I$2,'calculation renewable pp'!$27:$27,0))</f>
        <v>0.1201238959764475</v>
      </c>
      <c r="J13" s="81">
        <f>INDEX('calculation renewable pp'!$27:$34,MATCH('output for script'!$A13,'calculation renewable pp'!$A$27:$A$34,0),MATCH('output for script'!J$2,'calculation renewable pp'!$27:$27,0))</f>
        <v>0.5</v>
      </c>
      <c r="K13" s="81">
        <f>INDEX('calculation renewable pp'!$27:$34,MATCH('output for script'!$A13,'calculation renewable pp'!$A$27:$A$34,0),MATCH('output for script'!K$2,'calculation renewable pp'!$27:$27,0))</f>
        <v>9.1625207296849101E-2</v>
      </c>
      <c r="L13" s="81">
        <f>INDEX('calculation renewable pp'!$27:$34,MATCH('output for script'!$A13,'calculation renewable pp'!$A$27:$A$34,0),MATCH('output for script'!L$2,'calculation renewable pp'!$27:$27,0))</f>
        <v>9.9704126581737149E-3</v>
      </c>
      <c r="M13" s="81">
        <f>INDEX('calculation renewable pp'!$27:$34,MATCH('output for script'!$A13,'calculation renewable pp'!$A$27:$A$34,0),MATCH('output for script'!M$2,'calculation renewable pp'!$27:$27,0))</f>
        <v>0.5</v>
      </c>
      <c r="N13" s="81">
        <f>INDEX('calculation renewable pp'!$27:$34,MATCH('output for script'!$A13,'calculation renewable pp'!$A$27:$A$34,0),MATCH('output for script'!N$2,'calculation renewable pp'!$27:$27,0))</f>
        <v>7.1121943131461376E-2</v>
      </c>
      <c r="O13" s="81">
        <f>INDEX('calculation renewable pp'!$27:$34,MATCH('output for script'!$A13,'calculation renewable pp'!$A$27:$A$34,0),MATCH('output for script'!O$2,'calculation renewable pp'!$27:$27,0))</f>
        <v>9.5908886557770121E-2</v>
      </c>
      <c r="P13" s="81">
        <f>INDEX('calculation renewable pp'!$27:$34,MATCH('output for script'!$A13,'calculation renewable pp'!$A$27:$A$34,0),MATCH('output for script'!P$2,'calculation renewable pp'!$27:$27,0))</f>
        <v>8.0115915271187679E-2</v>
      </c>
      <c r="Q13" s="81">
        <f>INDEX('calculation renewable pp'!$27:$34,MATCH('output for script'!$A13,'calculation renewable pp'!$A$27:$A$34,0),MATCH('output for script'!Q$2,'calculation renewable pp'!$27:$27,0))</f>
        <v>6.1320754716981125E-2</v>
      </c>
      <c r="R13" s="81">
        <f>INDEX('calculation renewable pp'!$27:$34,MATCH('output for script'!$A13,'calculation renewable pp'!$A$27:$A$34,0),MATCH('output for script'!R$2,'calculation renewable pp'!$27:$27,0))</f>
        <v>0.11642857142857142</v>
      </c>
      <c r="S13" s="81">
        <f>INDEX('calculation renewable pp'!$27:$34,MATCH('output for script'!$A13,'calculation renewable pp'!$A$27:$A$34,0),MATCH('output for script'!S$2,'calculation renewable pp'!$27:$27,0))</f>
        <v>0</v>
      </c>
      <c r="T13" s="81">
        <f>INDEX('calculation renewable pp'!$27:$34,MATCH('output for script'!$A13,'calculation renewable pp'!$A$27:$A$34,0),MATCH('output for script'!T$2,'calculation renewable pp'!$27:$27,0))</f>
        <v>0.1073330210121841</v>
      </c>
      <c r="U13" s="81">
        <f>INDEX('calculation renewable pp'!$27:$34,MATCH('output for script'!$A13,'calculation renewable pp'!$A$27:$A$34,0),MATCH('output for script'!U$2,'calculation renewable pp'!$27:$27,0))</f>
        <v>1.4563106796116505E-2</v>
      </c>
      <c r="V13" s="81">
        <f>INDEX('calculation renewable pp'!$27:$34,MATCH('output for script'!$A13,'calculation renewable pp'!$A$27:$A$34,0),MATCH('output for script'!V$2,'calculation renewable pp'!$27:$27,0))</f>
        <v>0.5</v>
      </c>
      <c r="W13" s="81">
        <f>INDEX('calculation renewable pp'!$27:$34,MATCH('output for script'!$A13,'calculation renewable pp'!$A$27:$A$34,0),MATCH('output for script'!W$2,'calculation renewable pp'!$27:$27,0))</f>
        <v>0.5</v>
      </c>
      <c r="X13" s="81">
        <f>INDEX('calculation renewable pp'!$27:$34,MATCH('output for script'!$A13,'calculation renewable pp'!$A$27:$A$34,0),MATCH('output for script'!X$2,'calculation renewable pp'!$27:$27,0))</f>
        <v>0.5</v>
      </c>
      <c r="Y13" s="81">
        <f>INDEX('calculation renewable pp'!$27:$34,MATCH('output for script'!$A13,'calculation renewable pp'!$A$27:$A$34,0),MATCH('output for script'!Y$2,'calculation renewable pp'!$27:$27,0))</f>
        <v>0</v>
      </c>
      <c r="Z13" s="81">
        <f>INDEX('calculation renewable pp'!$27:$34,MATCH('output for script'!$A13,'calculation renewable pp'!$A$27:$A$34,0),MATCH('output for script'!Z$2,'calculation renewable pp'!$27:$27,0))</f>
        <v>1.5393182892223316E-2</v>
      </c>
      <c r="AA13" s="81">
        <f>INDEX('calculation renewable pp'!$27:$34,MATCH('output for script'!$A13,'calculation renewable pp'!$A$27:$A$34,0),MATCH('output for script'!AA$2,'calculation renewable pp'!$27:$27,0))</f>
        <v>0</v>
      </c>
      <c r="AB13" s="81">
        <f>INDEX('calculation renewable pp'!$27:$34,MATCH('output for script'!$A13,'calculation renewable pp'!$A$27:$A$34,0),MATCH('output for script'!AB$2,'calculation renewable pp'!$27:$27,0))</f>
        <v>0.24299719887955182</v>
      </c>
      <c r="AC13" s="81">
        <f>INDEX('calculation renewable pp'!$27:$34,MATCH('output for script'!$A13,'calculation renewable pp'!$A$27:$A$34,0),MATCH('output for script'!AC$2,'calculation renewable pp'!$27:$27,0))</f>
        <v>2.211230148590923E-2</v>
      </c>
      <c r="AD13" s="81">
        <f>INDEX('calculation renewable pp'!$27:$34,MATCH('output for script'!$A13,'calculation renewable pp'!$A$27:$A$34,0),MATCH('output for script'!AD$2,'calculation renewable pp'!$27:$27,0))</f>
        <v>0.5</v>
      </c>
      <c r="AE13" s="81">
        <f>INDEX('calculation renewable pp'!$27:$34,MATCH('output for script'!$A13,'calculation renewable pp'!$A$27:$A$34,0),MATCH('output for script'!AE$2,'calculation renewable pp'!$27:$27,0))</f>
        <v>0.28231643260870964</v>
      </c>
      <c r="AF13" s="81">
        <f>INDEX('calculation renewable pp'!$27:$34,MATCH('output for script'!$A13,'calculation renewable pp'!$A$27:$A$34,0),MATCH('output for script'!AF$2,'calculation renewable pp'!$27:$27,0))</f>
        <v>0.1460050124617828</v>
      </c>
      <c r="AG13" s="82">
        <f>INDEX('calculation renewable pp'!$27:$34,MATCH('output for script'!$A13,'calculation renewable pp'!$A$27:$A$34,0),MATCH('output for script'!AG$2,'calculation renewable pp'!$27:$27,0))</f>
        <v>0.48219309990699688</v>
      </c>
      <c r="AH13" s="81">
        <f>INDEX('calculation renewable pp'!$27:$34,MATCH('output for script'!$A13,'calculation renewable pp'!$A$27:$A$34,0),MATCH('output for script'!AH$2,'calculation renewable pp'!$27:$27,0))</f>
        <v>0.31229780442565669</v>
      </c>
      <c r="AI13" s="81">
        <f>INDEX('calculation renewable pp'!$27:$34,MATCH('output for script'!$A13,'calculation renewable pp'!$A$27:$A$34,0),MATCH('output for script'!AI$2,'calculation renewable pp'!$27:$27,0))</f>
        <v>0.5</v>
      </c>
      <c r="AJ13" s="81">
        <f>INDEX('calculation renewable pp'!$27:$34,MATCH('output for script'!$A13,'calculation renewable pp'!$A$27:$A$34,0),MATCH('output for script'!AJ$2,'calculation renewable pp'!$27:$27,0))</f>
        <v>0.5</v>
      </c>
      <c r="AK13" s="81">
        <f>INDEX('calculation renewable pp'!$27:$34,MATCH('output for script'!$A13,'calculation renewable pp'!$A$27:$A$34,0),MATCH('output for script'!AK$2,'calculation renewable pp'!$27:$27,0))</f>
        <v>4.3363669129572895E-2</v>
      </c>
      <c r="AL13" s="81">
        <f>INDEX('calculation renewable pp'!$27:$34,MATCH('output for script'!$A13,'calculation renewable pp'!$A$27:$A$34,0),MATCH('output for script'!AL$2,'calculation renewable pp'!$27:$27,0))</f>
        <v>0.1201238959764475</v>
      </c>
      <c r="AM13" s="81">
        <f>INDEX('calculation renewable pp'!$27:$34,MATCH('output for script'!$A13,'calculation renewable pp'!$A$27:$A$34,0),MATCH('output for script'!AM$2,'calculation renewable pp'!$27:$27,0))</f>
        <v>0.5</v>
      </c>
      <c r="AN13" s="81">
        <f>INDEX('calculation renewable pp'!$27:$34,MATCH('output for script'!$A13,'calculation renewable pp'!$A$27:$A$34,0),MATCH('output for script'!AN$2,'calculation renewable pp'!$27:$27,0))</f>
        <v>9.1625207296849101E-2</v>
      </c>
      <c r="AO13" s="81">
        <f>INDEX('calculation renewable pp'!$27:$34,MATCH('output for script'!$A13,'calculation renewable pp'!$A$27:$A$34,0),MATCH('output for script'!AO$2,'calculation renewable pp'!$27:$27,0))</f>
        <v>9.9704126581737149E-3</v>
      </c>
      <c r="AP13" s="81">
        <f>INDEX('calculation renewable pp'!$27:$34,MATCH('output for script'!$A13,'calculation renewable pp'!$A$27:$A$34,0),MATCH('output for script'!AP$2,'calculation renewable pp'!$27:$27,0))</f>
        <v>0.5</v>
      </c>
      <c r="AQ13" s="81">
        <f>INDEX('calculation renewable pp'!$27:$34,MATCH('output for script'!$A13,'calculation renewable pp'!$A$27:$A$34,0),MATCH('output for script'!AQ$2,'calculation renewable pp'!$27:$27,0))</f>
        <v>7.1121943131461376E-2</v>
      </c>
      <c r="AR13" s="81">
        <f>INDEX('calculation renewable pp'!$27:$34,MATCH('output for script'!$A13,'calculation renewable pp'!$A$27:$A$34,0),MATCH('output for script'!AR$2,'calculation renewable pp'!$27:$27,0))</f>
        <v>9.5908886557770121E-2</v>
      </c>
      <c r="AS13" s="81">
        <f>INDEX('calculation renewable pp'!$27:$34,MATCH('output for script'!$A13,'calculation renewable pp'!$A$27:$A$34,0),MATCH('output for script'!AS$2,'calculation renewable pp'!$27:$27,0))</f>
        <v>8.0115915271187679E-2</v>
      </c>
      <c r="AT13" s="81">
        <f>INDEX('calculation renewable pp'!$27:$34,MATCH('output for script'!$A13,'calculation renewable pp'!$A$27:$A$34,0),MATCH('output for script'!AT$2,'calculation renewable pp'!$27:$27,0))</f>
        <v>6.1320754716981125E-2</v>
      </c>
      <c r="AU13" s="81">
        <f>INDEX('calculation renewable pp'!$27:$34,MATCH('output for script'!$A13,'calculation renewable pp'!$A$27:$A$34,0),MATCH('output for script'!AU$2,'calculation renewable pp'!$27:$27,0))</f>
        <v>0.11642857142857142</v>
      </c>
      <c r="AV13" s="81">
        <f>INDEX('calculation renewable pp'!$27:$34,MATCH('output for script'!$A13,'calculation renewable pp'!$A$27:$A$34,0),MATCH('output for script'!AV$2,'calculation renewable pp'!$27:$27,0))</f>
        <v>0</v>
      </c>
      <c r="AW13" s="81">
        <f>INDEX('calculation renewable pp'!$27:$34,MATCH('output for script'!$A13,'calculation renewable pp'!$A$27:$A$34,0),MATCH('output for script'!AW$2,'calculation renewable pp'!$27:$27,0))</f>
        <v>0.1073330210121841</v>
      </c>
      <c r="AX13" s="81">
        <f>INDEX('calculation renewable pp'!$27:$34,MATCH('output for script'!$A13,'calculation renewable pp'!$A$27:$A$34,0),MATCH('output for script'!AX$2,'calculation renewable pp'!$27:$27,0))</f>
        <v>1.4563106796116505E-2</v>
      </c>
      <c r="AY13" s="81">
        <f>INDEX('calculation renewable pp'!$27:$34,MATCH('output for script'!$A13,'calculation renewable pp'!$A$27:$A$34,0),MATCH('output for script'!AY$2,'calculation renewable pp'!$27:$27,0))</f>
        <v>0.5</v>
      </c>
      <c r="AZ13" s="81">
        <f>INDEX('calculation renewable pp'!$27:$34,MATCH('output for script'!$A13,'calculation renewable pp'!$A$27:$A$34,0),MATCH('output for script'!AZ$2,'calculation renewable pp'!$27:$27,0))</f>
        <v>0.5</v>
      </c>
      <c r="BA13" s="81">
        <f>INDEX('calculation renewable pp'!$27:$34,MATCH('output for script'!$A13,'calculation renewable pp'!$A$27:$A$34,0),MATCH('output for script'!BA$2,'calculation renewable pp'!$27:$27,0))</f>
        <v>0.5</v>
      </c>
      <c r="BB13" s="81">
        <f>INDEX('calculation renewable pp'!$27:$34,MATCH('output for script'!$A13,'calculation renewable pp'!$A$27:$A$34,0),MATCH('output for script'!BB$2,'calculation renewable pp'!$27:$27,0))</f>
        <v>0</v>
      </c>
      <c r="BC13" s="81">
        <f>INDEX('calculation renewable pp'!$27:$34,MATCH('output for script'!$A13,'calculation renewable pp'!$A$27:$A$34,0),MATCH('output for script'!BC$2,'calculation renewable pp'!$27:$27,0))</f>
        <v>1.5393182892223316E-2</v>
      </c>
      <c r="BD13" s="81">
        <f>INDEX('calculation renewable pp'!$27:$34,MATCH('output for script'!$A13,'calculation renewable pp'!$A$27:$A$34,0),MATCH('output for script'!BD$2,'calculation renewable pp'!$27:$27,0))</f>
        <v>0</v>
      </c>
      <c r="BE13" s="81">
        <f>INDEX('calculation renewable pp'!$27:$34,MATCH('output for script'!$A13,'calculation renewable pp'!$A$27:$A$34,0),MATCH('output for script'!BE$2,'calculation renewable pp'!$27:$27,0))</f>
        <v>0.24299719887955182</v>
      </c>
      <c r="BF13" s="81">
        <f>INDEX('calculation renewable pp'!$27:$34,MATCH('output for script'!$A13,'calculation renewable pp'!$A$27:$A$34,0),MATCH('output for script'!BF$2,'calculation renewable pp'!$27:$27,0))</f>
        <v>2.211230148590923E-2</v>
      </c>
      <c r="BG13" s="81">
        <f>INDEX('calculation renewable pp'!$27:$34,MATCH('output for script'!$A13,'calculation renewable pp'!$A$27:$A$34,0),MATCH('output for script'!BG$2,'calculation renewable pp'!$27:$27,0))</f>
        <v>0.5</v>
      </c>
      <c r="BH13" s="81">
        <f>INDEX('calculation renewable pp'!$27:$34,MATCH('output for script'!$A13,'calculation renewable pp'!$A$27:$A$34,0),MATCH('output for script'!BH$2,'calculation renewable pp'!$27:$27,0))</f>
        <v>0.28231643260870964</v>
      </c>
      <c r="BI13" s="81">
        <f>INDEX('calculation renewable pp'!$27:$34,MATCH('output for script'!$A13,'calculation renewable pp'!$A$27:$A$34,0),MATCH('output for script'!BI$2,'calculation renewable pp'!$27:$27,0))</f>
        <v>0.1460050124617828</v>
      </c>
      <c r="BJ13" s="2">
        <f>INDEX('calculation renewable pp'!$13:$23,MATCH('output for script'!$A13,'calculation renewable pp'!$A$13:$A$23,0),MATCH('output for script'!BJ$2,'calculation renewable pp'!$13:$13,0))</f>
        <v>820.73749999999995</v>
      </c>
      <c r="BK13" s="2">
        <f>INDEX('calculation renewable pp'!$13:$23,MATCH('output for script'!$A13,'calculation renewable pp'!$A$13:$A$23,0),MATCH('output for script'!BK$2,'calculation renewable pp'!$13:$13,0))</f>
        <v>1448</v>
      </c>
      <c r="BL13" s="2">
        <f>INDEX('calculation renewable pp'!$13:$23,MATCH('output for script'!$A13,'calculation renewable pp'!$A$13:$A$23,0),MATCH('output for script'!BL$2,'calculation renewable pp'!$13:$13,0))</f>
        <v>523.97500000000002</v>
      </c>
      <c r="BM13" s="2">
        <f>INDEX('calculation renewable pp'!$13:$23,MATCH('output for script'!$A13,'calculation renewable pp'!$A$13:$A$23,0),MATCH('output for script'!BM$2,'calculation renewable pp'!$13:$13,0))</f>
        <v>75.630499999999998</v>
      </c>
      <c r="BN13" s="2">
        <f>INDEX('calculation renewable pp'!$13:$23,MATCH('output for script'!$A13,'calculation renewable pp'!$A$13:$A$23,0),MATCH('output for script'!BN$2,'calculation renewable pp'!$13:$13,0))</f>
        <v>90.474999999999994</v>
      </c>
      <c r="BO13" s="2">
        <f>INDEX('calculation renewable pp'!$13:$23,MATCH('output for script'!$A13,'calculation renewable pp'!$A$13:$A$23,0),MATCH('output for script'!BO$2,'calculation renewable pp'!$13:$13,0))</f>
        <v>5875.5</v>
      </c>
      <c r="BP13" s="2">
        <f>INDEX('calculation renewable pp'!$13:$23,MATCH('output for script'!$A13,'calculation renewable pp'!$A$13:$A$23,0),MATCH('output for script'!BP$2,'calculation renewable pp'!$13:$13,0))</f>
        <v>540</v>
      </c>
      <c r="BQ13" s="2">
        <f>INDEX('calculation renewable pp'!$13:$23,MATCH('output for script'!$A13,'calculation renewable pp'!$A$13:$A$23,0),MATCH('output for script'!BQ$2,'calculation renewable pp'!$13:$13,0))</f>
        <v>11.05</v>
      </c>
      <c r="BR13" s="2">
        <f>INDEX('calculation renewable pp'!$13:$23,MATCH('output for script'!$A13,'calculation renewable pp'!$A$13:$A$23,0),MATCH('output for script'!BR$2,'calculation renewable pp'!$13:$13,0))</f>
        <v>88.131</v>
      </c>
      <c r="BS13" s="2">
        <f>INDEX('calculation renewable pp'!$13:$23,MATCH('output for script'!$A13,'calculation renewable pp'!$A$13:$A$23,0),MATCH('output for script'!BS$2,'calculation renewable pp'!$13:$13,0))</f>
        <v>111</v>
      </c>
      <c r="BT13" s="2">
        <f>INDEX('calculation renewable pp'!$13:$23,MATCH('output for script'!$A13,'calculation renewable pp'!$A$13:$A$23,0),MATCH('output for script'!BT$2,'calculation renewable pp'!$13:$13,0))</f>
        <v>768.67699999999991</v>
      </c>
      <c r="BU13" s="2">
        <f>INDEX('calculation renewable pp'!$13:$23,MATCH('output for script'!$A13,'calculation renewable pp'!$A$13:$A$23,0),MATCH('output for script'!BU$2,'calculation renewable pp'!$13:$13,0))</f>
        <v>1280</v>
      </c>
      <c r="BV13" s="2">
        <f>INDEX('calculation renewable pp'!$13:$23,MATCH('output for script'!$A13,'calculation renewable pp'!$A$13:$A$23,0),MATCH('output for script'!BV$2,'calculation renewable pp'!$13:$13,0))</f>
        <v>227.03200000000001</v>
      </c>
      <c r="BW13" s="2">
        <f>INDEX('calculation renewable pp'!$13:$23,MATCH('output for script'!$A13,'calculation renewable pp'!$A$13:$A$23,0),MATCH('output for script'!BW$2,'calculation renewable pp'!$13:$13,0))</f>
        <v>5.2</v>
      </c>
      <c r="BX13" s="2">
        <f>INDEX('calculation renewable pp'!$13:$23,MATCH('output for script'!$A13,'calculation renewable pp'!$A$13:$A$23,0),MATCH('output for script'!BX$2,'calculation renewable pp'!$13:$13,0))</f>
        <v>163</v>
      </c>
      <c r="BY13" s="2">
        <f>INDEX('calculation renewable pp'!$13:$23,MATCH('output for script'!$A13,'calculation renewable pp'!$A$13:$A$23,0),MATCH('output for script'!BY$2,'calculation renewable pp'!$13:$13,0))</f>
        <v>0</v>
      </c>
      <c r="BZ13" s="2">
        <f>INDEX('calculation renewable pp'!$13:$23,MATCH('output for script'!$A13,'calculation renewable pp'!$A$13:$A$23,0),MATCH('output for script'!BZ$2,'calculation renewable pp'!$13:$13,0))</f>
        <v>2239.5329999999999</v>
      </c>
      <c r="CA13" s="2">
        <f>INDEX('calculation renewable pp'!$13:$23,MATCH('output for script'!$A13,'calculation renewable pp'!$A$13:$A$23,0),MATCH('output for script'!CA$2,'calculation renewable pp'!$13:$13,0))</f>
        <v>1.5</v>
      </c>
      <c r="CB13" s="2">
        <f>INDEX('calculation renewable pp'!$13:$23,MATCH('output for script'!$A13,'calculation renewable pp'!$A$13:$A$23,0),MATCH('output for script'!CB$2,'calculation renewable pp'!$13:$13,0))</f>
        <v>79.867999999999995</v>
      </c>
      <c r="CC13" s="2">
        <f>INDEX('calculation renewable pp'!$13:$23,MATCH('output for script'!$A13,'calculation renewable pp'!$A$13:$A$23,0),MATCH('output for script'!CC$2,'calculation renewable pp'!$13:$13,0))</f>
        <v>1.651</v>
      </c>
      <c r="CD13" s="2">
        <f>INDEX('calculation renewable pp'!$13:$23,MATCH('output for script'!$A13,'calculation renewable pp'!$A$13:$A$23,0),MATCH('output for script'!CD$2,'calculation renewable pp'!$13:$13,0))</f>
        <v>3613</v>
      </c>
      <c r="CE13" s="2">
        <f>INDEX('calculation renewable pp'!$13:$23,MATCH('output for script'!$A13,'calculation renewable pp'!$A$13:$A$23,0),MATCH('output for script'!CE$2,'calculation renewable pp'!$13:$13,0))</f>
        <v>0</v>
      </c>
      <c r="CF13" s="2">
        <f>INDEX('calculation renewable pp'!$13:$23,MATCH('output for script'!$A13,'calculation renewable pp'!$A$13:$A$23,0),MATCH('output for script'!CF$2,'calculation renewable pp'!$13:$13,0))</f>
        <v>13.875999999999999</v>
      </c>
      <c r="CG13" s="2">
        <f>INDEX('calculation renewable pp'!$13:$23,MATCH('output for script'!$A13,'calculation renewable pp'!$A$13:$A$23,0),MATCH('output for script'!CG$2,'calculation renewable pp'!$13:$13,0))</f>
        <v>0</v>
      </c>
      <c r="CH13" s="2">
        <f>INDEX('calculation renewable pp'!$13:$23,MATCH('output for script'!$A13,'calculation renewable pp'!$A$13:$A$23,0),MATCH('output for script'!CH$2,'calculation renewable pp'!$13:$13,0))</f>
        <v>173.5</v>
      </c>
      <c r="CI13" s="2">
        <f>INDEX('calculation renewable pp'!$13:$23,MATCH('output for script'!$A13,'calculation renewable pp'!$A$13:$A$23,0),MATCH('output for script'!CI$2,'calculation renewable pp'!$13:$13,0))</f>
        <v>6.1444999999999999</v>
      </c>
      <c r="CJ13" s="2">
        <f>INDEX('calculation renewable pp'!$13:$23,MATCH('output for script'!$A13,'calculation renewable pp'!$A$13:$A$23,0),MATCH('output for script'!CJ$2,'calculation renewable pp'!$13:$13,0))</f>
        <v>295</v>
      </c>
      <c r="CK13" s="2">
        <f>INDEX('calculation renewable pp'!$13:$23,MATCH('output for script'!$A13,'calculation renewable pp'!$A$13:$A$23,0),MATCH('output for script'!CK$2,'calculation renewable pp'!$13:$13,0))</f>
        <v>43.804499999999997</v>
      </c>
      <c r="CL13" s="2">
        <f>INDEX('calculation renewable pp'!$13:$23,MATCH('output for script'!$A13,'calculation renewable pp'!$A$13:$A$23,0),MATCH('output for script'!CL$2,'calculation renewable pp'!$13:$13,0))</f>
        <v>17216.284999999989</v>
      </c>
    </row>
    <row r="14" spans="1:90" s="2" customFormat="1" x14ac:dyDescent="0.2">
      <c r="A14" s="2" t="s">
        <v>29</v>
      </c>
      <c r="B14" s="2" t="s">
        <v>22</v>
      </c>
      <c r="C14" s="2" t="s">
        <v>26</v>
      </c>
      <c r="D14" s="80">
        <f>INDEX('calculation renewable pp'!$27:$34,MATCH('output for script'!$A14,'calculation renewable pp'!$A$27:$A$34,0),MATCH('output for script'!D$2,'calculation renewable pp'!$27:$27,0))</f>
        <v>1</v>
      </c>
      <c r="E14" s="81">
        <f>INDEX('calculation renewable pp'!$27:$34,MATCH('output for script'!$A14,'calculation renewable pp'!$A$27:$A$34,0),MATCH('output for script'!E$2,'calculation renewable pp'!$27:$27,0))</f>
        <v>0.54655272155343959</v>
      </c>
      <c r="F14" s="81">
        <f>INDEX('calculation renewable pp'!$27:$34,MATCH('output for script'!$A14,'calculation renewable pp'!$A$27:$A$34,0),MATCH('output for script'!F$2,'calculation renewable pp'!$27:$27,0))</f>
        <v>1</v>
      </c>
      <c r="G14" s="81">
        <f>INDEX('calculation renewable pp'!$27:$34,MATCH('output for script'!$A14,'calculation renewable pp'!$A$27:$A$34,0),MATCH('output for script'!G$2,'calculation renewable pp'!$27:$27,0))</f>
        <v>1</v>
      </c>
      <c r="H14" s="81">
        <f>INDEX('calculation renewable pp'!$27:$34,MATCH('output for script'!$A14,'calculation renewable pp'!$A$27:$A$34,0),MATCH('output for script'!H$2,'calculation renewable pp'!$27:$27,0))</f>
        <v>1</v>
      </c>
      <c r="I14" s="81">
        <f>INDEX('calculation renewable pp'!$27:$34,MATCH('output for script'!$A14,'calculation renewable pp'!$A$27:$A$34,0),MATCH('output for script'!I$2,'calculation renewable pp'!$27:$27,0))</f>
        <v>0.80328877492190653</v>
      </c>
      <c r="J14" s="81">
        <f>INDEX('calculation renewable pp'!$27:$34,MATCH('output for script'!$A14,'calculation renewable pp'!$A$27:$A$34,0),MATCH('output for script'!J$2,'calculation renewable pp'!$27:$27,0))</f>
        <v>0.64903684003783013</v>
      </c>
      <c r="K14" s="81">
        <f>INDEX('calculation renewable pp'!$27:$34,MATCH('output for script'!$A14,'calculation renewable pp'!$A$27:$A$34,0),MATCH('output for script'!K$2,'calculation renewable pp'!$27:$27,0))</f>
        <v>1</v>
      </c>
      <c r="L14" s="81">
        <f>INDEX('calculation renewable pp'!$27:$34,MATCH('output for script'!$A14,'calculation renewable pp'!$A$27:$A$34,0),MATCH('output for script'!L$2,'calculation renewable pp'!$27:$27,0))</f>
        <v>1</v>
      </c>
      <c r="M14" s="81">
        <f>INDEX('calculation renewable pp'!$27:$34,MATCH('output for script'!$A14,'calculation renewable pp'!$A$27:$A$34,0),MATCH('output for script'!M$2,'calculation renewable pp'!$27:$27,0))</f>
        <v>0.96459892388170432</v>
      </c>
      <c r="N14" s="81">
        <f>INDEX('calculation renewable pp'!$27:$34,MATCH('output for script'!$A14,'calculation renewable pp'!$A$27:$A$34,0),MATCH('output for script'!N$2,'calculation renewable pp'!$27:$27,0))</f>
        <v>1</v>
      </c>
      <c r="O14" s="81">
        <f>INDEX('calculation renewable pp'!$27:$34,MATCH('output for script'!$A14,'calculation renewable pp'!$A$27:$A$34,0),MATCH('output for script'!O$2,'calculation renewable pp'!$27:$27,0))</f>
        <v>0.5861973296873787</v>
      </c>
      <c r="P14" s="81">
        <f>INDEX('calculation renewable pp'!$27:$34,MATCH('output for script'!$A14,'calculation renewable pp'!$A$27:$A$34,0),MATCH('output for script'!P$2,'calculation renewable pp'!$27:$27,0))</f>
        <v>1</v>
      </c>
      <c r="Q14" s="81">
        <f>INDEX('calculation renewable pp'!$27:$34,MATCH('output for script'!$A14,'calculation renewable pp'!$A$27:$A$34,0),MATCH('output for script'!Q$2,'calculation renewable pp'!$27:$27,0))</f>
        <v>1</v>
      </c>
      <c r="R14" s="81">
        <f>INDEX('calculation renewable pp'!$27:$34,MATCH('output for script'!$A14,'calculation renewable pp'!$A$27:$A$34,0),MATCH('output for script'!R$2,'calculation renewable pp'!$27:$27,0))</f>
        <v>1</v>
      </c>
      <c r="S14" s="81">
        <f>INDEX('calculation renewable pp'!$27:$34,MATCH('output for script'!$A14,'calculation renewable pp'!$A$27:$A$34,0),MATCH('output for script'!S$2,'calculation renewable pp'!$27:$27,0))</f>
        <v>1</v>
      </c>
      <c r="T14" s="81">
        <f>INDEX('calculation renewable pp'!$27:$34,MATCH('output for script'!$A14,'calculation renewable pp'!$A$27:$A$34,0),MATCH('output for script'!T$2,'calculation renewable pp'!$27:$27,0))</f>
        <v>1</v>
      </c>
      <c r="U14" s="81">
        <f>INDEX('calculation renewable pp'!$27:$34,MATCH('output for script'!$A14,'calculation renewable pp'!$A$27:$A$34,0),MATCH('output for script'!U$2,'calculation renewable pp'!$27:$27,0))</f>
        <v>1</v>
      </c>
      <c r="V14" s="81">
        <f>INDEX('calculation renewable pp'!$27:$34,MATCH('output for script'!$A14,'calculation renewable pp'!$A$27:$A$34,0),MATCH('output for script'!V$2,'calculation renewable pp'!$27:$27,0))</f>
        <v>1</v>
      </c>
      <c r="W14" s="81">
        <f>INDEX('calculation renewable pp'!$27:$34,MATCH('output for script'!$A14,'calculation renewable pp'!$A$27:$A$34,0),MATCH('output for script'!W$2,'calculation renewable pp'!$27:$27,0))</f>
        <v>1</v>
      </c>
      <c r="X14" s="81">
        <f>INDEX('calculation renewable pp'!$27:$34,MATCH('output for script'!$A14,'calculation renewable pp'!$A$27:$A$34,0),MATCH('output for script'!X$2,'calculation renewable pp'!$27:$27,0))</f>
        <v>0.73273023101588575</v>
      </c>
      <c r="Y14" s="81">
        <f>INDEX('calculation renewable pp'!$27:$34,MATCH('output for script'!$A14,'calculation renewable pp'!$A$27:$A$34,0),MATCH('output for script'!Y$2,'calculation renewable pp'!$27:$27,0))</f>
        <v>1</v>
      </c>
      <c r="Z14" s="81">
        <f>INDEX('calculation renewable pp'!$27:$34,MATCH('output for script'!$A14,'calculation renewable pp'!$A$27:$A$34,0),MATCH('output for script'!Z$2,'calculation renewable pp'!$27:$27,0))</f>
        <v>1</v>
      </c>
      <c r="AA14" s="81">
        <f>INDEX('calculation renewable pp'!$27:$34,MATCH('output for script'!$A14,'calculation renewable pp'!$A$27:$A$34,0),MATCH('output for script'!AA$2,'calculation renewable pp'!$27:$27,0))</f>
        <v>1</v>
      </c>
      <c r="AB14" s="81">
        <f>INDEX('calculation renewable pp'!$27:$34,MATCH('output for script'!$A14,'calculation renewable pp'!$A$27:$A$34,0),MATCH('output for script'!AB$2,'calculation renewable pp'!$27:$27,0))</f>
        <v>0.97661559728141911</v>
      </c>
      <c r="AC14" s="81">
        <f>INDEX('calculation renewable pp'!$27:$34,MATCH('output for script'!$A14,'calculation renewable pp'!$A$27:$A$34,0),MATCH('output for script'!AC$2,'calculation renewable pp'!$27:$27,0))</f>
        <v>1</v>
      </c>
      <c r="AD14" s="81">
        <f>INDEX('calculation renewable pp'!$27:$34,MATCH('output for script'!$A14,'calculation renewable pp'!$A$27:$A$34,0),MATCH('output for script'!AD$2,'calculation renewable pp'!$27:$27,0))</f>
        <v>1</v>
      </c>
      <c r="AE14" s="81">
        <f>INDEX('calculation renewable pp'!$27:$34,MATCH('output for script'!$A14,'calculation renewable pp'!$A$27:$A$34,0),MATCH('output for script'!AE$2,'calculation renewable pp'!$27:$27,0))</f>
        <v>1</v>
      </c>
      <c r="AF14" s="81">
        <f>INDEX('calculation renewable pp'!$27:$34,MATCH('output for script'!$A14,'calculation renewable pp'!$A$27:$A$34,0),MATCH('output for script'!AF$2,'calculation renewable pp'!$27:$27,0))</f>
        <v>0.90166985460892035</v>
      </c>
      <c r="AG14" s="82">
        <f>INDEX('calculation renewable pp'!$27:$34,MATCH('output for script'!$A14,'calculation renewable pp'!$A$27:$A$34,0),MATCH('output for script'!AG$2,'calculation renewable pp'!$27:$27,0))</f>
        <v>1</v>
      </c>
      <c r="AH14" s="81">
        <f>INDEX('calculation renewable pp'!$27:$34,MATCH('output for script'!$A14,'calculation renewable pp'!$A$27:$A$34,0),MATCH('output for script'!AH$2,'calculation renewable pp'!$27:$27,0))</f>
        <v>0.54655272155343959</v>
      </c>
      <c r="AI14" s="81">
        <f>INDEX('calculation renewable pp'!$27:$34,MATCH('output for script'!$A14,'calculation renewable pp'!$A$27:$A$34,0),MATCH('output for script'!AI$2,'calculation renewable pp'!$27:$27,0))</f>
        <v>1</v>
      </c>
      <c r="AJ14" s="81">
        <f>INDEX('calculation renewable pp'!$27:$34,MATCH('output for script'!$A14,'calculation renewable pp'!$A$27:$A$34,0),MATCH('output for script'!AJ$2,'calculation renewable pp'!$27:$27,0))</f>
        <v>1</v>
      </c>
      <c r="AK14" s="81">
        <f>INDEX('calculation renewable pp'!$27:$34,MATCH('output for script'!$A14,'calculation renewable pp'!$A$27:$A$34,0),MATCH('output for script'!AK$2,'calculation renewable pp'!$27:$27,0))</f>
        <v>1</v>
      </c>
      <c r="AL14" s="81">
        <f>INDEX('calculation renewable pp'!$27:$34,MATCH('output for script'!$A14,'calculation renewable pp'!$A$27:$A$34,0),MATCH('output for script'!AL$2,'calculation renewable pp'!$27:$27,0))</f>
        <v>0.80328877492190653</v>
      </c>
      <c r="AM14" s="81">
        <f>INDEX('calculation renewable pp'!$27:$34,MATCH('output for script'!$A14,'calculation renewable pp'!$A$27:$A$34,0),MATCH('output for script'!AM$2,'calculation renewable pp'!$27:$27,0))</f>
        <v>0.64903684003783013</v>
      </c>
      <c r="AN14" s="81">
        <f>INDEX('calculation renewable pp'!$27:$34,MATCH('output for script'!$A14,'calculation renewable pp'!$A$27:$A$34,0),MATCH('output for script'!AN$2,'calculation renewable pp'!$27:$27,0))</f>
        <v>1</v>
      </c>
      <c r="AO14" s="81">
        <f>INDEX('calculation renewable pp'!$27:$34,MATCH('output for script'!$A14,'calculation renewable pp'!$A$27:$A$34,0),MATCH('output for script'!AO$2,'calculation renewable pp'!$27:$27,0))</f>
        <v>1</v>
      </c>
      <c r="AP14" s="81">
        <f>INDEX('calculation renewable pp'!$27:$34,MATCH('output for script'!$A14,'calculation renewable pp'!$A$27:$A$34,0),MATCH('output for script'!AP$2,'calculation renewable pp'!$27:$27,0))</f>
        <v>0.96459892388170432</v>
      </c>
      <c r="AQ14" s="81">
        <f>INDEX('calculation renewable pp'!$27:$34,MATCH('output for script'!$A14,'calculation renewable pp'!$A$27:$A$34,0),MATCH('output for script'!AQ$2,'calculation renewable pp'!$27:$27,0))</f>
        <v>1</v>
      </c>
      <c r="AR14" s="81">
        <f>INDEX('calculation renewable pp'!$27:$34,MATCH('output for script'!$A14,'calculation renewable pp'!$A$27:$A$34,0),MATCH('output for script'!AR$2,'calculation renewable pp'!$27:$27,0))</f>
        <v>0.5861973296873787</v>
      </c>
      <c r="AS14" s="81">
        <f>INDEX('calculation renewable pp'!$27:$34,MATCH('output for script'!$A14,'calculation renewable pp'!$A$27:$A$34,0),MATCH('output for script'!AS$2,'calculation renewable pp'!$27:$27,0))</f>
        <v>1</v>
      </c>
      <c r="AT14" s="81">
        <f>INDEX('calculation renewable pp'!$27:$34,MATCH('output for script'!$A14,'calculation renewable pp'!$A$27:$A$34,0),MATCH('output for script'!AT$2,'calculation renewable pp'!$27:$27,0))</f>
        <v>1</v>
      </c>
      <c r="AU14" s="81">
        <f>INDEX('calculation renewable pp'!$27:$34,MATCH('output for script'!$A14,'calculation renewable pp'!$A$27:$A$34,0),MATCH('output for script'!AU$2,'calculation renewable pp'!$27:$27,0))</f>
        <v>1</v>
      </c>
      <c r="AV14" s="81">
        <f>INDEX('calculation renewable pp'!$27:$34,MATCH('output for script'!$A14,'calculation renewable pp'!$A$27:$A$34,0),MATCH('output for script'!AV$2,'calculation renewable pp'!$27:$27,0))</f>
        <v>1</v>
      </c>
      <c r="AW14" s="81">
        <f>INDEX('calculation renewable pp'!$27:$34,MATCH('output for script'!$A14,'calculation renewable pp'!$A$27:$A$34,0),MATCH('output for script'!AW$2,'calculation renewable pp'!$27:$27,0))</f>
        <v>1</v>
      </c>
      <c r="AX14" s="81">
        <f>INDEX('calculation renewable pp'!$27:$34,MATCH('output for script'!$A14,'calculation renewable pp'!$A$27:$A$34,0),MATCH('output for script'!AX$2,'calculation renewable pp'!$27:$27,0))</f>
        <v>1</v>
      </c>
      <c r="AY14" s="81">
        <f>INDEX('calculation renewable pp'!$27:$34,MATCH('output for script'!$A14,'calculation renewable pp'!$A$27:$A$34,0),MATCH('output for script'!AY$2,'calculation renewable pp'!$27:$27,0))</f>
        <v>1</v>
      </c>
      <c r="AZ14" s="81">
        <f>INDEX('calculation renewable pp'!$27:$34,MATCH('output for script'!$A14,'calculation renewable pp'!$A$27:$A$34,0),MATCH('output for script'!AZ$2,'calculation renewable pp'!$27:$27,0))</f>
        <v>1</v>
      </c>
      <c r="BA14" s="81">
        <f>INDEX('calculation renewable pp'!$27:$34,MATCH('output for script'!$A14,'calculation renewable pp'!$A$27:$A$34,0),MATCH('output for script'!BA$2,'calculation renewable pp'!$27:$27,0))</f>
        <v>0.73273023101588575</v>
      </c>
      <c r="BB14" s="81">
        <f>INDEX('calculation renewable pp'!$27:$34,MATCH('output for script'!$A14,'calculation renewable pp'!$A$27:$A$34,0),MATCH('output for script'!BB$2,'calculation renewable pp'!$27:$27,0))</f>
        <v>1</v>
      </c>
      <c r="BC14" s="81">
        <f>INDEX('calculation renewable pp'!$27:$34,MATCH('output for script'!$A14,'calculation renewable pp'!$A$27:$A$34,0),MATCH('output for script'!BC$2,'calculation renewable pp'!$27:$27,0))</f>
        <v>1</v>
      </c>
      <c r="BD14" s="81">
        <f>INDEX('calculation renewable pp'!$27:$34,MATCH('output for script'!$A14,'calculation renewable pp'!$A$27:$A$34,0),MATCH('output for script'!BD$2,'calculation renewable pp'!$27:$27,0))</f>
        <v>1</v>
      </c>
      <c r="BE14" s="81">
        <f>INDEX('calculation renewable pp'!$27:$34,MATCH('output for script'!$A14,'calculation renewable pp'!$A$27:$A$34,0),MATCH('output for script'!BE$2,'calculation renewable pp'!$27:$27,0))</f>
        <v>0.97661559728141911</v>
      </c>
      <c r="BF14" s="81">
        <f>INDEX('calculation renewable pp'!$27:$34,MATCH('output for script'!$A14,'calculation renewable pp'!$A$27:$A$34,0),MATCH('output for script'!BF$2,'calculation renewable pp'!$27:$27,0))</f>
        <v>1</v>
      </c>
      <c r="BG14" s="81">
        <f>INDEX('calculation renewable pp'!$27:$34,MATCH('output for script'!$A14,'calculation renewable pp'!$A$27:$A$34,0),MATCH('output for script'!BG$2,'calculation renewable pp'!$27:$27,0))</f>
        <v>1</v>
      </c>
      <c r="BH14" s="81">
        <f>INDEX('calculation renewable pp'!$27:$34,MATCH('output for script'!$A14,'calculation renewable pp'!$A$27:$A$34,0),MATCH('output for script'!BH$2,'calculation renewable pp'!$27:$27,0))</f>
        <v>1</v>
      </c>
      <c r="BI14" s="81">
        <f>INDEX('calculation renewable pp'!$27:$34,MATCH('output for script'!$A14,'calculation renewable pp'!$A$27:$A$34,0),MATCH('output for script'!BI$2,'calculation renewable pp'!$27:$27,0))</f>
        <v>0.90166985460892035</v>
      </c>
      <c r="BJ14" s="2">
        <f>INDEX('calculation renewable pp'!$13:$23,MATCH('output for script'!$A14,'calculation renewable pp'!$A$13:$A$23,0),MATCH('output for script'!BJ$2,'calculation renewable pp'!$13:$13,0))</f>
        <v>3224.1170000000002</v>
      </c>
      <c r="BK14" s="2">
        <f>INDEX('calculation renewable pp'!$13:$23,MATCH('output for script'!$A14,'calculation renewable pp'!$A$13:$A$23,0),MATCH('output for script'!BK$2,'calculation renewable pp'!$13:$13,0))</f>
        <v>2307.9</v>
      </c>
      <c r="BL14" s="2">
        <f>INDEX('calculation renewable pp'!$13:$23,MATCH('output for script'!$A14,'calculation renewable pp'!$A$13:$A$23,0),MATCH('output for script'!BL$2,'calculation renewable pp'!$13:$13,0))</f>
        <v>703.12</v>
      </c>
      <c r="BM14" s="2">
        <f>INDEX('calculation renewable pp'!$13:$23,MATCH('output for script'!$A14,'calculation renewable pp'!$A$13:$A$23,0),MATCH('output for script'!BM$2,'calculation renewable pp'!$13:$13,0))</f>
        <v>157.72499999999999</v>
      </c>
      <c r="BN14" s="2">
        <f>INDEX('calculation renewable pp'!$13:$23,MATCH('output for script'!$A14,'calculation renewable pp'!$A$13:$A$23,0),MATCH('output for script'!BN$2,'calculation renewable pp'!$13:$13,0))</f>
        <v>339.41399999999999</v>
      </c>
      <c r="BO14" s="2">
        <f>INDEX('calculation renewable pp'!$13:$23,MATCH('output for script'!$A14,'calculation renewable pp'!$A$13:$A$23,0),MATCH('output for script'!BO$2,'calculation renewable pp'!$13:$13,0))</f>
        <v>53187</v>
      </c>
      <c r="BP14" s="2">
        <f>INDEX('calculation renewable pp'!$13:$23,MATCH('output for script'!$A14,'calculation renewable pp'!$A$13:$A$23,0),MATCH('output for script'!BP$2,'calculation renewable pp'!$13:$13,0))</f>
        <v>4402.1400000000003</v>
      </c>
      <c r="BQ14" s="2">
        <f>INDEX('calculation renewable pp'!$13:$23,MATCH('output for script'!$A14,'calculation renewable pp'!$A$13:$A$23,0),MATCH('output for script'!BQ$2,'calculation renewable pp'!$13:$13,0))</f>
        <v>316</v>
      </c>
      <c r="BR14" s="2">
        <f>INDEX('calculation renewable pp'!$13:$23,MATCH('output for script'!$A14,'calculation renewable pp'!$A$13:$A$23,0),MATCH('output for script'!BR$2,'calculation renewable pp'!$13:$13,0))</f>
        <v>25590.076000000001</v>
      </c>
      <c r="BS14" s="2">
        <f>INDEX('calculation renewable pp'!$13:$23,MATCH('output for script'!$A14,'calculation renewable pp'!$A$13:$A$23,0),MATCH('output for script'!BS$2,'calculation renewable pp'!$13:$13,0))</f>
        <v>2211</v>
      </c>
      <c r="BT14" s="2">
        <f>INDEX('calculation renewable pp'!$13:$23,MATCH('output for script'!$A14,'calculation renewable pp'!$A$13:$A$23,0),MATCH('output for script'!BT$2,'calculation renewable pp'!$13:$13,0))</f>
        <v>16456.853999999999</v>
      </c>
      <c r="BU14" s="2">
        <f>INDEX('calculation renewable pp'!$13:$23,MATCH('output for script'!$A14,'calculation renewable pp'!$A$13:$A$23,0),MATCH('output for script'!BU$2,'calculation renewable pp'!$13:$13,0))</f>
        <v>14124.647999999999</v>
      </c>
      <c r="BV14" s="2">
        <f>INDEX('calculation renewable pp'!$13:$23,MATCH('output for script'!$A14,'calculation renewable pp'!$A$13:$A$23,0),MATCH('output for script'!BV$2,'calculation renewable pp'!$13:$13,0))</f>
        <v>3589</v>
      </c>
      <c r="BW14" s="2">
        <f>INDEX('calculation renewable pp'!$13:$23,MATCH('output for script'!$A14,'calculation renewable pp'!$A$13:$A$23,0),MATCH('output for script'!BW$2,'calculation renewable pp'!$13:$13,0))</f>
        <v>646.29999999999995</v>
      </c>
      <c r="BX14" s="2">
        <f>INDEX('calculation renewable pp'!$13:$23,MATCH('output for script'!$A14,'calculation renewable pp'!$A$13:$A$23,0),MATCH('output for script'!BX$2,'calculation renewable pp'!$13:$13,0))</f>
        <v>323</v>
      </c>
      <c r="BY14" s="2">
        <f>INDEX('calculation renewable pp'!$13:$23,MATCH('output for script'!$A14,'calculation renewable pp'!$A$13:$A$23,0),MATCH('output for script'!BY$2,'calculation renewable pp'!$13:$13,0))</f>
        <v>4126.45</v>
      </c>
      <c r="BZ14" s="2">
        <f>INDEX('calculation renewable pp'!$13:$23,MATCH('output for script'!$A14,'calculation renewable pp'!$A$13:$A$23,0),MATCH('output for script'!BZ$2,'calculation renewable pp'!$13:$13,0))</f>
        <v>10679.46</v>
      </c>
      <c r="CA14" s="2">
        <f>INDEX('calculation renewable pp'!$13:$23,MATCH('output for script'!$A14,'calculation renewable pp'!$A$13:$A$23,0),MATCH('output for script'!CA$2,'calculation renewable pp'!$13:$13,0))</f>
        <v>534</v>
      </c>
      <c r="CB14" s="2">
        <f>INDEX('calculation renewable pp'!$13:$23,MATCH('output for script'!$A14,'calculation renewable pp'!$A$13:$A$23,0),MATCH('output for script'!CB$2,'calculation renewable pp'!$13:$13,0))</f>
        <v>135.79400000000001</v>
      </c>
      <c r="CC14" s="2">
        <f>INDEX('calculation renewable pp'!$13:$23,MATCH('output for script'!$A14,'calculation renewable pp'!$A$13:$A$23,0),MATCH('output for script'!CC$2,'calculation renewable pp'!$13:$13,0))</f>
        <v>77.921999999999997</v>
      </c>
      <c r="CD14" s="2">
        <f>INDEX('calculation renewable pp'!$13:$23,MATCH('output for script'!$A14,'calculation renewable pp'!$A$13:$A$23,0),MATCH('output for script'!CD$2,'calculation renewable pp'!$13:$13,0))</f>
        <v>3527.1579999999999</v>
      </c>
      <c r="CE14" s="2">
        <f>INDEX('calculation renewable pp'!$13:$23,MATCH('output for script'!$A14,'calculation renewable pp'!$A$13:$A$23,0),MATCH('output for script'!CE$2,'calculation renewable pp'!$13:$13,0))</f>
        <v>5836.8230000000003</v>
      </c>
      <c r="CF14" s="2">
        <f>INDEX('calculation renewable pp'!$13:$23,MATCH('output for script'!$A14,'calculation renewable pp'!$A$13:$A$23,0),MATCH('output for script'!CF$2,'calculation renewable pp'!$13:$13,0))</f>
        <v>5222.7449999999999</v>
      </c>
      <c r="CG14" s="2">
        <f>INDEX('calculation renewable pp'!$13:$23,MATCH('output for script'!$A14,'calculation renewable pp'!$A$13:$A$23,0),MATCH('output for script'!CG$2,'calculation renewable pp'!$13:$13,0))</f>
        <v>3037.5149999999999</v>
      </c>
      <c r="CH14" s="2">
        <f>INDEX('calculation renewable pp'!$13:$23,MATCH('output for script'!$A14,'calculation renewable pp'!$A$13:$A$23,0),MATCH('output for script'!CH$2,'calculation renewable pp'!$13:$13,0))</f>
        <v>8478</v>
      </c>
      <c r="CI14" s="2">
        <f>INDEX('calculation renewable pp'!$13:$23,MATCH('output for script'!$A14,'calculation renewable pp'!$A$13:$A$23,0),MATCH('output for script'!CI$2,'calculation renewable pp'!$13:$13,0))</f>
        <v>3.3</v>
      </c>
      <c r="CJ14" s="2">
        <f>INDEX('calculation renewable pp'!$13:$23,MATCH('output for script'!$A14,'calculation renewable pp'!$A$13:$A$23,0),MATCH('output for script'!CJ$2,'calculation renewable pp'!$13:$13,0))</f>
        <v>4</v>
      </c>
      <c r="CK14" s="2">
        <f>INDEX('calculation renewable pp'!$13:$23,MATCH('output for script'!$A14,'calculation renewable pp'!$A$13:$A$23,0),MATCH('output for script'!CK$2,'calculation renewable pp'!$13:$13,0))</f>
        <v>0.1</v>
      </c>
      <c r="CL14" s="2">
        <f>INDEX('calculation renewable pp'!$13:$23,MATCH('output for script'!$A14,'calculation renewable pp'!$A$13:$A$23,0),MATCH('output for script'!CL$2,'calculation renewable pp'!$13:$13,0))</f>
        <v>155116.913</v>
      </c>
    </row>
    <row r="15" spans="1:90" s="2" customFormat="1" x14ac:dyDescent="0.2">
      <c r="A15" s="2" t="s">
        <v>28</v>
      </c>
      <c r="B15" s="2" t="s">
        <v>22</v>
      </c>
      <c r="C15" s="2" t="s">
        <v>26</v>
      </c>
      <c r="D15" s="80">
        <f>INDEX('calculation renewable pp'!$27:$34,MATCH('output for script'!$A15,'calculation renewable pp'!$A$27:$A$34,0),MATCH('output for script'!D$2,'calculation renewable pp'!$27:$27,0))</f>
        <v>0</v>
      </c>
      <c r="E15" s="81">
        <f>INDEX('calculation renewable pp'!$27:$34,MATCH('output for script'!$A15,'calculation renewable pp'!$A$27:$A$34,0),MATCH('output for script'!E$2,'calculation renewable pp'!$27:$27,0))</f>
        <v>0.45344727844656052</v>
      </c>
      <c r="F15" s="81">
        <f>INDEX('calculation renewable pp'!$27:$34,MATCH('output for script'!$A15,'calculation renewable pp'!$A$27:$A$34,0),MATCH('output for script'!F$2,'calculation renewable pp'!$27:$27,0))</f>
        <v>0</v>
      </c>
      <c r="G15" s="81">
        <f>INDEX('calculation renewable pp'!$27:$34,MATCH('output for script'!$A15,'calculation renewable pp'!$A$27:$A$34,0),MATCH('output for script'!G$2,'calculation renewable pp'!$27:$27,0))</f>
        <v>0</v>
      </c>
      <c r="H15" s="81">
        <f>INDEX('calculation renewable pp'!$27:$34,MATCH('output for script'!$A15,'calculation renewable pp'!$A$27:$A$34,0),MATCH('output for script'!H$2,'calculation renewable pp'!$27:$27,0))</f>
        <v>0</v>
      </c>
      <c r="I15" s="81">
        <f>INDEX('calculation renewable pp'!$27:$34,MATCH('output for script'!$A15,'calculation renewable pp'!$A$27:$A$34,0),MATCH('output for script'!I$2,'calculation renewable pp'!$27:$27,0))</f>
        <v>0.19671122507809341</v>
      </c>
      <c r="J15" s="81">
        <f>INDEX('calculation renewable pp'!$27:$34,MATCH('output for script'!$A15,'calculation renewable pp'!$A$27:$A$34,0),MATCH('output for script'!J$2,'calculation renewable pp'!$27:$27,0))</f>
        <v>0.35096315996216992</v>
      </c>
      <c r="K15" s="81">
        <f>INDEX('calculation renewable pp'!$27:$34,MATCH('output for script'!$A15,'calculation renewable pp'!$A$27:$A$34,0),MATCH('output for script'!K$2,'calculation renewable pp'!$27:$27,0))</f>
        <v>0</v>
      </c>
      <c r="L15" s="81">
        <f>INDEX('calculation renewable pp'!$27:$34,MATCH('output for script'!$A15,'calculation renewable pp'!$A$27:$A$34,0),MATCH('output for script'!L$2,'calculation renewable pp'!$27:$27,0))</f>
        <v>0</v>
      </c>
      <c r="M15" s="81">
        <f>INDEX('calculation renewable pp'!$27:$34,MATCH('output for script'!$A15,'calculation renewable pp'!$A$27:$A$34,0),MATCH('output for script'!M$2,'calculation renewable pp'!$27:$27,0))</f>
        <v>3.5401076118295724E-2</v>
      </c>
      <c r="N15" s="81">
        <f>INDEX('calculation renewable pp'!$27:$34,MATCH('output for script'!$A15,'calculation renewable pp'!$A$27:$A$34,0),MATCH('output for script'!N$2,'calculation renewable pp'!$27:$27,0))</f>
        <v>0</v>
      </c>
      <c r="O15" s="81">
        <f>INDEX('calculation renewable pp'!$27:$34,MATCH('output for script'!$A15,'calculation renewable pp'!$A$27:$A$34,0),MATCH('output for script'!O$2,'calculation renewable pp'!$27:$27,0))</f>
        <v>0.41380267031262136</v>
      </c>
      <c r="P15" s="81">
        <f>INDEX('calculation renewable pp'!$27:$34,MATCH('output for script'!$A15,'calculation renewable pp'!$A$27:$A$34,0),MATCH('output for script'!P$2,'calculation renewable pp'!$27:$27,0))</f>
        <v>0</v>
      </c>
      <c r="Q15" s="81">
        <f>INDEX('calculation renewable pp'!$27:$34,MATCH('output for script'!$A15,'calculation renewable pp'!$A$27:$A$34,0),MATCH('output for script'!Q$2,'calculation renewable pp'!$27:$27,0))</f>
        <v>0</v>
      </c>
      <c r="R15" s="81">
        <f>INDEX('calculation renewable pp'!$27:$34,MATCH('output for script'!$A15,'calculation renewable pp'!$A$27:$A$34,0),MATCH('output for script'!R$2,'calculation renewable pp'!$27:$27,0))</f>
        <v>0</v>
      </c>
      <c r="S15" s="81">
        <f>INDEX('calculation renewable pp'!$27:$34,MATCH('output for script'!$A15,'calculation renewable pp'!$A$27:$A$34,0),MATCH('output for script'!S$2,'calculation renewable pp'!$27:$27,0))</f>
        <v>0</v>
      </c>
      <c r="T15" s="81">
        <f>INDEX('calculation renewable pp'!$27:$34,MATCH('output for script'!$A15,'calculation renewable pp'!$A$27:$A$34,0),MATCH('output for script'!T$2,'calculation renewable pp'!$27:$27,0))</f>
        <v>0</v>
      </c>
      <c r="U15" s="81">
        <f>INDEX('calculation renewable pp'!$27:$34,MATCH('output for script'!$A15,'calculation renewable pp'!$A$27:$A$34,0),MATCH('output for script'!U$2,'calculation renewable pp'!$27:$27,0))</f>
        <v>0</v>
      </c>
      <c r="V15" s="81">
        <f>INDEX('calculation renewable pp'!$27:$34,MATCH('output for script'!$A15,'calculation renewable pp'!$A$27:$A$34,0),MATCH('output for script'!V$2,'calculation renewable pp'!$27:$27,0))</f>
        <v>0</v>
      </c>
      <c r="W15" s="81">
        <f>INDEX('calculation renewable pp'!$27:$34,MATCH('output for script'!$A15,'calculation renewable pp'!$A$27:$A$34,0),MATCH('output for script'!W$2,'calculation renewable pp'!$27:$27,0))</f>
        <v>0</v>
      </c>
      <c r="X15" s="81">
        <f>INDEX('calculation renewable pp'!$27:$34,MATCH('output for script'!$A15,'calculation renewable pp'!$A$27:$A$34,0),MATCH('output for script'!X$2,'calculation renewable pp'!$27:$27,0))</f>
        <v>0.26726976898411442</v>
      </c>
      <c r="Y15" s="81">
        <f>INDEX('calculation renewable pp'!$27:$34,MATCH('output for script'!$A15,'calculation renewable pp'!$A$27:$A$34,0),MATCH('output for script'!Y$2,'calculation renewable pp'!$27:$27,0))</f>
        <v>0</v>
      </c>
      <c r="Z15" s="81">
        <f>INDEX('calculation renewable pp'!$27:$34,MATCH('output for script'!$A15,'calculation renewable pp'!$A$27:$A$34,0),MATCH('output for script'!Z$2,'calculation renewable pp'!$27:$27,0))</f>
        <v>0</v>
      </c>
      <c r="AA15" s="81">
        <f>INDEX('calculation renewable pp'!$27:$34,MATCH('output for script'!$A15,'calculation renewable pp'!$A$27:$A$34,0),MATCH('output for script'!AA$2,'calculation renewable pp'!$27:$27,0))</f>
        <v>0</v>
      </c>
      <c r="AB15" s="81">
        <f>INDEX('calculation renewable pp'!$27:$34,MATCH('output for script'!$A15,'calculation renewable pp'!$A$27:$A$34,0),MATCH('output for script'!AB$2,'calculation renewable pp'!$27:$27,0))</f>
        <v>2.3384402718580808E-2</v>
      </c>
      <c r="AC15" s="81">
        <f>INDEX('calculation renewable pp'!$27:$34,MATCH('output for script'!$A15,'calculation renewable pp'!$A$27:$A$34,0),MATCH('output for script'!AC$2,'calculation renewable pp'!$27:$27,0))</f>
        <v>0</v>
      </c>
      <c r="AD15" s="81">
        <f>INDEX('calculation renewable pp'!$27:$34,MATCH('output for script'!$A15,'calculation renewable pp'!$A$27:$A$34,0),MATCH('output for script'!AD$2,'calculation renewable pp'!$27:$27,0))</f>
        <v>0</v>
      </c>
      <c r="AE15" s="81">
        <f>INDEX('calculation renewable pp'!$27:$34,MATCH('output for script'!$A15,'calculation renewable pp'!$A$27:$A$34,0),MATCH('output for script'!AE$2,'calculation renewable pp'!$27:$27,0))</f>
        <v>0</v>
      </c>
      <c r="AF15" s="81">
        <f>INDEX('calculation renewable pp'!$27:$34,MATCH('output for script'!$A15,'calculation renewable pp'!$A$27:$A$34,0),MATCH('output for script'!AF$2,'calculation renewable pp'!$27:$27,0))</f>
        <v>9.8330145391079621E-2</v>
      </c>
      <c r="AG15" s="82">
        <f>INDEX('calculation renewable pp'!$27:$34,MATCH('output for script'!$A15,'calculation renewable pp'!$A$27:$A$34,0),MATCH('output for script'!AG$2,'calculation renewable pp'!$27:$27,0))</f>
        <v>0</v>
      </c>
      <c r="AH15" s="81">
        <f>INDEX('calculation renewable pp'!$27:$34,MATCH('output for script'!$A15,'calculation renewable pp'!$A$27:$A$34,0),MATCH('output for script'!AH$2,'calculation renewable pp'!$27:$27,0))</f>
        <v>0.45344727844656052</v>
      </c>
      <c r="AI15" s="81">
        <f>INDEX('calculation renewable pp'!$27:$34,MATCH('output for script'!$A15,'calculation renewable pp'!$A$27:$A$34,0),MATCH('output for script'!AI$2,'calculation renewable pp'!$27:$27,0))</f>
        <v>0</v>
      </c>
      <c r="AJ15" s="81">
        <f>INDEX('calculation renewable pp'!$27:$34,MATCH('output for script'!$A15,'calculation renewable pp'!$A$27:$A$34,0),MATCH('output for script'!AJ$2,'calculation renewable pp'!$27:$27,0))</f>
        <v>0</v>
      </c>
      <c r="AK15" s="81">
        <f>INDEX('calculation renewable pp'!$27:$34,MATCH('output for script'!$A15,'calculation renewable pp'!$A$27:$A$34,0),MATCH('output for script'!AK$2,'calculation renewable pp'!$27:$27,0))</f>
        <v>0</v>
      </c>
      <c r="AL15" s="81">
        <f>INDEX('calculation renewable pp'!$27:$34,MATCH('output for script'!$A15,'calculation renewable pp'!$A$27:$A$34,0),MATCH('output for script'!AL$2,'calculation renewable pp'!$27:$27,0))</f>
        <v>0.19671122507809341</v>
      </c>
      <c r="AM15" s="81">
        <f>INDEX('calculation renewable pp'!$27:$34,MATCH('output for script'!$A15,'calculation renewable pp'!$A$27:$A$34,0),MATCH('output for script'!AM$2,'calculation renewable pp'!$27:$27,0))</f>
        <v>0.35096315996216992</v>
      </c>
      <c r="AN15" s="81">
        <f>INDEX('calculation renewable pp'!$27:$34,MATCH('output for script'!$A15,'calculation renewable pp'!$A$27:$A$34,0),MATCH('output for script'!AN$2,'calculation renewable pp'!$27:$27,0))</f>
        <v>0</v>
      </c>
      <c r="AO15" s="81">
        <f>INDEX('calculation renewable pp'!$27:$34,MATCH('output for script'!$A15,'calculation renewable pp'!$A$27:$A$34,0),MATCH('output for script'!AO$2,'calculation renewable pp'!$27:$27,0))</f>
        <v>0</v>
      </c>
      <c r="AP15" s="81">
        <f>INDEX('calculation renewable pp'!$27:$34,MATCH('output for script'!$A15,'calculation renewable pp'!$A$27:$A$34,0),MATCH('output for script'!AP$2,'calculation renewable pp'!$27:$27,0))</f>
        <v>3.5401076118295724E-2</v>
      </c>
      <c r="AQ15" s="81">
        <f>INDEX('calculation renewable pp'!$27:$34,MATCH('output for script'!$A15,'calculation renewable pp'!$A$27:$A$34,0),MATCH('output for script'!AQ$2,'calculation renewable pp'!$27:$27,0))</f>
        <v>0</v>
      </c>
      <c r="AR15" s="81">
        <f>INDEX('calculation renewable pp'!$27:$34,MATCH('output for script'!$A15,'calculation renewable pp'!$A$27:$A$34,0),MATCH('output for script'!AR$2,'calculation renewable pp'!$27:$27,0))</f>
        <v>0.41380267031262136</v>
      </c>
      <c r="AS15" s="81">
        <f>INDEX('calculation renewable pp'!$27:$34,MATCH('output for script'!$A15,'calculation renewable pp'!$A$27:$A$34,0),MATCH('output for script'!AS$2,'calculation renewable pp'!$27:$27,0))</f>
        <v>0</v>
      </c>
      <c r="AT15" s="81">
        <f>INDEX('calculation renewable pp'!$27:$34,MATCH('output for script'!$A15,'calculation renewable pp'!$A$27:$A$34,0),MATCH('output for script'!AT$2,'calculation renewable pp'!$27:$27,0))</f>
        <v>0</v>
      </c>
      <c r="AU15" s="81">
        <f>INDEX('calculation renewable pp'!$27:$34,MATCH('output for script'!$A15,'calculation renewable pp'!$A$27:$A$34,0),MATCH('output for script'!AU$2,'calculation renewable pp'!$27:$27,0))</f>
        <v>0</v>
      </c>
      <c r="AV15" s="81">
        <f>INDEX('calculation renewable pp'!$27:$34,MATCH('output for script'!$A15,'calculation renewable pp'!$A$27:$A$34,0),MATCH('output for script'!AV$2,'calculation renewable pp'!$27:$27,0))</f>
        <v>0</v>
      </c>
      <c r="AW15" s="81">
        <f>INDEX('calculation renewable pp'!$27:$34,MATCH('output for script'!$A15,'calculation renewable pp'!$A$27:$A$34,0),MATCH('output for script'!AW$2,'calculation renewable pp'!$27:$27,0))</f>
        <v>0</v>
      </c>
      <c r="AX15" s="81">
        <f>INDEX('calculation renewable pp'!$27:$34,MATCH('output for script'!$A15,'calculation renewable pp'!$A$27:$A$34,0),MATCH('output for script'!AX$2,'calculation renewable pp'!$27:$27,0))</f>
        <v>0</v>
      </c>
      <c r="AY15" s="81">
        <f>INDEX('calculation renewable pp'!$27:$34,MATCH('output for script'!$A15,'calculation renewable pp'!$A$27:$A$34,0),MATCH('output for script'!AY$2,'calculation renewable pp'!$27:$27,0))</f>
        <v>0</v>
      </c>
      <c r="AZ15" s="81">
        <f>INDEX('calculation renewable pp'!$27:$34,MATCH('output for script'!$A15,'calculation renewable pp'!$A$27:$A$34,0),MATCH('output for script'!AZ$2,'calculation renewable pp'!$27:$27,0))</f>
        <v>0</v>
      </c>
      <c r="BA15" s="81">
        <f>INDEX('calculation renewable pp'!$27:$34,MATCH('output for script'!$A15,'calculation renewable pp'!$A$27:$A$34,0),MATCH('output for script'!BA$2,'calculation renewable pp'!$27:$27,0))</f>
        <v>0.26726976898411442</v>
      </c>
      <c r="BB15" s="81">
        <f>INDEX('calculation renewable pp'!$27:$34,MATCH('output for script'!$A15,'calculation renewable pp'!$A$27:$A$34,0),MATCH('output for script'!BB$2,'calculation renewable pp'!$27:$27,0))</f>
        <v>0</v>
      </c>
      <c r="BC15" s="81">
        <f>INDEX('calculation renewable pp'!$27:$34,MATCH('output for script'!$A15,'calculation renewable pp'!$A$27:$A$34,0),MATCH('output for script'!BC$2,'calculation renewable pp'!$27:$27,0))</f>
        <v>0</v>
      </c>
      <c r="BD15" s="81">
        <f>INDEX('calculation renewable pp'!$27:$34,MATCH('output for script'!$A15,'calculation renewable pp'!$A$27:$A$34,0),MATCH('output for script'!BD$2,'calculation renewable pp'!$27:$27,0))</f>
        <v>0</v>
      </c>
      <c r="BE15" s="81">
        <f>INDEX('calculation renewable pp'!$27:$34,MATCH('output for script'!$A15,'calculation renewable pp'!$A$27:$A$34,0),MATCH('output for script'!BE$2,'calculation renewable pp'!$27:$27,0))</f>
        <v>2.3384402718580808E-2</v>
      </c>
      <c r="BF15" s="81">
        <f>INDEX('calculation renewable pp'!$27:$34,MATCH('output for script'!$A15,'calculation renewable pp'!$A$27:$A$34,0),MATCH('output for script'!BF$2,'calculation renewable pp'!$27:$27,0))</f>
        <v>0</v>
      </c>
      <c r="BG15" s="81">
        <f>INDEX('calculation renewable pp'!$27:$34,MATCH('output for script'!$A15,'calculation renewable pp'!$A$27:$A$34,0),MATCH('output for script'!BG$2,'calculation renewable pp'!$27:$27,0))</f>
        <v>0</v>
      </c>
      <c r="BH15" s="81">
        <f>INDEX('calculation renewable pp'!$27:$34,MATCH('output for script'!$A15,'calculation renewable pp'!$A$27:$A$34,0),MATCH('output for script'!BH$2,'calculation renewable pp'!$27:$27,0))</f>
        <v>0</v>
      </c>
      <c r="BI15" s="81">
        <f>INDEX('calculation renewable pp'!$27:$34,MATCH('output for script'!$A15,'calculation renewable pp'!$A$27:$A$34,0),MATCH('output for script'!BI$2,'calculation renewable pp'!$27:$27,0))</f>
        <v>9.8330145391079621E-2</v>
      </c>
      <c r="BJ15" s="2">
        <f>INDEX('calculation renewable pp'!$13:$23,MATCH('output for script'!$A15,'calculation renewable pp'!$A$13:$A$23,0),MATCH('output for script'!BJ$2,'calculation renewable pp'!$13:$13,0))</f>
        <v>0</v>
      </c>
      <c r="BK15" s="2">
        <f>INDEX('calculation renewable pp'!$13:$23,MATCH('output for script'!$A15,'calculation renewable pp'!$A$13:$A$23,0),MATCH('output for script'!BK$2,'calculation renewable pp'!$13:$13,0))</f>
        <v>1555.5</v>
      </c>
      <c r="BL15" s="2">
        <f>INDEX('calculation renewable pp'!$13:$23,MATCH('output for script'!$A15,'calculation renewable pp'!$A$13:$A$23,0),MATCH('output for script'!BL$2,'calculation renewable pp'!$13:$13,0))</f>
        <v>0</v>
      </c>
      <c r="BM15" s="2">
        <f>INDEX('calculation renewable pp'!$13:$23,MATCH('output for script'!$A15,'calculation renewable pp'!$A$13:$A$23,0),MATCH('output for script'!BM$2,'calculation renewable pp'!$13:$13,0))</f>
        <v>0</v>
      </c>
      <c r="BN15" s="2">
        <f>INDEX('calculation renewable pp'!$13:$23,MATCH('output for script'!$A15,'calculation renewable pp'!$A$13:$A$23,0),MATCH('output for script'!BN$2,'calculation renewable pp'!$13:$13,0))</f>
        <v>0</v>
      </c>
      <c r="BO15" s="2">
        <f>INDEX('calculation renewable pp'!$13:$23,MATCH('output for script'!$A15,'calculation renewable pp'!$A$13:$A$23,0),MATCH('output for script'!BO$2,'calculation renewable pp'!$13:$13,0))</f>
        <v>7555</v>
      </c>
      <c r="BP15" s="2">
        <f>INDEX('calculation renewable pp'!$13:$23,MATCH('output for script'!$A15,'calculation renewable pp'!$A$13:$A$23,0),MATCH('output for script'!BP$2,'calculation renewable pp'!$13:$13,0))</f>
        <v>1700.8</v>
      </c>
      <c r="BQ15" s="2">
        <f>INDEX('calculation renewable pp'!$13:$23,MATCH('output for script'!$A15,'calculation renewable pp'!$A$13:$A$23,0),MATCH('output for script'!BQ$2,'calculation renewable pp'!$13:$13,0))</f>
        <v>0</v>
      </c>
      <c r="BR15" s="2">
        <f>INDEX('calculation renewable pp'!$13:$23,MATCH('output for script'!$A15,'calculation renewable pp'!$A$13:$A$23,0),MATCH('output for script'!BR$2,'calculation renewable pp'!$13:$13,0))</f>
        <v>0</v>
      </c>
      <c r="BS15" s="2">
        <f>INDEX('calculation renewable pp'!$13:$23,MATCH('output for script'!$A15,'calculation renewable pp'!$A$13:$A$23,0),MATCH('output for script'!BS$2,'calculation renewable pp'!$13:$13,0))</f>
        <v>73</v>
      </c>
      <c r="BT15" s="2">
        <f>INDEX('calculation renewable pp'!$13:$23,MATCH('output for script'!$A15,'calculation renewable pp'!$A$13:$A$23,0),MATCH('output for script'!BT$2,'calculation renewable pp'!$13:$13,0))</f>
        <v>0</v>
      </c>
      <c r="BU15" s="2">
        <f>INDEX('calculation renewable pp'!$13:$23,MATCH('output for script'!$A15,'calculation renewable pp'!$A$13:$A$23,0),MATCH('output for script'!BU$2,'calculation renewable pp'!$13:$13,0))</f>
        <v>9970.7330000000002</v>
      </c>
      <c r="BV15" s="2">
        <f>INDEX('calculation renewable pp'!$13:$23,MATCH('output for script'!$A15,'calculation renewable pp'!$A$13:$A$23,0),MATCH('output for script'!BV$2,'calculation renewable pp'!$13:$13,0))</f>
        <v>0</v>
      </c>
      <c r="BW15" s="2">
        <f>INDEX('calculation renewable pp'!$13:$23,MATCH('output for script'!$A15,'calculation renewable pp'!$A$13:$A$23,0),MATCH('output for script'!BW$2,'calculation renewable pp'!$13:$13,0))</f>
        <v>0</v>
      </c>
      <c r="BX15" s="2">
        <f>INDEX('calculation renewable pp'!$13:$23,MATCH('output for script'!$A15,'calculation renewable pp'!$A$13:$A$23,0),MATCH('output for script'!BX$2,'calculation renewable pp'!$13:$13,0))</f>
        <v>0</v>
      </c>
      <c r="BY15" s="2">
        <f>INDEX('calculation renewable pp'!$13:$23,MATCH('output for script'!$A15,'calculation renewable pp'!$A$13:$A$23,0),MATCH('output for script'!BY$2,'calculation renewable pp'!$13:$13,0))</f>
        <v>0</v>
      </c>
      <c r="BZ15" s="2">
        <f>INDEX('calculation renewable pp'!$13:$23,MATCH('output for script'!$A15,'calculation renewable pp'!$A$13:$A$23,0),MATCH('output for script'!BZ$2,'calculation renewable pp'!$13:$13,0))</f>
        <v>0</v>
      </c>
      <c r="CA15" s="2">
        <f>INDEX('calculation renewable pp'!$13:$23,MATCH('output for script'!$A15,'calculation renewable pp'!$A$13:$A$23,0),MATCH('output for script'!CA$2,'calculation renewable pp'!$13:$13,0))</f>
        <v>0</v>
      </c>
      <c r="CB15" s="2">
        <f>INDEX('calculation renewable pp'!$13:$23,MATCH('output for script'!$A15,'calculation renewable pp'!$A$13:$A$23,0),MATCH('output for script'!CB$2,'calculation renewable pp'!$13:$13,0))</f>
        <v>0</v>
      </c>
      <c r="CC15" s="2">
        <f>INDEX('calculation renewable pp'!$13:$23,MATCH('output for script'!$A15,'calculation renewable pp'!$A$13:$A$23,0),MATCH('output for script'!CC$2,'calculation renewable pp'!$13:$13,0))</f>
        <v>0</v>
      </c>
      <c r="CD15" s="2">
        <f>INDEX('calculation renewable pp'!$13:$23,MATCH('output for script'!$A15,'calculation renewable pp'!$A$13:$A$23,0),MATCH('output for script'!CD$2,'calculation renewable pp'!$13:$13,0))</f>
        <v>957</v>
      </c>
      <c r="CE15" s="2">
        <f>INDEX('calculation renewable pp'!$13:$23,MATCH('output for script'!$A15,'calculation renewable pp'!$A$13:$A$23,0),MATCH('output for script'!CE$2,'calculation renewable pp'!$13:$13,0))</f>
        <v>0</v>
      </c>
      <c r="CF15" s="2">
        <f>INDEX('calculation renewable pp'!$13:$23,MATCH('output for script'!$A15,'calculation renewable pp'!$A$13:$A$23,0),MATCH('output for script'!CF$2,'calculation renewable pp'!$13:$13,0))</f>
        <v>0</v>
      </c>
      <c r="CG15" s="2">
        <f>INDEX('calculation renewable pp'!$13:$23,MATCH('output for script'!$A15,'calculation renewable pp'!$A$13:$A$23,0),MATCH('output for script'!CG$2,'calculation renewable pp'!$13:$13,0))</f>
        <v>0</v>
      </c>
      <c r="CH15" s="2">
        <f>INDEX('calculation renewable pp'!$13:$23,MATCH('output for script'!$A15,'calculation renewable pp'!$A$13:$A$23,0),MATCH('output for script'!CH$2,'calculation renewable pp'!$13:$13,0))</f>
        <v>203</v>
      </c>
      <c r="CI15" s="2">
        <f>INDEX('calculation renewable pp'!$13:$23,MATCH('output for script'!$A15,'calculation renewable pp'!$A$13:$A$23,0),MATCH('output for script'!CI$2,'calculation renewable pp'!$13:$13,0))</f>
        <v>0</v>
      </c>
      <c r="CJ15" s="2">
        <f>INDEX('calculation renewable pp'!$13:$23,MATCH('output for script'!$A15,'calculation renewable pp'!$A$13:$A$23,0),MATCH('output for script'!CJ$2,'calculation renewable pp'!$13:$13,0))</f>
        <v>0</v>
      </c>
      <c r="CK15" s="2">
        <f>INDEX('calculation renewable pp'!$13:$23,MATCH('output for script'!$A15,'calculation renewable pp'!$A$13:$A$23,0),MATCH('output for script'!CK$2,'calculation renewable pp'!$13:$13,0))</f>
        <v>0</v>
      </c>
      <c r="CL15" s="2">
        <f>INDEX('calculation renewable pp'!$13:$23,MATCH('output for script'!$A15,'calculation renewable pp'!$A$13:$A$23,0),MATCH('output for script'!CL$2,'calculation renewable pp'!$13:$13,0))</f>
        <v>12044.3</v>
      </c>
    </row>
    <row r="16" spans="1:90" s="2" customFormat="1" x14ac:dyDescent="0.2">
      <c r="A16" s="2" t="s">
        <v>9</v>
      </c>
      <c r="B16" s="2" t="s">
        <v>21</v>
      </c>
      <c r="C16" s="2" t="s">
        <v>26</v>
      </c>
      <c r="D16" s="80">
        <f>INDEX('calculation renewable pp'!$27:$34,MATCH('output for script'!$A16,'calculation renewable pp'!$A$27:$A$34,0),MATCH('output for script'!D$2,'calculation renewable pp'!$27:$27,0))</f>
        <v>0.2731143847088735</v>
      </c>
      <c r="E16" s="81">
        <f>INDEX('calculation renewable pp'!$27:$34,MATCH('output for script'!$A16,'calculation renewable pp'!$A$27:$A$34,0),MATCH('output for script'!E$2,'calculation renewable pp'!$27:$27,0))</f>
        <v>0</v>
      </c>
      <c r="F16" s="81">
        <f>INDEX('calculation renewable pp'!$27:$34,MATCH('output for script'!$A16,'calculation renewable pp'!$A$27:$A$34,0),MATCH('output for script'!F$2,'calculation renewable pp'!$27:$27,0))</f>
        <v>0</v>
      </c>
      <c r="G16" s="81">
        <f>INDEX('calculation renewable pp'!$27:$34,MATCH('output for script'!$A16,'calculation renewable pp'!$A$27:$A$34,0),MATCH('output for script'!G$2,'calculation renewable pp'!$27:$27,0))</f>
        <v>1</v>
      </c>
      <c r="H16" s="81">
        <f>INDEX('calculation renewable pp'!$27:$34,MATCH('output for script'!$A16,'calculation renewable pp'!$A$27:$A$34,0),MATCH('output for script'!H$2,'calculation renewable pp'!$27:$27,0))</f>
        <v>0</v>
      </c>
      <c r="I16" s="81">
        <f>INDEX('calculation renewable pp'!$27:$34,MATCH('output for script'!$A16,'calculation renewable pp'!$A$27:$A$34,0),MATCH('output for script'!I$2,'calculation renewable pp'!$27:$27,0))</f>
        <v>0.63778450964813027</v>
      </c>
      <c r="J16" s="81">
        <f>INDEX('calculation renewable pp'!$27:$34,MATCH('output for script'!$A16,'calculation renewable pp'!$A$27:$A$34,0),MATCH('output for script'!J$2,'calculation renewable pp'!$27:$27,0))</f>
        <v>0</v>
      </c>
      <c r="K16" s="81">
        <f>INDEX('calculation renewable pp'!$27:$34,MATCH('output for script'!$A16,'calculation renewable pp'!$A$27:$A$34,0),MATCH('output for script'!K$2,'calculation renewable pp'!$27:$27,0))</f>
        <v>0</v>
      </c>
      <c r="L16" s="81">
        <f>INDEX('calculation renewable pp'!$27:$34,MATCH('output for script'!$A16,'calculation renewable pp'!$A$27:$A$34,0),MATCH('output for script'!L$2,'calculation renewable pp'!$27:$27,0))</f>
        <v>9.9782981872630627E-2</v>
      </c>
      <c r="M16" s="81">
        <f>INDEX('calculation renewable pp'!$27:$34,MATCH('output for script'!$A16,'calculation renewable pp'!$A$27:$A$34,0),MATCH('output for script'!M$2,'calculation renewable pp'!$27:$27,0))</f>
        <v>0</v>
      </c>
      <c r="N16" s="81">
        <f>INDEX('calculation renewable pp'!$27:$34,MATCH('output for script'!$A16,'calculation renewable pp'!$A$27:$A$34,0),MATCH('output for script'!N$2,'calculation renewable pp'!$27:$27,0))</f>
        <v>0</v>
      </c>
      <c r="O16" s="81">
        <f>INDEX('calculation renewable pp'!$27:$34,MATCH('output for script'!$A16,'calculation renewable pp'!$A$27:$A$34,0),MATCH('output for script'!O$2,'calculation renewable pp'!$27:$27,0))</f>
        <v>7.208454982569075E-2</v>
      </c>
      <c r="P16" s="81">
        <f>INDEX('calculation renewable pp'!$27:$34,MATCH('output for script'!$A16,'calculation renewable pp'!$A$27:$A$34,0),MATCH('output for script'!P$2,'calculation renewable pp'!$27:$27,0))</f>
        <v>0</v>
      </c>
      <c r="Q16" s="81">
        <f>INDEX('calculation renewable pp'!$27:$34,MATCH('output for script'!$A16,'calculation renewable pp'!$A$27:$A$34,0),MATCH('output for script'!Q$2,'calculation renewable pp'!$27:$27,0))</f>
        <v>0.13319143919998208</v>
      </c>
      <c r="R16" s="81">
        <f>INDEX('calculation renewable pp'!$27:$34,MATCH('output for script'!$A16,'calculation renewable pp'!$A$27:$A$34,0),MATCH('output for script'!R$2,'calculation renewable pp'!$27:$27,0))</f>
        <v>1</v>
      </c>
      <c r="S16" s="81">
        <f>INDEX('calculation renewable pp'!$27:$34,MATCH('output for script'!$A16,'calculation renewable pp'!$A$27:$A$34,0),MATCH('output for script'!S$2,'calculation renewable pp'!$27:$27,0))</f>
        <v>0</v>
      </c>
      <c r="T16" s="81">
        <f>INDEX('calculation renewable pp'!$27:$34,MATCH('output for script'!$A16,'calculation renewable pp'!$A$27:$A$34,0),MATCH('output for script'!T$2,'calculation renewable pp'!$27:$27,0))</f>
        <v>0.21460615001697445</v>
      </c>
      <c r="U16" s="81">
        <f>INDEX('calculation renewable pp'!$27:$34,MATCH('output for script'!$A16,'calculation renewable pp'!$A$27:$A$34,0),MATCH('output for script'!U$2,'calculation renewable pp'!$27:$27,0))</f>
        <v>0</v>
      </c>
      <c r="V16" s="81">
        <f>INDEX('calculation renewable pp'!$27:$34,MATCH('output for script'!$A16,'calculation renewable pp'!$A$27:$A$34,0),MATCH('output for script'!V$2,'calculation renewable pp'!$27:$27,0))</f>
        <v>0</v>
      </c>
      <c r="W16" s="81">
        <f>INDEX('calculation renewable pp'!$27:$34,MATCH('output for script'!$A16,'calculation renewable pp'!$A$27:$A$34,0),MATCH('output for script'!W$2,'calculation renewable pp'!$27:$27,0))</f>
        <v>1</v>
      </c>
      <c r="X16" s="81">
        <f>INDEX('calculation renewable pp'!$27:$34,MATCH('output for script'!$A16,'calculation renewable pp'!$A$27:$A$34,0),MATCH('output for script'!X$2,'calculation renewable pp'!$27:$27,0))</f>
        <v>0</v>
      </c>
      <c r="Y16" s="81">
        <f>INDEX('calculation renewable pp'!$27:$34,MATCH('output for script'!$A16,'calculation renewable pp'!$A$27:$A$34,0),MATCH('output for script'!Y$2,'calculation renewable pp'!$27:$27,0))</f>
        <v>0</v>
      </c>
      <c r="Z16" s="81">
        <f>INDEX('calculation renewable pp'!$27:$34,MATCH('output for script'!$A16,'calculation renewable pp'!$A$27:$A$34,0),MATCH('output for script'!Z$2,'calculation renewable pp'!$27:$27,0))</f>
        <v>0.27803183562271855</v>
      </c>
      <c r="AA16" s="81">
        <f>INDEX('calculation renewable pp'!$27:$34,MATCH('output for script'!$A16,'calculation renewable pp'!$A$27:$A$34,0),MATCH('output for script'!AA$2,'calculation renewable pp'!$27:$27,0))</f>
        <v>0</v>
      </c>
      <c r="AB16" s="81">
        <f>INDEX('calculation renewable pp'!$27:$34,MATCH('output for script'!$A16,'calculation renewable pp'!$A$27:$A$34,0),MATCH('output for script'!AB$2,'calculation renewable pp'!$27:$27,0))</f>
        <v>0</v>
      </c>
      <c r="AC16" s="81">
        <f>INDEX('calculation renewable pp'!$27:$34,MATCH('output for script'!$A16,'calculation renewable pp'!$A$27:$A$34,0),MATCH('output for script'!AC$2,'calculation renewable pp'!$27:$27,0))</f>
        <v>1</v>
      </c>
      <c r="AD16" s="81">
        <f>INDEX('calculation renewable pp'!$27:$34,MATCH('output for script'!$A16,'calculation renewable pp'!$A$27:$A$34,0),MATCH('output for script'!AD$2,'calculation renewable pp'!$27:$27,0))</f>
        <v>0</v>
      </c>
      <c r="AE16" s="81">
        <f>INDEX('calculation renewable pp'!$27:$34,MATCH('output for script'!$A16,'calculation renewable pp'!$A$27:$A$34,0),MATCH('output for script'!AE$2,'calculation renewable pp'!$27:$27,0))</f>
        <v>1</v>
      </c>
      <c r="AF16" s="81">
        <f>INDEX('calculation renewable pp'!$27:$34,MATCH('output for script'!$A16,'calculation renewable pp'!$A$27:$A$34,0),MATCH('output for script'!AF$2,'calculation renewable pp'!$27:$27,0))</f>
        <v>0.1239966842905498</v>
      </c>
      <c r="AG16" s="82">
        <f>INDEX('calculation renewable pp'!$27:$34,MATCH('output for script'!$A16,'calculation renewable pp'!$A$27:$A$34,0),MATCH('output for script'!AG$2,'calculation renewable pp'!$27:$27,0))</f>
        <v>0.2731143847088735</v>
      </c>
      <c r="AH16" s="81">
        <f>INDEX('calculation renewable pp'!$27:$34,MATCH('output for script'!$A16,'calculation renewable pp'!$A$27:$A$34,0),MATCH('output for script'!AH$2,'calculation renewable pp'!$27:$27,0))</f>
        <v>0</v>
      </c>
      <c r="AI16" s="81">
        <f>INDEX('calculation renewable pp'!$27:$34,MATCH('output for script'!$A16,'calculation renewable pp'!$A$27:$A$34,0),MATCH('output for script'!AI$2,'calculation renewable pp'!$27:$27,0))</f>
        <v>0</v>
      </c>
      <c r="AJ16" s="81">
        <f>INDEX('calculation renewable pp'!$27:$34,MATCH('output for script'!$A16,'calculation renewable pp'!$A$27:$A$34,0),MATCH('output for script'!AJ$2,'calculation renewable pp'!$27:$27,0))</f>
        <v>1</v>
      </c>
      <c r="AK16" s="81">
        <f>INDEX('calculation renewable pp'!$27:$34,MATCH('output for script'!$A16,'calculation renewable pp'!$A$27:$A$34,0),MATCH('output for script'!AK$2,'calculation renewable pp'!$27:$27,0))</f>
        <v>0</v>
      </c>
      <c r="AL16" s="81">
        <f>INDEX('calculation renewable pp'!$27:$34,MATCH('output for script'!$A16,'calculation renewable pp'!$A$27:$A$34,0),MATCH('output for script'!AL$2,'calculation renewable pp'!$27:$27,0))</f>
        <v>0.63778450964813027</v>
      </c>
      <c r="AM16" s="81">
        <f>INDEX('calculation renewable pp'!$27:$34,MATCH('output for script'!$A16,'calculation renewable pp'!$A$27:$A$34,0),MATCH('output for script'!AM$2,'calculation renewable pp'!$27:$27,0))</f>
        <v>0</v>
      </c>
      <c r="AN16" s="81">
        <f>INDEX('calculation renewable pp'!$27:$34,MATCH('output for script'!$A16,'calculation renewable pp'!$A$27:$A$34,0),MATCH('output for script'!AN$2,'calculation renewable pp'!$27:$27,0))</f>
        <v>0</v>
      </c>
      <c r="AO16" s="81">
        <f>INDEX('calculation renewable pp'!$27:$34,MATCH('output for script'!$A16,'calculation renewable pp'!$A$27:$A$34,0),MATCH('output for script'!AO$2,'calculation renewable pp'!$27:$27,0))</f>
        <v>9.9782981872630627E-2</v>
      </c>
      <c r="AP16" s="81">
        <f>INDEX('calculation renewable pp'!$27:$34,MATCH('output for script'!$A16,'calculation renewable pp'!$A$27:$A$34,0),MATCH('output for script'!AP$2,'calculation renewable pp'!$27:$27,0))</f>
        <v>0</v>
      </c>
      <c r="AQ16" s="81">
        <f>INDEX('calculation renewable pp'!$27:$34,MATCH('output for script'!$A16,'calculation renewable pp'!$A$27:$A$34,0),MATCH('output for script'!AQ$2,'calculation renewable pp'!$27:$27,0))</f>
        <v>0</v>
      </c>
      <c r="AR16" s="81">
        <f>INDEX('calculation renewable pp'!$27:$34,MATCH('output for script'!$A16,'calculation renewable pp'!$A$27:$A$34,0),MATCH('output for script'!AR$2,'calculation renewable pp'!$27:$27,0))</f>
        <v>7.208454982569075E-2</v>
      </c>
      <c r="AS16" s="81">
        <f>INDEX('calculation renewable pp'!$27:$34,MATCH('output for script'!$A16,'calculation renewable pp'!$A$27:$A$34,0),MATCH('output for script'!AS$2,'calculation renewable pp'!$27:$27,0))</f>
        <v>0</v>
      </c>
      <c r="AT16" s="81">
        <f>INDEX('calculation renewable pp'!$27:$34,MATCH('output for script'!$A16,'calculation renewable pp'!$A$27:$A$34,0),MATCH('output for script'!AT$2,'calculation renewable pp'!$27:$27,0))</f>
        <v>0.13319143919998208</v>
      </c>
      <c r="AU16" s="81">
        <f>INDEX('calculation renewable pp'!$27:$34,MATCH('output for script'!$A16,'calculation renewable pp'!$A$27:$A$34,0),MATCH('output for script'!AU$2,'calculation renewable pp'!$27:$27,0))</f>
        <v>1</v>
      </c>
      <c r="AV16" s="81">
        <f>INDEX('calculation renewable pp'!$27:$34,MATCH('output for script'!$A16,'calculation renewable pp'!$A$27:$A$34,0),MATCH('output for script'!AV$2,'calculation renewable pp'!$27:$27,0))</f>
        <v>0</v>
      </c>
      <c r="AW16" s="81">
        <f>INDEX('calculation renewable pp'!$27:$34,MATCH('output for script'!$A16,'calculation renewable pp'!$A$27:$A$34,0),MATCH('output for script'!AW$2,'calculation renewable pp'!$27:$27,0))</f>
        <v>0.21460615001697445</v>
      </c>
      <c r="AX16" s="81">
        <f>INDEX('calculation renewable pp'!$27:$34,MATCH('output for script'!$A16,'calculation renewable pp'!$A$27:$A$34,0),MATCH('output for script'!AX$2,'calculation renewable pp'!$27:$27,0))</f>
        <v>0</v>
      </c>
      <c r="AY16" s="81">
        <f>INDEX('calculation renewable pp'!$27:$34,MATCH('output for script'!$A16,'calculation renewable pp'!$A$27:$A$34,0),MATCH('output for script'!AY$2,'calculation renewable pp'!$27:$27,0))</f>
        <v>0</v>
      </c>
      <c r="AZ16" s="81">
        <f>INDEX('calculation renewable pp'!$27:$34,MATCH('output for script'!$A16,'calculation renewable pp'!$A$27:$A$34,0),MATCH('output for script'!AZ$2,'calculation renewable pp'!$27:$27,0))</f>
        <v>1</v>
      </c>
      <c r="BA16" s="81">
        <f>INDEX('calculation renewable pp'!$27:$34,MATCH('output for script'!$A16,'calculation renewable pp'!$A$27:$A$34,0),MATCH('output for script'!BA$2,'calculation renewable pp'!$27:$27,0))</f>
        <v>0</v>
      </c>
      <c r="BB16" s="81">
        <f>INDEX('calculation renewable pp'!$27:$34,MATCH('output for script'!$A16,'calculation renewable pp'!$A$27:$A$34,0),MATCH('output for script'!BB$2,'calculation renewable pp'!$27:$27,0))</f>
        <v>0</v>
      </c>
      <c r="BC16" s="81">
        <f>INDEX('calculation renewable pp'!$27:$34,MATCH('output for script'!$A16,'calculation renewable pp'!$A$27:$A$34,0),MATCH('output for script'!BC$2,'calculation renewable pp'!$27:$27,0))</f>
        <v>0.27803183562271855</v>
      </c>
      <c r="BD16" s="81">
        <f>INDEX('calculation renewable pp'!$27:$34,MATCH('output for script'!$A16,'calculation renewable pp'!$A$27:$A$34,0),MATCH('output for script'!BD$2,'calculation renewable pp'!$27:$27,0))</f>
        <v>0</v>
      </c>
      <c r="BE16" s="81">
        <f>INDEX('calculation renewable pp'!$27:$34,MATCH('output for script'!$A16,'calculation renewable pp'!$A$27:$A$34,0),MATCH('output for script'!BE$2,'calculation renewable pp'!$27:$27,0))</f>
        <v>0</v>
      </c>
      <c r="BF16" s="81">
        <f>INDEX('calculation renewable pp'!$27:$34,MATCH('output for script'!$A16,'calculation renewable pp'!$A$27:$A$34,0),MATCH('output for script'!BF$2,'calculation renewable pp'!$27:$27,0))</f>
        <v>1</v>
      </c>
      <c r="BG16" s="81">
        <f>INDEX('calculation renewable pp'!$27:$34,MATCH('output for script'!$A16,'calculation renewable pp'!$A$27:$A$34,0),MATCH('output for script'!BG$2,'calculation renewable pp'!$27:$27,0))</f>
        <v>0</v>
      </c>
      <c r="BH16" s="81">
        <f>INDEX('calculation renewable pp'!$27:$34,MATCH('output for script'!$A16,'calculation renewable pp'!$A$27:$A$34,0),MATCH('output for script'!BH$2,'calculation renewable pp'!$27:$27,0))</f>
        <v>1</v>
      </c>
      <c r="BI16" s="81">
        <f>INDEX('calculation renewable pp'!$27:$34,MATCH('output for script'!$A16,'calculation renewable pp'!$A$27:$A$34,0),MATCH('output for script'!BI$2,'calculation renewable pp'!$27:$27,0))</f>
        <v>0.1239966842905498</v>
      </c>
      <c r="BJ16" s="2">
        <f>INDEX('calculation renewable pp'!$13:$23,MATCH('output for script'!$A16,'calculation renewable pp'!$A$13:$A$23,0),MATCH('output for script'!BJ$2,'calculation renewable pp'!$13:$13,0))</f>
        <v>5476.8530000000001</v>
      </c>
      <c r="BK16" s="2">
        <f>INDEX('calculation renewable pp'!$13:$23,MATCH('output for script'!$A16,'calculation renewable pp'!$A$13:$A$23,0),MATCH('output for script'!BK$2,'calculation renewable pp'!$13:$13,0))</f>
        <v>0</v>
      </c>
      <c r="BL16" s="2">
        <f>INDEX('calculation renewable pp'!$13:$23,MATCH('output for script'!$A16,'calculation renewable pp'!$A$13:$A$23,0),MATCH('output for script'!BL$2,'calculation renewable pp'!$13:$13,0))</f>
        <v>0</v>
      </c>
      <c r="BM16" s="2">
        <f>INDEX('calculation renewable pp'!$13:$23,MATCH('output for script'!$A16,'calculation renewable pp'!$A$13:$A$23,0),MATCH('output for script'!BM$2,'calculation renewable pp'!$13:$13,0))</f>
        <v>0</v>
      </c>
      <c r="BN16" s="2">
        <f>INDEX('calculation renewable pp'!$13:$23,MATCH('output for script'!$A16,'calculation renewable pp'!$A$13:$A$23,0),MATCH('output for script'!BN$2,'calculation renewable pp'!$13:$13,0))</f>
        <v>0</v>
      </c>
      <c r="BO16" s="2">
        <f>INDEX('calculation renewable pp'!$13:$23,MATCH('output for script'!$A16,'calculation renewable pp'!$A$13:$A$23,0),MATCH('output for script'!BO$2,'calculation renewable pp'!$13:$13,0))</f>
        <v>3968</v>
      </c>
      <c r="BP16" s="2">
        <f>INDEX('calculation renewable pp'!$13:$23,MATCH('output for script'!$A16,'calculation renewable pp'!$A$13:$A$23,0),MATCH('output for script'!BP$2,'calculation renewable pp'!$13:$13,0))</f>
        <v>0</v>
      </c>
      <c r="BQ16" s="2">
        <f>INDEX('calculation renewable pp'!$13:$23,MATCH('output for script'!$A16,'calculation renewable pp'!$A$13:$A$23,0),MATCH('output for script'!BQ$2,'calculation renewable pp'!$13:$13,0))</f>
        <v>0</v>
      </c>
      <c r="BR16" s="2">
        <f>INDEX('calculation renewable pp'!$13:$23,MATCH('output for script'!$A16,'calculation renewable pp'!$A$13:$A$23,0),MATCH('output for script'!BR$2,'calculation renewable pp'!$13:$13,0))</f>
        <v>2525.6410000000001</v>
      </c>
      <c r="BS16" s="2">
        <f>INDEX('calculation renewable pp'!$13:$23,MATCH('output for script'!$A16,'calculation renewable pp'!$A$13:$A$23,0),MATCH('output for script'!BS$2,'calculation renewable pp'!$13:$13,0))</f>
        <v>0</v>
      </c>
      <c r="BT16" s="2">
        <f>INDEX('calculation renewable pp'!$13:$23,MATCH('output for script'!$A16,'calculation renewable pp'!$A$13:$A$23,0),MATCH('output for script'!BT$2,'calculation renewable pp'!$13:$13,0))</f>
        <v>0</v>
      </c>
      <c r="BU16" s="2">
        <f>INDEX('calculation renewable pp'!$13:$23,MATCH('output for script'!$A16,'calculation renewable pp'!$A$13:$A$23,0),MATCH('output for script'!BU$2,'calculation renewable pp'!$13:$13,0))</f>
        <v>240</v>
      </c>
      <c r="BV16" s="2">
        <f>INDEX('calculation renewable pp'!$13:$23,MATCH('output for script'!$A16,'calculation renewable pp'!$A$13:$A$23,0),MATCH('output for script'!BV$2,'calculation renewable pp'!$13:$13,0))</f>
        <v>0</v>
      </c>
      <c r="BW16" s="2">
        <f>INDEX('calculation renewable pp'!$13:$23,MATCH('output for script'!$A16,'calculation renewable pp'!$A$13:$A$23,0),MATCH('output for script'!BW$2,'calculation renewable pp'!$13:$13,0))</f>
        <v>433.7</v>
      </c>
      <c r="BX16" s="2">
        <f>INDEX('calculation renewable pp'!$13:$23,MATCH('output for script'!$A16,'calculation renewable pp'!$A$13:$A$23,0),MATCH('output for script'!BX$2,'calculation renewable pp'!$13:$13,0))</f>
        <v>58</v>
      </c>
      <c r="BY16" s="2">
        <f>INDEX('calculation renewable pp'!$13:$23,MATCH('output for script'!$A16,'calculation renewable pp'!$A$13:$A$23,0),MATCH('output for script'!BY$2,'calculation renewable pp'!$13:$13,0))</f>
        <v>0</v>
      </c>
      <c r="BZ16" s="2">
        <f>INDEX('calculation renewable pp'!$13:$23,MATCH('output for script'!$A16,'calculation renewable pp'!$A$13:$A$23,0),MATCH('output for script'!BZ$2,'calculation renewable pp'!$13:$13,0))</f>
        <v>5654.0339999999997</v>
      </c>
      <c r="CA16" s="2">
        <f>INDEX('calculation renewable pp'!$13:$23,MATCH('output for script'!$A16,'calculation renewable pp'!$A$13:$A$23,0),MATCH('output for script'!CA$2,'calculation renewable pp'!$13:$13,0))</f>
        <v>0</v>
      </c>
      <c r="CB16" s="2">
        <f>INDEX('calculation renewable pp'!$13:$23,MATCH('output for script'!$A16,'calculation renewable pp'!$A$13:$A$23,0),MATCH('output for script'!CB$2,'calculation renewable pp'!$13:$13,0))</f>
        <v>0</v>
      </c>
      <c r="CC16" s="2">
        <f>INDEX('calculation renewable pp'!$13:$23,MATCH('output for script'!$A16,'calculation renewable pp'!$A$13:$A$23,0),MATCH('output for script'!CC$2,'calculation renewable pp'!$13:$13,0))</f>
        <v>1586.69</v>
      </c>
      <c r="CD16" s="2">
        <f>INDEX('calculation renewable pp'!$13:$23,MATCH('output for script'!$A16,'calculation renewable pp'!$A$13:$A$23,0),MATCH('output for script'!CD$2,'calculation renewable pp'!$13:$13,0))</f>
        <v>0</v>
      </c>
      <c r="CE16" s="2">
        <f>INDEX('calculation renewable pp'!$13:$23,MATCH('output for script'!$A16,'calculation renewable pp'!$A$13:$A$23,0),MATCH('output for script'!CE$2,'calculation renewable pp'!$13:$13,0))</f>
        <v>0</v>
      </c>
      <c r="CF16" s="2">
        <f>INDEX('calculation renewable pp'!$13:$23,MATCH('output for script'!$A16,'calculation renewable pp'!$A$13:$A$23,0),MATCH('output for script'!CF$2,'calculation renewable pp'!$13:$13,0))</f>
        <v>2766.768</v>
      </c>
      <c r="CG16" s="2">
        <f>INDEX('calculation renewable pp'!$13:$23,MATCH('output for script'!$A16,'calculation renewable pp'!$A$13:$A$23,0),MATCH('output for script'!CG$2,'calculation renewable pp'!$13:$13,0))</f>
        <v>0</v>
      </c>
      <c r="CH16" s="2">
        <f>INDEX('calculation renewable pp'!$13:$23,MATCH('output for script'!$A16,'calculation renewable pp'!$A$13:$A$23,0),MATCH('output for script'!CH$2,'calculation renewable pp'!$13:$13,0))</f>
        <v>0</v>
      </c>
      <c r="CI16" s="2">
        <f>INDEX('calculation renewable pp'!$13:$23,MATCH('output for script'!$A16,'calculation renewable pp'!$A$13:$A$23,0),MATCH('output for script'!CI$2,'calculation renewable pp'!$13:$13,0))</f>
        <v>1170.7159999999999</v>
      </c>
      <c r="CJ16" s="2">
        <f>INDEX('calculation renewable pp'!$13:$23,MATCH('output for script'!$A16,'calculation renewable pp'!$A$13:$A$23,0),MATCH('output for script'!CJ$2,'calculation renewable pp'!$13:$13,0))</f>
        <v>0</v>
      </c>
      <c r="CK16" s="2">
        <f>INDEX('calculation renewable pp'!$13:$23,MATCH('output for script'!$A16,'calculation renewable pp'!$A$13:$A$23,0),MATCH('output for script'!CK$2,'calculation renewable pp'!$13:$13,0))</f>
        <v>0</v>
      </c>
      <c r="CL16" s="2">
        <f>INDEX('calculation renewable pp'!$13:$23,MATCH('output for script'!$A16,'calculation renewable pp'!$A$13:$A$23,0),MATCH('output for script'!CL$2,'calculation renewable pp'!$13:$13,0))</f>
        <v>23640.401999999998</v>
      </c>
    </row>
    <row r="17" spans="1:90" s="20" customFormat="1" x14ac:dyDescent="0.2">
      <c r="A17" s="20" t="s">
        <v>10</v>
      </c>
      <c r="B17" s="20" t="s">
        <v>21</v>
      </c>
      <c r="C17" s="20" t="s">
        <v>26</v>
      </c>
      <c r="D17" s="83">
        <f>INDEX('calculation renewable pp'!$27:$34,MATCH('output for script'!$A17,'calculation renewable pp'!$A$27:$A$34,0),MATCH('output for script'!D$2,'calculation renewable pp'!$27:$27,0))</f>
        <v>0.72688561529112639</v>
      </c>
      <c r="E17" s="78">
        <f>INDEX('calculation renewable pp'!$27:$34,MATCH('output for script'!$A17,'calculation renewable pp'!$A$27:$A$34,0),MATCH('output for script'!E$2,'calculation renewable pp'!$27:$27,0))</f>
        <v>1</v>
      </c>
      <c r="F17" s="78">
        <f>INDEX('calculation renewable pp'!$27:$34,MATCH('output for script'!$A17,'calculation renewable pp'!$A$27:$A$34,0),MATCH('output for script'!F$2,'calculation renewable pp'!$27:$27,0))</f>
        <v>1</v>
      </c>
      <c r="G17" s="78">
        <f>INDEX('calculation renewable pp'!$27:$34,MATCH('output for script'!$A17,'calculation renewable pp'!$A$27:$A$34,0),MATCH('output for script'!G$2,'calculation renewable pp'!$27:$27,0))</f>
        <v>0</v>
      </c>
      <c r="H17" s="78">
        <f>INDEX('calculation renewable pp'!$27:$34,MATCH('output for script'!$A17,'calculation renewable pp'!$A$27:$A$34,0),MATCH('output for script'!H$2,'calculation renewable pp'!$27:$27,0))</f>
        <v>1</v>
      </c>
      <c r="I17" s="78">
        <f>INDEX('calculation renewable pp'!$27:$34,MATCH('output for script'!$A17,'calculation renewable pp'!$A$27:$A$34,0),MATCH('output for script'!I$2,'calculation renewable pp'!$27:$27,0))</f>
        <v>0.36221549035186967</v>
      </c>
      <c r="J17" s="78">
        <f>INDEX('calculation renewable pp'!$27:$34,MATCH('output for script'!$A17,'calculation renewable pp'!$A$27:$A$34,0),MATCH('output for script'!J$2,'calculation renewable pp'!$27:$27,0))</f>
        <v>1</v>
      </c>
      <c r="K17" s="78">
        <f>INDEX('calculation renewable pp'!$27:$34,MATCH('output for script'!$A17,'calculation renewable pp'!$A$27:$A$34,0),MATCH('output for script'!K$2,'calculation renewable pp'!$27:$27,0))</f>
        <v>1</v>
      </c>
      <c r="L17" s="78">
        <f>INDEX('calculation renewable pp'!$27:$34,MATCH('output for script'!$A17,'calculation renewable pp'!$A$27:$A$34,0),MATCH('output for script'!L$2,'calculation renewable pp'!$27:$27,0))</f>
        <v>0.90021701812736932</v>
      </c>
      <c r="M17" s="78">
        <f>INDEX('calculation renewable pp'!$27:$34,MATCH('output for script'!$A17,'calculation renewable pp'!$A$27:$A$34,0),MATCH('output for script'!M$2,'calculation renewable pp'!$27:$27,0))</f>
        <v>1</v>
      </c>
      <c r="N17" s="78">
        <f>INDEX('calculation renewable pp'!$27:$34,MATCH('output for script'!$A17,'calculation renewable pp'!$A$27:$A$34,0),MATCH('output for script'!N$2,'calculation renewable pp'!$27:$27,0))</f>
        <v>1</v>
      </c>
      <c r="O17" s="78">
        <f>INDEX('calculation renewable pp'!$27:$34,MATCH('output for script'!$A17,'calculation renewable pp'!$A$27:$A$34,0),MATCH('output for script'!O$2,'calculation renewable pp'!$27:$27,0))</f>
        <v>0.92791545017430921</v>
      </c>
      <c r="P17" s="78">
        <f>INDEX('calculation renewable pp'!$27:$34,MATCH('output for script'!$A17,'calculation renewable pp'!$A$27:$A$34,0),MATCH('output for script'!P$2,'calculation renewable pp'!$27:$27,0))</f>
        <v>1</v>
      </c>
      <c r="Q17" s="78">
        <f>INDEX('calculation renewable pp'!$27:$34,MATCH('output for script'!$A17,'calculation renewable pp'!$A$27:$A$34,0),MATCH('output for script'!Q$2,'calculation renewable pp'!$27:$27,0))</f>
        <v>0.86680856080001789</v>
      </c>
      <c r="R17" s="78">
        <f>INDEX('calculation renewable pp'!$27:$34,MATCH('output for script'!$A17,'calculation renewable pp'!$A$27:$A$34,0),MATCH('output for script'!R$2,'calculation renewable pp'!$27:$27,0))</f>
        <v>0</v>
      </c>
      <c r="S17" s="78">
        <f>INDEX('calculation renewable pp'!$27:$34,MATCH('output for script'!$A17,'calculation renewable pp'!$A$27:$A$34,0),MATCH('output for script'!S$2,'calculation renewable pp'!$27:$27,0))</f>
        <v>1</v>
      </c>
      <c r="T17" s="78">
        <f>INDEX('calculation renewable pp'!$27:$34,MATCH('output for script'!$A17,'calculation renewable pp'!$A$27:$A$34,0),MATCH('output for script'!T$2,'calculation renewable pp'!$27:$27,0))</f>
        <v>0.78539384998302553</v>
      </c>
      <c r="U17" s="78">
        <f>INDEX('calculation renewable pp'!$27:$34,MATCH('output for script'!$A17,'calculation renewable pp'!$A$27:$A$34,0),MATCH('output for script'!U$2,'calculation renewable pp'!$27:$27,0))</f>
        <v>1</v>
      </c>
      <c r="V17" s="78">
        <f>INDEX('calculation renewable pp'!$27:$34,MATCH('output for script'!$A17,'calculation renewable pp'!$A$27:$A$34,0),MATCH('output for script'!V$2,'calculation renewable pp'!$27:$27,0))</f>
        <v>1</v>
      </c>
      <c r="W17" s="78">
        <f>INDEX('calculation renewable pp'!$27:$34,MATCH('output for script'!$A17,'calculation renewable pp'!$A$27:$A$34,0),MATCH('output for script'!W$2,'calculation renewable pp'!$27:$27,0))</f>
        <v>0</v>
      </c>
      <c r="X17" s="78">
        <f>INDEX('calculation renewable pp'!$27:$34,MATCH('output for script'!$A17,'calculation renewable pp'!$A$27:$A$34,0),MATCH('output for script'!X$2,'calculation renewable pp'!$27:$27,0))</f>
        <v>1</v>
      </c>
      <c r="Y17" s="78">
        <f>INDEX('calculation renewable pp'!$27:$34,MATCH('output for script'!$A17,'calculation renewable pp'!$A$27:$A$34,0),MATCH('output for script'!Y$2,'calculation renewable pp'!$27:$27,0))</f>
        <v>1</v>
      </c>
      <c r="Z17" s="78">
        <f>INDEX('calculation renewable pp'!$27:$34,MATCH('output for script'!$A17,'calculation renewable pp'!$A$27:$A$34,0),MATCH('output for script'!Z$2,'calculation renewable pp'!$27:$27,0))</f>
        <v>0.72196816437728151</v>
      </c>
      <c r="AA17" s="78">
        <f>INDEX('calculation renewable pp'!$27:$34,MATCH('output for script'!$A17,'calculation renewable pp'!$A$27:$A$34,0),MATCH('output for script'!AA$2,'calculation renewable pp'!$27:$27,0))</f>
        <v>1</v>
      </c>
      <c r="AB17" s="78">
        <f>INDEX('calculation renewable pp'!$27:$34,MATCH('output for script'!$A17,'calculation renewable pp'!$A$27:$A$34,0),MATCH('output for script'!AB$2,'calculation renewable pp'!$27:$27,0))</f>
        <v>1</v>
      </c>
      <c r="AC17" s="78">
        <f>INDEX('calculation renewable pp'!$27:$34,MATCH('output for script'!$A17,'calculation renewable pp'!$A$27:$A$34,0),MATCH('output for script'!AC$2,'calculation renewable pp'!$27:$27,0))</f>
        <v>0</v>
      </c>
      <c r="AD17" s="78">
        <f>INDEX('calculation renewable pp'!$27:$34,MATCH('output for script'!$A17,'calculation renewable pp'!$A$27:$A$34,0),MATCH('output for script'!AD$2,'calculation renewable pp'!$27:$27,0))</f>
        <v>1</v>
      </c>
      <c r="AE17" s="78">
        <f>INDEX('calculation renewable pp'!$27:$34,MATCH('output for script'!$A17,'calculation renewable pp'!$A$27:$A$34,0),MATCH('output for script'!AE$2,'calculation renewable pp'!$27:$27,0))</f>
        <v>0</v>
      </c>
      <c r="AF17" s="78">
        <f>INDEX('calculation renewable pp'!$27:$34,MATCH('output for script'!$A17,'calculation renewable pp'!$A$27:$A$34,0),MATCH('output for script'!AF$2,'calculation renewable pp'!$27:$27,0))</f>
        <v>0.87600331570945023</v>
      </c>
      <c r="AG17" s="84">
        <f>INDEX('calculation renewable pp'!$27:$34,MATCH('output for script'!$A17,'calculation renewable pp'!$A$27:$A$34,0),MATCH('output for script'!AG$2,'calculation renewable pp'!$27:$27,0))</f>
        <v>0.72688561529112639</v>
      </c>
      <c r="AH17" s="78">
        <f>INDEX('calculation renewable pp'!$27:$34,MATCH('output for script'!$A17,'calculation renewable pp'!$A$27:$A$34,0),MATCH('output for script'!AH$2,'calculation renewable pp'!$27:$27,0))</f>
        <v>1</v>
      </c>
      <c r="AI17" s="78">
        <f>INDEX('calculation renewable pp'!$27:$34,MATCH('output for script'!$A17,'calculation renewable pp'!$A$27:$A$34,0),MATCH('output for script'!AI$2,'calculation renewable pp'!$27:$27,0))</f>
        <v>1</v>
      </c>
      <c r="AJ17" s="78">
        <f>INDEX('calculation renewable pp'!$27:$34,MATCH('output for script'!$A17,'calculation renewable pp'!$A$27:$A$34,0),MATCH('output for script'!AJ$2,'calculation renewable pp'!$27:$27,0))</f>
        <v>0</v>
      </c>
      <c r="AK17" s="78">
        <f>INDEX('calculation renewable pp'!$27:$34,MATCH('output for script'!$A17,'calculation renewable pp'!$A$27:$A$34,0),MATCH('output for script'!AK$2,'calculation renewable pp'!$27:$27,0))</f>
        <v>1</v>
      </c>
      <c r="AL17" s="78">
        <f>INDEX('calculation renewable pp'!$27:$34,MATCH('output for script'!$A17,'calculation renewable pp'!$A$27:$A$34,0),MATCH('output for script'!AL$2,'calculation renewable pp'!$27:$27,0))</f>
        <v>0.36221549035186967</v>
      </c>
      <c r="AM17" s="78">
        <f>INDEX('calculation renewable pp'!$27:$34,MATCH('output for script'!$A17,'calculation renewable pp'!$A$27:$A$34,0),MATCH('output for script'!AM$2,'calculation renewable pp'!$27:$27,0))</f>
        <v>1</v>
      </c>
      <c r="AN17" s="78">
        <f>INDEX('calculation renewable pp'!$27:$34,MATCH('output for script'!$A17,'calculation renewable pp'!$A$27:$A$34,0),MATCH('output for script'!AN$2,'calculation renewable pp'!$27:$27,0))</f>
        <v>1</v>
      </c>
      <c r="AO17" s="78">
        <f>INDEX('calculation renewable pp'!$27:$34,MATCH('output for script'!$A17,'calculation renewable pp'!$A$27:$A$34,0),MATCH('output for script'!AO$2,'calculation renewable pp'!$27:$27,0))</f>
        <v>0.90021701812736932</v>
      </c>
      <c r="AP17" s="78">
        <f>INDEX('calculation renewable pp'!$27:$34,MATCH('output for script'!$A17,'calculation renewable pp'!$A$27:$A$34,0),MATCH('output for script'!AP$2,'calculation renewable pp'!$27:$27,0))</f>
        <v>1</v>
      </c>
      <c r="AQ17" s="78">
        <f>INDEX('calculation renewable pp'!$27:$34,MATCH('output for script'!$A17,'calculation renewable pp'!$A$27:$A$34,0),MATCH('output for script'!AQ$2,'calculation renewable pp'!$27:$27,0))</f>
        <v>1</v>
      </c>
      <c r="AR17" s="78">
        <f>INDEX('calculation renewable pp'!$27:$34,MATCH('output for script'!$A17,'calculation renewable pp'!$A$27:$A$34,0),MATCH('output for script'!AR$2,'calculation renewable pp'!$27:$27,0))</f>
        <v>0.92791545017430921</v>
      </c>
      <c r="AS17" s="78">
        <f>INDEX('calculation renewable pp'!$27:$34,MATCH('output for script'!$A17,'calculation renewable pp'!$A$27:$A$34,0),MATCH('output for script'!AS$2,'calculation renewable pp'!$27:$27,0))</f>
        <v>1</v>
      </c>
      <c r="AT17" s="78">
        <f>INDEX('calculation renewable pp'!$27:$34,MATCH('output for script'!$A17,'calculation renewable pp'!$A$27:$A$34,0),MATCH('output for script'!AT$2,'calculation renewable pp'!$27:$27,0))</f>
        <v>0.86680856080001789</v>
      </c>
      <c r="AU17" s="78">
        <f>INDEX('calculation renewable pp'!$27:$34,MATCH('output for script'!$A17,'calculation renewable pp'!$A$27:$A$34,0),MATCH('output for script'!AU$2,'calculation renewable pp'!$27:$27,0))</f>
        <v>0</v>
      </c>
      <c r="AV17" s="78">
        <f>INDEX('calculation renewable pp'!$27:$34,MATCH('output for script'!$A17,'calculation renewable pp'!$A$27:$A$34,0),MATCH('output for script'!AV$2,'calculation renewable pp'!$27:$27,0))</f>
        <v>1</v>
      </c>
      <c r="AW17" s="78">
        <f>INDEX('calculation renewable pp'!$27:$34,MATCH('output for script'!$A17,'calculation renewable pp'!$A$27:$A$34,0),MATCH('output for script'!AW$2,'calculation renewable pp'!$27:$27,0))</f>
        <v>0.78539384998302553</v>
      </c>
      <c r="AX17" s="78">
        <f>INDEX('calculation renewable pp'!$27:$34,MATCH('output for script'!$A17,'calculation renewable pp'!$A$27:$A$34,0),MATCH('output for script'!AX$2,'calculation renewable pp'!$27:$27,0))</f>
        <v>1</v>
      </c>
      <c r="AY17" s="78">
        <f>INDEX('calculation renewable pp'!$27:$34,MATCH('output for script'!$A17,'calculation renewable pp'!$A$27:$A$34,0),MATCH('output for script'!AY$2,'calculation renewable pp'!$27:$27,0))</f>
        <v>1</v>
      </c>
      <c r="AZ17" s="78">
        <f>INDEX('calculation renewable pp'!$27:$34,MATCH('output for script'!$A17,'calculation renewable pp'!$A$27:$A$34,0),MATCH('output for script'!AZ$2,'calculation renewable pp'!$27:$27,0))</f>
        <v>0</v>
      </c>
      <c r="BA17" s="78">
        <f>INDEX('calculation renewable pp'!$27:$34,MATCH('output for script'!$A17,'calculation renewable pp'!$A$27:$A$34,0),MATCH('output for script'!BA$2,'calculation renewable pp'!$27:$27,0))</f>
        <v>1</v>
      </c>
      <c r="BB17" s="78">
        <f>INDEX('calculation renewable pp'!$27:$34,MATCH('output for script'!$A17,'calculation renewable pp'!$A$27:$A$34,0),MATCH('output for script'!BB$2,'calculation renewable pp'!$27:$27,0))</f>
        <v>1</v>
      </c>
      <c r="BC17" s="78">
        <f>INDEX('calculation renewable pp'!$27:$34,MATCH('output for script'!$A17,'calculation renewable pp'!$A$27:$A$34,0),MATCH('output for script'!BC$2,'calculation renewable pp'!$27:$27,0))</f>
        <v>0.72196816437728151</v>
      </c>
      <c r="BD17" s="78">
        <f>INDEX('calculation renewable pp'!$27:$34,MATCH('output for script'!$A17,'calculation renewable pp'!$A$27:$A$34,0),MATCH('output for script'!BD$2,'calculation renewable pp'!$27:$27,0))</f>
        <v>1</v>
      </c>
      <c r="BE17" s="78">
        <f>INDEX('calculation renewable pp'!$27:$34,MATCH('output for script'!$A17,'calculation renewable pp'!$A$27:$A$34,0),MATCH('output for script'!BE$2,'calculation renewable pp'!$27:$27,0))</f>
        <v>1</v>
      </c>
      <c r="BF17" s="78">
        <f>INDEX('calculation renewable pp'!$27:$34,MATCH('output for script'!$A17,'calculation renewable pp'!$A$27:$A$34,0),MATCH('output for script'!BF$2,'calculation renewable pp'!$27:$27,0))</f>
        <v>0</v>
      </c>
      <c r="BG17" s="78">
        <f>INDEX('calculation renewable pp'!$27:$34,MATCH('output for script'!$A17,'calculation renewable pp'!$A$27:$A$34,0),MATCH('output for script'!BG$2,'calculation renewable pp'!$27:$27,0))</f>
        <v>1</v>
      </c>
      <c r="BH17" s="78">
        <f>INDEX('calculation renewable pp'!$27:$34,MATCH('output for script'!$A17,'calculation renewable pp'!$A$27:$A$34,0),MATCH('output for script'!BH$2,'calculation renewable pp'!$27:$27,0))</f>
        <v>0</v>
      </c>
      <c r="BI17" s="78">
        <f>INDEX('calculation renewable pp'!$27:$34,MATCH('output for script'!$A17,'calculation renewable pp'!$A$27:$A$34,0),MATCH('output for script'!BI$2,'calculation renewable pp'!$27:$27,0))</f>
        <v>0.87600331570945023</v>
      </c>
      <c r="BJ17" s="2">
        <f>INDEX('calculation renewable pp'!$13:$23,MATCH('output for script'!$A17,'calculation renewable pp'!$A$13:$A$23,0),MATCH('output for script'!BJ$2,'calculation renewable pp'!$13:$13,0))</f>
        <v>9120.2549999999992</v>
      </c>
      <c r="BK17" s="2">
        <f>INDEX('calculation renewable pp'!$13:$23,MATCH('output for script'!$A17,'calculation renewable pp'!$A$13:$A$23,0),MATCH('output for script'!BK$2,'calculation renewable pp'!$13:$13,0))</f>
        <v>104.1</v>
      </c>
      <c r="BL17" s="2">
        <f>INDEX('calculation renewable pp'!$13:$23,MATCH('output for script'!$A17,'calculation renewable pp'!$A$13:$A$23,0),MATCH('output for script'!BL$2,'calculation renewable pp'!$13:$13,0))</f>
        <v>2514.35</v>
      </c>
      <c r="BM17" s="2">
        <f>INDEX('calculation renewable pp'!$13:$23,MATCH('output for script'!$A17,'calculation renewable pp'!$A$13:$A$23,0),MATCH('output for script'!BM$2,'calculation renewable pp'!$13:$13,0))</f>
        <v>0</v>
      </c>
      <c r="BN17" s="2">
        <f>INDEX('calculation renewable pp'!$13:$23,MATCH('output for script'!$A17,'calculation renewable pp'!$A$13:$A$23,0),MATCH('output for script'!BN$2,'calculation renewable pp'!$13:$13,0))</f>
        <v>1093.71</v>
      </c>
      <c r="BO17" s="2">
        <f>INDEX('calculation renewable pp'!$13:$23,MATCH('output for script'!$A17,'calculation renewable pp'!$A$13:$A$23,0),MATCH('output for script'!BO$2,'calculation renewable pp'!$13:$13,0))</f>
        <v>1410</v>
      </c>
      <c r="BP17" s="2">
        <f>INDEX('calculation renewable pp'!$13:$23,MATCH('output for script'!$A17,'calculation renewable pp'!$A$13:$A$23,0),MATCH('output for script'!BP$2,'calculation renewable pp'!$13:$13,0))</f>
        <v>7.2629999999999999</v>
      </c>
      <c r="BQ17" s="2">
        <f>INDEX('calculation renewable pp'!$13:$23,MATCH('output for script'!$A17,'calculation renewable pp'!$A$13:$A$23,0),MATCH('output for script'!BQ$2,'calculation renewable pp'!$13:$13,0))</f>
        <v>6</v>
      </c>
      <c r="BR17" s="2">
        <f>INDEX('calculation renewable pp'!$13:$23,MATCH('output for script'!$A17,'calculation renewable pp'!$A$13:$A$23,0),MATCH('output for script'!BR$2,'calculation renewable pp'!$13:$13,0))</f>
        <v>14256.626</v>
      </c>
      <c r="BS17" s="2">
        <f>INDEX('calculation renewable pp'!$13:$23,MATCH('output for script'!$A17,'calculation renewable pp'!$A$13:$A$23,0),MATCH('output for script'!BS$2,'calculation renewable pp'!$13:$13,0))</f>
        <v>3157</v>
      </c>
      <c r="BT17" s="2">
        <f>INDEX('calculation renewable pp'!$13:$23,MATCH('output for script'!$A17,'calculation renewable pp'!$A$13:$A$23,0),MATCH('output for script'!BT$2,'calculation renewable pp'!$13:$13,0))</f>
        <v>24140.887999999999</v>
      </c>
      <c r="BU17" s="2">
        <f>INDEX('calculation renewable pp'!$13:$23,MATCH('output for script'!$A17,'calculation renewable pp'!$A$13:$A$23,0),MATCH('output for script'!BU$2,'calculation renewable pp'!$13:$13,0))</f>
        <v>1933</v>
      </c>
      <c r="BV17" s="2">
        <f>INDEX('calculation renewable pp'!$13:$23,MATCH('output for script'!$A17,'calculation renewable pp'!$A$13:$A$23,0),MATCH('output for script'!BV$2,'calculation renewable pp'!$13:$13,0))</f>
        <v>3412</v>
      </c>
      <c r="BW17" s="2">
        <f>INDEX('calculation renewable pp'!$13:$23,MATCH('output for script'!$A17,'calculation renewable pp'!$A$13:$A$23,0),MATCH('output for script'!BW$2,'calculation renewable pp'!$13:$13,0))</f>
        <v>1766</v>
      </c>
      <c r="BX17" s="2">
        <f>INDEX('calculation renewable pp'!$13:$23,MATCH('output for script'!$A17,'calculation renewable pp'!$A$13:$A$23,0),MATCH('output for script'!BX$2,'calculation renewable pp'!$13:$13,0))</f>
        <v>0</v>
      </c>
      <c r="BY17" s="2">
        <f>INDEX('calculation renewable pp'!$13:$23,MATCH('output for script'!$A17,'calculation renewable pp'!$A$13:$A$23,0),MATCH('output for script'!BY$2,'calculation renewable pp'!$13:$13,0))</f>
        <v>237</v>
      </c>
      <c r="BZ17" s="2">
        <f>INDEX('calculation renewable pp'!$13:$23,MATCH('output for script'!$A17,'calculation renewable pp'!$A$13:$A$23,0),MATCH('output for script'!BZ$2,'calculation renewable pp'!$13:$13,0))</f>
        <v>12946.672</v>
      </c>
      <c r="CA17" s="2">
        <f>INDEX('calculation renewable pp'!$13:$23,MATCH('output for script'!$A17,'calculation renewable pp'!$A$13:$A$23,0),MATCH('output for script'!CA$2,'calculation renewable pp'!$13:$13,0))</f>
        <v>117</v>
      </c>
      <c r="CB17" s="2">
        <f>INDEX('calculation renewable pp'!$13:$23,MATCH('output for script'!$A17,'calculation renewable pp'!$A$13:$A$23,0),MATCH('output for script'!CB$2,'calculation renewable pp'!$13:$13,0))</f>
        <v>34.472999999999999</v>
      </c>
      <c r="CC17" s="2">
        <f>INDEX('calculation renewable pp'!$13:$23,MATCH('output for script'!$A17,'calculation renewable pp'!$A$13:$A$23,0),MATCH('output for script'!CC$2,'calculation renewable pp'!$13:$13,0))</f>
        <v>0</v>
      </c>
      <c r="CD17" s="2">
        <f>INDEX('calculation renewable pp'!$13:$23,MATCH('output for script'!$A17,'calculation renewable pp'!$A$13:$A$23,0),MATCH('output for script'!CD$2,'calculation renewable pp'!$13:$13,0))</f>
        <v>37</v>
      </c>
      <c r="CE17" s="2">
        <f>INDEX('calculation renewable pp'!$13:$23,MATCH('output for script'!$A17,'calculation renewable pp'!$A$13:$A$23,0),MATCH('output for script'!CE$2,'calculation renewable pp'!$13:$13,0))</f>
        <v>974.01199999999994</v>
      </c>
      <c r="CF17" s="2">
        <f>INDEX('calculation renewable pp'!$13:$23,MATCH('output for script'!$A17,'calculation renewable pp'!$A$13:$A$23,0),MATCH('output for script'!CF$2,'calculation renewable pp'!$13:$13,0))</f>
        <v>4495.2170000000006</v>
      </c>
      <c r="CG17" s="2">
        <f>INDEX('calculation renewable pp'!$13:$23,MATCH('output for script'!$A17,'calculation renewable pp'!$A$13:$A$23,0),MATCH('output for script'!CG$2,'calculation renewable pp'!$13:$13,0))</f>
        <v>6594.701</v>
      </c>
      <c r="CH17" s="2">
        <f>INDEX('calculation renewable pp'!$13:$23,MATCH('output for script'!$A17,'calculation renewable pp'!$A$13:$A$23,0),MATCH('output for script'!CH$2,'calculation renewable pp'!$13:$13,0))</f>
        <v>16462</v>
      </c>
      <c r="CI17" s="2">
        <f>INDEX('calculation renewable pp'!$13:$23,MATCH('output for script'!$A17,'calculation renewable pp'!$A$13:$A$23,0),MATCH('output for script'!CI$2,'calculation renewable pp'!$13:$13,0))</f>
        <v>0</v>
      </c>
      <c r="CJ17" s="2">
        <f>INDEX('calculation renewable pp'!$13:$23,MATCH('output for script'!$A17,'calculation renewable pp'!$A$13:$A$23,0),MATCH('output for script'!CJ$2,'calculation renewable pp'!$13:$13,0))</f>
        <v>1611</v>
      </c>
      <c r="CK17" s="2">
        <f>INDEX('calculation renewable pp'!$13:$23,MATCH('output for script'!$A17,'calculation renewable pp'!$A$13:$A$23,0),MATCH('output for script'!CK$2,'calculation renewable pp'!$13:$13,0))</f>
        <v>0</v>
      </c>
      <c r="CL17" s="2">
        <f>INDEX('calculation renewable pp'!$13:$23,MATCH('output for script'!$A17,'calculation renewable pp'!$A$13:$A$23,0),MATCH('output for script'!CL$2,'calculation renewable pp'!$13:$13,0))</f>
        <v>104497.26699999999</v>
      </c>
    </row>
    <row r="18" spans="1:90" s="2" customFormat="1" x14ac:dyDescent="0.2">
      <c r="A18" s="2" t="s">
        <v>32</v>
      </c>
      <c r="B18" s="2" t="s">
        <v>31</v>
      </c>
      <c r="C18" s="2" t="s">
        <v>26</v>
      </c>
      <c r="D18" s="2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v>1</v>
      </c>
      <c r="BI18" s="2">
        <v>1</v>
      </c>
      <c r="BJ18" s="2">
        <f>INDEX('calculation renewable pp'!$13:$23,MATCH('output for script'!$A18,'calculation renewable pp'!$A$13:$A$23,0),MATCH('output for script'!BJ$2,'calculation renewable pp'!$13:$13,0))</f>
        <v>0</v>
      </c>
      <c r="BK18" s="2">
        <f>INDEX('calculation renewable pp'!$13:$23,MATCH('output for script'!$A18,'calculation renewable pp'!$A$13:$A$23,0),MATCH('output for script'!BK$2,'calculation renewable pp'!$13:$13,0))</f>
        <v>0</v>
      </c>
      <c r="BL18" s="2">
        <f>INDEX('calculation renewable pp'!$13:$23,MATCH('output for script'!$A18,'calculation renewable pp'!$A$13:$A$23,0),MATCH('output for script'!BL$2,'calculation renewable pp'!$13:$13,0))</f>
        <v>0</v>
      </c>
      <c r="BM18" s="2">
        <f>INDEX('calculation renewable pp'!$13:$23,MATCH('output for script'!$A18,'calculation renewable pp'!$A$13:$A$23,0),MATCH('output for script'!BM$2,'calculation renewable pp'!$13:$13,0))</f>
        <v>0</v>
      </c>
      <c r="BN18" s="2">
        <f>INDEX('calculation renewable pp'!$13:$23,MATCH('output for script'!$A18,'calculation renewable pp'!$A$13:$A$23,0),MATCH('output for script'!BN$2,'calculation renewable pp'!$13:$13,0))</f>
        <v>0</v>
      </c>
      <c r="BO18" s="2">
        <f>INDEX('calculation renewable pp'!$13:$23,MATCH('output for script'!$A18,'calculation renewable pp'!$A$13:$A$23,0),MATCH('output for script'!BO$2,'calculation renewable pp'!$13:$13,0))</f>
        <v>2</v>
      </c>
      <c r="BP18" s="2">
        <f>INDEX('calculation renewable pp'!$13:$23,MATCH('output for script'!$A18,'calculation renewable pp'!$A$13:$A$23,0),MATCH('output for script'!BP$2,'calculation renewable pp'!$13:$13,0))</f>
        <v>0</v>
      </c>
      <c r="BQ18" s="2">
        <f>INDEX('calculation renewable pp'!$13:$23,MATCH('output for script'!$A18,'calculation renewable pp'!$A$13:$A$23,0),MATCH('output for script'!BQ$2,'calculation renewable pp'!$13:$13,0))</f>
        <v>0</v>
      </c>
      <c r="BR18" s="2">
        <f>INDEX('calculation renewable pp'!$13:$23,MATCH('output for script'!$A18,'calculation renewable pp'!$A$13:$A$23,0),MATCH('output for script'!BR$2,'calculation renewable pp'!$13:$13,0))</f>
        <v>2304.0129999999999</v>
      </c>
      <c r="BS18" s="2">
        <f>INDEX('calculation renewable pp'!$13:$23,MATCH('output for script'!$A18,'calculation renewable pp'!$A$13:$A$23,0),MATCH('output for script'!BS$2,'calculation renewable pp'!$13:$13,0))</f>
        <v>0</v>
      </c>
      <c r="BT18" s="2">
        <f>INDEX('calculation renewable pp'!$13:$23,MATCH('output for script'!$A18,'calculation renewable pp'!$A$13:$A$23,0),MATCH('output for script'!BT$2,'calculation renewable pp'!$13:$13,0))</f>
        <v>0</v>
      </c>
      <c r="BU18" s="2">
        <f>INDEX('calculation renewable pp'!$13:$23,MATCH('output for script'!$A18,'calculation renewable pp'!$A$13:$A$23,0),MATCH('output for script'!BU$2,'calculation renewable pp'!$13:$13,0))</f>
        <v>0</v>
      </c>
      <c r="BV18" s="2">
        <f>INDEX('calculation renewable pp'!$13:$23,MATCH('output for script'!$A18,'calculation renewable pp'!$A$13:$A$23,0),MATCH('output for script'!BV$2,'calculation renewable pp'!$13:$13,0))</f>
        <v>0</v>
      </c>
      <c r="BW18" s="2">
        <f>INDEX('calculation renewable pp'!$13:$23,MATCH('output for script'!$A18,'calculation renewable pp'!$A$13:$A$23,0),MATCH('output for script'!BW$2,'calculation renewable pp'!$13:$13,0))</f>
        <v>0</v>
      </c>
      <c r="BX18" s="2">
        <f>INDEX('calculation renewable pp'!$13:$23,MATCH('output for script'!$A18,'calculation renewable pp'!$A$13:$A$23,0),MATCH('output for script'!BX$2,'calculation renewable pp'!$13:$13,0))</f>
        <v>0</v>
      </c>
      <c r="BY18" s="2">
        <f>INDEX('calculation renewable pp'!$13:$23,MATCH('output for script'!$A18,'calculation renewable pp'!$A$13:$A$23,0),MATCH('output for script'!BY$2,'calculation renewable pp'!$13:$13,0))</f>
        <v>0</v>
      </c>
      <c r="BZ18" s="2">
        <f>INDEX('calculation renewable pp'!$13:$23,MATCH('output for script'!$A18,'calculation renewable pp'!$A$13:$A$23,0),MATCH('output for script'!BZ$2,'calculation renewable pp'!$13:$13,0))</f>
        <v>0</v>
      </c>
      <c r="CA18" s="2">
        <f>INDEX('calculation renewable pp'!$13:$23,MATCH('output for script'!$A18,'calculation renewable pp'!$A$13:$A$23,0),MATCH('output for script'!CA$2,'calculation renewable pp'!$13:$13,0))</f>
        <v>0</v>
      </c>
      <c r="CB18" s="2">
        <f>INDEX('calculation renewable pp'!$13:$23,MATCH('output for script'!$A18,'calculation renewable pp'!$A$13:$A$23,0),MATCH('output for script'!CB$2,'calculation renewable pp'!$13:$13,0))</f>
        <v>0</v>
      </c>
      <c r="CC18" s="2">
        <f>INDEX('calculation renewable pp'!$13:$23,MATCH('output for script'!$A18,'calculation renewable pp'!$A$13:$A$23,0),MATCH('output for script'!CC$2,'calculation renewable pp'!$13:$13,0))</f>
        <v>0</v>
      </c>
      <c r="CD18" s="2">
        <f>INDEX('calculation renewable pp'!$13:$23,MATCH('output for script'!$A18,'calculation renewable pp'!$A$13:$A$23,0),MATCH('output for script'!CD$2,'calculation renewable pp'!$13:$13,0))</f>
        <v>0</v>
      </c>
      <c r="CE18" s="2">
        <f>INDEX('calculation renewable pp'!$13:$23,MATCH('output for script'!$A18,'calculation renewable pp'!$A$13:$A$23,0),MATCH('output for script'!CE$2,'calculation renewable pp'!$13:$13,0))</f>
        <v>0</v>
      </c>
      <c r="CF18" s="2">
        <f>INDEX('calculation renewable pp'!$13:$23,MATCH('output for script'!$A18,'calculation renewable pp'!$A$13:$A$23,0),MATCH('output for script'!CF$2,'calculation renewable pp'!$13:$13,0))</f>
        <v>0</v>
      </c>
      <c r="CG18" s="2">
        <f>INDEX('calculation renewable pp'!$13:$23,MATCH('output for script'!$A18,'calculation renewable pp'!$A$13:$A$23,0),MATCH('output for script'!CG$2,'calculation renewable pp'!$13:$13,0))</f>
        <v>9.0999999999999998E-2</v>
      </c>
      <c r="CH18" s="2">
        <f>INDEX('calculation renewable pp'!$13:$23,MATCH('output for script'!$A18,'calculation renewable pp'!$A$13:$A$23,0),MATCH('output for script'!CH$2,'calculation renewable pp'!$13:$13,0))</f>
        <v>0</v>
      </c>
      <c r="CI18" s="2">
        <f>INDEX('calculation renewable pp'!$13:$23,MATCH('output for script'!$A18,'calculation renewable pp'!$A$13:$A$23,0),MATCH('output for script'!CI$2,'calculation renewable pp'!$13:$13,0))</f>
        <v>0</v>
      </c>
      <c r="CJ18" s="2">
        <f>INDEX('calculation renewable pp'!$13:$23,MATCH('output for script'!$A18,'calculation renewable pp'!$A$13:$A$23,0),MATCH('output for script'!CJ$2,'calculation renewable pp'!$13:$13,0))</f>
        <v>0</v>
      </c>
      <c r="CK18" s="2">
        <f>INDEX('calculation renewable pp'!$13:$23,MATCH('output for script'!$A18,'calculation renewable pp'!$A$13:$A$23,0),MATCH('output for script'!CK$2,'calculation renewable pp'!$13:$13,0))</f>
        <v>0</v>
      </c>
      <c r="CL18" s="2">
        <f>INDEX('calculation renewable pp'!$13:$23,MATCH('output for script'!$A18,'calculation renewable pp'!$A$13:$A$23,0),MATCH('output for script'!CL$2,'calculation renewable pp'!$13:$13,0))</f>
        <v>2306.1039999999998</v>
      </c>
    </row>
    <row r="19" spans="1:90" s="2" customFormat="1" x14ac:dyDescent="0.2">
      <c r="A19" s="2" t="s">
        <v>11</v>
      </c>
      <c r="B19" s="2" t="s">
        <v>11</v>
      </c>
      <c r="C19" s="2" t="s">
        <v>26</v>
      </c>
      <c r="D19" s="2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1</v>
      </c>
      <c r="AG19" s="2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v>1</v>
      </c>
      <c r="BI19" s="2">
        <v>1</v>
      </c>
      <c r="BJ19" s="2">
        <f>INDEX('calculation renewable pp'!$13:$23,MATCH('output for script'!$A19,'calculation renewable pp'!$A$13:$A$23,0),MATCH('output for script'!BJ$2,'calculation renewable pp'!$13:$13,0))</f>
        <v>0.91500000000000004</v>
      </c>
      <c r="BK19" s="2">
        <f>INDEX('calculation renewable pp'!$13:$23,MATCH('output for script'!$A19,'calculation renewable pp'!$A$13:$A$23,0),MATCH('output for script'!BK$2,'calculation renewable pp'!$13:$13,0))</f>
        <v>0</v>
      </c>
      <c r="BL19" s="2">
        <f>INDEX('calculation renewable pp'!$13:$23,MATCH('output for script'!$A19,'calculation renewable pp'!$A$13:$A$23,0),MATCH('output for script'!BL$2,'calculation renewable pp'!$13:$13,0))</f>
        <v>0</v>
      </c>
      <c r="BM19" s="2">
        <f>INDEX('calculation renewable pp'!$13:$23,MATCH('output for script'!$A19,'calculation renewable pp'!$A$13:$A$23,0),MATCH('output for script'!BM$2,'calculation renewable pp'!$13:$13,0))</f>
        <v>0</v>
      </c>
      <c r="BN19" s="2">
        <f>INDEX('calculation renewable pp'!$13:$23,MATCH('output for script'!$A19,'calculation renewable pp'!$A$13:$A$23,0),MATCH('output for script'!BN$2,'calculation renewable pp'!$13:$13,0))</f>
        <v>0</v>
      </c>
      <c r="BO19" s="2">
        <f>INDEX('calculation renewable pp'!$13:$23,MATCH('output for script'!$A19,'calculation renewable pp'!$A$13:$A$23,0),MATCH('output for script'!BO$2,'calculation renewable pp'!$13:$13,0))</f>
        <v>40</v>
      </c>
      <c r="BP19" s="2">
        <f>INDEX('calculation renewable pp'!$13:$23,MATCH('output for script'!$A19,'calculation renewable pp'!$A$13:$A$23,0),MATCH('output for script'!BP$2,'calculation renewable pp'!$13:$13,0))</f>
        <v>0</v>
      </c>
      <c r="BQ19" s="2">
        <f>INDEX('calculation renewable pp'!$13:$23,MATCH('output for script'!$A19,'calculation renewable pp'!$A$13:$A$23,0),MATCH('output for script'!BQ$2,'calculation renewable pp'!$13:$13,0))</f>
        <v>0</v>
      </c>
      <c r="BR19" s="2">
        <f>INDEX('calculation renewable pp'!$13:$23,MATCH('output for script'!$A19,'calculation renewable pp'!$A$13:$A$23,0),MATCH('output for script'!BR$2,'calculation renewable pp'!$13:$13,0))</f>
        <v>0</v>
      </c>
      <c r="BS19" s="2">
        <f>INDEX('calculation renewable pp'!$13:$23,MATCH('output for script'!$A19,'calculation renewable pp'!$A$13:$A$23,0),MATCH('output for script'!BS$2,'calculation renewable pp'!$13:$13,0))</f>
        <v>0</v>
      </c>
      <c r="BT19" s="2">
        <f>INDEX('calculation renewable pp'!$13:$23,MATCH('output for script'!$A19,'calculation renewable pp'!$A$13:$A$23,0),MATCH('output for script'!BT$2,'calculation renewable pp'!$13:$13,0))</f>
        <v>16.149999999999999</v>
      </c>
      <c r="BU19" s="2">
        <f>INDEX('calculation renewable pp'!$13:$23,MATCH('output for script'!$A19,'calculation renewable pp'!$A$13:$A$23,0),MATCH('output for script'!BU$2,'calculation renewable pp'!$13:$13,0))</f>
        <v>0</v>
      </c>
      <c r="BV19" s="2">
        <f>INDEX('calculation renewable pp'!$13:$23,MATCH('output for script'!$A19,'calculation renewable pp'!$A$13:$A$23,0),MATCH('output for script'!BV$2,'calculation renewable pp'!$13:$13,0))</f>
        <v>0</v>
      </c>
      <c r="BW19" s="2">
        <f>INDEX('calculation renewable pp'!$13:$23,MATCH('output for script'!$A19,'calculation renewable pp'!$A$13:$A$23,0),MATCH('output for script'!BW$2,'calculation renewable pp'!$13:$13,0))</f>
        <v>10</v>
      </c>
      <c r="BX19" s="2">
        <f>INDEX('calculation renewable pp'!$13:$23,MATCH('output for script'!$A19,'calculation renewable pp'!$A$13:$A$23,0),MATCH('output for script'!BX$2,'calculation renewable pp'!$13:$13,0))</f>
        <v>3</v>
      </c>
      <c r="BY19" s="2">
        <f>INDEX('calculation renewable pp'!$13:$23,MATCH('output for script'!$A19,'calculation renewable pp'!$A$13:$A$23,0),MATCH('output for script'!BY$2,'calculation renewable pp'!$13:$13,0))</f>
        <v>0</v>
      </c>
      <c r="BZ19" s="2">
        <f>INDEX('calculation renewable pp'!$13:$23,MATCH('output for script'!$A19,'calculation renewable pp'!$A$13:$A$23,0),MATCH('output for script'!BZ$2,'calculation renewable pp'!$13:$13,0))</f>
        <v>767.19</v>
      </c>
      <c r="CA19" s="2">
        <f>INDEX('calculation renewable pp'!$13:$23,MATCH('output for script'!$A19,'calculation renewable pp'!$A$13:$A$23,0),MATCH('output for script'!CA$2,'calculation renewable pp'!$13:$13,0))</f>
        <v>0</v>
      </c>
      <c r="CB19" s="2">
        <f>INDEX('calculation renewable pp'!$13:$23,MATCH('output for script'!$A19,'calculation renewable pp'!$A$13:$A$23,0),MATCH('output for script'!CB$2,'calculation renewable pp'!$13:$13,0))</f>
        <v>0</v>
      </c>
      <c r="CC19" s="2">
        <f>INDEX('calculation renewable pp'!$13:$23,MATCH('output for script'!$A19,'calculation renewable pp'!$A$13:$A$23,0),MATCH('output for script'!CC$2,'calculation renewable pp'!$13:$13,0))</f>
        <v>0</v>
      </c>
      <c r="CD19" s="2">
        <f>INDEX('calculation renewable pp'!$13:$23,MATCH('output for script'!$A19,'calculation renewable pp'!$A$13:$A$23,0),MATCH('output for script'!CD$2,'calculation renewable pp'!$13:$13,0))</f>
        <v>0</v>
      </c>
      <c r="CE19" s="2">
        <f>INDEX('calculation renewable pp'!$13:$23,MATCH('output for script'!$A19,'calculation renewable pp'!$A$13:$A$23,0),MATCH('output for script'!CE$2,'calculation renewable pp'!$13:$13,0))</f>
        <v>0</v>
      </c>
      <c r="CF19" s="2">
        <f>INDEX('calculation renewable pp'!$13:$23,MATCH('output for script'!$A19,'calculation renewable pp'!$A$13:$A$23,0),MATCH('output for script'!CF$2,'calculation renewable pp'!$13:$13,0))</f>
        <v>29.1</v>
      </c>
      <c r="CG19" s="2">
        <f>INDEX('calculation renewable pp'!$13:$23,MATCH('output for script'!$A19,'calculation renewable pp'!$A$13:$A$23,0),MATCH('output for script'!CG$2,'calculation renewable pp'!$13:$13,0))</f>
        <v>0.05</v>
      </c>
      <c r="CH19" s="2">
        <f>INDEX('calculation renewable pp'!$13:$23,MATCH('output for script'!$A19,'calculation renewable pp'!$A$13:$A$23,0),MATCH('output for script'!CH$2,'calculation renewable pp'!$13:$13,0))</f>
        <v>0</v>
      </c>
      <c r="CI19" s="2">
        <f>INDEX('calculation renewable pp'!$13:$23,MATCH('output for script'!$A19,'calculation renewable pp'!$A$13:$A$23,0),MATCH('output for script'!CI$2,'calculation renewable pp'!$13:$13,0))</f>
        <v>0</v>
      </c>
      <c r="CJ19" s="2">
        <f>INDEX('calculation renewable pp'!$13:$23,MATCH('output for script'!$A19,'calculation renewable pp'!$A$13:$A$23,0),MATCH('output for script'!CJ$2,'calculation renewable pp'!$13:$13,0))</f>
        <v>0</v>
      </c>
      <c r="CK19" s="2">
        <f>INDEX('calculation renewable pp'!$13:$23,MATCH('output for script'!$A19,'calculation renewable pp'!$A$13:$A$23,0),MATCH('output for script'!CK$2,'calculation renewable pp'!$13:$13,0))</f>
        <v>0</v>
      </c>
      <c r="CL19" s="2">
        <f>INDEX('calculation renewable pp'!$13:$23,MATCH('output for script'!$A19,'calculation renewable pp'!$A$13:$A$23,0),MATCH('output for script'!CL$2,'calculation renewable pp'!$13:$13,0))</f>
        <v>866.40499999999997</v>
      </c>
    </row>
    <row r="20" spans="1:90" s="50" customFormat="1" x14ac:dyDescent="0.2">
      <c r="A20" s="50" t="s">
        <v>8</v>
      </c>
      <c r="B20" s="50" t="s">
        <v>24</v>
      </c>
      <c r="C20" s="50" t="s">
        <v>26</v>
      </c>
      <c r="D20" s="51">
        <v>1</v>
      </c>
      <c r="E20" s="10">
        <v>1</v>
      </c>
      <c r="F20" s="10">
        <v>1</v>
      </c>
      <c r="G20" s="10">
        <v>1</v>
      </c>
      <c r="H20" s="10">
        <v>1</v>
      </c>
      <c r="I20" s="10">
        <v>1</v>
      </c>
      <c r="J20" s="10">
        <v>1</v>
      </c>
      <c r="K20" s="10">
        <v>1</v>
      </c>
      <c r="L20" s="10">
        <v>1</v>
      </c>
      <c r="M20" s="10">
        <v>1</v>
      </c>
      <c r="N20" s="10">
        <v>1</v>
      </c>
      <c r="O20" s="10">
        <v>1</v>
      </c>
      <c r="P20" s="10">
        <v>1</v>
      </c>
      <c r="Q20" s="10">
        <v>1</v>
      </c>
      <c r="R20" s="10">
        <v>1</v>
      </c>
      <c r="S20" s="10">
        <v>1</v>
      </c>
      <c r="T20" s="10">
        <v>1</v>
      </c>
      <c r="U20" s="10">
        <v>1</v>
      </c>
      <c r="V20" s="10">
        <v>1</v>
      </c>
      <c r="W20" s="10">
        <v>1</v>
      </c>
      <c r="X20" s="10">
        <v>1</v>
      </c>
      <c r="Y20" s="10">
        <v>1</v>
      </c>
      <c r="Z20" s="10">
        <v>1</v>
      </c>
      <c r="AA20" s="10">
        <v>1</v>
      </c>
      <c r="AB20" s="10">
        <v>1</v>
      </c>
      <c r="AC20" s="10">
        <v>1</v>
      </c>
      <c r="AD20" s="10">
        <v>1</v>
      </c>
      <c r="AE20" s="10">
        <v>1</v>
      </c>
      <c r="AF20" s="10">
        <v>1</v>
      </c>
      <c r="AG20" s="51">
        <v>1</v>
      </c>
      <c r="AH20" s="10">
        <v>1</v>
      </c>
      <c r="AI20" s="10">
        <v>1</v>
      </c>
      <c r="AJ20" s="10">
        <v>1</v>
      </c>
      <c r="AK20" s="10">
        <v>1</v>
      </c>
      <c r="AL20" s="10">
        <v>1</v>
      </c>
      <c r="AM20" s="10">
        <v>1</v>
      </c>
      <c r="AN20" s="10">
        <v>1</v>
      </c>
      <c r="AO20" s="10">
        <v>1</v>
      </c>
      <c r="AP20" s="10">
        <v>1</v>
      </c>
      <c r="AQ20" s="10">
        <v>1</v>
      </c>
      <c r="AR20" s="10">
        <v>1</v>
      </c>
      <c r="AS20" s="10">
        <v>1</v>
      </c>
      <c r="AT20" s="10">
        <v>1</v>
      </c>
      <c r="AU20" s="10">
        <v>1</v>
      </c>
      <c r="AV20" s="10">
        <v>1</v>
      </c>
      <c r="AW20" s="10">
        <v>1</v>
      </c>
      <c r="AX20" s="10">
        <v>1</v>
      </c>
      <c r="AY20" s="10">
        <v>1</v>
      </c>
      <c r="AZ20" s="10">
        <v>1</v>
      </c>
      <c r="BA20" s="10">
        <v>1</v>
      </c>
      <c r="BB20" s="10">
        <v>1</v>
      </c>
      <c r="BC20" s="10">
        <v>1</v>
      </c>
      <c r="BD20" s="10">
        <v>1</v>
      </c>
      <c r="BE20" s="10">
        <v>1</v>
      </c>
      <c r="BF20" s="10">
        <v>1</v>
      </c>
      <c r="BG20" s="10">
        <v>1</v>
      </c>
      <c r="BH20" s="10">
        <v>1</v>
      </c>
      <c r="BI20" s="10">
        <v>1</v>
      </c>
      <c r="BJ20" s="2">
        <f>INDEX('calculation renewable pp'!$13:$23,MATCH('output for script'!$A20,'calculation renewable pp'!$A$13:$A$23,0),MATCH('output for script'!BJ$2,'calculation renewable pp'!$13:$13,0))</f>
        <v>979.48</v>
      </c>
      <c r="BK20" s="2">
        <f>INDEX('calculation renewable pp'!$13:$23,MATCH('output for script'!$A20,'calculation renewable pp'!$A$13:$A$23,0),MATCH('output for script'!BK$2,'calculation renewable pp'!$13:$13,0))</f>
        <v>314.5</v>
      </c>
      <c r="BL20" s="2">
        <f>INDEX('calculation renewable pp'!$13:$23,MATCH('output for script'!$A20,'calculation renewable pp'!$A$13:$A$23,0),MATCH('output for script'!BL$2,'calculation renewable pp'!$13:$13,0))</f>
        <v>0</v>
      </c>
      <c r="BM20" s="2">
        <f>INDEX('calculation renewable pp'!$13:$23,MATCH('output for script'!$A20,'calculation renewable pp'!$A$13:$A$23,0),MATCH('output for script'!BM$2,'calculation renewable pp'!$13:$13,0))</f>
        <v>0</v>
      </c>
      <c r="BN20" s="2">
        <f>INDEX('calculation renewable pp'!$13:$23,MATCH('output for script'!$A20,'calculation renewable pp'!$A$13:$A$23,0),MATCH('output for script'!BN$2,'calculation renewable pp'!$13:$13,0))</f>
        <v>58</v>
      </c>
      <c r="BO20" s="2">
        <f>INDEX('calculation renewable pp'!$13:$23,MATCH('output for script'!$A20,'calculation renewable pp'!$A$13:$A$23,0),MATCH('output for script'!BO$2,'calculation renewable pp'!$13:$13,0))</f>
        <v>3080</v>
      </c>
      <c r="BP20" s="2">
        <f>INDEX('calculation renewable pp'!$13:$23,MATCH('output for script'!$A20,'calculation renewable pp'!$A$13:$A$23,0),MATCH('output for script'!BP$2,'calculation renewable pp'!$13:$13,0))</f>
        <v>363.75299999999999</v>
      </c>
      <c r="BQ20" s="2">
        <f>INDEX('calculation renewable pp'!$13:$23,MATCH('output for script'!$A20,'calculation renewable pp'!$A$13:$A$23,0),MATCH('output for script'!BQ$2,'calculation renewable pp'!$13:$13,0))</f>
        <v>210</v>
      </c>
      <c r="BR20" s="2">
        <f>INDEX('calculation renewable pp'!$13:$23,MATCH('output for script'!$A20,'calculation renewable pp'!$A$13:$A$23,0),MATCH('output for script'!BR$2,'calculation renewable pp'!$13:$13,0))</f>
        <v>291.25099999999998</v>
      </c>
      <c r="BS20" s="2">
        <f>INDEX('calculation renewable pp'!$13:$23,MATCH('output for script'!$A20,'calculation renewable pp'!$A$13:$A$23,0),MATCH('output for script'!BS$2,'calculation renewable pp'!$13:$13,0))</f>
        <v>138</v>
      </c>
      <c r="BT20" s="2">
        <f>INDEX('calculation renewable pp'!$13:$23,MATCH('output for script'!$A20,'calculation renewable pp'!$A$13:$A$23,0),MATCH('output for script'!BT$2,'calculation renewable pp'!$13:$13,0))</f>
        <v>936.17100000000005</v>
      </c>
      <c r="BU20" s="2">
        <f>INDEX('calculation renewable pp'!$13:$23,MATCH('output for script'!$A20,'calculation renewable pp'!$A$13:$A$23,0),MATCH('output for script'!BU$2,'calculation renewable pp'!$13:$13,0))</f>
        <v>1321.434</v>
      </c>
      <c r="BV20" s="2">
        <f>INDEX('calculation renewable pp'!$13:$23,MATCH('output for script'!$A20,'calculation renewable pp'!$A$13:$A$23,0),MATCH('output for script'!BV$2,'calculation renewable pp'!$13:$13,0))</f>
        <v>43</v>
      </c>
      <c r="BW20" s="2">
        <f>INDEX('calculation renewable pp'!$13:$23,MATCH('output for script'!$A20,'calculation renewable pp'!$A$13:$A$23,0),MATCH('output for script'!BW$2,'calculation renewable pp'!$13:$13,0))</f>
        <v>0</v>
      </c>
      <c r="BX20" s="2">
        <f>INDEX('calculation renewable pp'!$13:$23,MATCH('output for script'!$A20,'calculation renewable pp'!$A$13:$A$23,0),MATCH('output for script'!BX$2,'calculation renewable pp'!$13:$13,0))</f>
        <v>67</v>
      </c>
      <c r="BY20" s="2">
        <f>INDEX('calculation renewable pp'!$13:$23,MATCH('output for script'!$A20,'calculation renewable pp'!$A$13:$A$23,0),MATCH('output for script'!BY$2,'calculation renewable pp'!$13:$13,0))</f>
        <v>82.578999999999994</v>
      </c>
      <c r="BZ20" s="2">
        <f>INDEX('calculation renewable pp'!$13:$23,MATCH('output for script'!$A20,'calculation renewable pp'!$A$13:$A$23,0),MATCH('output for script'!BZ$2,'calculation renewable pp'!$13:$13,0))</f>
        <v>819.33199999999999</v>
      </c>
      <c r="CA20" s="2">
        <f>INDEX('calculation renewable pp'!$13:$23,MATCH('output for script'!$A20,'calculation renewable pp'!$A$13:$A$23,0),MATCH('output for script'!CA$2,'calculation renewable pp'!$13:$13,0))</f>
        <v>22</v>
      </c>
      <c r="CB20" s="2">
        <f>INDEX('calculation renewable pp'!$13:$23,MATCH('output for script'!$A20,'calculation renewable pp'!$A$13:$A$23,0),MATCH('output for script'!CB$2,'calculation renewable pp'!$13:$13,0))</f>
        <v>17.25</v>
      </c>
      <c r="CC20" s="2">
        <f>INDEX('calculation renewable pp'!$13:$23,MATCH('output for script'!$A20,'calculation renewable pp'!$A$13:$A$23,0),MATCH('output for script'!CC$2,'calculation renewable pp'!$13:$13,0))</f>
        <v>0</v>
      </c>
      <c r="CD20" s="2">
        <f>INDEX('calculation renewable pp'!$13:$23,MATCH('output for script'!$A20,'calculation renewable pp'!$A$13:$A$23,0),MATCH('output for script'!CD$2,'calculation renewable pp'!$13:$13,0))</f>
        <v>777.67</v>
      </c>
      <c r="CE20" s="2">
        <f>INDEX('calculation renewable pp'!$13:$23,MATCH('output for script'!$A20,'calculation renewable pp'!$A$13:$A$23,0),MATCH('output for script'!CE$2,'calculation renewable pp'!$13:$13,0))</f>
        <v>90.6</v>
      </c>
      <c r="CF20" s="2">
        <f>INDEX('calculation renewable pp'!$13:$23,MATCH('output for script'!$A20,'calculation renewable pp'!$A$13:$A$23,0),MATCH('output for script'!CF$2,'calculation renewable pp'!$13:$13,0))</f>
        <v>85.213999999999999</v>
      </c>
      <c r="CG20" s="2">
        <f>INDEX('calculation renewable pp'!$13:$23,MATCH('output for script'!$A20,'calculation renewable pp'!$A$13:$A$23,0),MATCH('output for script'!CG$2,'calculation renewable pp'!$13:$13,0))</f>
        <v>1.0129999999999999</v>
      </c>
      <c r="CH20" s="2">
        <f>INDEX('calculation renewable pp'!$13:$23,MATCH('output for script'!$A20,'calculation renewable pp'!$A$13:$A$23,0),MATCH('output for script'!CH$2,'calculation renewable pp'!$13:$13,0))</f>
        <v>1325</v>
      </c>
      <c r="CI20" s="2">
        <f>INDEX('calculation renewable pp'!$13:$23,MATCH('output for script'!$A20,'calculation renewable pp'!$A$13:$A$23,0),MATCH('output for script'!CI$2,'calculation renewable pp'!$13:$13,0))</f>
        <v>2</v>
      </c>
      <c r="CJ20" s="2">
        <f>INDEX('calculation renewable pp'!$13:$23,MATCH('output for script'!$A20,'calculation renewable pp'!$A$13:$A$23,0),MATCH('output for script'!CJ$2,'calculation renewable pp'!$13:$13,0))</f>
        <v>22</v>
      </c>
      <c r="CK20" s="2">
        <f>INDEX('calculation renewable pp'!$13:$23,MATCH('output for script'!$A20,'calculation renewable pp'!$A$13:$A$23,0),MATCH('output for script'!CK$2,'calculation renewable pp'!$13:$13,0))</f>
        <v>0</v>
      </c>
      <c r="CL20" s="2">
        <f>INDEX('calculation renewable pp'!$13:$23,MATCH('output for script'!$A20,'calculation renewable pp'!$A$13:$A$23,0),MATCH('output for script'!CL$2,'calculation renewable pp'!$13:$13,0))</f>
        <v>9725.8130000000001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9630-C8BE-3E44-AC2A-ACC5A0A724BF}">
  <sheetPr>
    <tabColor theme="8" tint="0.79998168889431442"/>
  </sheetPr>
  <dimension ref="A1:AT81"/>
  <sheetViews>
    <sheetView topLeftCell="A13" zoomScaleNormal="100" workbookViewId="0">
      <selection activeCell="D51" sqref="D51"/>
    </sheetView>
  </sheetViews>
  <sheetFormatPr baseColWidth="10" defaultRowHeight="16" x14ac:dyDescent="0.2"/>
  <cols>
    <col min="1" max="1" width="22" customWidth="1"/>
    <col min="2" max="2" width="23.5" customWidth="1"/>
  </cols>
  <sheetData>
    <row r="1" spans="1:45" x14ac:dyDescent="0.2">
      <c r="B1" s="85" t="s">
        <v>329</v>
      </c>
    </row>
    <row r="3" spans="1:45" x14ac:dyDescent="0.2">
      <c r="B3" s="53" t="s">
        <v>337</v>
      </c>
    </row>
    <row r="4" spans="1:45" x14ac:dyDescent="0.2">
      <c r="B4" s="53" t="s">
        <v>235</v>
      </c>
      <c r="C4" s="54" t="s">
        <v>236</v>
      </c>
    </row>
    <row r="5" spans="1:45" x14ac:dyDescent="0.2">
      <c r="B5" s="53" t="s">
        <v>237</v>
      </c>
      <c r="C5" s="53" t="s">
        <v>338</v>
      </c>
    </row>
    <row r="7" spans="1:45" x14ac:dyDescent="0.2">
      <c r="B7" s="54" t="s">
        <v>238</v>
      </c>
      <c r="D7" s="53" t="s">
        <v>239</v>
      </c>
    </row>
    <row r="8" spans="1:45" x14ac:dyDescent="0.2">
      <c r="B8" s="54" t="s">
        <v>240</v>
      </c>
      <c r="D8" s="53" t="s">
        <v>241</v>
      </c>
    </row>
    <row r="9" spans="1:45" x14ac:dyDescent="0.2">
      <c r="B9" s="54" t="s">
        <v>242</v>
      </c>
      <c r="D9" s="53" t="s">
        <v>243</v>
      </c>
    </row>
    <row r="10" spans="1:45" x14ac:dyDescent="0.2">
      <c r="B10" s="54" t="s">
        <v>244</v>
      </c>
      <c r="D10" s="53" t="s">
        <v>245</v>
      </c>
    </row>
    <row r="11" spans="1:45" ht="17" customHeight="1" x14ac:dyDescent="0.2">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row>
    <row r="12" spans="1:45" x14ac:dyDescent="0.2">
      <c r="A12" s="102" t="s">
        <v>342</v>
      </c>
      <c r="B12" s="55" t="s">
        <v>246</v>
      </c>
      <c r="C12" s="56" t="s">
        <v>247</v>
      </c>
      <c r="D12" s="56" t="s">
        <v>248</v>
      </c>
      <c r="E12" s="56" t="s">
        <v>249</v>
      </c>
      <c r="F12" s="56" t="s">
        <v>250</v>
      </c>
      <c r="G12" s="56" t="s">
        <v>251</v>
      </c>
      <c r="H12" s="56" t="s">
        <v>252</v>
      </c>
      <c r="I12" s="56" t="s">
        <v>253</v>
      </c>
      <c r="J12" s="56" t="s">
        <v>254</v>
      </c>
      <c r="K12" s="56" t="s">
        <v>255</v>
      </c>
      <c r="L12" s="56" t="s">
        <v>256</v>
      </c>
      <c r="M12" s="56" t="s">
        <v>257</v>
      </c>
      <c r="N12" s="56" t="s">
        <v>258</v>
      </c>
      <c r="O12" s="56" t="s">
        <v>259</v>
      </c>
      <c r="P12" s="56" t="s">
        <v>260</v>
      </c>
      <c r="Q12" s="56" t="s">
        <v>261</v>
      </c>
      <c r="R12" s="56" t="s">
        <v>262</v>
      </c>
      <c r="S12" s="56" t="s">
        <v>263</v>
      </c>
      <c r="T12" s="56" t="s">
        <v>264</v>
      </c>
      <c r="U12" s="56" t="s">
        <v>265</v>
      </c>
      <c r="V12" s="56" t="s">
        <v>266</v>
      </c>
      <c r="W12" s="56" t="s">
        <v>267</v>
      </c>
      <c r="X12" s="56" t="s">
        <v>268</v>
      </c>
      <c r="Y12" s="56" t="s">
        <v>269</v>
      </c>
      <c r="Z12" s="56" t="s">
        <v>270</v>
      </c>
      <c r="AA12" s="56" t="s">
        <v>271</v>
      </c>
      <c r="AB12" s="56" t="s">
        <v>272</v>
      </c>
      <c r="AC12" s="56" t="s">
        <v>273</v>
      </c>
      <c r="AD12" s="56" t="s">
        <v>274</v>
      </c>
      <c r="AE12" s="56" t="s">
        <v>275</v>
      </c>
      <c r="AF12" s="56" t="s">
        <v>276</v>
      </c>
      <c r="AG12" s="56" t="s">
        <v>277</v>
      </c>
      <c r="AH12" s="56" t="s">
        <v>278</v>
      </c>
      <c r="AI12" s="56" t="s">
        <v>279</v>
      </c>
      <c r="AJ12" s="56" t="s">
        <v>280</v>
      </c>
      <c r="AK12" s="56" t="s">
        <v>281</v>
      </c>
      <c r="AL12" s="56" t="s">
        <v>282</v>
      </c>
      <c r="AM12" s="56" t="s">
        <v>283</v>
      </c>
      <c r="AN12" s="56" t="s">
        <v>284</v>
      </c>
      <c r="AO12" s="56" t="s">
        <v>285</v>
      </c>
      <c r="AP12" s="56" t="s">
        <v>286</v>
      </c>
      <c r="AQ12" s="56" t="s">
        <v>287</v>
      </c>
      <c r="AR12" s="56" t="s">
        <v>288</v>
      </c>
      <c r="AS12" s="56" t="s">
        <v>289</v>
      </c>
    </row>
    <row r="13" spans="1:45" x14ac:dyDescent="0.2">
      <c r="A13" s="103"/>
      <c r="B13" s="57" t="s">
        <v>290</v>
      </c>
      <c r="C13" s="58" t="s">
        <v>291</v>
      </c>
      <c r="D13" s="58" t="s">
        <v>291</v>
      </c>
      <c r="E13" s="58" t="s">
        <v>291</v>
      </c>
      <c r="F13" s="58" t="s">
        <v>291</v>
      </c>
      <c r="G13" s="58" t="s">
        <v>291</v>
      </c>
      <c r="H13" s="58" t="s">
        <v>291</v>
      </c>
      <c r="I13" s="58" t="s">
        <v>291</v>
      </c>
      <c r="J13" s="58" t="s">
        <v>291</v>
      </c>
      <c r="K13" s="58" t="s">
        <v>291</v>
      </c>
      <c r="L13" s="58" t="s">
        <v>291</v>
      </c>
      <c r="M13" s="58" t="s">
        <v>291</v>
      </c>
      <c r="N13" s="58" t="s">
        <v>291</v>
      </c>
      <c r="O13" s="58" t="s">
        <v>291</v>
      </c>
      <c r="P13" s="58" t="s">
        <v>291</v>
      </c>
      <c r="Q13" s="58" t="s">
        <v>291</v>
      </c>
      <c r="R13" s="58" t="s">
        <v>291</v>
      </c>
      <c r="S13" s="58" t="s">
        <v>291</v>
      </c>
      <c r="T13" s="58" t="s">
        <v>291</v>
      </c>
      <c r="U13" s="58" t="s">
        <v>291</v>
      </c>
      <c r="V13" s="58" t="s">
        <v>291</v>
      </c>
      <c r="W13" s="58" t="s">
        <v>291</v>
      </c>
      <c r="X13" s="58" t="s">
        <v>291</v>
      </c>
      <c r="Y13" s="58" t="s">
        <v>291</v>
      </c>
      <c r="Z13" s="58" t="s">
        <v>291</v>
      </c>
      <c r="AA13" s="58" t="s">
        <v>291</v>
      </c>
      <c r="AB13" s="58" t="s">
        <v>291</v>
      </c>
      <c r="AC13" s="58" t="s">
        <v>291</v>
      </c>
      <c r="AD13" s="58" t="s">
        <v>291</v>
      </c>
      <c r="AE13" s="58" t="s">
        <v>291</v>
      </c>
      <c r="AF13" s="58" t="s">
        <v>291</v>
      </c>
      <c r="AG13" s="58" t="s">
        <v>291</v>
      </c>
      <c r="AH13" s="58" t="s">
        <v>291</v>
      </c>
      <c r="AI13" s="58" t="s">
        <v>291</v>
      </c>
      <c r="AJ13" s="58" t="s">
        <v>291</v>
      </c>
      <c r="AK13" s="58" t="s">
        <v>291</v>
      </c>
      <c r="AL13" s="58" t="s">
        <v>291</v>
      </c>
      <c r="AM13" s="58" t="s">
        <v>291</v>
      </c>
      <c r="AN13" s="58" t="s">
        <v>291</v>
      </c>
      <c r="AO13" s="58" t="s">
        <v>291</v>
      </c>
      <c r="AP13" s="58" t="s">
        <v>291</v>
      </c>
      <c r="AQ13" s="58" t="s">
        <v>291</v>
      </c>
      <c r="AR13" s="58" t="s">
        <v>291</v>
      </c>
      <c r="AS13" s="58" t="s">
        <v>291</v>
      </c>
    </row>
    <row r="14" spans="1:45" x14ac:dyDescent="0.2">
      <c r="A14" s="104"/>
      <c r="B14" s="59" t="s">
        <v>21</v>
      </c>
      <c r="C14" s="60">
        <v>150796.149</v>
      </c>
      <c r="D14" s="60">
        <v>117342.413</v>
      </c>
      <c r="E14" s="60">
        <v>1414.1</v>
      </c>
      <c r="F14" s="61">
        <v>3378.35</v>
      </c>
      <c r="G14" s="61">
        <v>2265.21</v>
      </c>
      <c r="H14" s="61">
        <v>7.2629999999999999</v>
      </c>
      <c r="I14" s="60">
        <v>10733</v>
      </c>
      <c r="J14" s="61">
        <v>6</v>
      </c>
      <c r="K14" s="61">
        <v>529</v>
      </c>
      <c r="L14" s="61">
        <v>3412</v>
      </c>
      <c r="M14" s="61">
        <v>20113.667000000001</v>
      </c>
      <c r="N14" s="60">
        <v>25868.588</v>
      </c>
      <c r="O14" s="60">
        <v>2199.6999999999998</v>
      </c>
      <c r="P14" s="61">
        <v>22541.085999999999</v>
      </c>
      <c r="Q14" s="60">
        <v>0</v>
      </c>
      <c r="R14" s="61">
        <v>1586.69</v>
      </c>
      <c r="S14" s="61">
        <v>877</v>
      </c>
      <c r="T14" s="61">
        <v>1330.473</v>
      </c>
      <c r="U14" s="60">
        <v>58</v>
      </c>
      <c r="V14" s="61">
        <v>0</v>
      </c>
      <c r="W14" s="61">
        <v>37</v>
      </c>
      <c r="X14" s="61">
        <v>14597.108</v>
      </c>
      <c r="Y14" s="60">
        <v>2397.0120000000002</v>
      </c>
      <c r="Z14" s="60">
        <v>7261.9849999999997</v>
      </c>
      <c r="AA14" s="60">
        <v>6686.201</v>
      </c>
      <c r="AB14" s="60">
        <v>1350.7159999999999</v>
      </c>
      <c r="AC14" s="60">
        <v>2527</v>
      </c>
      <c r="AD14" s="61">
        <v>3157</v>
      </c>
      <c r="AE14" s="61">
        <v>16462</v>
      </c>
      <c r="AF14" s="61">
        <v>2104.4589999999998</v>
      </c>
      <c r="AG14" s="60">
        <v>0</v>
      </c>
      <c r="AH14" s="61">
        <v>32797</v>
      </c>
      <c r="AI14" s="61">
        <v>4773</v>
      </c>
      <c r="AJ14" s="61">
        <v>676.24300000000005</v>
      </c>
      <c r="AK14" s="61">
        <v>678.18899999999996</v>
      </c>
      <c r="AL14" s="60">
        <v>2162</v>
      </c>
      <c r="AM14" s="61">
        <v>3074</v>
      </c>
      <c r="AN14" s="61">
        <v>28503.008000000002</v>
      </c>
      <c r="AO14" s="60">
        <v>2238.84</v>
      </c>
      <c r="AP14" s="61">
        <v>95.11</v>
      </c>
      <c r="AQ14" s="61">
        <v>16.3</v>
      </c>
      <c r="AR14" s="61">
        <v>6325</v>
      </c>
      <c r="AS14" s="61">
        <v>2583</v>
      </c>
    </row>
    <row r="15" spans="1:45" ht="17" customHeight="1" x14ac:dyDescent="0.2">
      <c r="A15" s="103"/>
      <c r="B15" s="59" t="s">
        <v>292</v>
      </c>
      <c r="C15" s="62">
        <v>104814.92</v>
      </c>
      <c r="D15" s="62">
        <v>76088.781000000003</v>
      </c>
      <c r="E15" s="62">
        <v>104.1</v>
      </c>
      <c r="F15" s="63">
        <v>2365.35</v>
      </c>
      <c r="G15" s="63">
        <v>1093.71</v>
      </c>
      <c r="H15" s="63">
        <v>7.2629999999999999</v>
      </c>
      <c r="I15" s="62">
        <v>4249</v>
      </c>
      <c r="J15" s="63">
        <v>6</v>
      </c>
      <c r="K15" s="63">
        <v>237</v>
      </c>
      <c r="L15" s="63">
        <v>2713</v>
      </c>
      <c r="M15" s="63">
        <v>13700.637000000001</v>
      </c>
      <c r="N15" s="62">
        <v>18646.654999999999</v>
      </c>
      <c r="O15" s="62">
        <v>1924.3</v>
      </c>
      <c r="P15" s="63">
        <v>15297.097</v>
      </c>
      <c r="Q15" s="62">
        <v>0</v>
      </c>
      <c r="R15" s="63">
        <v>1586.69</v>
      </c>
      <c r="S15" s="63">
        <v>117</v>
      </c>
      <c r="T15" s="63">
        <v>34.472999999999999</v>
      </c>
      <c r="U15" s="62">
        <v>58</v>
      </c>
      <c r="V15" s="63">
        <v>0</v>
      </c>
      <c r="W15" s="63">
        <v>37</v>
      </c>
      <c r="X15" s="63">
        <v>8923.8279999999995</v>
      </c>
      <c r="Y15" s="62">
        <v>598.06200000000001</v>
      </c>
      <c r="Z15" s="62">
        <v>4497.585</v>
      </c>
      <c r="AA15" s="62">
        <v>6316.4539999999997</v>
      </c>
      <c r="AB15" s="62">
        <v>1170.7159999999999</v>
      </c>
      <c r="AC15" s="62">
        <v>1611</v>
      </c>
      <c r="AD15" s="63">
        <v>3157</v>
      </c>
      <c r="AE15" s="63">
        <v>16363</v>
      </c>
      <c r="AF15" s="63">
        <v>2104.4589999999998</v>
      </c>
      <c r="AG15" s="62">
        <v>0</v>
      </c>
      <c r="AH15" s="63">
        <v>31387</v>
      </c>
      <c r="AI15" s="63">
        <v>1873</v>
      </c>
      <c r="AJ15" s="63">
        <v>676.24300000000005</v>
      </c>
      <c r="AK15" s="63">
        <v>678.18899999999996</v>
      </c>
      <c r="AL15" s="62">
        <v>2162</v>
      </c>
      <c r="AM15" s="63">
        <v>2331</v>
      </c>
      <c r="AN15" s="63">
        <v>28503.008000000002</v>
      </c>
      <c r="AO15" s="62">
        <v>1818.84</v>
      </c>
      <c r="AP15" s="63">
        <v>85.07</v>
      </c>
      <c r="AQ15" s="63">
        <v>16.3</v>
      </c>
      <c r="AR15" s="63">
        <v>4816</v>
      </c>
      <c r="AS15" s="63">
        <v>2583</v>
      </c>
    </row>
    <row r="16" spans="1:45" x14ac:dyDescent="0.2">
      <c r="A16" s="103" t="s">
        <v>9</v>
      </c>
      <c r="B16" s="59" t="s">
        <v>293</v>
      </c>
      <c r="C16" s="60">
        <v>23640.401999999998</v>
      </c>
      <c r="D16" s="60">
        <v>23148.702000000001</v>
      </c>
      <c r="E16" s="60">
        <v>0</v>
      </c>
      <c r="F16" s="61">
        <v>0</v>
      </c>
      <c r="G16" s="61">
        <v>0</v>
      </c>
      <c r="H16" s="61">
        <v>0</v>
      </c>
      <c r="I16" s="61">
        <v>3968</v>
      </c>
      <c r="J16" s="61">
        <v>0</v>
      </c>
      <c r="K16" s="61">
        <v>0</v>
      </c>
      <c r="L16" s="61">
        <v>0</v>
      </c>
      <c r="M16" s="61">
        <v>2525.6410000000001</v>
      </c>
      <c r="N16" s="60">
        <v>0</v>
      </c>
      <c r="O16" s="61">
        <v>433.7</v>
      </c>
      <c r="P16" s="61">
        <v>5654.0339999999997</v>
      </c>
      <c r="Q16" s="60">
        <v>0</v>
      </c>
      <c r="R16" s="61">
        <v>1586.69</v>
      </c>
      <c r="S16" s="61">
        <v>0</v>
      </c>
      <c r="T16" s="61">
        <v>0</v>
      </c>
      <c r="U16" s="61">
        <v>58</v>
      </c>
      <c r="V16" s="61">
        <v>0</v>
      </c>
      <c r="W16" s="61">
        <v>0</v>
      </c>
      <c r="X16" s="61">
        <v>5476.8530000000001</v>
      </c>
      <c r="Y16" s="60">
        <v>0</v>
      </c>
      <c r="Z16" s="61">
        <v>2766.768</v>
      </c>
      <c r="AA16" s="60">
        <v>0</v>
      </c>
      <c r="AB16" s="61">
        <v>1170.7159999999999</v>
      </c>
      <c r="AC16" s="60">
        <v>0</v>
      </c>
      <c r="AD16" s="61">
        <v>0</v>
      </c>
      <c r="AE16" s="61">
        <v>0</v>
      </c>
      <c r="AF16" s="61">
        <v>0</v>
      </c>
      <c r="AG16" s="61">
        <v>0</v>
      </c>
      <c r="AH16" s="61">
        <v>0</v>
      </c>
      <c r="AI16" s="61">
        <v>240</v>
      </c>
      <c r="AJ16" s="61">
        <v>0</v>
      </c>
      <c r="AK16" s="61">
        <v>678.18899999999996</v>
      </c>
      <c r="AL16" s="60">
        <v>0</v>
      </c>
      <c r="AM16" s="61">
        <v>0</v>
      </c>
      <c r="AN16" s="61">
        <v>7860.5</v>
      </c>
      <c r="AO16" s="61">
        <v>0</v>
      </c>
      <c r="AP16" s="61">
        <v>33.75</v>
      </c>
      <c r="AQ16" s="61">
        <v>0</v>
      </c>
      <c r="AR16" s="61">
        <v>0</v>
      </c>
      <c r="AS16" s="61">
        <v>0</v>
      </c>
    </row>
    <row r="17" spans="1:45" x14ac:dyDescent="0.2">
      <c r="A17" s="103" t="s">
        <v>10</v>
      </c>
      <c r="B17" s="59" t="s">
        <v>294</v>
      </c>
      <c r="C17" s="62">
        <v>23322.749</v>
      </c>
      <c r="D17" s="62">
        <v>22145.151999999998</v>
      </c>
      <c r="E17" s="62">
        <v>0</v>
      </c>
      <c r="F17" s="63">
        <v>149</v>
      </c>
      <c r="G17" s="63">
        <v>0</v>
      </c>
      <c r="H17" s="63">
        <v>0</v>
      </c>
      <c r="I17" s="63">
        <v>1129</v>
      </c>
      <c r="J17" s="63">
        <v>0</v>
      </c>
      <c r="K17" s="63">
        <v>0</v>
      </c>
      <c r="L17" s="63">
        <v>699</v>
      </c>
      <c r="M17" s="63">
        <v>3081.63</v>
      </c>
      <c r="N17" s="63">
        <v>5494.2330000000002</v>
      </c>
      <c r="O17" s="62">
        <v>275.39999999999998</v>
      </c>
      <c r="P17" s="63">
        <v>3303.6089999999999</v>
      </c>
      <c r="Q17" s="62">
        <v>0</v>
      </c>
      <c r="R17" s="63">
        <v>0</v>
      </c>
      <c r="S17" s="63">
        <v>0</v>
      </c>
      <c r="T17" s="63">
        <v>0</v>
      </c>
      <c r="U17" s="63">
        <v>0</v>
      </c>
      <c r="V17" s="63">
        <v>0</v>
      </c>
      <c r="W17" s="63">
        <v>0</v>
      </c>
      <c r="X17" s="63">
        <v>5673.28</v>
      </c>
      <c r="Y17" s="63">
        <v>375.95</v>
      </c>
      <c r="Z17" s="63">
        <v>2764.4</v>
      </c>
      <c r="AA17" s="63">
        <v>278.24700000000001</v>
      </c>
      <c r="AB17" s="62">
        <v>0</v>
      </c>
      <c r="AC17" s="63">
        <v>0</v>
      </c>
      <c r="AD17" s="63">
        <v>0</v>
      </c>
      <c r="AE17" s="63">
        <v>99</v>
      </c>
      <c r="AF17" s="63">
        <v>0</v>
      </c>
      <c r="AG17" s="63">
        <v>0</v>
      </c>
      <c r="AH17" s="63">
        <v>1410</v>
      </c>
      <c r="AI17" s="63">
        <v>300</v>
      </c>
      <c r="AJ17" s="63">
        <v>0</v>
      </c>
      <c r="AK17" s="63">
        <v>0</v>
      </c>
      <c r="AL17" s="63">
        <v>0</v>
      </c>
      <c r="AM17" s="63">
        <v>129</v>
      </c>
      <c r="AN17" s="63">
        <v>0</v>
      </c>
      <c r="AO17" s="63">
        <v>420</v>
      </c>
      <c r="AP17" s="63" t="s">
        <v>339</v>
      </c>
      <c r="AQ17" s="63">
        <v>0</v>
      </c>
      <c r="AR17" s="63">
        <v>0</v>
      </c>
      <c r="AS17" s="63">
        <v>0</v>
      </c>
    </row>
    <row r="18" spans="1:45" x14ac:dyDescent="0.2">
      <c r="A18" s="103"/>
      <c r="B18" s="59" t="s">
        <v>295</v>
      </c>
      <c r="C18" s="61">
        <v>22658.48</v>
      </c>
      <c r="D18" s="61">
        <v>19108.48</v>
      </c>
      <c r="E18" s="61">
        <v>1310</v>
      </c>
      <c r="F18" s="61">
        <v>864</v>
      </c>
      <c r="G18" s="61">
        <v>1171.5</v>
      </c>
      <c r="H18" s="61">
        <v>0</v>
      </c>
      <c r="I18" s="61">
        <v>5355</v>
      </c>
      <c r="J18" s="61">
        <v>0</v>
      </c>
      <c r="K18" s="61">
        <v>292</v>
      </c>
      <c r="L18" s="61">
        <v>0</v>
      </c>
      <c r="M18" s="61">
        <v>3331.4</v>
      </c>
      <c r="N18" s="61">
        <v>1727.7</v>
      </c>
      <c r="O18" s="61">
        <v>0</v>
      </c>
      <c r="P18" s="61">
        <v>3940.38</v>
      </c>
      <c r="Q18" s="61">
        <v>0</v>
      </c>
      <c r="R18" s="61">
        <v>0</v>
      </c>
      <c r="S18" s="61">
        <v>760</v>
      </c>
      <c r="T18" s="61">
        <v>1296</v>
      </c>
      <c r="U18" s="61">
        <v>0</v>
      </c>
      <c r="V18" s="61">
        <v>0</v>
      </c>
      <c r="W18" s="61">
        <v>0</v>
      </c>
      <c r="X18" s="61">
        <v>0</v>
      </c>
      <c r="Y18" s="61">
        <v>1423</v>
      </c>
      <c r="Z18" s="61">
        <v>0</v>
      </c>
      <c r="AA18" s="61">
        <v>91.5</v>
      </c>
      <c r="AB18" s="61">
        <v>180</v>
      </c>
      <c r="AC18" s="61">
        <v>916</v>
      </c>
      <c r="AD18" s="61">
        <v>0</v>
      </c>
      <c r="AE18" s="61">
        <v>0</v>
      </c>
      <c r="AF18" s="61">
        <v>0</v>
      </c>
      <c r="AG18" s="61">
        <v>0</v>
      </c>
      <c r="AH18" s="61">
        <v>0</v>
      </c>
      <c r="AI18" s="61">
        <v>2600</v>
      </c>
      <c r="AJ18" s="61">
        <v>0</v>
      </c>
      <c r="AK18" s="61">
        <v>0</v>
      </c>
      <c r="AL18" s="61">
        <v>0</v>
      </c>
      <c r="AM18" s="61">
        <v>614</v>
      </c>
      <c r="AN18" s="61">
        <v>0</v>
      </c>
      <c r="AO18" s="61">
        <v>0</v>
      </c>
      <c r="AP18" s="61">
        <v>0</v>
      </c>
      <c r="AQ18" s="61">
        <v>0</v>
      </c>
      <c r="AR18" s="61">
        <v>1509</v>
      </c>
      <c r="AS18" s="61">
        <v>0</v>
      </c>
    </row>
    <row r="19" spans="1:45" x14ac:dyDescent="0.2">
      <c r="A19" s="103" t="s">
        <v>11</v>
      </c>
      <c r="B19" s="59" t="s">
        <v>11</v>
      </c>
      <c r="C19" s="62">
        <v>866.40499999999997</v>
      </c>
      <c r="D19" s="62">
        <v>853.35500000000002</v>
      </c>
      <c r="E19" s="62">
        <v>0</v>
      </c>
      <c r="F19" s="63">
        <v>0</v>
      </c>
      <c r="G19" s="63">
        <v>0</v>
      </c>
      <c r="H19" s="63">
        <v>0</v>
      </c>
      <c r="I19" s="63">
        <v>40</v>
      </c>
      <c r="J19" s="63">
        <v>0</v>
      </c>
      <c r="K19" s="63">
        <v>0</v>
      </c>
      <c r="L19" s="63">
        <v>0</v>
      </c>
      <c r="M19" s="63">
        <v>0</v>
      </c>
      <c r="N19" s="63">
        <v>16.149999999999999</v>
      </c>
      <c r="O19" s="63">
        <v>10</v>
      </c>
      <c r="P19" s="63">
        <v>767.19</v>
      </c>
      <c r="Q19" s="63">
        <v>0</v>
      </c>
      <c r="R19" s="63">
        <v>0</v>
      </c>
      <c r="S19" s="63">
        <v>0</v>
      </c>
      <c r="T19" s="63">
        <v>0</v>
      </c>
      <c r="U19" s="63">
        <v>3</v>
      </c>
      <c r="V19" s="63">
        <v>0</v>
      </c>
      <c r="W19" s="63">
        <v>0</v>
      </c>
      <c r="X19" s="63">
        <v>0.91500000000000004</v>
      </c>
      <c r="Y19" s="62">
        <v>0</v>
      </c>
      <c r="Z19" s="63">
        <v>29.1</v>
      </c>
      <c r="AA19" s="63">
        <v>0.05</v>
      </c>
      <c r="AB19" s="63">
        <v>0</v>
      </c>
      <c r="AC19" s="63">
        <v>0</v>
      </c>
      <c r="AD19" s="63">
        <v>0</v>
      </c>
      <c r="AE19" s="63">
        <v>0</v>
      </c>
      <c r="AF19" s="63">
        <v>755.55799999999999</v>
      </c>
      <c r="AG19" s="62">
        <v>0</v>
      </c>
      <c r="AH19" s="63">
        <v>0</v>
      </c>
      <c r="AI19" s="63">
        <v>0</v>
      </c>
      <c r="AJ19" s="63">
        <v>0</v>
      </c>
      <c r="AK19" s="63">
        <v>0</v>
      </c>
      <c r="AL19" s="63">
        <v>0</v>
      </c>
      <c r="AM19" s="63">
        <v>0</v>
      </c>
      <c r="AN19" s="63">
        <v>1514.6880000000001</v>
      </c>
      <c r="AO19" s="62">
        <v>0</v>
      </c>
      <c r="AP19" s="63">
        <v>0</v>
      </c>
      <c r="AQ19" s="63">
        <v>0</v>
      </c>
      <c r="AR19" s="63">
        <v>0</v>
      </c>
      <c r="AS19" s="63">
        <v>0</v>
      </c>
    </row>
    <row r="20" spans="1:45" x14ac:dyDescent="0.2">
      <c r="A20" s="103"/>
      <c r="B20" s="59" t="s">
        <v>22</v>
      </c>
      <c r="C20" s="60">
        <v>167162.15100000001</v>
      </c>
      <c r="D20" s="60">
        <v>141491.101</v>
      </c>
      <c r="E20" s="60">
        <v>3863.4</v>
      </c>
      <c r="F20" s="61">
        <v>703.12</v>
      </c>
      <c r="G20" s="61">
        <v>339.41399999999999</v>
      </c>
      <c r="H20" s="60">
        <v>6102.94</v>
      </c>
      <c r="I20" s="60">
        <v>60742</v>
      </c>
      <c r="J20" s="61">
        <v>316</v>
      </c>
      <c r="K20" s="61">
        <v>4126.45</v>
      </c>
      <c r="L20" s="61">
        <v>3589</v>
      </c>
      <c r="M20" s="61">
        <v>25590.076000000001</v>
      </c>
      <c r="N20" s="60">
        <v>16456.853999999999</v>
      </c>
      <c r="O20" s="60">
        <v>646.29999999999995</v>
      </c>
      <c r="P20" s="61">
        <v>10679.46</v>
      </c>
      <c r="Q20" s="61">
        <v>157.72499999999999</v>
      </c>
      <c r="R20" s="60">
        <v>77.921999999999997</v>
      </c>
      <c r="S20" s="60">
        <v>534</v>
      </c>
      <c r="T20" s="61">
        <v>135.79400000000001</v>
      </c>
      <c r="U20" s="60">
        <v>323</v>
      </c>
      <c r="V20" s="61">
        <v>0.1</v>
      </c>
      <c r="W20" s="61">
        <v>4484.1580000000004</v>
      </c>
      <c r="X20" s="61">
        <v>3224.1170000000002</v>
      </c>
      <c r="Y20" s="60">
        <v>5837.7610000000004</v>
      </c>
      <c r="Z20" s="60">
        <v>5222.7449999999999</v>
      </c>
      <c r="AA20" s="60">
        <v>3037.5149999999999</v>
      </c>
      <c r="AB20" s="60">
        <v>3.3</v>
      </c>
      <c r="AC20" s="60">
        <v>4</v>
      </c>
      <c r="AD20" s="61">
        <v>2284</v>
      </c>
      <c r="AE20" s="61">
        <v>8681</v>
      </c>
      <c r="AF20" s="61">
        <v>2.4</v>
      </c>
      <c r="AG20" s="61">
        <v>0</v>
      </c>
      <c r="AH20" s="61">
        <v>2914</v>
      </c>
      <c r="AI20" s="61">
        <v>24095.381000000001</v>
      </c>
      <c r="AJ20" s="60">
        <v>118</v>
      </c>
      <c r="AK20" s="61">
        <v>37</v>
      </c>
      <c r="AL20" s="61">
        <v>0</v>
      </c>
      <c r="AM20" s="61">
        <v>398</v>
      </c>
      <c r="AN20" s="61">
        <v>7591.1559999999999</v>
      </c>
      <c r="AO20" s="60">
        <v>87</v>
      </c>
      <c r="AP20" s="61">
        <v>33.75</v>
      </c>
      <c r="AQ20" s="61">
        <v>35</v>
      </c>
      <c r="AR20" s="61">
        <v>796</v>
      </c>
      <c r="AS20" s="61">
        <v>21</v>
      </c>
    </row>
    <row r="21" spans="1:45" x14ac:dyDescent="0.2">
      <c r="A21" s="103" t="s">
        <v>29</v>
      </c>
      <c r="B21" s="59" t="s">
        <v>296</v>
      </c>
      <c r="C21" s="63">
        <v>155116.913</v>
      </c>
      <c r="D21" s="62">
        <v>131350.601</v>
      </c>
      <c r="E21" s="62">
        <v>2307.9</v>
      </c>
      <c r="F21" s="63">
        <v>703.12</v>
      </c>
      <c r="G21" s="63">
        <v>339.41399999999999</v>
      </c>
      <c r="H21" s="62">
        <v>4402.1400000000003</v>
      </c>
      <c r="I21" s="62">
        <v>53187</v>
      </c>
      <c r="J21" s="63">
        <v>316</v>
      </c>
      <c r="K21" s="63">
        <v>4126.45</v>
      </c>
      <c r="L21" s="63">
        <v>3589</v>
      </c>
      <c r="M21" s="63">
        <v>25590.076000000001</v>
      </c>
      <c r="N21" s="62">
        <v>16456.853999999999</v>
      </c>
      <c r="O21" s="62">
        <v>646.29999999999995</v>
      </c>
      <c r="P21" s="63">
        <v>10679.46</v>
      </c>
      <c r="Q21" s="63">
        <v>157.72499999999999</v>
      </c>
      <c r="R21" s="62">
        <v>77.921999999999997</v>
      </c>
      <c r="S21" s="62">
        <v>534</v>
      </c>
      <c r="T21" s="63">
        <v>135.79400000000001</v>
      </c>
      <c r="U21" s="62">
        <v>323</v>
      </c>
      <c r="V21" s="63">
        <v>0.1</v>
      </c>
      <c r="W21" s="63">
        <v>3527.1579999999999</v>
      </c>
      <c r="X21" s="63">
        <v>3224.1170000000002</v>
      </c>
      <c r="Y21" s="62">
        <v>5836.8230000000003</v>
      </c>
      <c r="Z21" s="62">
        <v>5222.7449999999999</v>
      </c>
      <c r="AA21" s="62">
        <v>3037.5149999999999</v>
      </c>
      <c r="AB21" s="62">
        <v>3.3</v>
      </c>
      <c r="AC21" s="62">
        <v>4</v>
      </c>
      <c r="AD21" s="63">
        <v>2211</v>
      </c>
      <c r="AE21" s="63">
        <v>8478</v>
      </c>
      <c r="AF21" s="63">
        <v>2.4</v>
      </c>
      <c r="AG21" s="63">
        <v>0</v>
      </c>
      <c r="AH21" s="63">
        <v>2914</v>
      </c>
      <c r="AI21" s="63">
        <v>14124.647999999999</v>
      </c>
      <c r="AJ21" s="62">
        <v>118</v>
      </c>
      <c r="AK21" s="63">
        <v>37</v>
      </c>
      <c r="AL21" s="63">
        <v>0</v>
      </c>
      <c r="AM21" s="63">
        <v>398</v>
      </c>
      <c r="AN21" s="63">
        <v>7591.1559999999999</v>
      </c>
      <c r="AO21" s="62">
        <v>87</v>
      </c>
      <c r="AP21" s="63">
        <v>33.75</v>
      </c>
      <c r="AQ21" s="63">
        <v>35</v>
      </c>
      <c r="AR21" s="63">
        <v>796</v>
      </c>
      <c r="AS21" s="63">
        <v>21</v>
      </c>
    </row>
    <row r="22" spans="1:45" x14ac:dyDescent="0.2">
      <c r="A22" s="103" t="s">
        <v>28</v>
      </c>
      <c r="B22" s="59" t="s">
        <v>297</v>
      </c>
      <c r="C22" s="61">
        <v>12044.3</v>
      </c>
      <c r="D22" s="60">
        <v>10140.5</v>
      </c>
      <c r="E22" s="61">
        <v>1555.5</v>
      </c>
      <c r="F22" s="61">
        <v>0</v>
      </c>
      <c r="G22" s="61">
        <v>0</v>
      </c>
      <c r="H22" s="61">
        <v>1700.8</v>
      </c>
      <c r="I22" s="61">
        <v>7555</v>
      </c>
      <c r="J22" s="61">
        <v>0</v>
      </c>
      <c r="K22" s="61">
        <v>0</v>
      </c>
      <c r="L22" s="61">
        <v>0</v>
      </c>
      <c r="M22" s="61">
        <v>0</v>
      </c>
      <c r="N22" s="61">
        <v>0</v>
      </c>
      <c r="O22" s="61">
        <v>0</v>
      </c>
      <c r="P22" s="61">
        <v>0</v>
      </c>
      <c r="Q22" s="61">
        <v>0</v>
      </c>
      <c r="R22" s="61">
        <v>0</v>
      </c>
      <c r="S22" s="61">
        <v>0</v>
      </c>
      <c r="T22" s="61">
        <v>0</v>
      </c>
      <c r="U22" s="61">
        <v>0</v>
      </c>
      <c r="V22" s="61">
        <v>0</v>
      </c>
      <c r="W22" s="61">
        <v>957</v>
      </c>
      <c r="X22" s="61">
        <v>0</v>
      </c>
      <c r="Y22" s="61">
        <v>0</v>
      </c>
      <c r="Z22" s="61">
        <v>0</v>
      </c>
      <c r="AA22" s="61">
        <v>0</v>
      </c>
      <c r="AB22" s="61">
        <v>0</v>
      </c>
      <c r="AC22" s="61">
        <v>0</v>
      </c>
      <c r="AD22" s="61">
        <v>73</v>
      </c>
      <c r="AE22" s="61">
        <v>203</v>
      </c>
      <c r="AF22" s="61">
        <v>0</v>
      </c>
      <c r="AG22" s="61">
        <v>0</v>
      </c>
      <c r="AH22" s="61">
        <v>0</v>
      </c>
      <c r="AI22" s="61">
        <v>9970.7330000000002</v>
      </c>
      <c r="AJ22" s="60">
        <v>0</v>
      </c>
      <c r="AK22" s="61">
        <v>0</v>
      </c>
      <c r="AL22" s="61">
        <v>0</v>
      </c>
      <c r="AM22" s="61">
        <v>0</v>
      </c>
      <c r="AN22" s="61">
        <v>0</v>
      </c>
      <c r="AO22" s="61">
        <v>0</v>
      </c>
      <c r="AP22" s="61">
        <v>0</v>
      </c>
      <c r="AQ22" s="61">
        <v>0</v>
      </c>
      <c r="AR22" s="61">
        <v>0</v>
      </c>
      <c r="AS22" s="61">
        <v>0</v>
      </c>
    </row>
    <row r="23" spans="1:45" x14ac:dyDescent="0.2">
      <c r="A23" s="103"/>
      <c r="B23" s="59" t="s">
        <v>298</v>
      </c>
      <c r="C23" s="62">
        <v>120221.81600000001</v>
      </c>
      <c r="D23" s="62">
        <v>110871.587</v>
      </c>
      <c r="E23" s="62">
        <v>4636.6000000000004</v>
      </c>
      <c r="F23" s="63">
        <v>1047.95</v>
      </c>
      <c r="G23" s="63">
        <v>2086.424</v>
      </c>
      <c r="H23" s="62">
        <v>1080</v>
      </c>
      <c r="I23" s="63">
        <v>48914</v>
      </c>
      <c r="J23" s="63">
        <v>120.6</v>
      </c>
      <c r="K23" s="63">
        <v>58.31</v>
      </c>
      <c r="L23" s="63">
        <v>2833.7939999999999</v>
      </c>
      <c r="M23" s="62">
        <v>11143.266</v>
      </c>
      <c r="N23" s="63">
        <v>10807.874</v>
      </c>
      <c r="O23" s="62">
        <v>84.8</v>
      </c>
      <c r="P23" s="63">
        <v>20865.275000000001</v>
      </c>
      <c r="Q23" s="62">
        <v>151.261</v>
      </c>
      <c r="R23" s="62">
        <v>3.302</v>
      </c>
      <c r="S23" s="62">
        <v>103</v>
      </c>
      <c r="T23" s="63">
        <v>159.73599999999999</v>
      </c>
      <c r="U23" s="62">
        <v>1400</v>
      </c>
      <c r="V23" s="63">
        <v>155.161</v>
      </c>
      <c r="W23" s="62">
        <v>7226</v>
      </c>
      <c r="X23" s="63">
        <v>1702.0930000000001</v>
      </c>
      <c r="Y23" s="62">
        <v>1539.259</v>
      </c>
      <c r="Z23" s="62">
        <v>901.43799999999999</v>
      </c>
      <c r="AA23" s="62">
        <v>1397.796</v>
      </c>
      <c r="AB23" s="62">
        <v>277.87700000000001</v>
      </c>
      <c r="AC23" s="62">
        <v>590</v>
      </c>
      <c r="AD23" s="63">
        <v>222</v>
      </c>
      <c r="AE23" s="63">
        <v>714</v>
      </c>
      <c r="AF23" s="63">
        <v>0</v>
      </c>
      <c r="AG23" s="63">
        <v>0</v>
      </c>
      <c r="AH23" s="63">
        <v>119.82599999999999</v>
      </c>
      <c r="AI23" s="63">
        <v>13346</v>
      </c>
      <c r="AJ23" s="63">
        <v>0</v>
      </c>
      <c r="AK23" s="63">
        <v>16.713000000000001</v>
      </c>
      <c r="AL23" s="62">
        <v>14</v>
      </c>
      <c r="AM23" s="63">
        <v>11</v>
      </c>
      <c r="AN23" s="63">
        <v>5995.1549999999997</v>
      </c>
      <c r="AO23" s="62">
        <v>22.35</v>
      </c>
      <c r="AP23" s="63">
        <v>10</v>
      </c>
      <c r="AQ23" s="63">
        <v>5</v>
      </c>
      <c r="AR23" s="63">
        <v>1953</v>
      </c>
      <c r="AS23" s="63">
        <v>0</v>
      </c>
    </row>
    <row r="24" spans="1:45" x14ac:dyDescent="0.2">
      <c r="A24" s="103" t="s">
        <v>32</v>
      </c>
      <c r="B24" s="59" t="s">
        <v>31</v>
      </c>
      <c r="C24" s="60">
        <v>2306.1039999999998</v>
      </c>
      <c r="D24" s="60">
        <v>2306.0129999999999</v>
      </c>
      <c r="E24" s="60">
        <v>0</v>
      </c>
      <c r="F24" s="61">
        <v>0</v>
      </c>
      <c r="G24" s="61">
        <v>0</v>
      </c>
      <c r="H24" s="61">
        <v>0</v>
      </c>
      <c r="I24" s="61">
        <v>2</v>
      </c>
      <c r="J24" s="61">
        <v>0</v>
      </c>
      <c r="K24" s="61">
        <v>0</v>
      </c>
      <c r="L24" s="61">
        <v>0</v>
      </c>
      <c r="M24" s="61">
        <v>2304.0129999999999</v>
      </c>
      <c r="N24" s="60">
        <v>0</v>
      </c>
      <c r="O24" s="61">
        <v>0</v>
      </c>
      <c r="P24" s="61">
        <v>0</v>
      </c>
      <c r="Q24" s="61">
        <v>0</v>
      </c>
      <c r="R24" s="61">
        <v>0</v>
      </c>
      <c r="S24" s="61">
        <v>0</v>
      </c>
      <c r="T24" s="61">
        <v>0</v>
      </c>
      <c r="U24" s="61">
        <v>0</v>
      </c>
      <c r="V24" s="61">
        <v>0</v>
      </c>
      <c r="W24" s="61">
        <v>0</v>
      </c>
      <c r="X24" s="61">
        <v>0</v>
      </c>
      <c r="Y24" s="61">
        <v>0</v>
      </c>
      <c r="Z24" s="61">
        <v>0</v>
      </c>
      <c r="AA24" s="61">
        <v>9.0999999999999998E-2</v>
      </c>
      <c r="AB24" s="60">
        <v>0</v>
      </c>
      <c r="AC24" s="61">
        <v>0</v>
      </c>
      <c r="AD24" s="61">
        <v>0</v>
      </c>
      <c r="AE24" s="61">
        <v>0</v>
      </c>
      <c r="AF24" s="61">
        <v>0</v>
      </c>
      <c r="AG24" s="61">
        <v>0</v>
      </c>
      <c r="AH24" s="61">
        <v>0</v>
      </c>
      <c r="AI24" s="61">
        <v>0</v>
      </c>
      <c r="AJ24" s="61">
        <v>0</v>
      </c>
      <c r="AK24" s="61">
        <v>0</v>
      </c>
      <c r="AL24" s="61">
        <v>0</v>
      </c>
      <c r="AM24" s="61">
        <v>0</v>
      </c>
      <c r="AN24" s="61">
        <v>0</v>
      </c>
      <c r="AO24" s="61">
        <v>0</v>
      </c>
      <c r="AP24" s="61">
        <v>0</v>
      </c>
      <c r="AQ24" s="61">
        <v>0</v>
      </c>
      <c r="AR24" s="61">
        <v>0</v>
      </c>
      <c r="AS24" s="61">
        <v>0</v>
      </c>
    </row>
    <row r="25" spans="1:45" ht="17" customHeight="1" x14ac:dyDescent="0.2">
      <c r="A25" s="103" t="s">
        <v>319</v>
      </c>
      <c r="B25" s="59" t="s">
        <v>23</v>
      </c>
      <c r="C25" s="62">
        <v>117915.712</v>
      </c>
      <c r="D25" s="62">
        <v>108565.57399999999</v>
      </c>
      <c r="E25" s="62">
        <v>4636.6000000000004</v>
      </c>
      <c r="F25" s="63">
        <v>1047.95</v>
      </c>
      <c r="G25" s="63">
        <v>2086.424</v>
      </c>
      <c r="H25" s="62">
        <v>1080</v>
      </c>
      <c r="I25" s="63">
        <v>48912</v>
      </c>
      <c r="J25" s="63">
        <v>120.6</v>
      </c>
      <c r="K25" s="63">
        <v>58.31</v>
      </c>
      <c r="L25" s="63">
        <v>2833.7939999999999</v>
      </c>
      <c r="M25" s="62">
        <v>8839.2530000000006</v>
      </c>
      <c r="N25" s="62">
        <v>10807.874</v>
      </c>
      <c r="O25" s="62">
        <v>84.8</v>
      </c>
      <c r="P25" s="63">
        <v>20865.275000000001</v>
      </c>
      <c r="Q25" s="62">
        <v>151.261</v>
      </c>
      <c r="R25" s="62">
        <v>3.302</v>
      </c>
      <c r="S25" s="62">
        <v>103</v>
      </c>
      <c r="T25" s="63">
        <v>159.73599999999999</v>
      </c>
      <c r="U25" s="62">
        <v>1400</v>
      </c>
      <c r="V25" s="63">
        <v>155.161</v>
      </c>
      <c r="W25" s="62">
        <v>7226</v>
      </c>
      <c r="X25" s="63">
        <v>1702.0930000000001</v>
      </c>
      <c r="Y25" s="62">
        <v>1539.259</v>
      </c>
      <c r="Z25" s="62">
        <v>901.43799999999999</v>
      </c>
      <c r="AA25" s="62">
        <v>1397.7049999999999</v>
      </c>
      <c r="AB25" s="62">
        <v>277.87700000000001</v>
      </c>
      <c r="AC25" s="62">
        <v>590</v>
      </c>
      <c r="AD25" s="63">
        <v>222</v>
      </c>
      <c r="AE25" s="63">
        <v>714</v>
      </c>
      <c r="AF25" s="63">
        <v>0</v>
      </c>
      <c r="AG25" s="63">
        <v>0</v>
      </c>
      <c r="AH25" s="63">
        <v>119.82599999999999</v>
      </c>
      <c r="AI25" s="63">
        <v>13346</v>
      </c>
      <c r="AJ25" s="63">
        <v>0</v>
      </c>
      <c r="AK25" s="63">
        <v>16.713000000000001</v>
      </c>
      <c r="AL25" s="62">
        <v>14</v>
      </c>
      <c r="AM25" s="63">
        <v>11</v>
      </c>
      <c r="AN25" s="63">
        <v>5995.1549999999997</v>
      </c>
      <c r="AO25" s="62">
        <v>22.35</v>
      </c>
      <c r="AP25" s="63">
        <v>10</v>
      </c>
      <c r="AQ25" s="63">
        <v>5</v>
      </c>
      <c r="AR25" s="63">
        <v>1953</v>
      </c>
      <c r="AS25" s="63">
        <v>0</v>
      </c>
    </row>
    <row r="26" spans="1:45" x14ac:dyDescent="0.2">
      <c r="A26" s="103" t="s">
        <v>320</v>
      </c>
      <c r="B26" s="59" t="s">
        <v>299</v>
      </c>
      <c r="C26" s="60">
        <v>23955.624</v>
      </c>
      <c r="D26" s="60">
        <v>23091.274000000001</v>
      </c>
      <c r="E26" s="60">
        <v>2896</v>
      </c>
      <c r="F26" s="61">
        <v>0</v>
      </c>
      <c r="G26" s="61">
        <v>180.95</v>
      </c>
      <c r="H26" s="61">
        <v>0</v>
      </c>
      <c r="I26" s="61">
        <v>11751</v>
      </c>
      <c r="J26" s="61">
        <v>22.1</v>
      </c>
      <c r="K26" s="61">
        <v>0</v>
      </c>
      <c r="L26" s="61">
        <v>454.06400000000002</v>
      </c>
      <c r="M26" s="60">
        <v>176.262</v>
      </c>
      <c r="N26" s="60">
        <v>1537.355</v>
      </c>
      <c r="O26" s="60">
        <v>10.4</v>
      </c>
      <c r="P26" s="61">
        <v>4479.0659999999998</v>
      </c>
      <c r="Q26" s="60">
        <v>0</v>
      </c>
      <c r="R26" s="61">
        <v>3.302</v>
      </c>
      <c r="S26" s="60">
        <v>3</v>
      </c>
      <c r="T26" s="61">
        <v>0</v>
      </c>
      <c r="U26" s="61">
        <v>326</v>
      </c>
      <c r="V26" s="61">
        <v>87.608999999999995</v>
      </c>
      <c r="W26" s="60">
        <v>0</v>
      </c>
      <c r="X26" s="61">
        <v>1641.4749999999999</v>
      </c>
      <c r="Y26" s="60">
        <v>0</v>
      </c>
      <c r="Z26" s="61">
        <v>27.751999999999999</v>
      </c>
      <c r="AA26" s="60">
        <v>0</v>
      </c>
      <c r="AB26" s="61">
        <v>12.289</v>
      </c>
      <c r="AC26" s="60">
        <v>0</v>
      </c>
      <c r="AD26" s="61">
        <v>0</v>
      </c>
      <c r="AE26" s="61">
        <v>347</v>
      </c>
      <c r="AF26" s="61">
        <v>0</v>
      </c>
      <c r="AG26" s="61">
        <v>0</v>
      </c>
      <c r="AH26" s="61">
        <v>102.53400000000001</v>
      </c>
      <c r="AI26" s="61">
        <v>2560</v>
      </c>
      <c r="AJ26" s="61">
        <v>0</v>
      </c>
      <c r="AK26" s="61">
        <v>3.1E-2</v>
      </c>
      <c r="AL26" s="60">
        <v>0</v>
      </c>
      <c r="AM26" s="61">
        <v>0</v>
      </c>
      <c r="AN26" s="61">
        <v>8.0850000000000009</v>
      </c>
      <c r="AO26" s="60">
        <v>0</v>
      </c>
      <c r="AP26" s="61">
        <v>0.1</v>
      </c>
      <c r="AQ26" s="61">
        <v>5</v>
      </c>
      <c r="AR26" s="61">
        <v>0</v>
      </c>
      <c r="AS26" s="61">
        <v>0</v>
      </c>
    </row>
    <row r="27" spans="1:45" x14ac:dyDescent="0.2">
      <c r="A27" s="103" t="s">
        <v>321</v>
      </c>
      <c r="B27" s="59" t="s">
        <v>300</v>
      </c>
      <c r="C27" s="62">
        <v>50600.408000000003</v>
      </c>
      <c r="D27" s="62">
        <v>47321.455000000002</v>
      </c>
      <c r="E27" s="62">
        <v>1363.5</v>
      </c>
      <c r="F27" s="63">
        <v>0</v>
      </c>
      <c r="G27" s="63">
        <v>598.69299999999998</v>
      </c>
      <c r="H27" s="62">
        <v>0</v>
      </c>
      <c r="I27" s="63">
        <v>24367</v>
      </c>
      <c r="J27" s="63">
        <v>98.5</v>
      </c>
      <c r="K27" s="63">
        <v>0</v>
      </c>
      <c r="L27" s="63">
        <v>1646.47</v>
      </c>
      <c r="M27" s="63">
        <v>3519.3220000000001</v>
      </c>
      <c r="N27" s="62">
        <v>3690.5259999999998</v>
      </c>
      <c r="O27" s="62">
        <v>74.400000000000006</v>
      </c>
      <c r="P27" s="63">
        <v>11907.683000000001</v>
      </c>
      <c r="Q27" s="62">
        <v>0</v>
      </c>
      <c r="R27" s="63">
        <v>0</v>
      </c>
      <c r="S27" s="63">
        <v>62</v>
      </c>
      <c r="T27" s="63">
        <v>0</v>
      </c>
      <c r="U27" s="63">
        <v>834</v>
      </c>
      <c r="V27" s="63">
        <v>63.58</v>
      </c>
      <c r="W27" s="62">
        <v>0</v>
      </c>
      <c r="X27" s="63">
        <v>8.8219999999999992</v>
      </c>
      <c r="Y27" s="62">
        <v>1439.86</v>
      </c>
      <c r="Z27" s="63">
        <v>328.464</v>
      </c>
      <c r="AA27" s="62">
        <v>0</v>
      </c>
      <c r="AB27" s="63">
        <v>265.58800000000002</v>
      </c>
      <c r="AC27" s="62">
        <v>0</v>
      </c>
      <c r="AD27" s="63">
        <v>0</v>
      </c>
      <c r="AE27" s="63">
        <v>332</v>
      </c>
      <c r="AF27" s="63">
        <v>0</v>
      </c>
      <c r="AG27" s="63">
        <v>0</v>
      </c>
      <c r="AH27" s="63">
        <v>0</v>
      </c>
      <c r="AI27" s="63">
        <v>1017</v>
      </c>
      <c r="AJ27" s="63">
        <v>0</v>
      </c>
      <c r="AK27" s="63">
        <v>16.681999999999999</v>
      </c>
      <c r="AL27" s="62">
        <v>0</v>
      </c>
      <c r="AM27" s="63">
        <v>0</v>
      </c>
      <c r="AN27" s="63">
        <v>4897.68</v>
      </c>
      <c r="AO27" s="63">
        <v>22.35</v>
      </c>
      <c r="AP27" s="63">
        <v>0.9</v>
      </c>
      <c r="AQ27" s="63">
        <v>0</v>
      </c>
      <c r="AR27" s="63">
        <v>0</v>
      </c>
      <c r="AS27" s="63">
        <v>0</v>
      </c>
    </row>
    <row r="28" spans="1:45" x14ac:dyDescent="0.2">
      <c r="A28" s="103" t="s">
        <v>321</v>
      </c>
      <c r="B28" s="59" t="s">
        <v>301</v>
      </c>
      <c r="C28" s="60">
        <v>32597.358</v>
      </c>
      <c r="D28" s="60">
        <v>29534.473000000002</v>
      </c>
      <c r="E28" s="60">
        <v>377.1</v>
      </c>
      <c r="F28" s="61">
        <v>0</v>
      </c>
      <c r="G28" s="61">
        <v>1306.7809999999999</v>
      </c>
      <c r="H28" s="60">
        <v>0</v>
      </c>
      <c r="I28" s="61">
        <v>12794</v>
      </c>
      <c r="J28" s="61">
        <v>0</v>
      </c>
      <c r="K28" s="61">
        <v>0</v>
      </c>
      <c r="L28" s="61">
        <v>733.26</v>
      </c>
      <c r="M28" s="61">
        <v>5108.4870000000001</v>
      </c>
      <c r="N28" s="60">
        <v>5510.509</v>
      </c>
      <c r="O28" s="60">
        <v>0</v>
      </c>
      <c r="P28" s="61">
        <v>4478.5259999999998</v>
      </c>
      <c r="Q28" s="60">
        <v>0</v>
      </c>
      <c r="R28" s="61">
        <v>0</v>
      </c>
      <c r="S28" s="61">
        <v>8</v>
      </c>
      <c r="T28" s="61">
        <v>0</v>
      </c>
      <c r="U28" s="61">
        <v>240</v>
      </c>
      <c r="V28" s="61">
        <v>3.972</v>
      </c>
      <c r="W28" s="60">
        <v>0</v>
      </c>
      <c r="X28" s="61">
        <v>44.098999999999997</v>
      </c>
      <c r="Y28" s="60">
        <v>99.399000000000001</v>
      </c>
      <c r="Z28" s="60">
        <v>476.52</v>
      </c>
      <c r="AA28" s="61">
        <v>1397.7049999999999</v>
      </c>
      <c r="AB28" s="60">
        <v>0</v>
      </c>
      <c r="AC28" s="61">
        <v>0</v>
      </c>
      <c r="AD28" s="61">
        <v>0</v>
      </c>
      <c r="AE28" s="61">
        <v>19</v>
      </c>
      <c r="AF28" s="61">
        <v>0</v>
      </c>
      <c r="AG28" s="61">
        <v>0</v>
      </c>
      <c r="AH28" s="61">
        <v>0</v>
      </c>
      <c r="AI28" s="61">
        <v>9769</v>
      </c>
      <c r="AJ28" s="61">
        <v>0</v>
      </c>
      <c r="AK28" s="61">
        <v>0</v>
      </c>
      <c r="AL28" s="61">
        <v>14</v>
      </c>
      <c r="AM28" s="61">
        <v>0</v>
      </c>
      <c r="AN28" s="61">
        <v>1089.3900000000001</v>
      </c>
      <c r="AO28" s="61">
        <v>0</v>
      </c>
      <c r="AP28" s="61">
        <v>9</v>
      </c>
      <c r="AQ28" s="61">
        <v>0</v>
      </c>
      <c r="AR28" s="61">
        <v>0</v>
      </c>
      <c r="AS28" s="61">
        <v>0</v>
      </c>
    </row>
    <row r="29" spans="1:45" x14ac:dyDescent="0.2">
      <c r="A29" s="103" t="s">
        <v>321</v>
      </c>
      <c r="B29" s="59" t="s">
        <v>302</v>
      </c>
      <c r="C29" s="62">
        <v>285.37599999999998</v>
      </c>
      <c r="D29" s="62">
        <v>269.37599999999998</v>
      </c>
      <c r="E29" s="62">
        <v>0</v>
      </c>
      <c r="F29" s="63">
        <v>0</v>
      </c>
      <c r="G29" s="63">
        <v>0</v>
      </c>
      <c r="H29" s="63">
        <v>0</v>
      </c>
      <c r="I29" s="63">
        <v>0</v>
      </c>
      <c r="J29" s="63">
        <v>0</v>
      </c>
      <c r="K29" s="63">
        <v>58.31</v>
      </c>
      <c r="L29" s="63">
        <v>0</v>
      </c>
      <c r="M29" s="63">
        <v>35.182000000000002</v>
      </c>
      <c r="N29" s="62">
        <v>69.484999999999999</v>
      </c>
      <c r="O29" s="62">
        <v>0</v>
      </c>
      <c r="P29" s="63">
        <v>0</v>
      </c>
      <c r="Q29" s="63">
        <v>0</v>
      </c>
      <c r="R29" s="63">
        <v>0</v>
      </c>
      <c r="S29" s="63">
        <v>30</v>
      </c>
      <c r="T29" s="63">
        <v>0</v>
      </c>
      <c r="U29" s="63">
        <v>0</v>
      </c>
      <c r="V29" s="63">
        <v>0</v>
      </c>
      <c r="W29" s="63">
        <v>0</v>
      </c>
      <c r="X29" s="63">
        <v>7.6970000000000001</v>
      </c>
      <c r="Y29" s="62">
        <v>0</v>
      </c>
      <c r="Z29" s="63">
        <v>68.701999999999998</v>
      </c>
      <c r="AA29" s="62">
        <v>0</v>
      </c>
      <c r="AB29" s="63">
        <v>0</v>
      </c>
      <c r="AC29" s="63">
        <v>0</v>
      </c>
      <c r="AD29" s="63">
        <v>0</v>
      </c>
      <c r="AE29" s="63">
        <v>16</v>
      </c>
      <c r="AF29" s="63">
        <v>0</v>
      </c>
      <c r="AG29" s="63">
        <v>0</v>
      </c>
      <c r="AH29" s="63">
        <v>17.292000000000002</v>
      </c>
      <c r="AI29" s="63">
        <v>0</v>
      </c>
      <c r="AJ29" s="63">
        <v>0</v>
      </c>
      <c r="AK29" s="63">
        <v>0</v>
      </c>
      <c r="AL29" s="63">
        <v>0</v>
      </c>
      <c r="AM29" s="63">
        <v>0</v>
      </c>
      <c r="AN29" s="63">
        <v>0</v>
      </c>
      <c r="AO29" s="63">
        <v>0</v>
      </c>
      <c r="AP29" s="63">
        <v>0</v>
      </c>
      <c r="AQ29" s="63">
        <v>0</v>
      </c>
      <c r="AR29" s="63">
        <v>0</v>
      </c>
      <c r="AS29" s="63">
        <v>0</v>
      </c>
    </row>
    <row r="30" spans="1:45" x14ac:dyDescent="0.2">
      <c r="A30" s="103"/>
      <c r="B30" s="59" t="s">
        <v>303</v>
      </c>
      <c r="C30" s="60">
        <v>218.863</v>
      </c>
      <c r="D30" s="60">
        <v>218.863</v>
      </c>
      <c r="E30" s="60">
        <v>0</v>
      </c>
      <c r="F30" s="61">
        <v>0</v>
      </c>
      <c r="G30" s="61">
        <v>0</v>
      </c>
      <c r="H30" s="61">
        <v>0</v>
      </c>
      <c r="I30" s="61">
        <v>0</v>
      </c>
      <c r="J30" s="61">
        <v>0</v>
      </c>
      <c r="K30" s="61">
        <v>0</v>
      </c>
      <c r="L30" s="61">
        <v>0</v>
      </c>
      <c r="M30" s="61">
        <v>4.7960000000000003</v>
      </c>
      <c r="N30" s="60">
        <v>214.06700000000001</v>
      </c>
      <c r="O30" s="60">
        <v>0</v>
      </c>
      <c r="P30" s="61">
        <v>0</v>
      </c>
      <c r="Q30" s="61">
        <v>0</v>
      </c>
      <c r="R30" s="61">
        <v>0</v>
      </c>
      <c r="S30" s="61">
        <v>0</v>
      </c>
      <c r="T30" s="61">
        <v>0</v>
      </c>
      <c r="U30" s="61">
        <v>0</v>
      </c>
      <c r="V30" s="61">
        <v>0</v>
      </c>
      <c r="W30" s="61">
        <v>0</v>
      </c>
      <c r="X30" s="61">
        <v>0</v>
      </c>
      <c r="Y30" s="61">
        <v>0</v>
      </c>
      <c r="Z30" s="61">
        <v>0</v>
      </c>
      <c r="AA30" s="61">
        <v>0</v>
      </c>
      <c r="AB30" s="61">
        <v>0</v>
      </c>
      <c r="AC30" s="61">
        <v>0</v>
      </c>
      <c r="AD30" s="61">
        <v>0</v>
      </c>
      <c r="AE30" s="61">
        <v>0</v>
      </c>
      <c r="AF30" s="61">
        <v>0</v>
      </c>
      <c r="AG30" s="61">
        <v>0</v>
      </c>
      <c r="AH30" s="61">
        <v>0</v>
      </c>
      <c r="AI30" s="61">
        <v>20.398</v>
      </c>
      <c r="AJ30" s="60">
        <v>0</v>
      </c>
      <c r="AK30" s="61">
        <v>0</v>
      </c>
      <c r="AL30" s="61">
        <v>0</v>
      </c>
      <c r="AM30" s="61">
        <v>0</v>
      </c>
      <c r="AN30" s="61">
        <v>0</v>
      </c>
      <c r="AO30" s="61">
        <v>0</v>
      </c>
      <c r="AP30" s="61">
        <v>0</v>
      </c>
      <c r="AQ30" s="61">
        <v>0</v>
      </c>
      <c r="AR30" s="61">
        <v>0</v>
      </c>
      <c r="AS30" s="61">
        <v>0</v>
      </c>
    </row>
    <row r="31" spans="1:45" x14ac:dyDescent="0.2">
      <c r="A31" s="103"/>
      <c r="B31" s="59" t="s">
        <v>304</v>
      </c>
      <c r="C31" s="63">
        <v>15749.93</v>
      </c>
      <c r="D31" s="62">
        <v>8629.1059999999998</v>
      </c>
      <c r="E31" s="62">
        <v>539.20000000000005</v>
      </c>
      <c r="F31" s="63">
        <v>23.513000000000002</v>
      </c>
      <c r="G31" s="62">
        <v>434</v>
      </c>
      <c r="H31" s="63">
        <v>1501.26</v>
      </c>
      <c r="I31" s="62">
        <v>1598</v>
      </c>
      <c r="J31" s="63">
        <v>180</v>
      </c>
      <c r="K31" s="63">
        <v>6.65</v>
      </c>
      <c r="L31" s="63">
        <v>13.113</v>
      </c>
      <c r="M31" s="62">
        <v>718.44100000000003</v>
      </c>
      <c r="N31" s="62">
        <v>873.51700000000005</v>
      </c>
      <c r="O31" s="62">
        <v>75.5</v>
      </c>
      <c r="P31" s="63">
        <v>727.97900000000004</v>
      </c>
      <c r="Q31" s="62">
        <v>0</v>
      </c>
      <c r="R31" s="63">
        <v>96.947000000000003</v>
      </c>
      <c r="S31" s="62">
        <v>63</v>
      </c>
      <c r="T31" s="63">
        <v>35.145000000000003</v>
      </c>
      <c r="U31" s="62">
        <v>402</v>
      </c>
      <c r="V31" s="63">
        <v>0</v>
      </c>
      <c r="W31" s="63">
        <v>239.11500000000001</v>
      </c>
      <c r="X31" s="63">
        <v>813.428</v>
      </c>
      <c r="Y31" s="62">
        <v>731.78</v>
      </c>
      <c r="Z31" s="63">
        <v>589.57100000000003</v>
      </c>
      <c r="AA31" s="62">
        <v>118.771</v>
      </c>
      <c r="AB31" s="62">
        <v>34</v>
      </c>
      <c r="AC31" s="63">
        <v>138</v>
      </c>
      <c r="AD31" s="63">
        <v>1963</v>
      </c>
      <c r="AE31" s="63">
        <v>3834</v>
      </c>
      <c r="AF31" s="63">
        <v>0</v>
      </c>
      <c r="AG31" s="63">
        <v>0</v>
      </c>
      <c r="AH31" s="63">
        <v>27</v>
      </c>
      <c r="AI31" s="63">
        <v>4672.5860000000002</v>
      </c>
      <c r="AJ31" s="62">
        <v>0</v>
      </c>
      <c r="AK31" s="63">
        <v>0</v>
      </c>
      <c r="AL31" s="63">
        <v>0</v>
      </c>
      <c r="AM31" s="63">
        <v>2.4</v>
      </c>
      <c r="AN31" s="63">
        <v>214.22</v>
      </c>
      <c r="AO31" s="63">
        <v>1.22</v>
      </c>
      <c r="AP31" s="63">
        <v>0</v>
      </c>
      <c r="AQ31" s="63">
        <v>0</v>
      </c>
      <c r="AR31" s="63">
        <v>74</v>
      </c>
      <c r="AS31" s="63">
        <v>0</v>
      </c>
    </row>
    <row r="32" spans="1:45" x14ac:dyDescent="0.2">
      <c r="A32" s="103"/>
      <c r="B32" s="59" t="s">
        <v>305</v>
      </c>
      <c r="C32" s="61">
        <v>0</v>
      </c>
      <c r="D32" s="61">
        <v>0</v>
      </c>
      <c r="E32" s="61">
        <v>0</v>
      </c>
      <c r="F32" s="61">
        <v>0</v>
      </c>
      <c r="G32" s="61">
        <v>0</v>
      </c>
      <c r="H32" s="61">
        <v>0</v>
      </c>
      <c r="I32" s="61">
        <v>0</v>
      </c>
      <c r="J32" s="61">
        <v>0</v>
      </c>
      <c r="K32" s="61">
        <v>0</v>
      </c>
      <c r="L32" s="61">
        <v>0</v>
      </c>
      <c r="M32" s="61">
        <v>0</v>
      </c>
      <c r="N32" s="61">
        <v>0</v>
      </c>
      <c r="O32" s="61">
        <v>0</v>
      </c>
      <c r="P32" s="61">
        <v>0</v>
      </c>
      <c r="Q32" s="61">
        <v>0</v>
      </c>
      <c r="R32" s="61">
        <v>0</v>
      </c>
      <c r="S32" s="61">
        <v>0</v>
      </c>
      <c r="T32" s="61">
        <v>0</v>
      </c>
      <c r="U32" s="61">
        <v>0</v>
      </c>
      <c r="V32" s="61">
        <v>0</v>
      </c>
      <c r="W32" s="61">
        <v>0</v>
      </c>
      <c r="X32" s="61">
        <v>0</v>
      </c>
      <c r="Y32" s="61">
        <v>0</v>
      </c>
      <c r="Z32" s="61">
        <v>0</v>
      </c>
      <c r="AA32" s="61">
        <v>0</v>
      </c>
      <c r="AB32" s="61">
        <v>0</v>
      </c>
      <c r="AC32" s="61">
        <v>0</v>
      </c>
      <c r="AD32" s="61">
        <v>0</v>
      </c>
      <c r="AE32" s="61">
        <v>0</v>
      </c>
      <c r="AF32" s="61">
        <v>0</v>
      </c>
      <c r="AG32" s="61">
        <v>0</v>
      </c>
      <c r="AH32" s="61">
        <v>0</v>
      </c>
      <c r="AI32" s="61">
        <v>0</v>
      </c>
      <c r="AJ32" s="61">
        <v>0</v>
      </c>
      <c r="AK32" s="61">
        <v>0</v>
      </c>
      <c r="AL32" s="61">
        <v>0</v>
      </c>
      <c r="AM32" s="61">
        <v>0</v>
      </c>
      <c r="AN32" s="61">
        <v>0</v>
      </c>
      <c r="AO32" s="61">
        <v>0</v>
      </c>
      <c r="AP32" s="61">
        <v>0</v>
      </c>
      <c r="AQ32" s="61">
        <v>0</v>
      </c>
      <c r="AR32" s="61">
        <v>0</v>
      </c>
      <c r="AS32" s="61">
        <v>0</v>
      </c>
    </row>
    <row r="33" spans="1:45" x14ac:dyDescent="0.2">
      <c r="A33" s="103"/>
      <c r="B33" s="59" t="s">
        <v>306</v>
      </c>
      <c r="C33" s="62">
        <v>13.269</v>
      </c>
      <c r="D33" s="62">
        <v>13.269</v>
      </c>
      <c r="E33" s="62">
        <v>8</v>
      </c>
      <c r="F33" s="63">
        <v>0</v>
      </c>
      <c r="G33" s="63">
        <v>0</v>
      </c>
      <c r="H33" s="63">
        <v>0</v>
      </c>
      <c r="I33" s="63">
        <v>0</v>
      </c>
      <c r="J33" s="63">
        <v>0</v>
      </c>
      <c r="K33" s="63">
        <v>0</v>
      </c>
      <c r="L33" s="63">
        <v>0</v>
      </c>
      <c r="M33" s="63">
        <v>0</v>
      </c>
      <c r="N33" s="63">
        <v>0</v>
      </c>
      <c r="O33" s="63">
        <v>0</v>
      </c>
      <c r="P33" s="63">
        <v>3.8690000000000002</v>
      </c>
      <c r="Q33" s="62">
        <v>0</v>
      </c>
      <c r="R33" s="63">
        <v>0</v>
      </c>
      <c r="S33" s="63">
        <v>0</v>
      </c>
      <c r="T33" s="63">
        <v>0</v>
      </c>
      <c r="U33" s="63">
        <v>0</v>
      </c>
      <c r="V33" s="63">
        <v>0</v>
      </c>
      <c r="W33" s="63">
        <v>0</v>
      </c>
      <c r="X33" s="63">
        <v>0</v>
      </c>
      <c r="Y33" s="63">
        <v>0</v>
      </c>
      <c r="Z33" s="63">
        <v>0</v>
      </c>
      <c r="AA33" s="63">
        <v>0</v>
      </c>
      <c r="AB33" s="63">
        <v>1.4</v>
      </c>
      <c r="AC33" s="63">
        <v>0</v>
      </c>
      <c r="AD33" s="63">
        <v>0</v>
      </c>
      <c r="AE33" s="63">
        <v>0</v>
      </c>
      <c r="AF33" s="63">
        <v>0</v>
      </c>
      <c r="AG33" s="63">
        <v>0</v>
      </c>
      <c r="AH33" s="63">
        <v>0</v>
      </c>
      <c r="AI33" s="63">
        <v>0</v>
      </c>
      <c r="AJ33" s="63">
        <v>0</v>
      </c>
      <c r="AK33" s="63">
        <v>0</v>
      </c>
      <c r="AL33" s="63">
        <v>0</v>
      </c>
      <c r="AM33" s="63">
        <v>0</v>
      </c>
      <c r="AN33" s="63">
        <v>0</v>
      </c>
      <c r="AO33" s="63">
        <v>0</v>
      </c>
      <c r="AP33" s="63">
        <v>0</v>
      </c>
      <c r="AQ33" s="63">
        <v>0</v>
      </c>
      <c r="AR33" s="63">
        <v>0</v>
      </c>
      <c r="AS33" s="63">
        <v>0</v>
      </c>
    </row>
    <row r="34" spans="1:45" x14ac:dyDescent="0.2">
      <c r="A34" s="103"/>
      <c r="B34" s="59" t="s">
        <v>307</v>
      </c>
      <c r="C34" s="60">
        <v>2114.7809999999999</v>
      </c>
      <c r="D34" s="60">
        <v>1219.2670000000001</v>
      </c>
      <c r="E34" s="60">
        <v>36.9</v>
      </c>
      <c r="F34" s="61">
        <v>0</v>
      </c>
      <c r="G34" s="61">
        <v>0</v>
      </c>
      <c r="H34" s="61">
        <v>0.51400000000000001</v>
      </c>
      <c r="I34" s="60">
        <v>231</v>
      </c>
      <c r="J34" s="61">
        <v>0</v>
      </c>
      <c r="K34" s="61">
        <v>0</v>
      </c>
      <c r="L34" s="61">
        <v>0</v>
      </c>
      <c r="M34" s="61">
        <v>6.4119999999999999</v>
      </c>
      <c r="N34" s="60">
        <v>0.13800000000000001</v>
      </c>
      <c r="O34" s="60">
        <v>0</v>
      </c>
      <c r="P34" s="61">
        <v>944.29600000000005</v>
      </c>
      <c r="Q34" s="60">
        <v>0</v>
      </c>
      <c r="R34" s="61">
        <v>0</v>
      </c>
      <c r="S34" s="61">
        <v>0</v>
      </c>
      <c r="T34" s="61">
        <v>0</v>
      </c>
      <c r="U34" s="61">
        <v>0</v>
      </c>
      <c r="V34" s="61">
        <v>0</v>
      </c>
      <c r="W34" s="61">
        <v>0</v>
      </c>
      <c r="X34" s="61">
        <v>0.52100000000000002</v>
      </c>
      <c r="Y34" s="60">
        <v>0</v>
      </c>
      <c r="Z34" s="61">
        <v>0</v>
      </c>
      <c r="AA34" s="61">
        <v>0</v>
      </c>
      <c r="AB34" s="61">
        <v>0</v>
      </c>
      <c r="AC34" s="61">
        <v>0</v>
      </c>
      <c r="AD34" s="61">
        <v>0</v>
      </c>
      <c r="AE34" s="61">
        <v>895</v>
      </c>
      <c r="AF34" s="61">
        <v>0</v>
      </c>
      <c r="AG34" s="61">
        <v>0</v>
      </c>
      <c r="AH34" s="61">
        <v>0</v>
      </c>
      <c r="AI34" s="61">
        <v>0</v>
      </c>
      <c r="AJ34" s="61">
        <v>0</v>
      </c>
      <c r="AK34" s="61">
        <v>0</v>
      </c>
      <c r="AL34" s="61">
        <v>0</v>
      </c>
      <c r="AM34" s="61">
        <v>0</v>
      </c>
      <c r="AN34" s="61">
        <v>19.282</v>
      </c>
      <c r="AO34" s="60">
        <v>0</v>
      </c>
      <c r="AP34" s="61">
        <v>0</v>
      </c>
      <c r="AQ34" s="61">
        <v>0</v>
      </c>
      <c r="AR34" s="61">
        <v>0</v>
      </c>
      <c r="AS34" s="61">
        <v>0</v>
      </c>
    </row>
    <row r="35" spans="1:45" x14ac:dyDescent="0.2">
      <c r="A35" s="103"/>
      <c r="B35" s="59" t="s">
        <v>308</v>
      </c>
      <c r="C35" s="62">
        <v>11139.08</v>
      </c>
      <c r="D35" s="62">
        <v>10244.264999999999</v>
      </c>
      <c r="E35" s="62">
        <v>196.6</v>
      </c>
      <c r="F35" s="63">
        <v>33.356000000000002</v>
      </c>
      <c r="G35" s="62">
        <v>368</v>
      </c>
      <c r="H35" s="63">
        <v>107.617</v>
      </c>
      <c r="I35" s="62">
        <v>7081</v>
      </c>
      <c r="J35" s="63">
        <v>7.9</v>
      </c>
      <c r="K35" s="63">
        <v>59.328000000000003</v>
      </c>
      <c r="L35" s="62">
        <v>74.760000000000005</v>
      </c>
      <c r="M35" s="63">
        <v>266.69900000000001</v>
      </c>
      <c r="N35" s="62">
        <v>499.72699999999998</v>
      </c>
      <c r="O35" s="62">
        <v>51.9</v>
      </c>
      <c r="P35" s="63">
        <v>1382.35</v>
      </c>
      <c r="Q35" s="63">
        <v>12.718</v>
      </c>
      <c r="R35" s="62">
        <v>60.665999999999997</v>
      </c>
      <c r="S35" s="62">
        <v>35</v>
      </c>
      <c r="T35" s="63">
        <v>12.202999999999999</v>
      </c>
      <c r="U35" s="62">
        <v>79</v>
      </c>
      <c r="V35" s="63">
        <v>4.5599999999999996</v>
      </c>
      <c r="W35" s="63">
        <v>202.994</v>
      </c>
      <c r="X35" s="63">
        <v>163.74</v>
      </c>
      <c r="Y35" s="63">
        <v>232.863</v>
      </c>
      <c r="Z35" s="62">
        <v>72.02</v>
      </c>
      <c r="AA35" s="63">
        <v>20.079000000000001</v>
      </c>
      <c r="AB35" s="62">
        <v>25</v>
      </c>
      <c r="AC35" s="63">
        <v>82</v>
      </c>
      <c r="AD35" s="63">
        <v>5</v>
      </c>
      <c r="AE35" s="63">
        <v>2</v>
      </c>
      <c r="AF35" s="63">
        <v>0</v>
      </c>
      <c r="AG35" s="63">
        <v>0</v>
      </c>
      <c r="AH35" s="63">
        <v>7</v>
      </c>
      <c r="AI35" s="63">
        <v>1831.6030000000001</v>
      </c>
      <c r="AJ35" s="62">
        <v>0</v>
      </c>
      <c r="AK35" s="63">
        <v>8</v>
      </c>
      <c r="AL35" s="63">
        <v>0</v>
      </c>
      <c r="AM35" s="63">
        <v>25.736000000000001</v>
      </c>
      <c r="AN35" s="62">
        <v>547.78300000000002</v>
      </c>
      <c r="AO35" s="62">
        <v>0.99</v>
      </c>
      <c r="AP35" s="63">
        <v>0</v>
      </c>
      <c r="AQ35" s="63">
        <v>5.5</v>
      </c>
      <c r="AR35" s="63">
        <v>66</v>
      </c>
      <c r="AS35" s="63">
        <v>0</v>
      </c>
    </row>
    <row r="36" spans="1:45" x14ac:dyDescent="0.2">
      <c r="A36" s="103" t="s">
        <v>8</v>
      </c>
      <c r="B36" s="59" t="s">
        <v>24</v>
      </c>
      <c r="C36" s="60">
        <v>9725.8130000000001</v>
      </c>
      <c r="D36" s="60">
        <v>7820.4470000000001</v>
      </c>
      <c r="E36" s="60">
        <v>314.5</v>
      </c>
      <c r="F36" s="61">
        <v>0</v>
      </c>
      <c r="G36" s="61">
        <v>58</v>
      </c>
      <c r="H36" s="61">
        <v>363.75299999999999</v>
      </c>
      <c r="I36" s="60">
        <v>3080</v>
      </c>
      <c r="J36" s="61">
        <v>210</v>
      </c>
      <c r="K36" s="61">
        <v>82.578999999999994</v>
      </c>
      <c r="L36" s="60">
        <v>43</v>
      </c>
      <c r="M36" s="61">
        <v>291.25099999999998</v>
      </c>
      <c r="N36" s="60">
        <v>936.17100000000005</v>
      </c>
      <c r="O36" s="60">
        <v>0</v>
      </c>
      <c r="P36" s="61">
        <v>819.33199999999999</v>
      </c>
      <c r="Q36" s="60">
        <v>0</v>
      </c>
      <c r="R36" s="61">
        <v>0</v>
      </c>
      <c r="S36" s="61">
        <v>22</v>
      </c>
      <c r="T36" s="61">
        <v>17.25</v>
      </c>
      <c r="U36" s="61">
        <v>67</v>
      </c>
      <c r="V36" s="61">
        <v>0</v>
      </c>
      <c r="W36" s="61">
        <v>777.67</v>
      </c>
      <c r="X36" s="61">
        <v>979.48</v>
      </c>
      <c r="Y36" s="61">
        <v>90.6</v>
      </c>
      <c r="Z36" s="61">
        <v>85.213999999999999</v>
      </c>
      <c r="AA36" s="60">
        <v>1.0129999999999999</v>
      </c>
      <c r="AB36" s="60">
        <v>2</v>
      </c>
      <c r="AC36" s="61">
        <v>22</v>
      </c>
      <c r="AD36" s="61">
        <v>138</v>
      </c>
      <c r="AE36" s="61">
        <v>1325</v>
      </c>
      <c r="AF36" s="61">
        <v>0</v>
      </c>
      <c r="AG36" s="61">
        <v>0</v>
      </c>
      <c r="AH36" s="61">
        <v>93</v>
      </c>
      <c r="AI36" s="61">
        <v>1321.434</v>
      </c>
      <c r="AJ36" s="60">
        <v>0</v>
      </c>
      <c r="AK36" s="61">
        <v>0</v>
      </c>
      <c r="AL36" s="61">
        <v>0</v>
      </c>
      <c r="AM36" s="61">
        <v>1</v>
      </c>
      <c r="AN36" s="61">
        <v>10.029</v>
      </c>
      <c r="AO36" s="60">
        <v>0</v>
      </c>
      <c r="AP36" s="61">
        <v>0</v>
      </c>
      <c r="AQ36" s="61">
        <v>0</v>
      </c>
      <c r="AR36" s="61">
        <v>0</v>
      </c>
      <c r="AS36" s="61">
        <v>0</v>
      </c>
    </row>
    <row r="37" spans="1:45" x14ac:dyDescent="0.2">
      <c r="A37" s="103"/>
      <c r="B37" s="59" t="s">
        <v>309</v>
      </c>
      <c r="C37" s="62">
        <v>1859.086</v>
      </c>
      <c r="D37" s="62">
        <v>1643.0730000000001</v>
      </c>
      <c r="E37" s="62">
        <v>63</v>
      </c>
      <c r="F37" s="63">
        <v>0</v>
      </c>
      <c r="G37" s="63">
        <v>3</v>
      </c>
      <c r="H37" s="63">
        <v>0</v>
      </c>
      <c r="I37" s="63">
        <v>912</v>
      </c>
      <c r="J37" s="63">
        <v>40</v>
      </c>
      <c r="K37" s="63">
        <v>0</v>
      </c>
      <c r="L37" s="63">
        <v>43</v>
      </c>
      <c r="M37" s="63">
        <v>49.9</v>
      </c>
      <c r="N37" s="63">
        <v>47.508000000000003</v>
      </c>
      <c r="O37" s="62">
        <v>0</v>
      </c>
      <c r="P37" s="63">
        <v>28.024999999999999</v>
      </c>
      <c r="Q37" s="62">
        <v>0</v>
      </c>
      <c r="R37" s="63">
        <v>0</v>
      </c>
      <c r="S37" s="63">
        <v>8</v>
      </c>
      <c r="T37" s="63">
        <v>0</v>
      </c>
      <c r="U37" s="63">
        <v>22</v>
      </c>
      <c r="V37" s="63">
        <v>0</v>
      </c>
      <c r="W37" s="63">
        <v>0</v>
      </c>
      <c r="X37" s="63">
        <v>436.24</v>
      </c>
      <c r="Y37" s="63">
        <v>0</v>
      </c>
      <c r="Z37" s="63">
        <v>3.4</v>
      </c>
      <c r="AA37" s="63">
        <v>1.0129999999999999</v>
      </c>
      <c r="AB37" s="62">
        <v>2</v>
      </c>
      <c r="AC37" s="63">
        <v>10</v>
      </c>
      <c r="AD37" s="63">
        <v>0</v>
      </c>
      <c r="AE37" s="63">
        <v>190</v>
      </c>
      <c r="AF37" s="63">
        <v>0</v>
      </c>
      <c r="AG37" s="63">
        <v>0</v>
      </c>
      <c r="AH37" s="63">
        <v>0</v>
      </c>
      <c r="AI37" s="63">
        <v>0</v>
      </c>
      <c r="AJ37" s="63">
        <v>0</v>
      </c>
      <c r="AK37" s="63">
        <v>0</v>
      </c>
      <c r="AL37" s="63">
        <v>0</v>
      </c>
      <c r="AM37" s="63">
        <v>1</v>
      </c>
      <c r="AN37" s="63">
        <v>5.53</v>
      </c>
      <c r="AO37" s="63">
        <v>0</v>
      </c>
      <c r="AP37" s="63">
        <v>0</v>
      </c>
      <c r="AQ37" s="63">
        <v>0</v>
      </c>
      <c r="AR37" s="63">
        <v>0</v>
      </c>
      <c r="AS37" s="63">
        <v>0</v>
      </c>
    </row>
    <row r="38" spans="1:45" x14ac:dyDescent="0.2">
      <c r="A38" s="103"/>
      <c r="B38" s="59" t="s">
        <v>310</v>
      </c>
      <c r="C38" s="60">
        <v>7866.7269999999999</v>
      </c>
      <c r="D38" s="60">
        <v>6177.3739999999998</v>
      </c>
      <c r="E38" s="60">
        <v>251.5</v>
      </c>
      <c r="F38" s="61">
        <v>0</v>
      </c>
      <c r="G38" s="61">
        <v>55</v>
      </c>
      <c r="H38" s="61">
        <v>363.75299999999999</v>
      </c>
      <c r="I38" s="60">
        <v>2168</v>
      </c>
      <c r="J38" s="61">
        <v>170</v>
      </c>
      <c r="K38" s="61">
        <v>82.578999999999994</v>
      </c>
      <c r="L38" s="60">
        <v>0</v>
      </c>
      <c r="M38" s="61">
        <v>241.351</v>
      </c>
      <c r="N38" s="60">
        <v>888.66300000000001</v>
      </c>
      <c r="O38" s="60">
        <v>0</v>
      </c>
      <c r="P38" s="61">
        <v>791.30700000000002</v>
      </c>
      <c r="Q38" s="60">
        <v>0</v>
      </c>
      <c r="R38" s="61">
        <v>0</v>
      </c>
      <c r="S38" s="61">
        <v>14</v>
      </c>
      <c r="T38" s="61">
        <v>17.25</v>
      </c>
      <c r="U38" s="61">
        <v>45</v>
      </c>
      <c r="V38" s="61">
        <v>0</v>
      </c>
      <c r="W38" s="61">
        <v>777.67</v>
      </c>
      <c r="X38" s="61">
        <v>543.24</v>
      </c>
      <c r="Y38" s="61">
        <v>90.6</v>
      </c>
      <c r="Z38" s="61">
        <v>81.813999999999993</v>
      </c>
      <c r="AA38" s="60">
        <v>0</v>
      </c>
      <c r="AB38" s="61">
        <v>0</v>
      </c>
      <c r="AC38" s="61">
        <v>12</v>
      </c>
      <c r="AD38" s="61">
        <v>138</v>
      </c>
      <c r="AE38" s="61">
        <v>1135</v>
      </c>
      <c r="AF38" s="61">
        <v>0</v>
      </c>
      <c r="AG38" s="61">
        <v>0</v>
      </c>
      <c r="AH38" s="61">
        <v>93</v>
      </c>
      <c r="AI38" s="61">
        <v>1321.434</v>
      </c>
      <c r="AJ38" s="60">
        <v>0</v>
      </c>
      <c r="AK38" s="61">
        <v>0</v>
      </c>
      <c r="AL38" s="61">
        <v>0</v>
      </c>
      <c r="AM38" s="61">
        <v>0</v>
      </c>
      <c r="AN38" s="61">
        <v>4.4989999999999997</v>
      </c>
      <c r="AO38" s="60">
        <v>0</v>
      </c>
      <c r="AP38" s="61">
        <v>0</v>
      </c>
      <c r="AQ38" s="61">
        <v>0</v>
      </c>
      <c r="AR38" s="61">
        <v>0</v>
      </c>
      <c r="AS38" s="61">
        <v>0</v>
      </c>
    </row>
    <row r="39" spans="1:45" s="91" customFormat="1" x14ac:dyDescent="0.2">
      <c r="B39" s="92"/>
      <c r="C39" s="93"/>
      <c r="D39" s="93"/>
      <c r="E39" s="93"/>
      <c r="F39" s="94"/>
      <c r="G39" s="94"/>
      <c r="H39" s="94"/>
      <c r="I39" s="93"/>
      <c r="J39" s="94"/>
      <c r="K39" s="94"/>
      <c r="L39" s="93"/>
      <c r="M39" s="94"/>
      <c r="N39" s="93"/>
      <c r="O39" s="93"/>
      <c r="P39" s="94"/>
      <c r="Q39" s="93"/>
      <c r="R39" s="94"/>
      <c r="S39" s="94"/>
      <c r="T39" s="94"/>
      <c r="U39" s="94"/>
      <c r="V39" s="94"/>
      <c r="W39" s="94"/>
      <c r="X39" s="94"/>
      <c r="Y39" s="94"/>
      <c r="Z39" s="94"/>
      <c r="AA39" s="93"/>
      <c r="AB39" s="94"/>
      <c r="AC39" s="94"/>
      <c r="AD39" s="94"/>
      <c r="AE39" s="94"/>
      <c r="AF39" s="94"/>
      <c r="AG39" s="94"/>
      <c r="AH39" s="94"/>
      <c r="AI39" s="94"/>
      <c r="AJ39" s="93"/>
      <c r="AK39" s="94"/>
      <c r="AL39" s="94"/>
      <c r="AM39" s="94"/>
      <c r="AN39" s="94"/>
      <c r="AO39" s="93"/>
      <c r="AP39" s="94"/>
      <c r="AQ39" s="94"/>
      <c r="AR39" s="94"/>
      <c r="AS39" s="94"/>
    </row>
    <row r="40" spans="1:45" s="98" customFormat="1" x14ac:dyDescent="0.2">
      <c r="B40" s="99"/>
      <c r="C40" s="100"/>
      <c r="D40" s="100"/>
      <c r="E40" s="100"/>
      <c r="F40" s="101"/>
      <c r="G40" s="101"/>
      <c r="H40" s="101"/>
      <c r="I40" s="100"/>
      <c r="J40" s="101"/>
      <c r="K40" s="101"/>
      <c r="L40" s="100"/>
      <c r="M40" s="101"/>
      <c r="N40" s="100"/>
      <c r="O40" s="100"/>
      <c r="P40" s="101"/>
      <c r="Q40" s="100"/>
      <c r="R40" s="101"/>
      <c r="S40" s="101"/>
      <c r="T40" s="101"/>
      <c r="U40" s="101"/>
      <c r="V40" s="101"/>
      <c r="W40" s="101"/>
      <c r="X40" s="101"/>
      <c r="Y40" s="101"/>
      <c r="Z40" s="101"/>
      <c r="AA40" s="100"/>
      <c r="AB40" s="101"/>
      <c r="AC40" s="101"/>
      <c r="AD40" s="101"/>
      <c r="AE40" s="101"/>
      <c r="AF40" s="101"/>
      <c r="AG40" s="101"/>
      <c r="AH40" s="101"/>
      <c r="AI40" s="101"/>
      <c r="AJ40" s="100"/>
      <c r="AK40" s="101"/>
      <c r="AL40" s="101"/>
      <c r="AM40" s="101"/>
      <c r="AN40" s="101"/>
      <c r="AO40" s="100"/>
      <c r="AP40" s="101"/>
      <c r="AQ40" s="101"/>
      <c r="AR40" s="101"/>
      <c r="AS40" s="101"/>
    </row>
    <row r="41" spans="1:45" s="96" customFormat="1" ht="18" customHeight="1" x14ac:dyDescent="0.2">
      <c r="A41" s="108" t="s">
        <v>343</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row>
    <row r="42" spans="1:45" s="95" customFormat="1" x14ac:dyDescent="0.2">
      <c r="A42" s="109" t="s">
        <v>10</v>
      </c>
      <c r="B42" s="95" t="s">
        <v>335</v>
      </c>
      <c r="C42" s="95">
        <f t="shared" ref="C42:AS42" si="0">C15-C16</f>
        <v>81174.517999999996</v>
      </c>
      <c r="D42" s="95">
        <f t="shared" si="0"/>
        <v>52940.078999999998</v>
      </c>
      <c r="E42" s="95">
        <f t="shared" si="0"/>
        <v>104.1</v>
      </c>
      <c r="F42" s="95">
        <f t="shared" si="0"/>
        <v>2365.35</v>
      </c>
      <c r="G42" s="95">
        <f t="shared" si="0"/>
        <v>1093.71</v>
      </c>
      <c r="H42" s="95">
        <f t="shared" si="0"/>
        <v>7.2629999999999999</v>
      </c>
      <c r="I42" s="95">
        <f t="shared" si="0"/>
        <v>281</v>
      </c>
      <c r="J42" s="95">
        <f t="shared" si="0"/>
        <v>6</v>
      </c>
      <c r="K42" s="95">
        <f t="shared" si="0"/>
        <v>237</v>
      </c>
      <c r="L42" s="95">
        <f t="shared" si="0"/>
        <v>2713</v>
      </c>
      <c r="M42" s="95">
        <f t="shared" si="0"/>
        <v>11174.996000000001</v>
      </c>
      <c r="N42" s="95">
        <f t="shared" si="0"/>
        <v>18646.654999999999</v>
      </c>
      <c r="O42" s="95">
        <f t="shared" si="0"/>
        <v>1490.6</v>
      </c>
      <c r="P42" s="95">
        <f t="shared" si="0"/>
        <v>9643.0630000000001</v>
      </c>
      <c r="Q42" s="95">
        <f t="shared" si="0"/>
        <v>0</v>
      </c>
      <c r="R42" s="95">
        <f t="shared" si="0"/>
        <v>0</v>
      </c>
      <c r="S42" s="95">
        <f t="shared" si="0"/>
        <v>117</v>
      </c>
      <c r="T42" s="95">
        <f t="shared" si="0"/>
        <v>34.472999999999999</v>
      </c>
      <c r="U42" s="95">
        <f t="shared" si="0"/>
        <v>0</v>
      </c>
      <c r="V42" s="95">
        <f t="shared" si="0"/>
        <v>0</v>
      </c>
      <c r="W42" s="95">
        <f t="shared" si="0"/>
        <v>37</v>
      </c>
      <c r="X42" s="95">
        <f t="shared" si="0"/>
        <v>3446.9749999999995</v>
      </c>
      <c r="Y42" s="95">
        <f t="shared" si="0"/>
        <v>598.06200000000001</v>
      </c>
      <c r="Z42" s="95">
        <f t="shared" si="0"/>
        <v>1730.817</v>
      </c>
      <c r="AA42" s="95">
        <f t="shared" si="0"/>
        <v>6316.4539999999997</v>
      </c>
      <c r="AB42" s="95">
        <f t="shared" si="0"/>
        <v>0</v>
      </c>
      <c r="AC42" s="95">
        <f t="shared" si="0"/>
        <v>1611</v>
      </c>
      <c r="AD42" s="95">
        <f t="shared" si="0"/>
        <v>3157</v>
      </c>
      <c r="AE42" s="95">
        <f t="shared" si="0"/>
        <v>16363</v>
      </c>
      <c r="AF42" s="95">
        <f t="shared" si="0"/>
        <v>2104.4589999999998</v>
      </c>
      <c r="AG42" s="95">
        <f t="shared" si="0"/>
        <v>0</v>
      </c>
      <c r="AH42" s="95">
        <f t="shared" si="0"/>
        <v>31387</v>
      </c>
      <c r="AI42" s="95">
        <f t="shared" si="0"/>
        <v>1633</v>
      </c>
      <c r="AJ42" s="95">
        <f t="shared" si="0"/>
        <v>676.24300000000005</v>
      </c>
      <c r="AK42" s="95">
        <f t="shared" si="0"/>
        <v>0</v>
      </c>
      <c r="AL42" s="95">
        <f t="shared" si="0"/>
        <v>2162</v>
      </c>
      <c r="AM42" s="95">
        <f t="shared" si="0"/>
        <v>2331</v>
      </c>
      <c r="AN42" s="95">
        <f t="shared" si="0"/>
        <v>20642.508000000002</v>
      </c>
      <c r="AO42" s="95">
        <f t="shared" si="0"/>
        <v>1818.84</v>
      </c>
      <c r="AP42" s="95">
        <f t="shared" si="0"/>
        <v>51.319999999999993</v>
      </c>
      <c r="AQ42" s="95">
        <f t="shared" si="0"/>
        <v>16.3</v>
      </c>
      <c r="AR42" s="95">
        <f t="shared" si="0"/>
        <v>4816</v>
      </c>
      <c r="AS42" s="95">
        <f t="shared" si="0"/>
        <v>2583</v>
      </c>
    </row>
    <row r="43" spans="1:45" s="95" customFormat="1" x14ac:dyDescent="0.2">
      <c r="B43" s="95" t="s">
        <v>336</v>
      </c>
    </row>
    <row r="44" spans="1:45" s="95" customFormat="1" x14ac:dyDescent="0.2">
      <c r="A44" s="109" t="s">
        <v>320</v>
      </c>
      <c r="B44" s="95" t="s">
        <v>322</v>
      </c>
      <c r="C44" s="95">
        <f t="shared" ref="C44:AS44" si="1">C25-SUM(C26:C29)</f>
        <v>10476.945999999982</v>
      </c>
      <c r="D44" s="95">
        <f t="shared" si="1"/>
        <v>8348.9959999999846</v>
      </c>
      <c r="E44" s="95">
        <f t="shared" si="1"/>
        <v>0</v>
      </c>
      <c r="F44" s="95">
        <f t="shared" si="1"/>
        <v>1047.95</v>
      </c>
      <c r="G44" s="95">
        <f t="shared" si="1"/>
        <v>0</v>
      </c>
      <c r="H44" s="95">
        <f t="shared" si="1"/>
        <v>1080</v>
      </c>
      <c r="I44" s="95">
        <f t="shared" si="1"/>
        <v>0</v>
      </c>
      <c r="J44" s="95">
        <f t="shared" si="1"/>
        <v>0</v>
      </c>
      <c r="K44" s="95">
        <f t="shared" si="1"/>
        <v>0</v>
      </c>
      <c r="L44" s="95">
        <f t="shared" si="1"/>
        <v>0</v>
      </c>
      <c r="M44" s="95">
        <f t="shared" si="1"/>
        <v>0</v>
      </c>
      <c r="N44" s="95">
        <f t="shared" si="1"/>
        <v>-1.0000000002037268E-3</v>
      </c>
      <c r="O44" s="95">
        <f t="shared" si="1"/>
        <v>0</v>
      </c>
      <c r="P44" s="95">
        <f t="shared" si="1"/>
        <v>0</v>
      </c>
      <c r="Q44" s="95">
        <f t="shared" si="1"/>
        <v>151.261</v>
      </c>
      <c r="R44" s="95">
        <f t="shared" si="1"/>
        <v>0</v>
      </c>
      <c r="S44" s="95">
        <f t="shared" si="1"/>
        <v>0</v>
      </c>
      <c r="T44" s="95">
        <f t="shared" si="1"/>
        <v>159.73599999999999</v>
      </c>
      <c r="U44" s="95">
        <f t="shared" si="1"/>
        <v>0</v>
      </c>
      <c r="V44" s="95">
        <f t="shared" si="1"/>
        <v>0</v>
      </c>
      <c r="W44" s="95">
        <f t="shared" si="1"/>
        <v>7226</v>
      </c>
      <c r="X44" s="95">
        <f t="shared" si="1"/>
        <v>0</v>
      </c>
      <c r="Y44" s="95">
        <f t="shared" si="1"/>
        <v>0</v>
      </c>
      <c r="Z44" s="95">
        <f t="shared" si="1"/>
        <v>0</v>
      </c>
      <c r="AA44" s="95">
        <f t="shared" si="1"/>
        <v>0</v>
      </c>
      <c r="AB44" s="95">
        <f t="shared" si="1"/>
        <v>0</v>
      </c>
      <c r="AC44" s="95">
        <f t="shared" si="1"/>
        <v>590</v>
      </c>
      <c r="AD44" s="95">
        <f t="shared" si="1"/>
        <v>222</v>
      </c>
      <c r="AE44" s="95">
        <f t="shared" si="1"/>
        <v>0</v>
      </c>
      <c r="AF44" s="95">
        <f t="shared" si="1"/>
        <v>0</v>
      </c>
      <c r="AG44" s="95">
        <f t="shared" si="1"/>
        <v>0</v>
      </c>
      <c r="AH44" s="95">
        <f t="shared" si="1"/>
        <v>0</v>
      </c>
      <c r="AI44" s="95">
        <f t="shared" si="1"/>
        <v>0</v>
      </c>
      <c r="AJ44" s="95">
        <f t="shared" si="1"/>
        <v>0</v>
      </c>
      <c r="AK44" s="95">
        <f t="shared" si="1"/>
        <v>0</v>
      </c>
      <c r="AL44" s="95">
        <f t="shared" si="1"/>
        <v>0</v>
      </c>
      <c r="AM44" s="95">
        <f t="shared" si="1"/>
        <v>11</v>
      </c>
      <c r="AN44" s="95">
        <f t="shared" si="1"/>
        <v>0</v>
      </c>
      <c r="AO44" s="95">
        <f t="shared" si="1"/>
        <v>0</v>
      </c>
      <c r="AP44" s="95">
        <f t="shared" si="1"/>
        <v>0</v>
      </c>
      <c r="AQ44" s="95">
        <f t="shared" si="1"/>
        <v>0</v>
      </c>
      <c r="AR44" s="95">
        <f t="shared" si="1"/>
        <v>1953</v>
      </c>
      <c r="AS44" s="95">
        <f t="shared" si="1"/>
        <v>0</v>
      </c>
    </row>
    <row r="45" spans="1:45" s="97" customFormat="1" x14ac:dyDescent="0.2">
      <c r="B45" s="95" t="s">
        <v>334</v>
      </c>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row>
    <row r="46" spans="1:45" s="88" customFormat="1" x14ac:dyDescent="0.2">
      <c r="B46" s="89"/>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row>
    <row r="47" spans="1:45" s="105" customFormat="1" x14ac:dyDescent="0.2">
      <c r="B47" s="106"/>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row>
    <row r="48" spans="1:45" ht="17" customHeight="1" x14ac:dyDescent="0.2">
      <c r="A48" s="10" t="s">
        <v>331</v>
      </c>
      <c r="B48" s="54"/>
      <c r="C48" s="53"/>
    </row>
    <row r="49" spans="1:45" s="66" customFormat="1" x14ac:dyDescent="0.2">
      <c r="B49" s="67" t="s">
        <v>246</v>
      </c>
      <c r="C49" s="68" t="s">
        <v>247</v>
      </c>
      <c r="D49" s="68" t="s">
        <v>248</v>
      </c>
      <c r="E49" s="68" t="s">
        <v>249</v>
      </c>
      <c r="F49" s="68" t="s">
        <v>250</v>
      </c>
      <c r="G49" s="68" t="s">
        <v>251</v>
      </c>
      <c r="H49" s="68" t="s">
        <v>252</v>
      </c>
      <c r="I49" s="68" t="s">
        <v>311</v>
      </c>
      <c r="J49" s="68" t="s">
        <v>254</v>
      </c>
      <c r="K49" s="68" t="s">
        <v>255</v>
      </c>
      <c r="L49" s="68" t="s">
        <v>256</v>
      </c>
      <c r="M49" s="68" t="s">
        <v>257</v>
      </c>
      <c r="N49" s="68" t="s">
        <v>258</v>
      </c>
      <c r="O49" s="68" t="s">
        <v>259</v>
      </c>
      <c r="P49" s="68" t="s">
        <v>260</v>
      </c>
      <c r="Q49" s="68" t="s">
        <v>261</v>
      </c>
      <c r="R49" s="68" t="s">
        <v>262</v>
      </c>
      <c r="S49" s="68" t="s">
        <v>263</v>
      </c>
      <c r="T49" s="68" t="s">
        <v>264</v>
      </c>
      <c r="U49" s="68" t="s">
        <v>265</v>
      </c>
      <c r="V49" s="68" t="s">
        <v>266</v>
      </c>
      <c r="W49" s="68" t="s">
        <v>267</v>
      </c>
      <c r="X49" s="68" t="s">
        <v>268</v>
      </c>
      <c r="Y49" s="68" t="s">
        <v>269</v>
      </c>
      <c r="Z49" s="68" t="s">
        <v>270</v>
      </c>
      <c r="AA49" s="68" t="s">
        <v>271</v>
      </c>
      <c r="AB49" s="68" t="s">
        <v>272</v>
      </c>
      <c r="AC49" s="68" t="s">
        <v>273</v>
      </c>
      <c r="AD49" s="68" t="s">
        <v>274</v>
      </c>
      <c r="AE49" s="68" t="s">
        <v>275</v>
      </c>
      <c r="AF49" s="68" t="s">
        <v>276</v>
      </c>
      <c r="AG49" s="68" t="s">
        <v>277</v>
      </c>
      <c r="AH49" s="68" t="s">
        <v>278</v>
      </c>
      <c r="AI49" s="68" t="s">
        <v>279</v>
      </c>
      <c r="AJ49" s="68" t="s">
        <v>280</v>
      </c>
      <c r="AK49" s="68" t="s">
        <v>281</v>
      </c>
      <c r="AL49" s="68" t="s">
        <v>282</v>
      </c>
      <c r="AM49" s="68" t="s">
        <v>283</v>
      </c>
      <c r="AN49" s="68" t="s">
        <v>284</v>
      </c>
      <c r="AO49" s="68" t="s">
        <v>285</v>
      </c>
      <c r="AP49" s="68" t="s">
        <v>286</v>
      </c>
      <c r="AQ49" s="68" t="s">
        <v>287</v>
      </c>
      <c r="AR49" s="68" t="s">
        <v>288</v>
      </c>
      <c r="AS49" s="68" t="s">
        <v>289</v>
      </c>
    </row>
    <row r="50" spans="1:45" x14ac:dyDescent="0.2">
      <c r="A50" t="s">
        <v>319</v>
      </c>
      <c r="C50">
        <f>SUMIF($A$14:$A$44,$A50,C$14:C$44)</f>
        <v>117915.712</v>
      </c>
      <c r="D50">
        <f t="shared" ref="D50:AK57" si="2">SUMIF($A$14:$A$44,$A50,D$14:D$44)</f>
        <v>108565.57399999999</v>
      </c>
      <c r="E50">
        <f t="shared" si="2"/>
        <v>4636.6000000000004</v>
      </c>
      <c r="F50">
        <f t="shared" si="2"/>
        <v>1047.95</v>
      </c>
      <c r="G50">
        <f t="shared" si="2"/>
        <v>2086.424</v>
      </c>
      <c r="H50">
        <f t="shared" si="2"/>
        <v>1080</v>
      </c>
      <c r="I50">
        <f t="shared" si="2"/>
        <v>48912</v>
      </c>
      <c r="J50">
        <f t="shared" si="2"/>
        <v>120.6</v>
      </c>
      <c r="K50">
        <f t="shared" si="2"/>
        <v>58.31</v>
      </c>
      <c r="L50">
        <f t="shared" si="2"/>
        <v>2833.7939999999999</v>
      </c>
      <c r="M50">
        <f t="shared" si="2"/>
        <v>8839.2530000000006</v>
      </c>
      <c r="N50">
        <f t="shared" si="2"/>
        <v>10807.874</v>
      </c>
      <c r="O50">
        <f t="shared" si="2"/>
        <v>84.8</v>
      </c>
      <c r="P50">
        <f t="shared" si="2"/>
        <v>20865.275000000001</v>
      </c>
      <c r="Q50">
        <f t="shared" si="2"/>
        <v>151.261</v>
      </c>
      <c r="R50">
        <f t="shared" si="2"/>
        <v>3.302</v>
      </c>
      <c r="S50">
        <f t="shared" si="2"/>
        <v>103</v>
      </c>
      <c r="T50">
        <f t="shared" si="2"/>
        <v>159.73599999999999</v>
      </c>
      <c r="U50">
        <f t="shared" si="2"/>
        <v>1400</v>
      </c>
      <c r="V50">
        <f t="shared" si="2"/>
        <v>155.161</v>
      </c>
      <c r="W50">
        <f t="shared" si="2"/>
        <v>7226</v>
      </c>
      <c r="X50">
        <f t="shared" si="2"/>
        <v>1702.0930000000001</v>
      </c>
      <c r="Y50">
        <f t="shared" si="2"/>
        <v>1539.259</v>
      </c>
      <c r="Z50">
        <f t="shared" si="2"/>
        <v>901.43799999999999</v>
      </c>
      <c r="AA50">
        <f t="shared" si="2"/>
        <v>1397.7049999999999</v>
      </c>
      <c r="AB50">
        <f t="shared" si="2"/>
        <v>277.87700000000001</v>
      </c>
      <c r="AC50">
        <f t="shared" si="2"/>
        <v>590</v>
      </c>
      <c r="AD50">
        <f t="shared" si="2"/>
        <v>222</v>
      </c>
      <c r="AE50">
        <f t="shared" si="2"/>
        <v>714</v>
      </c>
      <c r="AF50">
        <f t="shared" si="2"/>
        <v>0</v>
      </c>
      <c r="AG50">
        <f t="shared" si="2"/>
        <v>0</v>
      </c>
      <c r="AH50">
        <f t="shared" si="2"/>
        <v>119.82599999999999</v>
      </c>
      <c r="AI50">
        <f t="shared" si="2"/>
        <v>13346</v>
      </c>
      <c r="AJ50">
        <f t="shared" si="2"/>
        <v>0</v>
      </c>
      <c r="AK50">
        <f t="shared" si="2"/>
        <v>16.713000000000001</v>
      </c>
      <c r="AL50">
        <f>SUMIF($A$14:$A$44,$A50,AL$14:AL$44)</f>
        <v>14</v>
      </c>
      <c r="AM50">
        <f t="shared" ref="AM50:AS59" si="3">SUMIF($A$14:$A$44,$A50,AM$14:AM$44)</f>
        <v>11</v>
      </c>
      <c r="AN50">
        <f t="shared" si="3"/>
        <v>5995.1549999999997</v>
      </c>
      <c r="AO50">
        <f t="shared" si="3"/>
        <v>22.35</v>
      </c>
      <c r="AP50">
        <f t="shared" si="3"/>
        <v>10</v>
      </c>
      <c r="AQ50">
        <f t="shared" si="3"/>
        <v>5</v>
      </c>
      <c r="AR50">
        <f t="shared" si="3"/>
        <v>1953</v>
      </c>
      <c r="AS50">
        <f t="shared" si="3"/>
        <v>0</v>
      </c>
    </row>
    <row r="51" spans="1:45" x14ac:dyDescent="0.2">
      <c r="A51" t="s">
        <v>320</v>
      </c>
      <c r="C51">
        <f t="shared" ref="C51:R59" si="4">SUMIF($A$14:$A$44,$A51,C$14:C$44)</f>
        <v>34432.569999999978</v>
      </c>
      <c r="D51">
        <f t="shared" si="4"/>
        <v>31440.269999999986</v>
      </c>
      <c r="E51">
        <f t="shared" si="4"/>
        <v>2896</v>
      </c>
      <c r="F51">
        <f t="shared" si="4"/>
        <v>1047.95</v>
      </c>
      <c r="G51">
        <f t="shared" si="4"/>
        <v>180.95</v>
      </c>
      <c r="H51">
        <f t="shared" si="4"/>
        <v>1080</v>
      </c>
      <c r="I51">
        <f t="shared" si="4"/>
        <v>11751</v>
      </c>
      <c r="J51">
        <f t="shared" si="4"/>
        <v>22.1</v>
      </c>
      <c r="K51">
        <f t="shared" si="4"/>
        <v>0</v>
      </c>
      <c r="L51">
        <f t="shared" si="4"/>
        <v>454.06400000000002</v>
      </c>
      <c r="M51">
        <f t="shared" si="4"/>
        <v>176.262</v>
      </c>
      <c r="N51">
        <f t="shared" si="4"/>
        <v>1537.3539999999998</v>
      </c>
      <c r="O51">
        <f t="shared" si="4"/>
        <v>10.4</v>
      </c>
      <c r="P51">
        <f t="shared" si="4"/>
        <v>4479.0659999999998</v>
      </c>
      <c r="Q51">
        <f t="shared" si="4"/>
        <v>151.261</v>
      </c>
      <c r="R51">
        <f t="shared" si="4"/>
        <v>3.302</v>
      </c>
      <c r="S51">
        <f t="shared" si="2"/>
        <v>3</v>
      </c>
      <c r="T51">
        <f t="shared" si="2"/>
        <v>159.73599999999999</v>
      </c>
      <c r="U51">
        <f t="shared" si="2"/>
        <v>326</v>
      </c>
      <c r="V51">
        <f t="shared" si="2"/>
        <v>87.608999999999995</v>
      </c>
      <c r="W51">
        <f t="shared" si="2"/>
        <v>7226</v>
      </c>
      <c r="X51">
        <f t="shared" si="2"/>
        <v>1641.4749999999999</v>
      </c>
      <c r="Y51">
        <f t="shared" si="2"/>
        <v>0</v>
      </c>
      <c r="Z51">
        <f t="shared" si="2"/>
        <v>27.751999999999999</v>
      </c>
      <c r="AA51">
        <f t="shared" si="2"/>
        <v>0</v>
      </c>
      <c r="AB51">
        <f t="shared" si="2"/>
        <v>12.289</v>
      </c>
      <c r="AC51">
        <f t="shared" si="2"/>
        <v>590</v>
      </c>
      <c r="AD51">
        <f t="shared" si="2"/>
        <v>222</v>
      </c>
      <c r="AE51">
        <f t="shared" si="2"/>
        <v>347</v>
      </c>
      <c r="AF51">
        <f t="shared" si="2"/>
        <v>0</v>
      </c>
      <c r="AG51">
        <f t="shared" si="2"/>
        <v>0</v>
      </c>
      <c r="AH51">
        <f t="shared" si="2"/>
        <v>102.53400000000001</v>
      </c>
      <c r="AI51">
        <f t="shared" si="2"/>
        <v>2560</v>
      </c>
      <c r="AJ51">
        <f t="shared" si="2"/>
        <v>0</v>
      </c>
      <c r="AK51">
        <f t="shared" si="2"/>
        <v>3.1E-2</v>
      </c>
      <c r="AL51">
        <f t="shared" ref="AL51:AS59" si="5">SUMIF($A$14:$A$44,$A51,AL$14:AL$44)</f>
        <v>0</v>
      </c>
      <c r="AM51">
        <f t="shared" si="5"/>
        <v>11</v>
      </c>
      <c r="AN51">
        <f t="shared" si="5"/>
        <v>8.0850000000000009</v>
      </c>
      <c r="AO51">
        <f t="shared" si="5"/>
        <v>0</v>
      </c>
      <c r="AP51">
        <f t="shared" si="5"/>
        <v>0.1</v>
      </c>
      <c r="AQ51">
        <f t="shared" si="5"/>
        <v>5</v>
      </c>
      <c r="AR51">
        <f t="shared" si="5"/>
        <v>1953</v>
      </c>
      <c r="AS51">
        <f t="shared" si="5"/>
        <v>0</v>
      </c>
    </row>
    <row r="52" spans="1:45" x14ac:dyDescent="0.2">
      <c r="A52" t="s">
        <v>321</v>
      </c>
      <c r="C52">
        <f t="shared" si="4"/>
        <v>83483.142000000007</v>
      </c>
      <c r="D52">
        <f t="shared" si="2"/>
        <v>77125.304000000004</v>
      </c>
      <c r="E52">
        <f t="shared" si="2"/>
        <v>1740.6</v>
      </c>
      <c r="F52">
        <f t="shared" si="2"/>
        <v>0</v>
      </c>
      <c r="G52">
        <f t="shared" si="2"/>
        <v>1905.4739999999999</v>
      </c>
      <c r="H52">
        <f t="shared" si="2"/>
        <v>0</v>
      </c>
      <c r="I52">
        <f t="shared" si="2"/>
        <v>37161</v>
      </c>
      <c r="J52">
        <f t="shared" si="2"/>
        <v>98.5</v>
      </c>
      <c r="K52">
        <f t="shared" si="2"/>
        <v>58.31</v>
      </c>
      <c r="L52">
        <f t="shared" si="2"/>
        <v>2379.73</v>
      </c>
      <c r="M52">
        <f t="shared" si="2"/>
        <v>8662.9910000000018</v>
      </c>
      <c r="N52">
        <f t="shared" si="2"/>
        <v>9270.52</v>
      </c>
      <c r="O52">
        <f t="shared" si="2"/>
        <v>74.400000000000006</v>
      </c>
      <c r="P52">
        <f t="shared" si="2"/>
        <v>16386.209000000003</v>
      </c>
      <c r="Q52">
        <f t="shared" si="2"/>
        <v>0</v>
      </c>
      <c r="R52">
        <f t="shared" si="2"/>
        <v>0</v>
      </c>
      <c r="S52">
        <f t="shared" si="2"/>
        <v>100</v>
      </c>
      <c r="T52">
        <f t="shared" si="2"/>
        <v>0</v>
      </c>
      <c r="U52">
        <f t="shared" si="2"/>
        <v>1074</v>
      </c>
      <c r="V52">
        <f t="shared" si="2"/>
        <v>67.551999999999992</v>
      </c>
      <c r="W52">
        <f t="shared" si="2"/>
        <v>0</v>
      </c>
      <c r="X52">
        <f t="shared" si="2"/>
        <v>60.617999999999995</v>
      </c>
      <c r="Y52">
        <f t="shared" si="2"/>
        <v>1539.259</v>
      </c>
      <c r="Z52">
        <f t="shared" si="2"/>
        <v>873.68599999999992</v>
      </c>
      <c r="AA52">
        <f t="shared" si="2"/>
        <v>1397.7049999999999</v>
      </c>
      <c r="AB52">
        <f t="shared" si="2"/>
        <v>265.58800000000002</v>
      </c>
      <c r="AC52">
        <f t="shared" si="2"/>
        <v>0</v>
      </c>
      <c r="AD52">
        <f t="shared" si="2"/>
        <v>0</v>
      </c>
      <c r="AE52">
        <f t="shared" si="2"/>
        <v>367</v>
      </c>
      <c r="AF52">
        <f t="shared" si="2"/>
        <v>0</v>
      </c>
      <c r="AG52">
        <f t="shared" si="2"/>
        <v>0</v>
      </c>
      <c r="AH52">
        <f t="shared" si="2"/>
        <v>17.292000000000002</v>
      </c>
      <c r="AI52">
        <f t="shared" si="2"/>
        <v>10786</v>
      </c>
      <c r="AJ52">
        <f t="shared" si="2"/>
        <v>0</v>
      </c>
      <c r="AK52">
        <f t="shared" si="2"/>
        <v>16.681999999999999</v>
      </c>
      <c r="AL52">
        <f t="shared" si="5"/>
        <v>14</v>
      </c>
      <c r="AM52">
        <f t="shared" si="3"/>
        <v>0</v>
      </c>
      <c r="AN52">
        <f t="shared" si="3"/>
        <v>5987.0700000000006</v>
      </c>
      <c r="AO52">
        <f t="shared" si="3"/>
        <v>22.35</v>
      </c>
      <c r="AP52">
        <f t="shared" si="3"/>
        <v>9.9</v>
      </c>
      <c r="AQ52">
        <f t="shared" si="3"/>
        <v>0</v>
      </c>
      <c r="AR52">
        <f t="shared" si="3"/>
        <v>0</v>
      </c>
      <c r="AS52">
        <f t="shared" si="3"/>
        <v>0</v>
      </c>
    </row>
    <row r="53" spans="1:45" x14ac:dyDescent="0.2">
      <c r="A53" t="s">
        <v>29</v>
      </c>
      <c r="C53">
        <f>SUMIF($A$14:$A$44,$A53,C$14:C$44)</f>
        <v>155116.913</v>
      </c>
      <c r="D53">
        <f t="shared" si="2"/>
        <v>131350.601</v>
      </c>
      <c r="E53">
        <f t="shared" si="2"/>
        <v>2307.9</v>
      </c>
      <c r="F53">
        <f t="shared" si="2"/>
        <v>703.12</v>
      </c>
      <c r="G53">
        <f t="shared" si="2"/>
        <v>339.41399999999999</v>
      </c>
      <c r="H53">
        <f t="shared" si="2"/>
        <v>4402.1400000000003</v>
      </c>
      <c r="I53">
        <f t="shared" si="2"/>
        <v>53187</v>
      </c>
      <c r="J53">
        <f t="shared" si="2"/>
        <v>316</v>
      </c>
      <c r="K53">
        <f t="shared" si="2"/>
        <v>4126.45</v>
      </c>
      <c r="L53">
        <f t="shared" si="2"/>
        <v>3589</v>
      </c>
      <c r="M53">
        <f t="shared" si="2"/>
        <v>25590.076000000001</v>
      </c>
      <c r="N53">
        <f t="shared" si="2"/>
        <v>16456.853999999999</v>
      </c>
      <c r="O53">
        <f t="shared" si="2"/>
        <v>646.29999999999995</v>
      </c>
      <c r="P53">
        <f t="shared" si="2"/>
        <v>10679.46</v>
      </c>
      <c r="Q53">
        <f t="shared" si="2"/>
        <v>157.72499999999999</v>
      </c>
      <c r="R53">
        <f t="shared" si="2"/>
        <v>77.921999999999997</v>
      </c>
      <c r="S53">
        <f t="shared" si="2"/>
        <v>534</v>
      </c>
      <c r="T53">
        <f t="shared" si="2"/>
        <v>135.79400000000001</v>
      </c>
      <c r="U53">
        <f t="shared" si="2"/>
        <v>323</v>
      </c>
      <c r="V53">
        <f t="shared" si="2"/>
        <v>0.1</v>
      </c>
      <c r="W53">
        <f t="shared" si="2"/>
        <v>3527.1579999999999</v>
      </c>
      <c r="X53">
        <f t="shared" si="2"/>
        <v>3224.1170000000002</v>
      </c>
      <c r="Y53">
        <f t="shared" si="2"/>
        <v>5836.8230000000003</v>
      </c>
      <c r="Z53">
        <f t="shared" si="2"/>
        <v>5222.7449999999999</v>
      </c>
      <c r="AA53">
        <f t="shared" si="2"/>
        <v>3037.5149999999999</v>
      </c>
      <c r="AB53">
        <f t="shared" si="2"/>
        <v>3.3</v>
      </c>
      <c r="AC53">
        <f t="shared" si="2"/>
        <v>4</v>
      </c>
      <c r="AD53">
        <f t="shared" si="2"/>
        <v>2211</v>
      </c>
      <c r="AE53">
        <f t="shared" si="2"/>
        <v>8478</v>
      </c>
      <c r="AF53">
        <f t="shared" si="2"/>
        <v>2.4</v>
      </c>
      <c r="AG53">
        <f t="shared" si="2"/>
        <v>0</v>
      </c>
      <c r="AH53">
        <f t="shared" si="2"/>
        <v>2914</v>
      </c>
      <c r="AI53">
        <f t="shared" si="2"/>
        <v>14124.647999999999</v>
      </c>
      <c r="AJ53">
        <f t="shared" si="2"/>
        <v>118</v>
      </c>
      <c r="AK53">
        <f t="shared" si="2"/>
        <v>37</v>
      </c>
      <c r="AL53">
        <f>SUMIF($A$14:$A$44,$A53,AL$14:AL$44)</f>
        <v>0</v>
      </c>
      <c r="AM53">
        <f t="shared" si="3"/>
        <v>398</v>
      </c>
      <c r="AN53">
        <f t="shared" si="3"/>
        <v>7591.1559999999999</v>
      </c>
      <c r="AO53">
        <f t="shared" si="3"/>
        <v>87</v>
      </c>
      <c r="AP53">
        <f t="shared" si="3"/>
        <v>33.75</v>
      </c>
      <c r="AQ53">
        <f t="shared" si="3"/>
        <v>35</v>
      </c>
      <c r="AR53">
        <f t="shared" si="3"/>
        <v>796</v>
      </c>
      <c r="AS53">
        <f t="shared" si="3"/>
        <v>21</v>
      </c>
    </row>
    <row r="54" spans="1:45" x14ac:dyDescent="0.2">
      <c r="A54" t="s">
        <v>28</v>
      </c>
      <c r="C54">
        <f t="shared" si="4"/>
        <v>12044.3</v>
      </c>
      <c r="D54">
        <f t="shared" si="2"/>
        <v>10140.5</v>
      </c>
      <c r="E54">
        <f t="shared" si="2"/>
        <v>1555.5</v>
      </c>
      <c r="F54">
        <f t="shared" si="2"/>
        <v>0</v>
      </c>
      <c r="G54">
        <f t="shared" si="2"/>
        <v>0</v>
      </c>
      <c r="H54">
        <f t="shared" si="2"/>
        <v>1700.8</v>
      </c>
      <c r="I54">
        <f t="shared" si="2"/>
        <v>7555</v>
      </c>
      <c r="J54">
        <f t="shared" si="2"/>
        <v>0</v>
      </c>
      <c r="K54">
        <f t="shared" si="2"/>
        <v>0</v>
      </c>
      <c r="L54">
        <f t="shared" si="2"/>
        <v>0</v>
      </c>
      <c r="M54">
        <f t="shared" si="2"/>
        <v>0</v>
      </c>
      <c r="N54">
        <f t="shared" si="2"/>
        <v>0</v>
      </c>
      <c r="O54">
        <f>SUMIF($A$14:$A$44,$A54,O$14:O$44)</f>
        <v>0</v>
      </c>
      <c r="P54">
        <f t="shared" si="2"/>
        <v>0</v>
      </c>
      <c r="Q54">
        <f t="shared" si="2"/>
        <v>0</v>
      </c>
      <c r="R54">
        <f t="shared" si="2"/>
        <v>0</v>
      </c>
      <c r="S54">
        <f t="shared" si="2"/>
        <v>0</v>
      </c>
      <c r="T54">
        <f t="shared" si="2"/>
        <v>0</v>
      </c>
      <c r="U54">
        <f t="shared" si="2"/>
        <v>0</v>
      </c>
      <c r="V54">
        <f t="shared" si="2"/>
        <v>0</v>
      </c>
      <c r="W54">
        <f t="shared" si="2"/>
        <v>957</v>
      </c>
      <c r="X54">
        <f t="shared" si="2"/>
        <v>0</v>
      </c>
      <c r="Y54">
        <f t="shared" si="2"/>
        <v>0</v>
      </c>
      <c r="Z54">
        <f t="shared" si="2"/>
        <v>0</v>
      </c>
      <c r="AA54">
        <f t="shared" si="2"/>
        <v>0</v>
      </c>
      <c r="AB54">
        <f t="shared" si="2"/>
        <v>0</v>
      </c>
      <c r="AC54">
        <f t="shared" si="2"/>
        <v>0</v>
      </c>
      <c r="AD54">
        <f t="shared" si="2"/>
        <v>73</v>
      </c>
      <c r="AE54">
        <f t="shared" si="2"/>
        <v>203</v>
      </c>
      <c r="AF54">
        <f t="shared" si="2"/>
        <v>0</v>
      </c>
      <c r="AG54">
        <f t="shared" si="2"/>
        <v>0</v>
      </c>
      <c r="AH54">
        <f t="shared" si="2"/>
        <v>0</v>
      </c>
      <c r="AI54">
        <f t="shared" si="2"/>
        <v>9970.7330000000002</v>
      </c>
      <c r="AJ54">
        <f t="shared" si="2"/>
        <v>0</v>
      </c>
      <c r="AK54">
        <f t="shared" si="2"/>
        <v>0</v>
      </c>
      <c r="AL54">
        <f t="shared" si="5"/>
        <v>0</v>
      </c>
      <c r="AM54">
        <f t="shared" si="3"/>
        <v>0</v>
      </c>
      <c r="AN54">
        <f t="shared" si="3"/>
        <v>0</v>
      </c>
      <c r="AO54">
        <f t="shared" si="3"/>
        <v>0</v>
      </c>
      <c r="AP54">
        <f t="shared" si="3"/>
        <v>0</v>
      </c>
      <c r="AQ54">
        <f t="shared" si="3"/>
        <v>0</v>
      </c>
      <c r="AR54">
        <f t="shared" si="3"/>
        <v>0</v>
      </c>
      <c r="AS54">
        <f t="shared" si="3"/>
        <v>0</v>
      </c>
    </row>
    <row r="55" spans="1:45" x14ac:dyDescent="0.2">
      <c r="A55" t="s">
        <v>9</v>
      </c>
      <c r="C55">
        <f t="shared" si="4"/>
        <v>23640.401999999998</v>
      </c>
      <c r="D55">
        <f t="shared" si="2"/>
        <v>23148.702000000001</v>
      </c>
      <c r="E55">
        <f t="shared" si="2"/>
        <v>0</v>
      </c>
      <c r="F55">
        <f t="shared" si="2"/>
        <v>0</v>
      </c>
      <c r="G55">
        <f t="shared" si="2"/>
        <v>0</v>
      </c>
      <c r="H55">
        <f t="shared" si="2"/>
        <v>0</v>
      </c>
      <c r="I55">
        <f t="shared" si="2"/>
        <v>3968</v>
      </c>
      <c r="J55">
        <f t="shared" si="2"/>
        <v>0</v>
      </c>
      <c r="K55">
        <f t="shared" si="2"/>
        <v>0</v>
      </c>
      <c r="L55">
        <f t="shared" si="2"/>
        <v>0</v>
      </c>
      <c r="M55">
        <f t="shared" si="2"/>
        <v>2525.6410000000001</v>
      </c>
      <c r="N55">
        <f t="shared" si="2"/>
        <v>0</v>
      </c>
      <c r="O55">
        <f t="shared" si="2"/>
        <v>433.7</v>
      </c>
      <c r="P55">
        <f t="shared" si="2"/>
        <v>5654.0339999999997</v>
      </c>
      <c r="Q55">
        <f t="shared" si="2"/>
        <v>0</v>
      </c>
      <c r="R55">
        <f t="shared" si="2"/>
        <v>1586.69</v>
      </c>
      <c r="S55">
        <f t="shared" si="2"/>
        <v>0</v>
      </c>
      <c r="T55">
        <f t="shared" si="2"/>
        <v>0</v>
      </c>
      <c r="U55">
        <f t="shared" si="2"/>
        <v>58</v>
      </c>
      <c r="V55">
        <f t="shared" si="2"/>
        <v>0</v>
      </c>
      <c r="W55">
        <f t="shared" si="2"/>
        <v>0</v>
      </c>
      <c r="X55">
        <f t="shared" si="2"/>
        <v>5476.8530000000001</v>
      </c>
      <c r="Y55">
        <f t="shared" si="2"/>
        <v>0</v>
      </c>
      <c r="Z55">
        <f t="shared" si="2"/>
        <v>2766.768</v>
      </c>
      <c r="AA55">
        <f t="shared" si="2"/>
        <v>0</v>
      </c>
      <c r="AB55">
        <f t="shared" si="2"/>
        <v>1170.7159999999999</v>
      </c>
      <c r="AC55">
        <f t="shared" si="2"/>
        <v>0</v>
      </c>
      <c r="AD55">
        <f t="shared" si="2"/>
        <v>0</v>
      </c>
      <c r="AE55">
        <f t="shared" si="2"/>
        <v>0</v>
      </c>
      <c r="AF55">
        <f t="shared" si="2"/>
        <v>0</v>
      </c>
      <c r="AG55">
        <f t="shared" si="2"/>
        <v>0</v>
      </c>
      <c r="AH55">
        <f t="shared" si="2"/>
        <v>0</v>
      </c>
      <c r="AI55">
        <f t="shared" si="2"/>
        <v>240</v>
      </c>
      <c r="AJ55">
        <f t="shared" si="2"/>
        <v>0</v>
      </c>
      <c r="AK55">
        <f t="shared" si="2"/>
        <v>678.18899999999996</v>
      </c>
      <c r="AL55">
        <f t="shared" si="5"/>
        <v>0</v>
      </c>
      <c r="AM55">
        <f t="shared" si="3"/>
        <v>0</v>
      </c>
      <c r="AN55">
        <f t="shared" si="3"/>
        <v>7860.5</v>
      </c>
      <c r="AO55">
        <f t="shared" si="3"/>
        <v>0</v>
      </c>
      <c r="AP55">
        <f t="shared" si="3"/>
        <v>33.75</v>
      </c>
      <c r="AQ55">
        <f t="shared" si="3"/>
        <v>0</v>
      </c>
      <c r="AR55">
        <f t="shared" si="3"/>
        <v>0</v>
      </c>
      <c r="AS55">
        <f t="shared" si="3"/>
        <v>0</v>
      </c>
    </row>
    <row r="56" spans="1:45" x14ac:dyDescent="0.2">
      <c r="A56" t="s">
        <v>10</v>
      </c>
      <c r="C56">
        <f t="shared" si="4"/>
        <v>104497.26699999999</v>
      </c>
      <c r="D56">
        <f t="shared" si="2"/>
        <v>75085.231</v>
      </c>
      <c r="E56">
        <f t="shared" si="2"/>
        <v>104.1</v>
      </c>
      <c r="F56">
        <f t="shared" si="2"/>
        <v>2514.35</v>
      </c>
      <c r="G56">
        <f t="shared" si="2"/>
        <v>1093.71</v>
      </c>
      <c r="H56">
        <f t="shared" si="2"/>
        <v>7.2629999999999999</v>
      </c>
      <c r="I56">
        <f t="shared" si="2"/>
        <v>1410</v>
      </c>
      <c r="J56">
        <f t="shared" si="2"/>
        <v>6</v>
      </c>
      <c r="K56">
        <f t="shared" si="2"/>
        <v>237</v>
      </c>
      <c r="L56">
        <f t="shared" si="2"/>
        <v>3412</v>
      </c>
      <c r="M56">
        <f t="shared" si="2"/>
        <v>14256.626</v>
      </c>
      <c r="N56">
        <f t="shared" si="2"/>
        <v>24140.887999999999</v>
      </c>
      <c r="O56">
        <f t="shared" si="2"/>
        <v>1766</v>
      </c>
      <c r="P56">
        <f t="shared" si="2"/>
        <v>12946.672</v>
      </c>
      <c r="Q56">
        <f t="shared" si="2"/>
        <v>0</v>
      </c>
      <c r="R56">
        <f t="shared" si="2"/>
        <v>0</v>
      </c>
      <c r="S56">
        <f t="shared" si="2"/>
        <v>117</v>
      </c>
      <c r="T56">
        <f t="shared" si="2"/>
        <v>34.472999999999999</v>
      </c>
      <c r="U56">
        <f t="shared" si="2"/>
        <v>0</v>
      </c>
      <c r="V56">
        <f t="shared" si="2"/>
        <v>0</v>
      </c>
      <c r="W56">
        <f t="shared" si="2"/>
        <v>37</v>
      </c>
      <c r="X56">
        <f t="shared" si="2"/>
        <v>9120.2549999999992</v>
      </c>
      <c r="Y56">
        <f t="shared" si="2"/>
        <v>974.01199999999994</v>
      </c>
      <c r="Z56">
        <f t="shared" si="2"/>
        <v>4495.2170000000006</v>
      </c>
      <c r="AA56">
        <f t="shared" si="2"/>
        <v>6594.701</v>
      </c>
      <c r="AB56">
        <f t="shared" si="2"/>
        <v>0</v>
      </c>
      <c r="AC56">
        <f t="shared" si="2"/>
        <v>1611</v>
      </c>
      <c r="AD56">
        <f t="shared" si="2"/>
        <v>3157</v>
      </c>
      <c r="AE56">
        <f t="shared" si="2"/>
        <v>16462</v>
      </c>
      <c r="AF56">
        <f t="shared" si="2"/>
        <v>2104.4589999999998</v>
      </c>
      <c r="AG56">
        <f t="shared" si="2"/>
        <v>0</v>
      </c>
      <c r="AH56">
        <f t="shared" si="2"/>
        <v>32797</v>
      </c>
      <c r="AI56">
        <f t="shared" si="2"/>
        <v>1933</v>
      </c>
      <c r="AJ56">
        <f t="shared" si="2"/>
        <v>676.24300000000005</v>
      </c>
      <c r="AK56">
        <f t="shared" si="2"/>
        <v>0</v>
      </c>
      <c r="AL56">
        <f t="shared" si="5"/>
        <v>2162</v>
      </c>
      <c r="AM56">
        <f t="shared" si="3"/>
        <v>2460</v>
      </c>
      <c r="AN56">
        <f t="shared" si="3"/>
        <v>20642.508000000002</v>
      </c>
      <c r="AO56">
        <f t="shared" si="3"/>
        <v>2238.84</v>
      </c>
      <c r="AP56">
        <f t="shared" si="3"/>
        <v>51.319999999999993</v>
      </c>
      <c r="AQ56">
        <f t="shared" si="3"/>
        <v>16.3</v>
      </c>
      <c r="AR56">
        <f t="shared" si="3"/>
        <v>4816</v>
      </c>
      <c r="AS56">
        <f t="shared" si="3"/>
        <v>2583</v>
      </c>
    </row>
    <row r="57" spans="1:45" x14ac:dyDescent="0.2">
      <c r="A57" s="2" t="s">
        <v>32</v>
      </c>
      <c r="C57">
        <f t="shared" si="4"/>
        <v>2306.1039999999998</v>
      </c>
      <c r="D57">
        <f t="shared" si="2"/>
        <v>2306.0129999999999</v>
      </c>
      <c r="E57">
        <f t="shared" si="2"/>
        <v>0</v>
      </c>
      <c r="F57">
        <f t="shared" si="2"/>
        <v>0</v>
      </c>
      <c r="G57">
        <f t="shared" si="2"/>
        <v>0</v>
      </c>
      <c r="H57">
        <f t="shared" si="2"/>
        <v>0</v>
      </c>
      <c r="I57">
        <f t="shared" si="2"/>
        <v>2</v>
      </c>
      <c r="J57">
        <f t="shared" si="2"/>
        <v>0</v>
      </c>
      <c r="K57">
        <f t="shared" si="2"/>
        <v>0</v>
      </c>
      <c r="L57">
        <f t="shared" si="2"/>
        <v>0</v>
      </c>
      <c r="M57">
        <f t="shared" si="2"/>
        <v>2304.0129999999999</v>
      </c>
      <c r="N57">
        <f t="shared" si="2"/>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9.0999999999999998E-2</v>
      </c>
      <c r="AB57">
        <f t="shared" si="2"/>
        <v>0</v>
      </c>
      <c r="AC57">
        <f t="shared" si="2"/>
        <v>0</v>
      </c>
      <c r="AD57">
        <f t="shared" si="2"/>
        <v>0</v>
      </c>
      <c r="AE57">
        <f t="shared" si="2"/>
        <v>0</v>
      </c>
      <c r="AF57">
        <f t="shared" si="2"/>
        <v>0</v>
      </c>
      <c r="AG57">
        <f t="shared" si="2"/>
        <v>0</v>
      </c>
      <c r="AH57">
        <f t="shared" si="2"/>
        <v>0</v>
      </c>
      <c r="AI57">
        <f t="shared" si="2"/>
        <v>0</v>
      </c>
      <c r="AJ57">
        <f t="shared" ref="D57:AM59" si="6">SUMIF($A$14:$A$44,$A57,AJ$14:AJ$44)</f>
        <v>0</v>
      </c>
      <c r="AK57">
        <f t="shared" si="6"/>
        <v>0</v>
      </c>
      <c r="AL57">
        <f t="shared" si="5"/>
        <v>0</v>
      </c>
      <c r="AM57">
        <f t="shared" si="3"/>
        <v>0</v>
      </c>
      <c r="AN57">
        <f t="shared" si="3"/>
        <v>0</v>
      </c>
      <c r="AO57">
        <f t="shared" si="3"/>
        <v>0</v>
      </c>
      <c r="AP57">
        <f t="shared" si="3"/>
        <v>0</v>
      </c>
      <c r="AQ57">
        <f t="shared" si="3"/>
        <v>0</v>
      </c>
      <c r="AR57">
        <f t="shared" si="3"/>
        <v>0</v>
      </c>
      <c r="AS57">
        <f t="shared" si="3"/>
        <v>0</v>
      </c>
    </row>
    <row r="58" spans="1:45" x14ac:dyDescent="0.2">
      <c r="A58" s="2" t="s">
        <v>11</v>
      </c>
      <c r="C58">
        <f t="shared" si="4"/>
        <v>866.40499999999997</v>
      </c>
      <c r="D58">
        <f t="shared" si="6"/>
        <v>853.35500000000002</v>
      </c>
      <c r="E58">
        <f t="shared" si="6"/>
        <v>0</v>
      </c>
      <c r="F58">
        <f t="shared" si="6"/>
        <v>0</v>
      </c>
      <c r="G58">
        <f t="shared" si="6"/>
        <v>0</v>
      </c>
      <c r="H58">
        <f>SUMIF($A$14:$A$44,$A58,H$14:H$44)</f>
        <v>0</v>
      </c>
      <c r="I58">
        <f t="shared" si="6"/>
        <v>40</v>
      </c>
      <c r="J58">
        <f t="shared" si="6"/>
        <v>0</v>
      </c>
      <c r="K58">
        <f t="shared" si="6"/>
        <v>0</v>
      </c>
      <c r="L58">
        <f t="shared" si="6"/>
        <v>0</v>
      </c>
      <c r="M58">
        <f t="shared" si="6"/>
        <v>0</v>
      </c>
      <c r="N58">
        <f t="shared" si="6"/>
        <v>16.149999999999999</v>
      </c>
      <c r="O58">
        <f t="shared" si="6"/>
        <v>10</v>
      </c>
      <c r="P58">
        <f t="shared" si="6"/>
        <v>767.19</v>
      </c>
      <c r="Q58">
        <f t="shared" si="6"/>
        <v>0</v>
      </c>
      <c r="R58">
        <f t="shared" si="6"/>
        <v>0</v>
      </c>
      <c r="S58">
        <f t="shared" si="6"/>
        <v>0</v>
      </c>
      <c r="T58">
        <f t="shared" si="6"/>
        <v>0</v>
      </c>
      <c r="U58">
        <f t="shared" si="6"/>
        <v>3</v>
      </c>
      <c r="V58">
        <f t="shared" si="6"/>
        <v>0</v>
      </c>
      <c r="W58">
        <f t="shared" si="6"/>
        <v>0</v>
      </c>
      <c r="X58">
        <f t="shared" si="6"/>
        <v>0.91500000000000004</v>
      </c>
      <c r="Y58">
        <f t="shared" si="6"/>
        <v>0</v>
      </c>
      <c r="Z58">
        <f t="shared" si="6"/>
        <v>29.1</v>
      </c>
      <c r="AA58">
        <f t="shared" si="6"/>
        <v>0.05</v>
      </c>
      <c r="AB58">
        <f t="shared" si="6"/>
        <v>0</v>
      </c>
      <c r="AC58">
        <f t="shared" si="6"/>
        <v>0</v>
      </c>
      <c r="AD58">
        <f t="shared" si="6"/>
        <v>0</v>
      </c>
      <c r="AE58">
        <f t="shared" si="6"/>
        <v>0</v>
      </c>
      <c r="AF58">
        <f t="shared" si="6"/>
        <v>755.55799999999999</v>
      </c>
      <c r="AG58">
        <f t="shared" si="6"/>
        <v>0</v>
      </c>
      <c r="AH58">
        <f t="shared" si="6"/>
        <v>0</v>
      </c>
      <c r="AI58">
        <f t="shared" si="6"/>
        <v>0</v>
      </c>
      <c r="AJ58">
        <f t="shared" si="6"/>
        <v>0</v>
      </c>
      <c r="AK58">
        <f t="shared" si="6"/>
        <v>0</v>
      </c>
      <c r="AL58">
        <f t="shared" si="5"/>
        <v>0</v>
      </c>
      <c r="AM58">
        <f t="shared" si="6"/>
        <v>0</v>
      </c>
      <c r="AN58">
        <f t="shared" si="3"/>
        <v>1514.6880000000001</v>
      </c>
      <c r="AO58">
        <f t="shared" si="3"/>
        <v>0</v>
      </c>
      <c r="AP58">
        <f t="shared" si="3"/>
        <v>0</v>
      </c>
      <c r="AQ58">
        <f t="shared" si="3"/>
        <v>0</v>
      </c>
      <c r="AR58">
        <f t="shared" si="3"/>
        <v>0</v>
      </c>
      <c r="AS58">
        <f t="shared" si="3"/>
        <v>0</v>
      </c>
    </row>
    <row r="59" spans="1:45" x14ac:dyDescent="0.2">
      <c r="A59" s="50" t="s">
        <v>8</v>
      </c>
      <c r="C59">
        <f t="shared" si="4"/>
        <v>9725.8130000000001</v>
      </c>
      <c r="D59">
        <f t="shared" si="6"/>
        <v>7820.4470000000001</v>
      </c>
      <c r="E59">
        <f t="shared" si="6"/>
        <v>314.5</v>
      </c>
      <c r="F59">
        <f t="shared" si="6"/>
        <v>0</v>
      </c>
      <c r="G59">
        <f t="shared" si="6"/>
        <v>58</v>
      </c>
      <c r="H59">
        <f t="shared" si="6"/>
        <v>363.75299999999999</v>
      </c>
      <c r="I59">
        <f t="shared" si="6"/>
        <v>3080</v>
      </c>
      <c r="J59">
        <f t="shared" si="6"/>
        <v>210</v>
      </c>
      <c r="K59">
        <f t="shared" si="6"/>
        <v>82.578999999999994</v>
      </c>
      <c r="L59">
        <f t="shared" si="6"/>
        <v>43</v>
      </c>
      <c r="M59">
        <f t="shared" si="6"/>
        <v>291.25099999999998</v>
      </c>
      <c r="N59">
        <f t="shared" si="6"/>
        <v>936.17100000000005</v>
      </c>
      <c r="O59">
        <f t="shared" si="6"/>
        <v>0</v>
      </c>
      <c r="P59">
        <f t="shared" si="6"/>
        <v>819.33199999999999</v>
      </c>
      <c r="Q59">
        <f t="shared" si="6"/>
        <v>0</v>
      </c>
      <c r="R59">
        <f t="shared" si="6"/>
        <v>0</v>
      </c>
      <c r="S59">
        <f t="shared" si="6"/>
        <v>22</v>
      </c>
      <c r="T59">
        <f t="shared" si="6"/>
        <v>17.25</v>
      </c>
      <c r="U59">
        <f t="shared" si="6"/>
        <v>67</v>
      </c>
      <c r="V59">
        <f t="shared" si="6"/>
        <v>0</v>
      </c>
      <c r="W59">
        <f t="shared" si="6"/>
        <v>777.67</v>
      </c>
      <c r="X59">
        <f t="shared" si="6"/>
        <v>979.48</v>
      </c>
      <c r="Y59">
        <f t="shared" si="6"/>
        <v>90.6</v>
      </c>
      <c r="Z59">
        <f t="shared" si="6"/>
        <v>85.213999999999999</v>
      </c>
      <c r="AA59">
        <f t="shared" si="6"/>
        <v>1.0129999999999999</v>
      </c>
      <c r="AB59">
        <f t="shared" si="6"/>
        <v>2</v>
      </c>
      <c r="AC59">
        <f t="shared" si="6"/>
        <v>22</v>
      </c>
      <c r="AD59">
        <f t="shared" si="6"/>
        <v>138</v>
      </c>
      <c r="AE59">
        <f t="shared" si="6"/>
        <v>1325</v>
      </c>
      <c r="AF59">
        <f t="shared" si="6"/>
        <v>0</v>
      </c>
      <c r="AG59">
        <f t="shared" si="6"/>
        <v>0</v>
      </c>
      <c r="AH59">
        <f t="shared" si="6"/>
        <v>93</v>
      </c>
      <c r="AI59">
        <f t="shared" si="6"/>
        <v>1321.434</v>
      </c>
      <c r="AJ59">
        <f t="shared" si="6"/>
        <v>0</v>
      </c>
      <c r="AK59">
        <f t="shared" si="6"/>
        <v>0</v>
      </c>
      <c r="AL59">
        <f t="shared" si="5"/>
        <v>0</v>
      </c>
      <c r="AM59">
        <f t="shared" si="3"/>
        <v>1</v>
      </c>
      <c r="AN59">
        <f t="shared" si="3"/>
        <v>10.029</v>
      </c>
      <c r="AO59">
        <f t="shared" si="3"/>
        <v>0</v>
      </c>
      <c r="AP59">
        <f t="shared" si="3"/>
        <v>0</v>
      </c>
      <c r="AQ59">
        <f t="shared" si="3"/>
        <v>0</v>
      </c>
      <c r="AR59">
        <f t="shared" si="3"/>
        <v>0</v>
      </c>
      <c r="AS59">
        <f t="shared" si="3"/>
        <v>0</v>
      </c>
    </row>
    <row r="61" spans="1:45" s="50" customFormat="1" x14ac:dyDescent="0.2">
      <c r="A61" s="65" t="s">
        <v>332</v>
      </c>
    </row>
    <row r="62" spans="1:45" s="86" customFormat="1" x14ac:dyDescent="0.2">
      <c r="A62" s="86" t="s">
        <v>312</v>
      </c>
      <c r="C62" s="86">
        <v>0.5</v>
      </c>
      <c r="D62" s="86">
        <v>0.5</v>
      </c>
      <c r="E62" s="86">
        <v>0.5</v>
      </c>
      <c r="F62" s="86">
        <v>0.5</v>
      </c>
      <c r="G62" s="86">
        <v>0.5</v>
      </c>
      <c r="H62" s="86">
        <v>0.5</v>
      </c>
      <c r="I62" s="86">
        <v>0.5</v>
      </c>
      <c r="J62" s="86">
        <v>0.5</v>
      </c>
      <c r="K62" s="86">
        <v>0.5</v>
      </c>
      <c r="L62" s="86">
        <v>0.5</v>
      </c>
      <c r="M62" s="86">
        <v>0.5</v>
      </c>
      <c r="N62" s="86">
        <v>0.5</v>
      </c>
      <c r="O62" s="86">
        <v>0.5</v>
      </c>
      <c r="P62" s="86">
        <v>0.5</v>
      </c>
      <c r="Q62" s="86">
        <v>0.5</v>
      </c>
      <c r="R62" s="86">
        <v>0.5</v>
      </c>
      <c r="S62" s="86">
        <v>0.5</v>
      </c>
      <c r="T62" s="86">
        <v>0.5</v>
      </c>
      <c r="U62" s="86">
        <v>0.5</v>
      </c>
      <c r="V62" s="86">
        <v>0.5</v>
      </c>
      <c r="W62" s="86">
        <v>0.5</v>
      </c>
      <c r="X62" s="86">
        <v>0.5</v>
      </c>
      <c r="Y62" s="86">
        <v>0.5</v>
      </c>
      <c r="Z62" s="86">
        <v>0.5</v>
      </c>
      <c r="AA62" s="86">
        <v>0.5</v>
      </c>
      <c r="AB62" s="86">
        <v>0.5</v>
      </c>
      <c r="AC62" s="86">
        <v>0.5</v>
      </c>
      <c r="AD62" s="86">
        <v>0.5</v>
      </c>
      <c r="AE62" s="86">
        <v>0.5</v>
      </c>
      <c r="AF62" s="86">
        <v>0.5</v>
      </c>
      <c r="AG62" s="86">
        <v>0.5</v>
      </c>
      <c r="AH62" s="86">
        <v>0.5</v>
      </c>
      <c r="AI62" s="86">
        <v>0.5</v>
      </c>
      <c r="AJ62" s="86">
        <v>0.5</v>
      </c>
      <c r="AK62" s="86">
        <v>0.5</v>
      </c>
      <c r="AL62" s="86">
        <v>0.5</v>
      </c>
      <c r="AM62" s="86">
        <v>0.5</v>
      </c>
      <c r="AN62" s="86">
        <v>0.5</v>
      </c>
      <c r="AO62" s="86">
        <v>0.5</v>
      </c>
      <c r="AP62" s="86">
        <v>0.5</v>
      </c>
      <c r="AQ62" s="86">
        <v>0.5</v>
      </c>
      <c r="AR62" s="86">
        <v>0.5</v>
      </c>
      <c r="AS62" s="86">
        <v>0.5</v>
      </c>
    </row>
    <row r="63" spans="1:45" s="65" customFormat="1" x14ac:dyDescent="0.2">
      <c r="A63" s="87" t="s">
        <v>313</v>
      </c>
      <c r="C63" s="87">
        <v>0.5</v>
      </c>
      <c r="D63" s="87">
        <v>0.5</v>
      </c>
      <c r="E63" s="87">
        <v>0.5</v>
      </c>
      <c r="F63" s="87">
        <v>0.5</v>
      </c>
      <c r="G63" s="87">
        <v>0.5</v>
      </c>
      <c r="H63" s="87">
        <v>0.5</v>
      </c>
      <c r="I63" s="87">
        <v>0.5</v>
      </c>
      <c r="J63" s="87">
        <v>0.5</v>
      </c>
      <c r="K63" s="87">
        <v>0.5</v>
      </c>
      <c r="L63" s="87">
        <v>0.5</v>
      </c>
      <c r="M63" s="87">
        <v>0.5</v>
      </c>
      <c r="N63" s="87">
        <v>0.5</v>
      </c>
      <c r="O63" s="87">
        <v>0.5</v>
      </c>
      <c r="P63" s="87">
        <v>0.5</v>
      </c>
      <c r="Q63" s="87">
        <v>0.5</v>
      </c>
      <c r="R63" s="87">
        <v>0.5</v>
      </c>
      <c r="S63" s="87">
        <v>0.5</v>
      </c>
      <c r="T63" s="87">
        <v>0.5</v>
      </c>
      <c r="U63" s="87">
        <v>0.5</v>
      </c>
      <c r="V63" s="87">
        <v>0.5</v>
      </c>
      <c r="W63" s="87">
        <v>0.5</v>
      </c>
      <c r="X63" s="87">
        <v>0.5</v>
      </c>
      <c r="Y63" s="87">
        <v>0.5</v>
      </c>
      <c r="Z63" s="87">
        <v>0.5</v>
      </c>
      <c r="AA63" s="87">
        <v>0.5</v>
      </c>
      <c r="AB63" s="87">
        <v>0.5</v>
      </c>
      <c r="AC63" s="87">
        <v>0.5</v>
      </c>
      <c r="AD63" s="87">
        <v>0.5</v>
      </c>
      <c r="AE63" s="87">
        <v>0.5</v>
      </c>
      <c r="AF63" s="87">
        <v>0.5</v>
      </c>
      <c r="AG63" s="87">
        <v>0.5</v>
      </c>
      <c r="AH63" s="87">
        <v>0.5</v>
      </c>
      <c r="AI63" s="87">
        <v>0.5</v>
      </c>
      <c r="AJ63" s="87">
        <v>0.5</v>
      </c>
      <c r="AK63" s="87">
        <v>0.5</v>
      </c>
      <c r="AL63" s="87">
        <v>0.5</v>
      </c>
      <c r="AM63" s="87">
        <v>0.5</v>
      </c>
      <c r="AN63" s="87">
        <v>0.5</v>
      </c>
      <c r="AO63" s="87">
        <v>0.5</v>
      </c>
      <c r="AP63" s="87">
        <v>0.5</v>
      </c>
      <c r="AQ63" s="87">
        <v>0.5</v>
      </c>
      <c r="AR63" s="87">
        <v>0.5</v>
      </c>
      <c r="AS63" s="87">
        <v>0.5</v>
      </c>
    </row>
    <row r="64" spans="1:45" x14ac:dyDescent="0.2">
      <c r="A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row>
    <row r="65" spans="1:46" x14ac:dyDescent="0.2">
      <c r="A65" t="s">
        <v>5</v>
      </c>
      <c r="C65" s="13">
        <f>C52</f>
        <v>83483.142000000007</v>
      </c>
      <c r="D65" s="13">
        <f t="shared" ref="D65:AR65" si="7">D52</f>
        <v>77125.304000000004</v>
      </c>
      <c r="E65" s="13">
        <f t="shared" si="7"/>
        <v>1740.6</v>
      </c>
      <c r="F65" s="13">
        <f t="shared" si="7"/>
        <v>0</v>
      </c>
      <c r="G65" s="13">
        <f t="shared" si="7"/>
        <v>1905.4739999999999</v>
      </c>
      <c r="H65" s="13">
        <f t="shared" si="7"/>
        <v>0</v>
      </c>
      <c r="I65" s="13">
        <f t="shared" si="7"/>
        <v>37161</v>
      </c>
      <c r="J65" s="13">
        <f t="shared" si="7"/>
        <v>98.5</v>
      </c>
      <c r="K65" s="13">
        <f t="shared" si="7"/>
        <v>58.31</v>
      </c>
      <c r="L65" s="13">
        <f t="shared" si="7"/>
        <v>2379.73</v>
      </c>
      <c r="M65" s="13">
        <f t="shared" si="7"/>
        <v>8662.9910000000018</v>
      </c>
      <c r="N65" s="13">
        <f t="shared" si="7"/>
        <v>9270.52</v>
      </c>
      <c r="O65" s="13">
        <f t="shared" si="7"/>
        <v>74.400000000000006</v>
      </c>
      <c r="P65" s="13">
        <f t="shared" si="7"/>
        <v>16386.209000000003</v>
      </c>
      <c r="Q65" s="13">
        <f t="shared" si="7"/>
        <v>0</v>
      </c>
      <c r="R65" s="13">
        <f t="shared" si="7"/>
        <v>0</v>
      </c>
      <c r="S65" s="13">
        <f t="shared" si="7"/>
        <v>100</v>
      </c>
      <c r="T65" s="13">
        <f t="shared" si="7"/>
        <v>0</v>
      </c>
      <c r="U65" s="13">
        <f t="shared" si="7"/>
        <v>1074</v>
      </c>
      <c r="V65" s="13">
        <f t="shared" si="7"/>
        <v>67.551999999999992</v>
      </c>
      <c r="W65" s="13">
        <f t="shared" si="7"/>
        <v>0</v>
      </c>
      <c r="X65" s="13">
        <f t="shared" si="7"/>
        <v>60.617999999999995</v>
      </c>
      <c r="Y65" s="13">
        <f t="shared" si="7"/>
        <v>1539.259</v>
      </c>
      <c r="Z65" s="13">
        <f t="shared" si="7"/>
        <v>873.68599999999992</v>
      </c>
      <c r="AA65" s="13">
        <f t="shared" si="7"/>
        <v>1397.7049999999999</v>
      </c>
      <c r="AB65" s="13">
        <f t="shared" si="7"/>
        <v>265.58800000000002</v>
      </c>
      <c r="AC65" s="13">
        <f t="shared" si="7"/>
        <v>0</v>
      </c>
      <c r="AD65" s="13">
        <f t="shared" si="7"/>
        <v>0</v>
      </c>
      <c r="AE65" s="13">
        <f t="shared" si="7"/>
        <v>367</v>
      </c>
      <c r="AF65" s="13">
        <f t="shared" si="7"/>
        <v>0</v>
      </c>
      <c r="AG65" s="13">
        <f t="shared" si="7"/>
        <v>0</v>
      </c>
      <c r="AH65" s="13">
        <f t="shared" si="7"/>
        <v>17.292000000000002</v>
      </c>
      <c r="AI65" s="13">
        <f t="shared" si="7"/>
        <v>10786</v>
      </c>
      <c r="AJ65" s="13">
        <f t="shared" si="7"/>
        <v>0</v>
      </c>
      <c r="AK65" s="13">
        <f>AK52</f>
        <v>16.681999999999999</v>
      </c>
      <c r="AL65" s="13">
        <f t="shared" si="7"/>
        <v>14</v>
      </c>
      <c r="AM65" s="13">
        <f t="shared" si="7"/>
        <v>0</v>
      </c>
      <c r="AN65" s="13">
        <f t="shared" si="7"/>
        <v>5987.0700000000006</v>
      </c>
      <c r="AO65" s="13">
        <f t="shared" si="7"/>
        <v>22.35</v>
      </c>
      <c r="AP65" s="13">
        <f t="shared" si="7"/>
        <v>9.9</v>
      </c>
      <c r="AQ65" s="13">
        <f t="shared" si="7"/>
        <v>0</v>
      </c>
      <c r="AR65" s="13">
        <f t="shared" si="7"/>
        <v>0</v>
      </c>
      <c r="AS65" s="13">
        <f>AS52</f>
        <v>0</v>
      </c>
      <c r="AT65" s="13"/>
    </row>
    <row r="66" spans="1:46" x14ac:dyDescent="0.2">
      <c r="A66" s="13" t="s">
        <v>6</v>
      </c>
      <c r="C66" s="13">
        <f>C$51*C62</f>
        <v>17216.284999999989</v>
      </c>
      <c r="D66" s="13">
        <f t="shared" ref="D66:AK66" si="8">D$51*D62</f>
        <v>15720.134999999993</v>
      </c>
      <c r="E66" s="13">
        <f t="shared" si="8"/>
        <v>1448</v>
      </c>
      <c r="F66" s="13">
        <f t="shared" si="8"/>
        <v>523.97500000000002</v>
      </c>
      <c r="G66" s="13">
        <f t="shared" si="8"/>
        <v>90.474999999999994</v>
      </c>
      <c r="H66" s="13">
        <f t="shared" si="8"/>
        <v>540</v>
      </c>
      <c r="I66" s="13">
        <f t="shared" si="8"/>
        <v>5875.5</v>
      </c>
      <c r="J66" s="13">
        <f t="shared" si="8"/>
        <v>11.05</v>
      </c>
      <c r="K66" s="13">
        <f t="shared" si="8"/>
        <v>0</v>
      </c>
      <c r="L66" s="13">
        <f t="shared" si="8"/>
        <v>227.03200000000001</v>
      </c>
      <c r="M66" s="13">
        <f t="shared" si="8"/>
        <v>88.131</v>
      </c>
      <c r="N66" s="13">
        <f t="shared" si="8"/>
        <v>768.67699999999991</v>
      </c>
      <c r="O66" s="13">
        <f>O$51*O62</f>
        <v>5.2</v>
      </c>
      <c r="P66" s="13">
        <f t="shared" si="8"/>
        <v>2239.5329999999999</v>
      </c>
      <c r="Q66" s="13">
        <f t="shared" si="8"/>
        <v>75.630499999999998</v>
      </c>
      <c r="R66" s="13">
        <f t="shared" si="8"/>
        <v>1.651</v>
      </c>
      <c r="S66" s="13">
        <f t="shared" si="8"/>
        <v>1.5</v>
      </c>
      <c r="T66" s="13">
        <f t="shared" si="8"/>
        <v>79.867999999999995</v>
      </c>
      <c r="U66" s="13">
        <f t="shared" si="8"/>
        <v>163</v>
      </c>
      <c r="V66" s="13">
        <f t="shared" si="8"/>
        <v>43.804499999999997</v>
      </c>
      <c r="W66" s="13">
        <f t="shared" si="8"/>
        <v>3613</v>
      </c>
      <c r="X66" s="13">
        <f t="shared" si="8"/>
        <v>820.73749999999995</v>
      </c>
      <c r="Y66" s="13">
        <f t="shared" si="8"/>
        <v>0</v>
      </c>
      <c r="Z66" s="13">
        <f t="shared" si="8"/>
        <v>13.875999999999999</v>
      </c>
      <c r="AA66" s="13">
        <f t="shared" si="8"/>
        <v>0</v>
      </c>
      <c r="AB66" s="13">
        <f t="shared" si="8"/>
        <v>6.1444999999999999</v>
      </c>
      <c r="AC66" s="13">
        <f t="shared" si="8"/>
        <v>295</v>
      </c>
      <c r="AD66" s="13">
        <f t="shared" si="8"/>
        <v>111</v>
      </c>
      <c r="AE66" s="13">
        <f t="shared" si="8"/>
        <v>173.5</v>
      </c>
      <c r="AF66" s="13">
        <f t="shared" si="8"/>
        <v>0</v>
      </c>
      <c r="AG66" s="13">
        <f t="shared" si="8"/>
        <v>0</v>
      </c>
      <c r="AH66" s="13">
        <f t="shared" si="8"/>
        <v>51.267000000000003</v>
      </c>
      <c r="AI66" s="13">
        <f t="shared" si="8"/>
        <v>1280</v>
      </c>
      <c r="AJ66" s="13">
        <f t="shared" si="8"/>
        <v>0</v>
      </c>
      <c r="AK66" s="13">
        <f t="shared" si="8"/>
        <v>1.55E-2</v>
      </c>
      <c r="AL66" s="13">
        <f>AL$51*AL62</f>
        <v>0</v>
      </c>
      <c r="AM66" s="13">
        <f t="shared" ref="AM66:AS66" si="9">AM$51*AM62</f>
        <v>5.5</v>
      </c>
      <c r="AN66" s="13">
        <f t="shared" si="9"/>
        <v>4.0425000000000004</v>
      </c>
      <c r="AO66" s="13">
        <f t="shared" si="9"/>
        <v>0</v>
      </c>
      <c r="AP66" s="13">
        <f t="shared" si="9"/>
        <v>0.05</v>
      </c>
      <c r="AQ66" s="13">
        <f t="shared" si="9"/>
        <v>2.5</v>
      </c>
      <c r="AR66" s="13">
        <f t="shared" si="9"/>
        <v>976.5</v>
      </c>
      <c r="AS66" s="13">
        <f t="shared" si="9"/>
        <v>0</v>
      </c>
    </row>
    <row r="67" spans="1:46" x14ac:dyDescent="0.2">
      <c r="A67" s="13" t="s">
        <v>7</v>
      </c>
      <c r="C67" s="13">
        <f>C$51*C63</f>
        <v>17216.284999999989</v>
      </c>
      <c r="D67" s="13">
        <f t="shared" ref="D67:AK67" si="10">D$51*D63</f>
        <v>15720.134999999993</v>
      </c>
      <c r="E67" s="13">
        <f t="shared" si="10"/>
        <v>1448</v>
      </c>
      <c r="F67" s="13">
        <f t="shared" si="10"/>
        <v>523.97500000000002</v>
      </c>
      <c r="G67" s="13">
        <f t="shared" si="10"/>
        <v>90.474999999999994</v>
      </c>
      <c r="H67" s="13">
        <f t="shared" si="10"/>
        <v>540</v>
      </c>
      <c r="I67" s="13">
        <f t="shared" si="10"/>
        <v>5875.5</v>
      </c>
      <c r="J67" s="13">
        <f t="shared" si="10"/>
        <v>11.05</v>
      </c>
      <c r="K67" s="13">
        <f t="shared" si="10"/>
        <v>0</v>
      </c>
      <c r="L67" s="13">
        <f t="shared" si="10"/>
        <v>227.03200000000001</v>
      </c>
      <c r="M67" s="13">
        <f t="shared" si="10"/>
        <v>88.131</v>
      </c>
      <c r="N67" s="13">
        <f t="shared" si="10"/>
        <v>768.67699999999991</v>
      </c>
      <c r="O67" s="13">
        <f t="shared" si="10"/>
        <v>5.2</v>
      </c>
      <c r="P67" s="13">
        <f t="shared" si="10"/>
        <v>2239.5329999999999</v>
      </c>
      <c r="Q67" s="13">
        <f t="shared" si="10"/>
        <v>75.630499999999998</v>
      </c>
      <c r="R67" s="13">
        <f t="shared" si="10"/>
        <v>1.651</v>
      </c>
      <c r="S67" s="13">
        <f t="shared" si="10"/>
        <v>1.5</v>
      </c>
      <c r="T67" s="13">
        <f t="shared" si="10"/>
        <v>79.867999999999995</v>
      </c>
      <c r="U67" s="13">
        <f t="shared" si="10"/>
        <v>163</v>
      </c>
      <c r="V67" s="13">
        <f t="shared" si="10"/>
        <v>43.804499999999997</v>
      </c>
      <c r="W67" s="13">
        <f t="shared" si="10"/>
        <v>3613</v>
      </c>
      <c r="X67" s="13">
        <f t="shared" si="10"/>
        <v>820.73749999999995</v>
      </c>
      <c r="Y67" s="13">
        <f t="shared" si="10"/>
        <v>0</v>
      </c>
      <c r="Z67" s="13">
        <f t="shared" si="10"/>
        <v>13.875999999999999</v>
      </c>
      <c r="AA67" s="13">
        <f t="shared" si="10"/>
        <v>0</v>
      </c>
      <c r="AB67" s="13">
        <f t="shared" si="10"/>
        <v>6.1444999999999999</v>
      </c>
      <c r="AC67" s="13">
        <f t="shared" si="10"/>
        <v>295</v>
      </c>
      <c r="AD67" s="13">
        <f t="shared" si="10"/>
        <v>111</v>
      </c>
      <c r="AE67" s="13">
        <f t="shared" si="10"/>
        <v>173.5</v>
      </c>
      <c r="AF67" s="13">
        <f t="shared" si="10"/>
        <v>0</v>
      </c>
      <c r="AG67" s="13">
        <f t="shared" si="10"/>
        <v>0</v>
      </c>
      <c r="AH67" s="13">
        <f t="shared" si="10"/>
        <v>51.267000000000003</v>
      </c>
      <c r="AI67" s="13">
        <f t="shared" si="10"/>
        <v>1280</v>
      </c>
      <c r="AJ67" s="13">
        <f t="shared" si="10"/>
        <v>0</v>
      </c>
      <c r="AK67" s="13">
        <f t="shared" si="10"/>
        <v>1.55E-2</v>
      </c>
      <c r="AL67" s="13">
        <f>AL$51*AL63</f>
        <v>0</v>
      </c>
      <c r="AM67" s="13">
        <f t="shared" ref="AM67:AS67" si="11">AM$51*AM63</f>
        <v>5.5</v>
      </c>
      <c r="AN67" s="13">
        <f t="shared" si="11"/>
        <v>4.0425000000000004</v>
      </c>
      <c r="AO67" s="13">
        <f t="shared" si="11"/>
        <v>0</v>
      </c>
      <c r="AP67" s="13">
        <f t="shared" si="11"/>
        <v>0.05</v>
      </c>
      <c r="AQ67" s="13">
        <f t="shared" si="11"/>
        <v>2.5</v>
      </c>
      <c r="AR67" s="13">
        <f t="shared" si="11"/>
        <v>976.5</v>
      </c>
      <c r="AS67" s="13">
        <f t="shared" si="11"/>
        <v>0</v>
      </c>
    </row>
    <row r="68" spans="1:46" x14ac:dyDescent="0.2">
      <c r="A68" s="13" t="s">
        <v>333</v>
      </c>
      <c r="C68" s="13">
        <f>SUM(C65:C67)</f>
        <v>117915.71199999998</v>
      </c>
      <c r="D68" s="13">
        <f>SUM(D65:D67)</f>
        <v>108565.57399999999</v>
      </c>
      <c r="E68" s="13">
        <f t="shared" ref="E68:AS68" si="12">SUM(E65:E67)</f>
        <v>4636.6000000000004</v>
      </c>
      <c r="F68" s="13">
        <f t="shared" si="12"/>
        <v>1047.95</v>
      </c>
      <c r="G68" s="13">
        <f t="shared" si="12"/>
        <v>2086.424</v>
      </c>
      <c r="H68" s="13">
        <f t="shared" si="12"/>
        <v>1080</v>
      </c>
      <c r="I68" s="13">
        <f t="shared" si="12"/>
        <v>48912</v>
      </c>
      <c r="J68" s="13">
        <f t="shared" si="12"/>
        <v>120.6</v>
      </c>
      <c r="K68" s="13">
        <f t="shared" si="12"/>
        <v>58.31</v>
      </c>
      <c r="L68" s="13">
        <f t="shared" si="12"/>
        <v>2833.7940000000003</v>
      </c>
      <c r="M68" s="13">
        <f t="shared" si="12"/>
        <v>8839.2530000000006</v>
      </c>
      <c r="N68" s="13">
        <f t="shared" si="12"/>
        <v>10807.874</v>
      </c>
      <c r="O68" s="13">
        <f t="shared" si="12"/>
        <v>84.800000000000011</v>
      </c>
      <c r="P68" s="13">
        <f t="shared" si="12"/>
        <v>20865.275000000001</v>
      </c>
      <c r="Q68" s="13">
        <f t="shared" si="12"/>
        <v>151.261</v>
      </c>
      <c r="R68" s="13">
        <f t="shared" si="12"/>
        <v>3.302</v>
      </c>
      <c r="S68" s="13">
        <f t="shared" si="12"/>
        <v>103</v>
      </c>
      <c r="T68" s="13">
        <f t="shared" si="12"/>
        <v>159.73599999999999</v>
      </c>
      <c r="U68" s="13">
        <f t="shared" si="12"/>
        <v>1400</v>
      </c>
      <c r="V68" s="13">
        <f t="shared" si="12"/>
        <v>155.16099999999997</v>
      </c>
      <c r="W68" s="13">
        <f t="shared" si="12"/>
        <v>7226</v>
      </c>
      <c r="X68" s="13">
        <f t="shared" si="12"/>
        <v>1702.0929999999998</v>
      </c>
      <c r="Y68" s="13">
        <f t="shared" si="12"/>
        <v>1539.259</v>
      </c>
      <c r="Z68" s="13">
        <f t="shared" si="12"/>
        <v>901.43799999999987</v>
      </c>
      <c r="AA68" s="13">
        <f t="shared" si="12"/>
        <v>1397.7049999999999</v>
      </c>
      <c r="AB68" s="13">
        <f t="shared" si="12"/>
        <v>277.87700000000001</v>
      </c>
      <c r="AC68" s="13">
        <f t="shared" si="12"/>
        <v>590</v>
      </c>
      <c r="AD68" s="13">
        <f t="shared" si="12"/>
        <v>222</v>
      </c>
      <c r="AE68" s="13">
        <f t="shared" si="12"/>
        <v>714</v>
      </c>
      <c r="AF68" s="13">
        <f t="shared" si="12"/>
        <v>0</v>
      </c>
      <c r="AG68" s="13">
        <f t="shared" si="12"/>
        <v>0</v>
      </c>
      <c r="AH68" s="13">
        <f t="shared" si="12"/>
        <v>119.82599999999999</v>
      </c>
      <c r="AI68" s="13">
        <f t="shared" si="12"/>
        <v>13346</v>
      </c>
      <c r="AJ68" s="13">
        <f t="shared" si="12"/>
        <v>0</v>
      </c>
      <c r="AK68" s="13">
        <f t="shared" si="12"/>
        <v>16.712999999999997</v>
      </c>
      <c r="AL68" s="13">
        <f t="shared" si="12"/>
        <v>14</v>
      </c>
      <c r="AM68" s="13">
        <f t="shared" si="12"/>
        <v>11</v>
      </c>
      <c r="AN68" s="13">
        <f t="shared" si="12"/>
        <v>5995.1549999999997</v>
      </c>
      <c r="AO68" s="13">
        <f t="shared" si="12"/>
        <v>22.35</v>
      </c>
      <c r="AP68" s="13">
        <f t="shared" si="12"/>
        <v>10.000000000000002</v>
      </c>
      <c r="AQ68" s="13">
        <f t="shared" si="12"/>
        <v>5</v>
      </c>
      <c r="AR68" s="13">
        <f t="shared" si="12"/>
        <v>1953</v>
      </c>
      <c r="AS68" s="13">
        <f t="shared" si="12"/>
        <v>0</v>
      </c>
    </row>
    <row r="70" spans="1:46" x14ac:dyDescent="0.2">
      <c r="A70" s="10" t="s">
        <v>314</v>
      </c>
      <c r="C70" t="s">
        <v>34</v>
      </c>
      <c r="D70" t="s">
        <v>36</v>
      </c>
      <c r="E70" t="s">
        <v>37</v>
      </c>
      <c r="F70" t="s">
        <v>49</v>
      </c>
      <c r="G70" t="s">
        <v>39</v>
      </c>
      <c r="H70" t="s">
        <v>40</v>
      </c>
      <c r="I70" t="s">
        <v>148</v>
      </c>
      <c r="J70" t="s">
        <v>44</v>
      </c>
      <c r="K70" t="s">
        <v>46</v>
      </c>
      <c r="L70" t="s">
        <v>47</v>
      </c>
      <c r="M70" t="s">
        <v>41</v>
      </c>
      <c r="N70" t="s">
        <v>187</v>
      </c>
      <c r="O70" t="s">
        <v>50</v>
      </c>
      <c r="P70" t="s">
        <v>51</v>
      </c>
      <c r="Q70" t="s">
        <v>52</v>
      </c>
      <c r="R70" t="s">
        <v>54</v>
      </c>
      <c r="S70" t="s">
        <v>53</v>
      </c>
      <c r="T70" t="s">
        <v>186</v>
      </c>
      <c r="U70" t="s">
        <v>58</v>
      </c>
      <c r="V70" t="s">
        <v>59</v>
      </c>
      <c r="W70" t="s">
        <v>60</v>
      </c>
      <c r="X70" t="s">
        <v>61</v>
      </c>
      <c r="Y70" t="s">
        <v>65</v>
      </c>
      <c r="Z70" t="s">
        <v>64</v>
      </c>
      <c r="AA70" t="s">
        <v>45</v>
      </c>
      <c r="AB70" t="s">
        <v>63</v>
      </c>
      <c r="AC70" t="s">
        <v>68</v>
      </c>
      <c r="AD70" t="s">
        <v>57</v>
      </c>
      <c r="AE70" t="s">
        <v>345</v>
      </c>
    </row>
    <row r="71" spans="1:46" s="27" customFormat="1" x14ac:dyDescent="0.2">
      <c r="C71" s="27" t="s">
        <v>268</v>
      </c>
      <c r="D71" s="27" t="s">
        <v>249</v>
      </c>
      <c r="E71" s="27" t="s">
        <v>250</v>
      </c>
      <c r="F71" s="27" t="s">
        <v>259</v>
      </c>
      <c r="G71" s="27" t="s">
        <v>261</v>
      </c>
      <c r="H71" s="27" t="s">
        <v>251</v>
      </c>
      <c r="I71" s="27" t="s">
        <v>252</v>
      </c>
      <c r="J71" s="27" t="s">
        <v>254</v>
      </c>
      <c r="K71" s="27" t="s">
        <v>274</v>
      </c>
      <c r="L71" s="27" t="s">
        <v>258</v>
      </c>
      <c r="M71" s="27" t="s">
        <v>311</v>
      </c>
      <c r="N71" s="27" t="s">
        <v>256</v>
      </c>
      <c r="O71" s="27" t="s">
        <v>265</v>
      </c>
      <c r="P71" s="27" t="s">
        <v>255</v>
      </c>
      <c r="Q71" s="27" t="s">
        <v>260</v>
      </c>
      <c r="R71" s="27" t="s">
        <v>262</v>
      </c>
      <c r="S71" s="27" t="s">
        <v>263</v>
      </c>
      <c r="T71" s="27" t="s">
        <v>264</v>
      </c>
      <c r="U71" s="27" t="s">
        <v>267</v>
      </c>
      <c r="V71" s="27" t="s">
        <v>269</v>
      </c>
      <c r="W71" s="27" t="s">
        <v>270</v>
      </c>
      <c r="X71" s="27" t="s">
        <v>271</v>
      </c>
      <c r="Y71" s="27" t="s">
        <v>273</v>
      </c>
      <c r="Z71" s="27" t="s">
        <v>272</v>
      </c>
      <c r="AA71" s="27" t="s">
        <v>257</v>
      </c>
      <c r="AB71" s="27" t="s">
        <v>275</v>
      </c>
      <c r="AC71" s="27" t="s">
        <v>279</v>
      </c>
      <c r="AD71" s="27" t="s">
        <v>266</v>
      </c>
      <c r="AE71" s="27" t="s">
        <v>247</v>
      </c>
    </row>
    <row r="72" spans="1:46" x14ac:dyDescent="0.2">
      <c r="A72" t="s">
        <v>6</v>
      </c>
      <c r="C72" s="11">
        <f>INDEX($51:$67,MATCH($A72,$A$51:$A$67,0),MATCH(C$71,$49:$49,0))</f>
        <v>820.73749999999995</v>
      </c>
      <c r="D72" s="11">
        <f t="shared" ref="C72:L81" si="13">INDEX($51:$67,MATCH($A72,$A$51:$A$67,0),MATCH(D$71,$49:$49,0))</f>
        <v>1448</v>
      </c>
      <c r="E72" s="11">
        <f t="shared" si="13"/>
        <v>523.97500000000002</v>
      </c>
      <c r="F72" s="11">
        <f t="shared" si="13"/>
        <v>5.2</v>
      </c>
      <c r="G72" s="11">
        <f t="shared" si="13"/>
        <v>75.630499999999998</v>
      </c>
      <c r="H72" s="11">
        <f t="shared" si="13"/>
        <v>90.474999999999994</v>
      </c>
      <c r="I72" s="11">
        <f t="shared" si="13"/>
        <v>540</v>
      </c>
      <c r="J72" s="11">
        <f t="shared" si="13"/>
        <v>11.05</v>
      </c>
      <c r="K72" s="11">
        <f t="shared" si="13"/>
        <v>111</v>
      </c>
      <c r="L72" s="11">
        <f t="shared" si="13"/>
        <v>768.67699999999991</v>
      </c>
      <c r="M72" s="11">
        <f t="shared" ref="M72:V81" si="14">INDEX($51:$67,MATCH($A72,$A$51:$A$67,0),MATCH(M$71,$49:$49,0))</f>
        <v>5875.5</v>
      </c>
      <c r="N72" s="11">
        <f t="shared" si="14"/>
        <v>227.03200000000001</v>
      </c>
      <c r="O72" s="11">
        <f t="shared" si="14"/>
        <v>163</v>
      </c>
      <c r="P72" s="11">
        <f t="shared" si="14"/>
        <v>0</v>
      </c>
      <c r="Q72" s="11">
        <f t="shared" si="14"/>
        <v>2239.5329999999999</v>
      </c>
      <c r="R72" s="11">
        <f t="shared" si="14"/>
        <v>1.651</v>
      </c>
      <c r="S72" s="11">
        <f t="shared" si="14"/>
        <v>1.5</v>
      </c>
      <c r="T72" s="11">
        <f t="shared" si="14"/>
        <v>79.867999999999995</v>
      </c>
      <c r="U72" s="11">
        <f t="shared" si="14"/>
        <v>3613</v>
      </c>
      <c r="V72" s="11">
        <f t="shared" si="14"/>
        <v>0</v>
      </c>
      <c r="W72" s="11">
        <f t="shared" ref="W72:AE81" si="15">INDEX($51:$67,MATCH($A72,$A$51:$A$67,0),MATCH(W$71,$49:$49,0))</f>
        <v>13.875999999999999</v>
      </c>
      <c r="X72" s="11">
        <f t="shared" si="15"/>
        <v>0</v>
      </c>
      <c r="Y72" s="11">
        <f t="shared" si="15"/>
        <v>295</v>
      </c>
      <c r="Z72" s="11">
        <f t="shared" si="15"/>
        <v>6.1444999999999999</v>
      </c>
      <c r="AA72" s="11">
        <f t="shared" si="15"/>
        <v>88.131</v>
      </c>
      <c r="AB72" s="11">
        <f t="shared" si="15"/>
        <v>173.5</v>
      </c>
      <c r="AC72" s="11">
        <f t="shared" si="15"/>
        <v>1280</v>
      </c>
      <c r="AD72" s="11">
        <f t="shared" si="15"/>
        <v>43.804499999999997</v>
      </c>
      <c r="AE72" s="11">
        <f t="shared" si="15"/>
        <v>17216.284999999989</v>
      </c>
    </row>
    <row r="73" spans="1:46" x14ac:dyDescent="0.2">
      <c r="A73" t="s">
        <v>7</v>
      </c>
      <c r="C73" s="11">
        <f t="shared" si="13"/>
        <v>820.73749999999995</v>
      </c>
      <c r="D73" s="11">
        <f t="shared" si="13"/>
        <v>1448</v>
      </c>
      <c r="E73" s="11">
        <f t="shared" si="13"/>
        <v>523.97500000000002</v>
      </c>
      <c r="F73" s="11">
        <f t="shared" si="13"/>
        <v>5.2</v>
      </c>
      <c r="G73" s="11">
        <f t="shared" si="13"/>
        <v>75.630499999999998</v>
      </c>
      <c r="H73" s="11">
        <f t="shared" si="13"/>
        <v>90.474999999999994</v>
      </c>
      <c r="I73" s="11">
        <f t="shared" si="13"/>
        <v>540</v>
      </c>
      <c r="J73" s="11">
        <f t="shared" si="13"/>
        <v>11.05</v>
      </c>
      <c r="K73" s="11">
        <f t="shared" si="13"/>
        <v>111</v>
      </c>
      <c r="L73" s="11">
        <f t="shared" si="13"/>
        <v>768.67699999999991</v>
      </c>
      <c r="M73" s="11">
        <f t="shared" si="14"/>
        <v>5875.5</v>
      </c>
      <c r="N73" s="11">
        <f t="shared" si="14"/>
        <v>227.03200000000001</v>
      </c>
      <c r="O73" s="11">
        <f t="shared" si="14"/>
        <v>163</v>
      </c>
      <c r="P73" s="11">
        <f t="shared" si="14"/>
        <v>0</v>
      </c>
      <c r="Q73" s="11">
        <f t="shared" si="14"/>
        <v>2239.5329999999999</v>
      </c>
      <c r="R73" s="11">
        <f t="shared" si="14"/>
        <v>1.651</v>
      </c>
      <c r="S73" s="11">
        <f t="shared" si="14"/>
        <v>1.5</v>
      </c>
      <c r="T73" s="11">
        <f t="shared" si="14"/>
        <v>79.867999999999995</v>
      </c>
      <c r="U73" s="11">
        <f t="shared" si="14"/>
        <v>3613</v>
      </c>
      <c r="V73" s="11">
        <f t="shared" si="14"/>
        <v>0</v>
      </c>
      <c r="W73" s="11">
        <f t="shared" si="15"/>
        <v>13.875999999999999</v>
      </c>
      <c r="X73" s="11">
        <f t="shared" si="15"/>
        <v>0</v>
      </c>
      <c r="Y73" s="11">
        <f t="shared" si="15"/>
        <v>295</v>
      </c>
      <c r="Z73" s="11">
        <f t="shared" si="15"/>
        <v>6.1444999999999999</v>
      </c>
      <c r="AA73" s="11">
        <f t="shared" si="15"/>
        <v>88.131</v>
      </c>
      <c r="AB73" s="11">
        <f t="shared" si="15"/>
        <v>173.5</v>
      </c>
      <c r="AC73" s="11">
        <f t="shared" si="15"/>
        <v>1280</v>
      </c>
      <c r="AD73" s="11">
        <f t="shared" si="15"/>
        <v>43.804499999999997</v>
      </c>
      <c r="AE73" s="11">
        <f t="shared" si="15"/>
        <v>17216.284999999989</v>
      </c>
    </row>
    <row r="74" spans="1:46" x14ac:dyDescent="0.2">
      <c r="A74" t="s">
        <v>5</v>
      </c>
      <c r="C74" s="11">
        <f t="shared" si="13"/>
        <v>60.617999999999995</v>
      </c>
      <c r="D74" s="11">
        <f t="shared" si="13"/>
        <v>1740.6</v>
      </c>
      <c r="E74" s="11">
        <f t="shared" si="13"/>
        <v>0</v>
      </c>
      <c r="F74" s="11">
        <f t="shared" si="13"/>
        <v>74.400000000000006</v>
      </c>
      <c r="G74" s="11">
        <f t="shared" si="13"/>
        <v>0</v>
      </c>
      <c r="H74" s="11">
        <f t="shared" si="13"/>
        <v>1905.4739999999999</v>
      </c>
      <c r="I74" s="11">
        <f t="shared" si="13"/>
        <v>0</v>
      </c>
      <c r="J74" s="11">
        <f t="shared" si="13"/>
        <v>98.5</v>
      </c>
      <c r="K74" s="11">
        <f t="shared" si="13"/>
        <v>0</v>
      </c>
      <c r="L74" s="11">
        <f t="shared" si="13"/>
        <v>9270.52</v>
      </c>
      <c r="M74" s="11">
        <f t="shared" si="14"/>
        <v>37161</v>
      </c>
      <c r="N74" s="11">
        <f t="shared" si="14"/>
        <v>2379.73</v>
      </c>
      <c r="O74" s="11">
        <f t="shared" si="14"/>
        <v>1074</v>
      </c>
      <c r="P74" s="11">
        <f t="shared" si="14"/>
        <v>58.31</v>
      </c>
      <c r="Q74" s="11">
        <f t="shared" si="14"/>
        <v>16386.209000000003</v>
      </c>
      <c r="R74" s="11">
        <f t="shared" si="14"/>
        <v>0</v>
      </c>
      <c r="S74" s="11">
        <f t="shared" si="14"/>
        <v>100</v>
      </c>
      <c r="T74" s="11">
        <f t="shared" si="14"/>
        <v>0</v>
      </c>
      <c r="U74" s="11">
        <f t="shared" si="14"/>
        <v>0</v>
      </c>
      <c r="V74" s="11">
        <f t="shared" si="14"/>
        <v>1539.259</v>
      </c>
      <c r="W74" s="11">
        <f t="shared" si="15"/>
        <v>873.68599999999992</v>
      </c>
      <c r="X74" s="11">
        <f t="shared" si="15"/>
        <v>1397.7049999999999</v>
      </c>
      <c r="Y74" s="11">
        <f t="shared" si="15"/>
        <v>0</v>
      </c>
      <c r="Z74" s="11">
        <f t="shared" si="15"/>
        <v>265.58800000000002</v>
      </c>
      <c r="AA74" s="11">
        <f t="shared" si="15"/>
        <v>8662.9910000000018</v>
      </c>
      <c r="AB74" s="11">
        <f t="shared" si="15"/>
        <v>367</v>
      </c>
      <c r="AC74" s="11">
        <f t="shared" si="15"/>
        <v>10786</v>
      </c>
      <c r="AD74" s="11">
        <f t="shared" si="15"/>
        <v>67.551999999999992</v>
      </c>
      <c r="AE74" s="11">
        <f t="shared" si="15"/>
        <v>83483.142000000007</v>
      </c>
    </row>
    <row r="75" spans="1:46" x14ac:dyDescent="0.2">
      <c r="A75" t="s">
        <v>29</v>
      </c>
      <c r="C75" s="11">
        <f t="shared" si="13"/>
        <v>3224.1170000000002</v>
      </c>
      <c r="D75" s="11">
        <f t="shared" si="13"/>
        <v>2307.9</v>
      </c>
      <c r="E75" s="11">
        <f t="shared" si="13"/>
        <v>703.12</v>
      </c>
      <c r="F75" s="11">
        <f t="shared" si="13"/>
        <v>646.29999999999995</v>
      </c>
      <c r="G75" s="11">
        <f t="shared" si="13"/>
        <v>157.72499999999999</v>
      </c>
      <c r="H75" s="11">
        <f t="shared" si="13"/>
        <v>339.41399999999999</v>
      </c>
      <c r="I75" s="11">
        <f t="shared" si="13"/>
        <v>4402.1400000000003</v>
      </c>
      <c r="J75" s="11">
        <f t="shared" si="13"/>
        <v>316</v>
      </c>
      <c r="K75" s="11">
        <f t="shared" si="13"/>
        <v>2211</v>
      </c>
      <c r="L75" s="11">
        <f t="shared" si="13"/>
        <v>16456.853999999999</v>
      </c>
      <c r="M75" s="11">
        <f t="shared" si="14"/>
        <v>53187</v>
      </c>
      <c r="N75" s="11">
        <f t="shared" si="14"/>
        <v>3589</v>
      </c>
      <c r="O75" s="11">
        <f t="shared" si="14"/>
        <v>323</v>
      </c>
      <c r="P75" s="11">
        <f t="shared" si="14"/>
        <v>4126.45</v>
      </c>
      <c r="Q75" s="11">
        <f t="shared" si="14"/>
        <v>10679.46</v>
      </c>
      <c r="R75" s="11">
        <f t="shared" si="14"/>
        <v>77.921999999999997</v>
      </c>
      <c r="S75" s="11">
        <f t="shared" si="14"/>
        <v>534</v>
      </c>
      <c r="T75" s="11">
        <f t="shared" si="14"/>
        <v>135.79400000000001</v>
      </c>
      <c r="U75" s="11">
        <f t="shared" si="14"/>
        <v>3527.1579999999999</v>
      </c>
      <c r="V75" s="11">
        <f t="shared" si="14"/>
        <v>5836.8230000000003</v>
      </c>
      <c r="W75" s="11">
        <f t="shared" si="15"/>
        <v>5222.7449999999999</v>
      </c>
      <c r="X75" s="11">
        <f t="shared" si="15"/>
        <v>3037.5149999999999</v>
      </c>
      <c r="Y75" s="11">
        <f t="shared" si="15"/>
        <v>4</v>
      </c>
      <c r="Z75" s="11">
        <f t="shared" si="15"/>
        <v>3.3</v>
      </c>
      <c r="AA75" s="11">
        <f t="shared" si="15"/>
        <v>25590.076000000001</v>
      </c>
      <c r="AB75" s="11">
        <f t="shared" si="15"/>
        <v>8478</v>
      </c>
      <c r="AC75" s="11">
        <f t="shared" si="15"/>
        <v>14124.647999999999</v>
      </c>
      <c r="AD75" s="11">
        <f t="shared" si="15"/>
        <v>0.1</v>
      </c>
      <c r="AE75" s="11">
        <f t="shared" si="15"/>
        <v>155116.913</v>
      </c>
    </row>
    <row r="76" spans="1:46" x14ac:dyDescent="0.2">
      <c r="A76" t="s">
        <v>28</v>
      </c>
      <c r="C76" s="11">
        <f t="shared" si="13"/>
        <v>0</v>
      </c>
      <c r="D76" s="11">
        <f t="shared" si="13"/>
        <v>1555.5</v>
      </c>
      <c r="E76" s="11">
        <f t="shared" si="13"/>
        <v>0</v>
      </c>
      <c r="F76" s="11">
        <f t="shared" si="13"/>
        <v>0</v>
      </c>
      <c r="G76" s="11">
        <f t="shared" si="13"/>
        <v>0</v>
      </c>
      <c r="H76" s="11">
        <f t="shared" si="13"/>
        <v>0</v>
      </c>
      <c r="I76" s="11">
        <f t="shared" si="13"/>
        <v>1700.8</v>
      </c>
      <c r="J76" s="11">
        <f t="shared" si="13"/>
        <v>0</v>
      </c>
      <c r="K76" s="11">
        <f t="shared" si="13"/>
        <v>73</v>
      </c>
      <c r="L76" s="11">
        <f t="shared" si="13"/>
        <v>0</v>
      </c>
      <c r="M76" s="11">
        <f t="shared" si="14"/>
        <v>7555</v>
      </c>
      <c r="N76" s="11">
        <f t="shared" si="14"/>
        <v>0</v>
      </c>
      <c r="O76" s="11">
        <f t="shared" si="14"/>
        <v>0</v>
      </c>
      <c r="P76" s="11">
        <f t="shared" si="14"/>
        <v>0</v>
      </c>
      <c r="Q76" s="11">
        <f t="shared" si="14"/>
        <v>0</v>
      </c>
      <c r="R76" s="11">
        <f t="shared" si="14"/>
        <v>0</v>
      </c>
      <c r="S76" s="11">
        <f t="shared" si="14"/>
        <v>0</v>
      </c>
      <c r="T76" s="11">
        <f t="shared" si="14"/>
        <v>0</v>
      </c>
      <c r="U76" s="11">
        <f t="shared" si="14"/>
        <v>957</v>
      </c>
      <c r="V76" s="11">
        <f t="shared" si="14"/>
        <v>0</v>
      </c>
      <c r="W76" s="11">
        <f t="shared" si="15"/>
        <v>0</v>
      </c>
      <c r="X76" s="11">
        <f t="shared" si="15"/>
        <v>0</v>
      </c>
      <c r="Y76" s="11">
        <f t="shared" si="15"/>
        <v>0</v>
      </c>
      <c r="Z76" s="11">
        <f t="shared" si="15"/>
        <v>0</v>
      </c>
      <c r="AA76" s="11">
        <f t="shared" si="15"/>
        <v>0</v>
      </c>
      <c r="AB76" s="11">
        <f t="shared" si="15"/>
        <v>203</v>
      </c>
      <c r="AC76" s="11">
        <f t="shared" si="15"/>
        <v>9970.7330000000002</v>
      </c>
      <c r="AD76" s="11">
        <f t="shared" si="15"/>
        <v>0</v>
      </c>
      <c r="AE76" s="11">
        <f t="shared" si="15"/>
        <v>12044.3</v>
      </c>
    </row>
    <row r="77" spans="1:46" x14ac:dyDescent="0.2">
      <c r="A77" t="s">
        <v>9</v>
      </c>
      <c r="C77" s="11">
        <f t="shared" si="13"/>
        <v>5476.8530000000001</v>
      </c>
      <c r="D77" s="11">
        <f t="shared" si="13"/>
        <v>0</v>
      </c>
      <c r="E77" s="11">
        <f t="shared" si="13"/>
        <v>0</v>
      </c>
      <c r="F77" s="11">
        <f t="shared" si="13"/>
        <v>433.7</v>
      </c>
      <c r="G77" s="11">
        <f t="shared" si="13"/>
        <v>0</v>
      </c>
      <c r="H77" s="11">
        <f t="shared" si="13"/>
        <v>0</v>
      </c>
      <c r="I77" s="11">
        <f t="shared" si="13"/>
        <v>0</v>
      </c>
      <c r="J77" s="11">
        <f t="shared" si="13"/>
        <v>0</v>
      </c>
      <c r="K77" s="11">
        <f t="shared" si="13"/>
        <v>0</v>
      </c>
      <c r="L77" s="11">
        <f t="shared" si="13"/>
        <v>0</v>
      </c>
      <c r="M77" s="11">
        <f t="shared" si="14"/>
        <v>3968</v>
      </c>
      <c r="N77" s="11">
        <f t="shared" si="14"/>
        <v>0</v>
      </c>
      <c r="O77" s="11">
        <f t="shared" si="14"/>
        <v>58</v>
      </c>
      <c r="P77" s="11">
        <f t="shared" si="14"/>
        <v>0</v>
      </c>
      <c r="Q77" s="11">
        <f t="shared" si="14"/>
        <v>5654.0339999999997</v>
      </c>
      <c r="R77" s="11">
        <f t="shared" si="14"/>
        <v>1586.69</v>
      </c>
      <c r="S77" s="11">
        <f t="shared" si="14"/>
        <v>0</v>
      </c>
      <c r="T77" s="11">
        <f t="shared" si="14"/>
        <v>0</v>
      </c>
      <c r="U77" s="11">
        <f t="shared" si="14"/>
        <v>0</v>
      </c>
      <c r="V77" s="11">
        <f t="shared" si="14"/>
        <v>0</v>
      </c>
      <c r="W77" s="11">
        <f t="shared" si="15"/>
        <v>2766.768</v>
      </c>
      <c r="X77" s="11">
        <f t="shared" si="15"/>
        <v>0</v>
      </c>
      <c r="Y77" s="11">
        <f t="shared" si="15"/>
        <v>0</v>
      </c>
      <c r="Z77" s="11">
        <f t="shared" si="15"/>
        <v>1170.7159999999999</v>
      </c>
      <c r="AA77" s="11">
        <f t="shared" si="15"/>
        <v>2525.6410000000001</v>
      </c>
      <c r="AB77" s="11">
        <f t="shared" si="15"/>
        <v>0</v>
      </c>
      <c r="AC77" s="11">
        <f t="shared" si="15"/>
        <v>240</v>
      </c>
      <c r="AD77" s="11">
        <f t="shared" si="15"/>
        <v>0</v>
      </c>
      <c r="AE77" s="11">
        <f t="shared" si="15"/>
        <v>23640.401999999998</v>
      </c>
    </row>
    <row r="78" spans="1:46" x14ac:dyDescent="0.2">
      <c r="A78" t="s">
        <v>10</v>
      </c>
      <c r="C78" s="11">
        <f t="shared" si="13"/>
        <v>9120.2549999999992</v>
      </c>
      <c r="D78" s="11">
        <f t="shared" si="13"/>
        <v>104.1</v>
      </c>
      <c r="E78" s="11">
        <f t="shared" si="13"/>
        <v>2514.35</v>
      </c>
      <c r="F78" s="11">
        <f t="shared" si="13"/>
        <v>1766</v>
      </c>
      <c r="G78" s="11">
        <f t="shared" si="13"/>
        <v>0</v>
      </c>
      <c r="H78" s="11">
        <f t="shared" si="13"/>
        <v>1093.71</v>
      </c>
      <c r="I78" s="11">
        <f t="shared" si="13"/>
        <v>7.2629999999999999</v>
      </c>
      <c r="J78" s="11">
        <f t="shared" si="13"/>
        <v>6</v>
      </c>
      <c r="K78" s="11">
        <f t="shared" si="13"/>
        <v>3157</v>
      </c>
      <c r="L78" s="11">
        <f t="shared" si="13"/>
        <v>24140.887999999999</v>
      </c>
      <c r="M78" s="11">
        <f t="shared" si="14"/>
        <v>1410</v>
      </c>
      <c r="N78" s="11">
        <f t="shared" si="14"/>
        <v>3412</v>
      </c>
      <c r="O78" s="11">
        <f t="shared" si="14"/>
        <v>0</v>
      </c>
      <c r="P78" s="11">
        <f t="shared" si="14"/>
        <v>237</v>
      </c>
      <c r="Q78" s="11">
        <f t="shared" si="14"/>
        <v>12946.672</v>
      </c>
      <c r="R78" s="11">
        <f t="shared" si="14"/>
        <v>0</v>
      </c>
      <c r="S78" s="11">
        <f t="shared" si="14"/>
        <v>117</v>
      </c>
      <c r="T78" s="11">
        <f t="shared" si="14"/>
        <v>34.472999999999999</v>
      </c>
      <c r="U78" s="11">
        <f t="shared" si="14"/>
        <v>37</v>
      </c>
      <c r="V78" s="11">
        <f t="shared" si="14"/>
        <v>974.01199999999994</v>
      </c>
      <c r="W78" s="11">
        <f t="shared" si="15"/>
        <v>4495.2170000000006</v>
      </c>
      <c r="X78" s="11">
        <f t="shared" si="15"/>
        <v>6594.701</v>
      </c>
      <c r="Y78" s="11">
        <f t="shared" si="15"/>
        <v>1611</v>
      </c>
      <c r="Z78" s="11">
        <f t="shared" si="15"/>
        <v>0</v>
      </c>
      <c r="AA78" s="11">
        <f t="shared" si="15"/>
        <v>14256.626</v>
      </c>
      <c r="AB78" s="11">
        <f t="shared" si="15"/>
        <v>16462</v>
      </c>
      <c r="AC78" s="11">
        <f t="shared" si="15"/>
        <v>1933</v>
      </c>
      <c r="AD78" s="11">
        <f t="shared" si="15"/>
        <v>0</v>
      </c>
      <c r="AE78" s="11">
        <f t="shared" si="15"/>
        <v>104497.26699999999</v>
      </c>
    </row>
    <row r="79" spans="1:46" x14ac:dyDescent="0.2">
      <c r="A79" s="2" t="s">
        <v>32</v>
      </c>
      <c r="C79" s="11">
        <f t="shared" si="13"/>
        <v>0</v>
      </c>
      <c r="D79" s="11">
        <f t="shared" si="13"/>
        <v>0</v>
      </c>
      <c r="E79" s="11">
        <f t="shared" si="13"/>
        <v>0</v>
      </c>
      <c r="F79" s="11">
        <f t="shared" si="13"/>
        <v>0</v>
      </c>
      <c r="G79" s="11">
        <f t="shared" si="13"/>
        <v>0</v>
      </c>
      <c r="H79" s="11">
        <f t="shared" si="13"/>
        <v>0</v>
      </c>
      <c r="I79" s="11">
        <f t="shared" si="13"/>
        <v>0</v>
      </c>
      <c r="J79" s="11">
        <f t="shared" si="13"/>
        <v>0</v>
      </c>
      <c r="K79" s="11">
        <f t="shared" si="13"/>
        <v>0</v>
      </c>
      <c r="L79" s="11">
        <f t="shared" si="13"/>
        <v>0</v>
      </c>
      <c r="M79" s="11">
        <f t="shared" si="14"/>
        <v>2</v>
      </c>
      <c r="N79" s="11">
        <f t="shared" si="14"/>
        <v>0</v>
      </c>
      <c r="O79" s="11">
        <f t="shared" si="14"/>
        <v>0</v>
      </c>
      <c r="P79" s="11">
        <f t="shared" si="14"/>
        <v>0</v>
      </c>
      <c r="Q79" s="11">
        <f t="shared" si="14"/>
        <v>0</v>
      </c>
      <c r="R79" s="11">
        <f t="shared" si="14"/>
        <v>0</v>
      </c>
      <c r="S79" s="11">
        <f t="shared" si="14"/>
        <v>0</v>
      </c>
      <c r="T79" s="11">
        <f t="shared" si="14"/>
        <v>0</v>
      </c>
      <c r="U79" s="11">
        <f t="shared" si="14"/>
        <v>0</v>
      </c>
      <c r="V79" s="11">
        <f t="shared" si="14"/>
        <v>0</v>
      </c>
      <c r="W79" s="11">
        <f t="shared" si="15"/>
        <v>0</v>
      </c>
      <c r="X79" s="11">
        <f t="shared" si="15"/>
        <v>9.0999999999999998E-2</v>
      </c>
      <c r="Y79" s="11">
        <f t="shared" si="15"/>
        <v>0</v>
      </c>
      <c r="Z79" s="11">
        <f t="shared" si="15"/>
        <v>0</v>
      </c>
      <c r="AA79" s="11">
        <f t="shared" si="15"/>
        <v>2304.0129999999999</v>
      </c>
      <c r="AB79" s="11">
        <f t="shared" si="15"/>
        <v>0</v>
      </c>
      <c r="AC79" s="11">
        <f t="shared" si="15"/>
        <v>0</v>
      </c>
      <c r="AD79" s="11">
        <f t="shared" si="15"/>
        <v>0</v>
      </c>
      <c r="AE79" s="11">
        <f t="shared" si="15"/>
        <v>2306.1039999999998</v>
      </c>
    </row>
    <row r="80" spans="1:46" x14ac:dyDescent="0.2">
      <c r="A80" s="2" t="s">
        <v>11</v>
      </c>
      <c r="C80" s="11">
        <f t="shared" si="13"/>
        <v>0.91500000000000004</v>
      </c>
      <c r="D80" s="11">
        <f t="shared" si="13"/>
        <v>0</v>
      </c>
      <c r="E80" s="11">
        <f t="shared" si="13"/>
        <v>0</v>
      </c>
      <c r="F80" s="11">
        <f t="shared" si="13"/>
        <v>10</v>
      </c>
      <c r="G80" s="11">
        <f t="shared" si="13"/>
        <v>0</v>
      </c>
      <c r="H80" s="11">
        <f t="shared" si="13"/>
        <v>0</v>
      </c>
      <c r="I80" s="11">
        <f t="shared" si="13"/>
        <v>0</v>
      </c>
      <c r="J80" s="11">
        <f t="shared" si="13"/>
        <v>0</v>
      </c>
      <c r="K80" s="11">
        <f t="shared" si="13"/>
        <v>0</v>
      </c>
      <c r="L80" s="11">
        <f t="shared" si="13"/>
        <v>16.149999999999999</v>
      </c>
      <c r="M80" s="11">
        <f t="shared" si="14"/>
        <v>40</v>
      </c>
      <c r="N80" s="11">
        <f t="shared" si="14"/>
        <v>0</v>
      </c>
      <c r="O80" s="11">
        <f t="shared" si="14"/>
        <v>3</v>
      </c>
      <c r="P80" s="11">
        <f t="shared" si="14"/>
        <v>0</v>
      </c>
      <c r="Q80" s="11">
        <f t="shared" si="14"/>
        <v>767.19</v>
      </c>
      <c r="R80" s="11">
        <f t="shared" si="14"/>
        <v>0</v>
      </c>
      <c r="S80" s="11">
        <f t="shared" si="14"/>
        <v>0</v>
      </c>
      <c r="T80" s="11">
        <f t="shared" si="14"/>
        <v>0</v>
      </c>
      <c r="U80" s="11">
        <f t="shared" si="14"/>
        <v>0</v>
      </c>
      <c r="V80" s="11">
        <f t="shared" si="14"/>
        <v>0</v>
      </c>
      <c r="W80" s="11">
        <f t="shared" si="15"/>
        <v>29.1</v>
      </c>
      <c r="X80" s="11">
        <f t="shared" si="15"/>
        <v>0.05</v>
      </c>
      <c r="Y80" s="11">
        <f t="shared" si="15"/>
        <v>0</v>
      </c>
      <c r="Z80" s="11">
        <f t="shared" si="15"/>
        <v>0</v>
      </c>
      <c r="AA80" s="11">
        <f t="shared" si="15"/>
        <v>0</v>
      </c>
      <c r="AB80" s="11">
        <f t="shared" si="15"/>
        <v>0</v>
      </c>
      <c r="AC80" s="11">
        <f t="shared" si="15"/>
        <v>0</v>
      </c>
      <c r="AD80" s="11">
        <f t="shared" si="15"/>
        <v>0</v>
      </c>
      <c r="AE80" s="11">
        <f t="shared" si="15"/>
        <v>866.40499999999997</v>
      </c>
    </row>
    <row r="81" spans="1:31" x14ac:dyDescent="0.2">
      <c r="A81" s="50" t="s">
        <v>8</v>
      </c>
      <c r="C81" s="11">
        <f t="shared" si="13"/>
        <v>979.48</v>
      </c>
      <c r="D81" s="11">
        <f t="shared" si="13"/>
        <v>314.5</v>
      </c>
      <c r="E81" s="11">
        <f t="shared" si="13"/>
        <v>0</v>
      </c>
      <c r="F81" s="11">
        <f t="shared" si="13"/>
        <v>0</v>
      </c>
      <c r="G81" s="11">
        <f t="shared" si="13"/>
        <v>0</v>
      </c>
      <c r="H81" s="11">
        <f t="shared" si="13"/>
        <v>58</v>
      </c>
      <c r="I81" s="11">
        <f t="shared" si="13"/>
        <v>363.75299999999999</v>
      </c>
      <c r="J81" s="11">
        <f t="shared" si="13"/>
        <v>210</v>
      </c>
      <c r="K81" s="11">
        <f t="shared" si="13"/>
        <v>138</v>
      </c>
      <c r="L81" s="11">
        <f t="shared" si="13"/>
        <v>936.17100000000005</v>
      </c>
      <c r="M81" s="11">
        <f t="shared" si="14"/>
        <v>3080</v>
      </c>
      <c r="N81" s="11">
        <f t="shared" si="14"/>
        <v>43</v>
      </c>
      <c r="O81" s="11">
        <f t="shared" si="14"/>
        <v>67</v>
      </c>
      <c r="P81" s="11">
        <f t="shared" si="14"/>
        <v>82.578999999999994</v>
      </c>
      <c r="Q81" s="11">
        <f t="shared" si="14"/>
        <v>819.33199999999999</v>
      </c>
      <c r="R81" s="11">
        <f t="shared" si="14"/>
        <v>0</v>
      </c>
      <c r="S81" s="11">
        <f t="shared" si="14"/>
        <v>22</v>
      </c>
      <c r="T81" s="11">
        <f t="shared" si="14"/>
        <v>17.25</v>
      </c>
      <c r="U81" s="11">
        <f t="shared" si="14"/>
        <v>777.67</v>
      </c>
      <c r="V81" s="11">
        <f t="shared" si="14"/>
        <v>90.6</v>
      </c>
      <c r="W81" s="11">
        <f t="shared" si="15"/>
        <v>85.213999999999999</v>
      </c>
      <c r="X81" s="11">
        <f t="shared" si="15"/>
        <v>1.0129999999999999</v>
      </c>
      <c r="Y81" s="11">
        <f t="shared" si="15"/>
        <v>22</v>
      </c>
      <c r="Z81" s="11">
        <f t="shared" si="15"/>
        <v>2</v>
      </c>
      <c r="AA81" s="11">
        <f t="shared" si="15"/>
        <v>291.25099999999998</v>
      </c>
      <c r="AB81" s="11">
        <f t="shared" si="15"/>
        <v>1325</v>
      </c>
      <c r="AC81" s="11">
        <f t="shared" si="15"/>
        <v>1321.434</v>
      </c>
      <c r="AD81" s="11">
        <f t="shared" si="15"/>
        <v>0</v>
      </c>
      <c r="AE81" s="11">
        <f t="shared" si="15"/>
        <v>9725.8130000000001</v>
      </c>
    </row>
  </sheetData>
  <hyperlinks>
    <hyperlink ref="B1" r:id="rId1" xr:uid="{8835B91A-3090-4F4E-AC89-F97E1FE80E5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E6D6-8A93-AB4D-83E5-633C05C98C9F}">
  <sheetPr>
    <tabColor theme="8" tint="0.79998168889431442"/>
  </sheetPr>
  <dimension ref="A1:AX50"/>
  <sheetViews>
    <sheetView zoomScaleNormal="100" workbookViewId="0">
      <pane xSplit="2" topLeftCell="C1" activePane="topRight" state="frozen"/>
      <selection pane="topRight" activeCell="A2" sqref="A2"/>
    </sheetView>
  </sheetViews>
  <sheetFormatPr baseColWidth="10" defaultColWidth="9" defaultRowHeight="13" x14ac:dyDescent="0.2"/>
  <cols>
    <col min="1" max="1" width="43.1640625" style="4" bestFit="1" customWidth="1"/>
    <col min="2" max="2" width="18.5" style="4" bestFit="1" customWidth="1"/>
    <col min="3" max="3" width="12.1640625" style="4" bestFit="1" customWidth="1"/>
    <col min="4" max="7" width="9.5" style="4" bestFit="1" customWidth="1"/>
    <col min="8" max="8" width="8.5" style="4" bestFit="1" customWidth="1"/>
    <col min="9" max="9" width="11.1640625" style="4" bestFit="1" customWidth="1"/>
    <col min="10" max="10" width="10.1640625" style="4" bestFit="1" customWidth="1"/>
    <col min="11" max="11" width="8.5" style="4" bestFit="1" customWidth="1"/>
    <col min="12" max="12" width="9.5" style="4" bestFit="1" customWidth="1"/>
    <col min="13" max="13" width="8.5" style="4" bestFit="1" customWidth="1"/>
    <col min="14" max="14" width="10.5" style="4" bestFit="1" customWidth="1"/>
    <col min="15" max="15" width="9.5" style="4" bestFit="1" customWidth="1"/>
    <col min="16" max="16" width="10.5" style="4" bestFit="1" customWidth="1"/>
    <col min="17" max="17" width="8.5" style="4" bestFit="1" customWidth="1"/>
    <col min="18" max="18" width="9.5" style="4" bestFit="1" customWidth="1"/>
    <col min="19" max="20" width="8.5" style="4" bestFit="1" customWidth="1"/>
    <col min="21" max="23" width="9.5" style="4" bestFit="1" customWidth="1"/>
    <col min="24" max="24" width="8.5" style="4" bestFit="1" customWidth="1"/>
    <col min="25" max="27" width="9.5" style="4" bestFit="1" customWidth="1"/>
    <col min="28" max="28" width="8.5" style="4" bestFit="1" customWidth="1"/>
    <col min="29" max="31" width="9.5" style="4" bestFit="1" customWidth="1"/>
    <col min="32" max="34" width="8.5" style="4" bestFit="1" customWidth="1"/>
    <col min="35" max="35" width="9.5" style="4" bestFit="1" customWidth="1"/>
    <col min="36" max="36" width="12.1640625" style="4" bestFit="1" customWidth="1"/>
    <col min="37" max="39" width="9.5" style="4" bestFit="1" customWidth="1"/>
    <col min="40" max="40" width="8.1640625" style="4" bestFit="1" customWidth="1"/>
    <col min="41" max="41" width="7.5" style="4" bestFit="1" customWidth="1"/>
    <col min="42" max="42" width="9.5" style="4" bestFit="1" customWidth="1"/>
    <col min="43" max="44" width="8.5" style="4" bestFit="1" customWidth="1"/>
    <col min="45" max="46" width="12.1640625" style="4" bestFit="1" customWidth="1"/>
    <col min="47" max="47" width="9.5" style="4" bestFit="1" customWidth="1"/>
    <col min="48" max="48" width="10.5" style="4" bestFit="1" customWidth="1"/>
    <col min="49" max="49" width="8.5" style="4" bestFit="1" customWidth="1"/>
    <col min="50" max="50" width="12.1640625" style="4" bestFit="1" customWidth="1"/>
    <col min="51" max="16384" width="9" style="4"/>
  </cols>
  <sheetData>
    <row r="1" spans="1:50" x14ac:dyDescent="0.2">
      <c r="A1" s="3" t="s">
        <v>33</v>
      </c>
      <c r="B1" s="3"/>
      <c r="C1" s="3" t="s">
        <v>34</v>
      </c>
      <c r="D1" s="3" t="s">
        <v>35</v>
      </c>
      <c r="E1" s="3" t="s">
        <v>36</v>
      </c>
      <c r="F1" s="3" t="s">
        <v>37</v>
      </c>
      <c r="G1" s="3" t="s">
        <v>38</v>
      </c>
      <c r="H1" s="3" t="s">
        <v>39</v>
      </c>
      <c r="I1" s="3" t="s">
        <v>40</v>
      </c>
      <c r="J1" s="3" t="s">
        <v>41</v>
      </c>
      <c r="K1" s="3" t="s">
        <v>148</v>
      </c>
      <c r="L1" s="3" t="s">
        <v>148</v>
      </c>
      <c r="M1" s="3" t="s">
        <v>44</v>
      </c>
      <c r="N1" s="3" t="s">
        <v>45</v>
      </c>
      <c r="O1" s="3" t="s">
        <v>46</v>
      </c>
      <c r="P1" s="3" t="s">
        <v>47</v>
      </c>
      <c r="Q1" s="3" t="s">
        <v>47</v>
      </c>
      <c r="R1" s="3" t="s">
        <v>187</v>
      </c>
      <c r="S1" s="3" t="s">
        <v>187</v>
      </c>
      <c r="T1" s="3" t="s">
        <v>49</v>
      </c>
      <c r="U1" s="3" t="s">
        <v>50</v>
      </c>
      <c r="V1" s="3" t="s">
        <v>51</v>
      </c>
      <c r="W1" s="3" t="s">
        <v>52</v>
      </c>
      <c r="X1" s="3" t="s">
        <v>52</v>
      </c>
      <c r="Y1" s="3" t="s">
        <v>52</v>
      </c>
      <c r="Z1" s="3" t="s">
        <v>52</v>
      </c>
      <c r="AA1" s="3" t="s">
        <v>52</v>
      </c>
      <c r="AB1" s="3" t="s">
        <v>52</v>
      </c>
      <c r="AC1" s="3" t="s">
        <v>52</v>
      </c>
      <c r="AD1" s="3" t="s">
        <v>53</v>
      </c>
      <c r="AE1" s="3" t="s">
        <v>54</v>
      </c>
      <c r="AF1" s="3" t="s">
        <v>55</v>
      </c>
      <c r="AG1" s="3" t="s">
        <v>56</v>
      </c>
      <c r="AH1" s="3" t="s">
        <v>57</v>
      </c>
      <c r="AI1" s="3" t="s">
        <v>58</v>
      </c>
      <c r="AJ1" s="3" t="s">
        <v>59</v>
      </c>
      <c r="AK1" s="3" t="s">
        <v>60</v>
      </c>
      <c r="AL1" s="3" t="s">
        <v>61</v>
      </c>
      <c r="AM1" s="3" t="s">
        <v>62</v>
      </c>
      <c r="AN1" s="3" t="s">
        <v>63</v>
      </c>
      <c r="AO1" s="3" t="s">
        <v>63</v>
      </c>
      <c r="AP1" s="3" t="s">
        <v>63</v>
      </c>
      <c r="AQ1" s="3" t="s">
        <v>63</v>
      </c>
      <c r="AR1" s="3" t="s">
        <v>64</v>
      </c>
      <c r="AS1" s="3" t="s">
        <v>65</v>
      </c>
      <c r="AT1" s="3" t="s">
        <v>66</v>
      </c>
      <c r="AU1" s="3" t="s">
        <v>67</v>
      </c>
      <c r="AV1" s="3" t="s">
        <v>68</v>
      </c>
      <c r="AW1" s="3" t="s">
        <v>68</v>
      </c>
    </row>
    <row r="2" spans="1:50" x14ac:dyDescent="0.2">
      <c r="A2" s="5" t="s">
        <v>69</v>
      </c>
      <c r="B2" s="6" t="s">
        <v>70</v>
      </c>
      <c r="C2" s="6" t="s">
        <v>71</v>
      </c>
      <c r="D2" s="6" t="s">
        <v>72</v>
      </c>
      <c r="E2" s="6" t="s">
        <v>73</v>
      </c>
      <c r="F2" s="6" t="s">
        <v>74</v>
      </c>
      <c r="G2" s="6" t="s">
        <v>75</v>
      </c>
      <c r="H2" s="6" t="s">
        <v>76</v>
      </c>
      <c r="I2" s="6" t="s">
        <v>77</v>
      </c>
      <c r="J2" s="6" t="s">
        <v>78</v>
      </c>
      <c r="K2" s="6" t="s">
        <v>79</v>
      </c>
      <c r="L2" s="6" t="s">
        <v>80</v>
      </c>
      <c r="M2" s="6" t="s">
        <v>81</v>
      </c>
      <c r="N2" s="6" t="s">
        <v>82</v>
      </c>
      <c r="O2" s="6" t="s">
        <v>83</v>
      </c>
      <c r="P2" s="6" t="s">
        <v>84</v>
      </c>
      <c r="Q2" s="6" t="s">
        <v>85</v>
      </c>
      <c r="R2" s="6" t="s">
        <v>86</v>
      </c>
      <c r="S2" s="6" t="s">
        <v>87</v>
      </c>
      <c r="T2" s="6" t="s">
        <v>88</v>
      </c>
      <c r="U2" s="6" t="s">
        <v>89</v>
      </c>
      <c r="V2" s="6" t="s">
        <v>90</v>
      </c>
      <c r="W2" s="6" t="s">
        <v>91</v>
      </c>
      <c r="X2" s="6" t="s">
        <v>92</v>
      </c>
      <c r="Y2" s="6" t="s">
        <v>93</v>
      </c>
      <c r="Z2" s="6" t="s">
        <v>94</v>
      </c>
      <c r="AA2" s="6" t="s">
        <v>95</v>
      </c>
      <c r="AB2" s="6" t="s">
        <v>96</v>
      </c>
      <c r="AC2" s="6" t="s">
        <v>97</v>
      </c>
      <c r="AD2" s="6" t="s">
        <v>98</v>
      </c>
      <c r="AE2" s="6" t="s">
        <v>99</v>
      </c>
      <c r="AF2" s="6" t="s">
        <v>100</v>
      </c>
      <c r="AG2" s="6" t="s">
        <v>101</v>
      </c>
      <c r="AH2" s="6" t="s">
        <v>102</v>
      </c>
      <c r="AI2" s="6" t="s">
        <v>103</v>
      </c>
      <c r="AJ2" s="6" t="s">
        <v>104</v>
      </c>
      <c r="AK2" s="6" t="s">
        <v>105</v>
      </c>
      <c r="AL2" s="6" t="s">
        <v>106</v>
      </c>
      <c r="AM2" s="6" t="s">
        <v>107</v>
      </c>
      <c r="AN2" s="6" t="s">
        <v>108</v>
      </c>
      <c r="AO2" s="6" t="s">
        <v>109</v>
      </c>
      <c r="AP2" s="6" t="s">
        <v>110</v>
      </c>
      <c r="AQ2" s="6" t="s">
        <v>111</v>
      </c>
      <c r="AR2" s="6" t="s">
        <v>112</v>
      </c>
      <c r="AS2" s="6" t="s">
        <v>113</v>
      </c>
      <c r="AT2" s="6" t="s">
        <v>114</v>
      </c>
      <c r="AU2" s="6" t="s">
        <v>115</v>
      </c>
      <c r="AV2" s="6" t="s">
        <v>116</v>
      </c>
      <c r="AW2" s="6" t="s">
        <v>117</v>
      </c>
      <c r="AX2" s="6" t="s">
        <v>118</v>
      </c>
    </row>
    <row r="3" spans="1:50" x14ac:dyDescent="0.2">
      <c r="A3" s="3" t="s">
        <v>119</v>
      </c>
      <c r="B3" s="3" t="s">
        <v>120</v>
      </c>
      <c r="C3" s="7">
        <v>42.5</v>
      </c>
      <c r="D3" s="7"/>
      <c r="E3" s="7"/>
      <c r="F3" s="7"/>
      <c r="G3" s="7"/>
      <c r="H3" s="7"/>
      <c r="I3" s="7"/>
      <c r="J3" s="7">
        <v>7401.1</v>
      </c>
      <c r="K3" s="7"/>
      <c r="L3" s="7"/>
      <c r="M3" s="7"/>
      <c r="N3" s="7"/>
      <c r="O3" s="7"/>
      <c r="P3" s="7"/>
      <c r="Q3" s="7"/>
      <c r="R3" s="7">
        <v>500</v>
      </c>
      <c r="S3" s="7"/>
      <c r="T3" s="7"/>
      <c r="U3" s="7"/>
      <c r="V3" s="7"/>
      <c r="W3" s="7">
        <v>3274</v>
      </c>
      <c r="X3" s="7"/>
      <c r="Y3" s="7">
        <v>840</v>
      </c>
      <c r="Z3" s="7">
        <v>4346</v>
      </c>
      <c r="AA3" s="7">
        <v>3542</v>
      </c>
      <c r="AB3" s="7"/>
      <c r="AC3" s="7"/>
      <c r="AD3" s="7"/>
      <c r="AE3" s="7">
        <v>1038</v>
      </c>
      <c r="AF3" s="7"/>
      <c r="AG3" s="7">
        <v>276.8</v>
      </c>
      <c r="AH3" s="7"/>
      <c r="AI3" s="7"/>
      <c r="AJ3" s="7">
        <v>1042</v>
      </c>
      <c r="AK3" s="7"/>
      <c r="AL3" s="7">
        <v>1066.4000000000001</v>
      </c>
      <c r="AM3" s="7"/>
      <c r="AN3" s="7"/>
      <c r="AO3" s="7"/>
      <c r="AP3" s="7"/>
      <c r="AQ3" s="7"/>
      <c r="AR3" s="7"/>
      <c r="AS3" s="7"/>
      <c r="AT3" s="7">
        <v>11519.306260531546</v>
      </c>
      <c r="AU3" s="7"/>
      <c r="AV3" s="7">
        <v>203.76</v>
      </c>
      <c r="AW3" s="7"/>
      <c r="AX3" s="8">
        <f>SUM(C3:AW3)</f>
        <v>35091.866260531548</v>
      </c>
    </row>
    <row r="4" spans="1:50" x14ac:dyDescent="0.2">
      <c r="A4" s="3" t="s">
        <v>121</v>
      </c>
      <c r="B4" s="3" t="s">
        <v>120</v>
      </c>
      <c r="C4" s="7">
        <v>273.90000000000003</v>
      </c>
      <c r="D4" s="7"/>
      <c r="E4" s="7"/>
      <c r="F4" s="7"/>
      <c r="G4" s="7"/>
      <c r="H4" s="7"/>
      <c r="I4" s="7">
        <v>118.2</v>
      </c>
      <c r="J4" s="7">
        <v>4046.0990000000002</v>
      </c>
      <c r="K4" s="7">
        <v>115.5</v>
      </c>
      <c r="L4" s="7">
        <v>176.15</v>
      </c>
      <c r="M4" s="7"/>
      <c r="N4" s="7"/>
      <c r="O4" s="7"/>
      <c r="P4" s="7"/>
      <c r="Q4" s="7"/>
      <c r="R4" s="7"/>
      <c r="S4" s="7"/>
      <c r="T4" s="7"/>
      <c r="U4" s="7"/>
      <c r="V4" s="7">
        <v>432</v>
      </c>
      <c r="W4" s="7"/>
      <c r="X4" s="7"/>
      <c r="Y4" s="7"/>
      <c r="Z4" s="7"/>
      <c r="AA4" s="7"/>
      <c r="AB4" s="7">
        <v>589.5</v>
      </c>
      <c r="AC4" s="7"/>
      <c r="AD4" s="7"/>
      <c r="AE4" s="7"/>
      <c r="AF4" s="7"/>
      <c r="AG4" s="7"/>
      <c r="AH4" s="7">
        <v>132.30000000000001</v>
      </c>
      <c r="AI4" s="7">
        <v>1999</v>
      </c>
      <c r="AJ4" s="7"/>
      <c r="AK4" s="7"/>
      <c r="AL4" s="7"/>
      <c r="AM4" s="7"/>
      <c r="AN4" s="7"/>
      <c r="AO4" s="7"/>
      <c r="AP4" s="7"/>
      <c r="AQ4" s="7"/>
      <c r="AR4" s="7"/>
      <c r="AS4" s="7">
        <v>223.47</v>
      </c>
      <c r="AT4" s="7">
        <v>12659.069479511412</v>
      </c>
      <c r="AU4" s="7"/>
      <c r="AV4" s="7">
        <v>1327.44</v>
      </c>
      <c r="AW4" s="7"/>
      <c r="AX4" s="8">
        <f t="shared" ref="AX4:AX23" si="0">SUM(C4:AW4)</f>
        <v>22092.628479511412</v>
      </c>
    </row>
    <row r="5" spans="1:50" x14ac:dyDescent="0.2">
      <c r="A5" s="3" t="s">
        <v>122</v>
      </c>
      <c r="B5" s="3" t="s">
        <v>120</v>
      </c>
      <c r="C5" s="7">
        <v>627.90000000000009</v>
      </c>
      <c r="D5" s="7"/>
      <c r="E5" s="7">
        <v>950.3</v>
      </c>
      <c r="F5" s="7"/>
      <c r="G5" s="7"/>
      <c r="H5" s="7"/>
      <c r="I5" s="7">
        <v>391.2</v>
      </c>
      <c r="J5" s="7">
        <v>6830.119999999999</v>
      </c>
      <c r="K5" s="7">
        <v>100</v>
      </c>
      <c r="L5" s="7"/>
      <c r="M5" s="7"/>
      <c r="N5" s="7"/>
      <c r="O5" s="7">
        <v>769</v>
      </c>
      <c r="P5" s="7"/>
      <c r="Q5" s="7"/>
      <c r="R5" s="7">
        <v>1026.5</v>
      </c>
      <c r="S5" s="7"/>
      <c r="T5" s="7">
        <v>47</v>
      </c>
      <c r="U5" s="7">
        <v>1071.4000000000001</v>
      </c>
      <c r="V5" s="7">
        <v>460</v>
      </c>
      <c r="W5" s="7"/>
      <c r="X5" s="7">
        <v>149</v>
      </c>
      <c r="Y5" s="7">
        <v>365</v>
      </c>
      <c r="Z5" s="7">
        <v>5135</v>
      </c>
      <c r="AA5" s="7"/>
      <c r="AB5" s="7"/>
      <c r="AC5" s="7">
        <v>145</v>
      </c>
      <c r="AD5" s="7"/>
      <c r="AE5" s="7"/>
      <c r="AF5" s="7"/>
      <c r="AG5" s="7"/>
      <c r="AH5" s="7">
        <v>204</v>
      </c>
      <c r="AI5" s="7">
        <v>4686</v>
      </c>
      <c r="AJ5" s="7"/>
      <c r="AK5" s="7"/>
      <c r="AL5" s="7"/>
      <c r="AM5" s="7"/>
      <c r="AN5" s="7"/>
      <c r="AO5" s="7"/>
      <c r="AP5" s="7"/>
      <c r="AQ5" s="7"/>
      <c r="AR5" s="7"/>
      <c r="AS5" s="7">
        <v>126.52</v>
      </c>
      <c r="AT5" s="7">
        <v>909.58306777678604</v>
      </c>
      <c r="AU5" s="7"/>
      <c r="AV5" s="7">
        <v>28613</v>
      </c>
      <c r="AW5" s="7">
        <v>593</v>
      </c>
      <c r="AX5" s="8">
        <f t="shared" si="0"/>
        <v>53199.523067776783</v>
      </c>
    </row>
    <row r="6" spans="1:50" x14ac:dyDescent="0.2">
      <c r="A6" s="3" t="s">
        <v>123</v>
      </c>
      <c r="B6" s="3" t="s">
        <v>120</v>
      </c>
      <c r="C6" s="7">
        <v>370</v>
      </c>
      <c r="D6" s="7"/>
      <c r="E6" s="7"/>
      <c r="F6" s="7"/>
      <c r="G6" s="7"/>
      <c r="H6" s="7"/>
      <c r="I6" s="7">
        <v>44.5</v>
      </c>
      <c r="J6" s="7">
        <v>29</v>
      </c>
      <c r="K6" s="7"/>
      <c r="L6" s="7"/>
      <c r="M6" s="7"/>
      <c r="N6" s="7">
        <v>24498.560000000001</v>
      </c>
      <c r="O6" s="7">
        <v>234</v>
      </c>
      <c r="P6" s="7">
        <v>792</v>
      </c>
      <c r="Q6" s="7"/>
      <c r="R6" s="7">
        <v>777.8</v>
      </c>
      <c r="S6" s="7"/>
      <c r="T6" s="7">
        <v>202</v>
      </c>
      <c r="U6" s="7">
        <v>844</v>
      </c>
      <c r="V6" s="7">
        <v>805</v>
      </c>
      <c r="W6" s="7"/>
      <c r="X6" s="7">
        <v>771.1</v>
      </c>
      <c r="Y6" s="7">
        <v>1275</v>
      </c>
      <c r="Z6" s="7">
        <v>5420</v>
      </c>
      <c r="AA6" s="7"/>
      <c r="AB6" s="7"/>
      <c r="AC6" s="7">
        <v>1435</v>
      </c>
      <c r="AD6" s="7"/>
      <c r="AE6" s="7">
        <v>65</v>
      </c>
      <c r="AF6" s="7"/>
      <c r="AG6" s="7"/>
      <c r="AH6" s="7"/>
      <c r="AI6" s="7"/>
      <c r="AJ6" s="7"/>
      <c r="AK6" s="7">
        <v>990</v>
      </c>
      <c r="AL6" s="7"/>
      <c r="AM6" s="7"/>
      <c r="AN6" s="7"/>
      <c r="AO6" s="7"/>
      <c r="AP6" s="7">
        <v>267</v>
      </c>
      <c r="AQ6" s="7"/>
      <c r="AR6" s="7"/>
      <c r="AS6" s="7">
        <v>411.49</v>
      </c>
      <c r="AT6" s="7"/>
      <c r="AU6" s="7"/>
      <c r="AV6" s="7"/>
      <c r="AW6" s="7"/>
      <c r="AX6" s="8">
        <f t="shared" si="0"/>
        <v>39231.449999999997</v>
      </c>
    </row>
    <row r="7" spans="1:50" x14ac:dyDescent="0.2">
      <c r="A7" s="3" t="s">
        <v>124</v>
      </c>
      <c r="B7" s="3" t="s">
        <v>120</v>
      </c>
      <c r="C7" s="7">
        <v>1745.6738154613465</v>
      </c>
      <c r="D7" s="7"/>
      <c r="E7" s="7">
        <v>3550.2999999999997</v>
      </c>
      <c r="F7" s="7">
        <v>73</v>
      </c>
      <c r="G7" s="7"/>
      <c r="H7" s="7"/>
      <c r="I7" s="7">
        <v>815.6</v>
      </c>
      <c r="J7" s="7"/>
      <c r="K7" s="7"/>
      <c r="L7" s="7"/>
      <c r="M7" s="7"/>
      <c r="N7" s="7"/>
      <c r="O7" s="7"/>
      <c r="P7" s="7">
        <v>5347</v>
      </c>
      <c r="Q7" s="7"/>
      <c r="R7" s="7">
        <v>2449.3000000000002</v>
      </c>
      <c r="S7" s="7"/>
      <c r="T7" s="7">
        <v>345</v>
      </c>
      <c r="U7" s="7"/>
      <c r="V7" s="7">
        <v>2056</v>
      </c>
      <c r="W7" s="7"/>
      <c r="X7" s="7"/>
      <c r="Y7" s="7">
        <v>2466</v>
      </c>
      <c r="Z7" s="7">
        <v>3481</v>
      </c>
      <c r="AA7" s="7"/>
      <c r="AB7" s="7"/>
      <c r="AC7" s="7">
        <v>446</v>
      </c>
      <c r="AD7" s="7">
        <v>403.20000000000005</v>
      </c>
      <c r="AE7" s="7"/>
      <c r="AF7" s="7"/>
      <c r="AG7" s="7"/>
      <c r="AH7" s="7"/>
      <c r="AI7" s="7">
        <v>7125</v>
      </c>
      <c r="AJ7" s="7"/>
      <c r="AK7" s="7">
        <v>2839</v>
      </c>
      <c r="AL7" s="7"/>
      <c r="AM7" s="7"/>
      <c r="AN7" s="7"/>
      <c r="AO7" s="7"/>
      <c r="AP7" s="7"/>
      <c r="AQ7" s="7"/>
      <c r="AR7" s="7"/>
      <c r="AS7" s="7">
        <v>214.38</v>
      </c>
      <c r="AT7" s="7"/>
      <c r="AU7" s="7"/>
      <c r="AV7" s="7">
        <v>910</v>
      </c>
      <c r="AW7" s="7">
        <v>408</v>
      </c>
      <c r="AX7" s="8">
        <f t="shared" si="0"/>
        <v>34674.453815461347</v>
      </c>
    </row>
    <row r="8" spans="1:50" x14ac:dyDescent="0.2">
      <c r="A8" s="3" t="s">
        <v>125</v>
      </c>
      <c r="B8" s="3" t="s">
        <v>120</v>
      </c>
      <c r="C8" s="7">
        <v>582.24818453865339</v>
      </c>
      <c r="D8" s="7"/>
      <c r="E8" s="7"/>
      <c r="F8" s="7">
        <v>1529</v>
      </c>
      <c r="G8" s="7"/>
      <c r="H8" s="7"/>
      <c r="I8" s="7"/>
      <c r="J8" s="7">
        <v>3583.8689999999992</v>
      </c>
      <c r="K8" s="7">
        <v>82</v>
      </c>
      <c r="L8" s="7"/>
      <c r="M8" s="7">
        <v>94</v>
      </c>
      <c r="N8" s="7"/>
      <c r="O8" s="7"/>
      <c r="P8" s="7"/>
      <c r="Q8" s="7"/>
      <c r="R8" s="7"/>
      <c r="S8" s="7"/>
      <c r="T8" s="7">
        <v>176</v>
      </c>
      <c r="U8" s="7"/>
      <c r="V8" s="7"/>
      <c r="W8" s="7"/>
      <c r="X8" s="7"/>
      <c r="Y8" s="7"/>
      <c r="Z8" s="7"/>
      <c r="AA8" s="7"/>
      <c r="AB8" s="7"/>
      <c r="AC8" s="7"/>
      <c r="AD8" s="7">
        <v>1048</v>
      </c>
      <c r="AE8" s="7"/>
      <c r="AF8" s="7"/>
      <c r="AG8" s="7">
        <v>60</v>
      </c>
      <c r="AH8" s="7"/>
      <c r="AI8" s="7"/>
      <c r="AJ8" s="7"/>
      <c r="AK8" s="7"/>
      <c r="AL8" s="7">
        <v>1455.6020000000001</v>
      </c>
      <c r="AM8" s="7">
        <v>218</v>
      </c>
      <c r="AN8" s="7"/>
      <c r="AO8" s="7"/>
      <c r="AP8" s="7"/>
      <c r="AQ8" s="7"/>
      <c r="AR8" s="7">
        <v>69</v>
      </c>
      <c r="AS8" s="7">
        <v>16.88</v>
      </c>
      <c r="AT8" s="7"/>
      <c r="AU8" s="7">
        <v>20</v>
      </c>
      <c r="AV8" s="7">
        <v>66</v>
      </c>
      <c r="AW8" s="7"/>
      <c r="AX8" s="8">
        <f t="shared" si="0"/>
        <v>9000.5991845386525</v>
      </c>
    </row>
    <row r="9" spans="1:50" x14ac:dyDescent="0.2">
      <c r="A9" s="3" t="s">
        <v>126</v>
      </c>
      <c r="B9" s="3" t="s">
        <v>120</v>
      </c>
      <c r="C9" s="7">
        <v>567.67999999999995</v>
      </c>
      <c r="D9" s="7"/>
      <c r="E9" s="7">
        <v>839</v>
      </c>
      <c r="F9" s="7"/>
      <c r="G9" s="7"/>
      <c r="H9" s="7"/>
      <c r="I9" s="7"/>
      <c r="J9" s="7">
        <v>1115.4000000000001</v>
      </c>
      <c r="K9" s="7"/>
      <c r="L9" s="7">
        <v>340</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v>73.23</v>
      </c>
      <c r="AT9" s="7"/>
      <c r="AU9" s="7"/>
      <c r="AV9" s="7"/>
      <c r="AW9" s="7"/>
      <c r="AX9" s="8">
        <f t="shared" si="0"/>
        <v>2935.31</v>
      </c>
    </row>
    <row r="10" spans="1:50" x14ac:dyDescent="0.2">
      <c r="A10" s="3" t="s">
        <v>127</v>
      </c>
      <c r="B10" s="3" t="s">
        <v>120</v>
      </c>
      <c r="C10" s="7">
        <v>19.899999999999999</v>
      </c>
      <c r="D10" s="7"/>
      <c r="E10" s="7">
        <v>244</v>
      </c>
      <c r="F10" s="7">
        <v>20</v>
      </c>
      <c r="G10" s="7"/>
      <c r="H10" s="7"/>
      <c r="I10" s="7"/>
      <c r="J10" s="7">
        <v>1414.1180000000002</v>
      </c>
      <c r="K10" s="7">
        <v>47.1</v>
      </c>
      <c r="L10" s="7">
        <v>142.77000000000001</v>
      </c>
      <c r="M10" s="7">
        <v>250</v>
      </c>
      <c r="N10" s="7"/>
      <c r="O10" s="7">
        <v>87</v>
      </c>
      <c r="P10" s="7">
        <v>437</v>
      </c>
      <c r="Q10" s="7"/>
      <c r="R10" s="7"/>
      <c r="S10" s="7"/>
      <c r="T10" s="7"/>
      <c r="U10" s="7">
        <v>114</v>
      </c>
      <c r="V10" s="7"/>
      <c r="W10" s="7"/>
      <c r="X10" s="7"/>
      <c r="Y10" s="7">
        <v>122</v>
      </c>
      <c r="Z10" s="7">
        <v>586</v>
      </c>
      <c r="AA10" s="7"/>
      <c r="AB10" s="7"/>
      <c r="AC10" s="7">
        <v>76</v>
      </c>
      <c r="AD10" s="7"/>
      <c r="AE10" s="7"/>
      <c r="AF10" s="7"/>
      <c r="AG10" s="7"/>
      <c r="AH10" s="7"/>
      <c r="AI10" s="7">
        <v>362.79999999999995</v>
      </c>
      <c r="AJ10" s="7"/>
      <c r="AK10" s="7"/>
      <c r="AL10" s="7">
        <v>104.3</v>
      </c>
      <c r="AM10" s="7"/>
      <c r="AN10" s="7"/>
      <c r="AO10" s="7"/>
      <c r="AP10" s="7"/>
      <c r="AQ10" s="7">
        <v>384.8</v>
      </c>
      <c r="AR10" s="7"/>
      <c r="AS10" s="7"/>
      <c r="AT10" s="7"/>
      <c r="AU10" s="7"/>
      <c r="AV10" s="7">
        <v>49.9</v>
      </c>
      <c r="AW10" s="7"/>
      <c r="AX10" s="8">
        <f t="shared" si="0"/>
        <v>4461.6880000000001</v>
      </c>
    </row>
    <row r="11" spans="1:50" x14ac:dyDescent="0.2">
      <c r="A11" s="3" t="s">
        <v>128</v>
      </c>
      <c r="B11" s="3" t="s">
        <v>120</v>
      </c>
      <c r="C11" s="7">
        <v>17.2</v>
      </c>
      <c r="D11" s="7"/>
      <c r="E11" s="7">
        <v>50</v>
      </c>
      <c r="F11" s="7"/>
      <c r="G11" s="7"/>
      <c r="H11" s="7"/>
      <c r="I11" s="7"/>
      <c r="J11" s="7">
        <v>1505.5500000000002</v>
      </c>
      <c r="K11" s="7">
        <v>40.03</v>
      </c>
      <c r="L11" s="7">
        <v>140.34</v>
      </c>
      <c r="M11" s="7"/>
      <c r="N11" s="7"/>
      <c r="O11" s="7">
        <v>232</v>
      </c>
      <c r="P11" s="7">
        <v>199</v>
      </c>
      <c r="Q11" s="7"/>
      <c r="R11" s="7">
        <v>147.762</v>
      </c>
      <c r="S11" s="7"/>
      <c r="T11" s="7"/>
      <c r="U11" s="7">
        <v>156</v>
      </c>
      <c r="V11" s="7"/>
      <c r="W11" s="7">
        <v>224</v>
      </c>
      <c r="X11" s="7">
        <v>16</v>
      </c>
      <c r="Y11" s="7">
        <v>825</v>
      </c>
      <c r="Z11" s="7">
        <v>50</v>
      </c>
      <c r="AA11" s="7">
        <v>248</v>
      </c>
      <c r="AB11" s="7"/>
      <c r="AC11" s="7">
        <v>448</v>
      </c>
      <c r="AD11" s="7"/>
      <c r="AE11" s="7"/>
      <c r="AF11" s="7"/>
      <c r="AG11" s="7"/>
      <c r="AH11" s="7"/>
      <c r="AI11" s="7">
        <v>364</v>
      </c>
      <c r="AJ11" s="7"/>
      <c r="AK11" s="7"/>
      <c r="AL11" s="7"/>
      <c r="AM11" s="7"/>
      <c r="AN11" s="7">
        <v>89.974500000000006</v>
      </c>
      <c r="AO11" s="7">
        <v>53.747999999999998</v>
      </c>
      <c r="AP11" s="7">
        <v>1009.0409999999999</v>
      </c>
      <c r="AQ11" s="7">
        <v>116</v>
      </c>
      <c r="AR11" s="7">
        <v>423</v>
      </c>
      <c r="AS11" s="7"/>
      <c r="AT11" s="7"/>
      <c r="AU11" s="7"/>
      <c r="AV11" s="7">
        <v>1579.9</v>
      </c>
      <c r="AW11" s="7">
        <v>12</v>
      </c>
      <c r="AX11" s="8">
        <f t="shared" si="0"/>
        <v>7946.5455000000002</v>
      </c>
    </row>
    <row r="12" spans="1:50" x14ac:dyDescent="0.2">
      <c r="A12" s="3" t="s">
        <v>129</v>
      </c>
      <c r="B12" s="3" t="s">
        <v>130</v>
      </c>
      <c r="C12" s="7"/>
      <c r="D12" s="7"/>
      <c r="E12" s="7"/>
      <c r="F12" s="7"/>
      <c r="G12" s="7"/>
      <c r="H12" s="7"/>
      <c r="I12" s="7"/>
      <c r="J12" s="7">
        <v>6609.7</v>
      </c>
      <c r="K12" s="7">
        <v>470</v>
      </c>
      <c r="L12" s="7"/>
      <c r="M12" s="7"/>
      <c r="N12" s="7"/>
      <c r="O12" s="7">
        <v>402</v>
      </c>
      <c r="P12" s="7">
        <v>2870</v>
      </c>
      <c r="Q12" s="7"/>
      <c r="R12" s="7"/>
      <c r="S12" s="7"/>
      <c r="T12" s="7">
        <v>290</v>
      </c>
      <c r="U12" s="7"/>
      <c r="V12" s="7"/>
      <c r="W12" s="7"/>
      <c r="X12" s="7"/>
      <c r="Y12" s="7">
        <v>1845</v>
      </c>
      <c r="Z12" s="7"/>
      <c r="AA12" s="7"/>
      <c r="AB12" s="7"/>
      <c r="AC12" s="7"/>
      <c r="AD12" s="7"/>
      <c r="AE12" s="7"/>
      <c r="AF12" s="7"/>
      <c r="AG12" s="7"/>
      <c r="AH12" s="7"/>
      <c r="AI12" s="7">
        <v>3381</v>
      </c>
      <c r="AJ12" s="7">
        <v>979.4</v>
      </c>
      <c r="AK12" s="7"/>
      <c r="AL12" s="7"/>
      <c r="AM12" s="7"/>
      <c r="AN12" s="7"/>
      <c r="AO12" s="7"/>
      <c r="AP12" s="7"/>
      <c r="AQ12" s="7"/>
      <c r="AR12" s="7"/>
      <c r="AS12" s="7">
        <v>299.07789638625013</v>
      </c>
      <c r="AT12" s="7"/>
      <c r="AU12" s="7"/>
      <c r="AV12" s="7"/>
      <c r="AW12" s="7"/>
      <c r="AX12" s="8">
        <f t="shared" si="0"/>
        <v>17146.177896386253</v>
      </c>
    </row>
    <row r="13" spans="1:50" x14ac:dyDescent="0.2">
      <c r="A13" s="3" t="s">
        <v>131</v>
      </c>
      <c r="B13" s="3" t="s">
        <v>130</v>
      </c>
      <c r="C13" s="7"/>
      <c r="D13" s="7"/>
      <c r="E13" s="7"/>
      <c r="F13" s="7">
        <v>223</v>
      </c>
      <c r="G13" s="7"/>
      <c r="H13" s="7"/>
      <c r="I13" s="7">
        <v>551.40000000000009</v>
      </c>
      <c r="J13" s="7">
        <v>5522.15</v>
      </c>
      <c r="K13" s="7">
        <v>286.59000000000003</v>
      </c>
      <c r="L13" s="7">
        <v>491.51</v>
      </c>
      <c r="M13" s="7"/>
      <c r="N13" s="7">
        <v>9202.44</v>
      </c>
      <c r="O13" s="7">
        <v>1423</v>
      </c>
      <c r="P13" s="7"/>
      <c r="Q13" s="7"/>
      <c r="R13" s="7"/>
      <c r="S13" s="7"/>
      <c r="T13" s="7"/>
      <c r="U13" s="7">
        <v>227.1</v>
      </c>
      <c r="V13" s="7"/>
      <c r="W13" s="7"/>
      <c r="X13" s="7"/>
      <c r="Y13" s="7"/>
      <c r="Z13" s="7">
        <v>1175</v>
      </c>
      <c r="AA13" s="7">
        <v>1815</v>
      </c>
      <c r="AB13" s="7">
        <v>966</v>
      </c>
      <c r="AC13" s="7"/>
      <c r="AD13" s="7"/>
      <c r="AE13" s="7"/>
      <c r="AF13" s="7"/>
      <c r="AG13" s="7"/>
      <c r="AH13" s="7"/>
      <c r="AI13" s="7"/>
      <c r="AJ13" s="7">
        <v>10384.51245</v>
      </c>
      <c r="AK13" s="7">
        <v>1756</v>
      </c>
      <c r="AL13" s="7">
        <v>1029</v>
      </c>
      <c r="AM13" s="7"/>
      <c r="AN13" s="7"/>
      <c r="AO13" s="7"/>
      <c r="AP13" s="7">
        <v>65</v>
      </c>
      <c r="AQ13" s="7"/>
      <c r="AR13" s="7"/>
      <c r="AS13" s="7">
        <v>26.63</v>
      </c>
      <c r="AT13" s="7">
        <v>6183.6910141813159</v>
      </c>
      <c r="AU13" s="7">
        <v>1757.4</v>
      </c>
      <c r="AV13" s="7">
        <v>6948</v>
      </c>
      <c r="AW13" s="7">
        <v>476</v>
      </c>
      <c r="AX13" s="8">
        <f t="shared" si="0"/>
        <v>50509.423464181309</v>
      </c>
    </row>
    <row r="14" spans="1:50" x14ac:dyDescent="0.2">
      <c r="A14" s="3" t="s">
        <v>132</v>
      </c>
      <c r="B14" s="3" t="s">
        <v>130</v>
      </c>
      <c r="C14" s="7"/>
      <c r="D14" s="7"/>
      <c r="E14" s="7">
        <v>612.4</v>
      </c>
      <c r="F14" s="7"/>
      <c r="G14" s="7"/>
      <c r="H14" s="7"/>
      <c r="I14" s="7"/>
      <c r="J14" s="7">
        <v>8924.5</v>
      </c>
      <c r="K14" s="7">
        <v>250</v>
      </c>
      <c r="L14" s="7">
        <v>1167</v>
      </c>
      <c r="M14" s="7"/>
      <c r="N14" s="7"/>
      <c r="O14" s="7">
        <v>896</v>
      </c>
      <c r="P14" s="7"/>
      <c r="Q14" s="7"/>
      <c r="R14" s="7"/>
      <c r="S14" s="7"/>
      <c r="T14" s="7"/>
      <c r="U14" s="7"/>
      <c r="V14" s="7">
        <v>855</v>
      </c>
      <c r="W14" s="7"/>
      <c r="X14" s="7"/>
      <c r="Y14" s="7"/>
      <c r="Z14" s="7">
        <v>520</v>
      </c>
      <c r="AA14" s="7"/>
      <c r="AB14" s="7"/>
      <c r="AC14" s="7"/>
      <c r="AD14" s="7"/>
      <c r="AE14" s="7"/>
      <c r="AF14" s="7"/>
      <c r="AG14" s="7"/>
      <c r="AH14" s="7"/>
      <c r="AI14" s="7">
        <v>625</v>
      </c>
      <c r="AJ14" s="7">
        <v>2607.3700000000003</v>
      </c>
      <c r="AK14" s="7"/>
      <c r="AL14" s="7"/>
      <c r="AM14" s="7"/>
      <c r="AN14" s="7"/>
      <c r="AO14" s="7"/>
      <c r="AP14" s="7"/>
      <c r="AQ14" s="7"/>
      <c r="AR14" s="7">
        <v>123</v>
      </c>
      <c r="AS14" s="7">
        <v>189.01469147894221</v>
      </c>
      <c r="AT14" s="7">
        <v>1802.7029964684939</v>
      </c>
      <c r="AU14" s="7"/>
      <c r="AV14" s="7">
        <v>4379</v>
      </c>
      <c r="AW14" s="7"/>
      <c r="AX14" s="8">
        <f t="shared" si="0"/>
        <v>22950.98768794744</v>
      </c>
    </row>
    <row r="15" spans="1:50" x14ac:dyDescent="0.2">
      <c r="A15" s="3" t="s">
        <v>133</v>
      </c>
      <c r="B15" s="3" t="s">
        <v>20</v>
      </c>
      <c r="C15" s="7"/>
      <c r="D15" s="7"/>
      <c r="E15" s="7">
        <v>158</v>
      </c>
      <c r="F15" s="7"/>
      <c r="G15" s="7"/>
      <c r="H15" s="7">
        <v>750</v>
      </c>
      <c r="I15" s="7"/>
      <c r="J15" s="7"/>
      <c r="K15" s="7">
        <v>84.7</v>
      </c>
      <c r="L15" s="7"/>
      <c r="M15" s="7"/>
      <c r="N15" s="7"/>
      <c r="O15" s="7"/>
      <c r="P15" s="7"/>
      <c r="Q15" s="7">
        <v>18.899999999999999</v>
      </c>
      <c r="R15" s="7"/>
      <c r="S15" s="7">
        <v>136</v>
      </c>
      <c r="T15" s="7"/>
      <c r="U15" s="7"/>
      <c r="V15" s="7">
        <v>590</v>
      </c>
      <c r="W15" s="7"/>
      <c r="X15" s="7"/>
      <c r="Y15" s="7"/>
      <c r="Z15" s="7"/>
      <c r="AA15" s="7"/>
      <c r="AB15" s="7"/>
      <c r="AC15" s="7">
        <v>866</v>
      </c>
      <c r="AD15" s="7">
        <v>150</v>
      </c>
      <c r="AE15" s="7"/>
      <c r="AF15" s="7"/>
      <c r="AG15" s="7">
        <v>200</v>
      </c>
      <c r="AH15" s="7"/>
      <c r="AI15" s="7"/>
      <c r="AJ15" s="7"/>
      <c r="AK15" s="7"/>
      <c r="AL15" s="7"/>
      <c r="AM15" s="7"/>
      <c r="AN15" s="7"/>
      <c r="AO15" s="7"/>
      <c r="AP15" s="7">
        <v>453</v>
      </c>
      <c r="AQ15" s="7">
        <v>660</v>
      </c>
      <c r="AR15" s="7"/>
      <c r="AS15" s="7">
        <v>137.83000000000001</v>
      </c>
      <c r="AT15" s="7"/>
      <c r="AU15" s="7"/>
      <c r="AV15" s="7">
        <v>235</v>
      </c>
      <c r="AW15" s="7"/>
      <c r="AX15" s="8">
        <f t="shared" si="0"/>
        <v>4439.43</v>
      </c>
    </row>
    <row r="16" spans="1:50" x14ac:dyDescent="0.2">
      <c r="A16" s="3" t="s">
        <v>134</v>
      </c>
      <c r="B16" s="3" t="s">
        <v>20</v>
      </c>
      <c r="C16" s="7">
        <v>163.60599999999999</v>
      </c>
      <c r="D16" s="7"/>
      <c r="E16" s="7"/>
      <c r="F16" s="7"/>
      <c r="G16" s="7"/>
      <c r="H16" s="7">
        <v>627.5</v>
      </c>
      <c r="I16" s="7">
        <v>13.8</v>
      </c>
      <c r="J16" s="7">
        <v>3248.3500000000008</v>
      </c>
      <c r="K16" s="7">
        <v>529</v>
      </c>
      <c r="L16" s="7">
        <v>239.10000000000002</v>
      </c>
      <c r="M16" s="7"/>
      <c r="N16" s="7"/>
      <c r="O16" s="7"/>
      <c r="P16" s="7">
        <v>1331</v>
      </c>
      <c r="Q16" s="7">
        <v>217</v>
      </c>
      <c r="R16" s="7"/>
      <c r="S16" s="7">
        <v>381</v>
      </c>
      <c r="T16" s="7"/>
      <c r="U16" s="7">
        <v>410</v>
      </c>
      <c r="V16" s="7">
        <v>324</v>
      </c>
      <c r="W16" s="7"/>
      <c r="X16" s="7"/>
      <c r="Y16" s="7"/>
      <c r="Z16" s="7"/>
      <c r="AA16" s="7"/>
      <c r="AB16" s="7"/>
      <c r="AC16" s="7"/>
      <c r="AD16" s="7"/>
      <c r="AE16" s="7"/>
      <c r="AF16" s="7"/>
      <c r="AG16" s="7"/>
      <c r="AH16" s="7">
        <v>215</v>
      </c>
      <c r="AI16" s="7"/>
      <c r="AJ16" s="7"/>
      <c r="AK16" s="7"/>
      <c r="AL16" s="7"/>
      <c r="AM16" s="7"/>
      <c r="AN16" s="7"/>
      <c r="AO16" s="7"/>
      <c r="AP16" s="7"/>
      <c r="AQ16" s="7"/>
      <c r="AR16" s="7"/>
      <c r="AS16" s="7">
        <v>110.17</v>
      </c>
      <c r="AT16" s="7"/>
      <c r="AU16" s="7"/>
      <c r="AV16" s="7">
        <v>70.8</v>
      </c>
      <c r="AW16" s="7">
        <v>389</v>
      </c>
      <c r="AX16" s="8">
        <f t="shared" si="0"/>
        <v>8269.3260000000009</v>
      </c>
    </row>
    <row r="17" spans="1:50" x14ac:dyDescent="0.2">
      <c r="A17" s="3" t="s">
        <v>135</v>
      </c>
      <c r="B17" s="3" t="s">
        <v>14</v>
      </c>
      <c r="C17" s="7"/>
      <c r="D17" s="7"/>
      <c r="E17" s="7"/>
      <c r="F17" s="7"/>
      <c r="G17" s="7"/>
      <c r="H17" s="7"/>
      <c r="I17" s="7">
        <v>593.5</v>
      </c>
      <c r="J17" s="7">
        <v>6461.02</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v>65.23</v>
      </c>
      <c r="AT17" s="7"/>
      <c r="AU17" s="7"/>
      <c r="AV17" s="7"/>
      <c r="AW17" s="7"/>
      <c r="AX17" s="8">
        <f t="shared" si="0"/>
        <v>7119.75</v>
      </c>
    </row>
    <row r="18" spans="1:50" x14ac:dyDescent="0.2">
      <c r="A18" s="3" t="s">
        <v>136</v>
      </c>
      <c r="B18" s="3" t="s">
        <v>14</v>
      </c>
      <c r="C18" s="7"/>
      <c r="D18" s="7">
        <v>1613</v>
      </c>
      <c r="E18" s="7"/>
      <c r="F18" s="7">
        <v>2979</v>
      </c>
      <c r="G18" s="7"/>
      <c r="H18" s="7"/>
      <c r="I18" s="7">
        <v>5949.1504000000004</v>
      </c>
      <c r="J18" s="7">
        <v>8292.7999999999993</v>
      </c>
      <c r="K18" s="7"/>
      <c r="L18" s="7"/>
      <c r="M18" s="7"/>
      <c r="N18" s="7"/>
      <c r="O18" s="7"/>
      <c r="P18" s="7"/>
      <c r="Q18" s="7"/>
      <c r="R18" s="7">
        <v>2731</v>
      </c>
      <c r="S18" s="7"/>
      <c r="T18" s="7"/>
      <c r="U18" s="7">
        <v>853</v>
      </c>
      <c r="V18" s="7">
        <v>78</v>
      </c>
      <c r="W18" s="7"/>
      <c r="X18" s="7"/>
      <c r="Y18" s="7"/>
      <c r="Z18" s="7"/>
      <c r="AA18" s="7"/>
      <c r="AB18" s="7"/>
      <c r="AC18" s="7"/>
      <c r="AD18" s="7"/>
      <c r="AE18" s="7"/>
      <c r="AF18" s="7"/>
      <c r="AG18" s="7">
        <v>615</v>
      </c>
      <c r="AH18" s="7"/>
      <c r="AI18" s="7"/>
      <c r="AJ18" s="7">
        <v>5713</v>
      </c>
      <c r="AK18" s="7"/>
      <c r="AL18" s="7">
        <v>2807.3</v>
      </c>
      <c r="AM18" s="7">
        <v>893</v>
      </c>
      <c r="AN18" s="7"/>
      <c r="AO18" s="7"/>
      <c r="AP18" s="7"/>
      <c r="AQ18" s="7"/>
      <c r="AR18" s="7">
        <v>553</v>
      </c>
      <c r="AS18" s="7">
        <v>278.8</v>
      </c>
      <c r="AT18" s="7">
        <v>6012.8184448847524</v>
      </c>
      <c r="AU18" s="7"/>
      <c r="AV18" s="7"/>
      <c r="AW18" s="7">
        <v>18</v>
      </c>
      <c r="AX18" s="8">
        <f t="shared" si="0"/>
        <v>39386.868844884761</v>
      </c>
    </row>
    <row r="19" spans="1:50" x14ac:dyDescent="0.2">
      <c r="A19" s="3" t="s">
        <v>137</v>
      </c>
      <c r="B19" s="3" t="s">
        <v>14</v>
      </c>
      <c r="C19" s="7"/>
      <c r="D19" s="7">
        <v>275</v>
      </c>
      <c r="E19" s="7"/>
      <c r="F19" s="7">
        <v>600</v>
      </c>
      <c r="G19" s="7"/>
      <c r="H19" s="7"/>
      <c r="I19" s="7"/>
      <c r="J19" s="7">
        <v>3311.5000000000009</v>
      </c>
      <c r="K19" s="7"/>
      <c r="L19" s="7"/>
      <c r="M19" s="7"/>
      <c r="N19" s="7"/>
      <c r="O19" s="7"/>
      <c r="P19" s="7"/>
      <c r="Q19" s="7"/>
      <c r="R19" s="7">
        <v>631</v>
      </c>
      <c r="S19" s="7"/>
      <c r="T19" s="7"/>
      <c r="U19" s="7"/>
      <c r="V19" s="7">
        <v>346</v>
      </c>
      <c r="W19" s="7"/>
      <c r="X19" s="7"/>
      <c r="Y19" s="7"/>
      <c r="Z19" s="7"/>
      <c r="AA19" s="7"/>
      <c r="AB19" s="7"/>
      <c r="AC19" s="7"/>
      <c r="AD19" s="7"/>
      <c r="AE19" s="7"/>
      <c r="AF19" s="7">
        <v>225</v>
      </c>
      <c r="AG19" s="7"/>
      <c r="AH19" s="7"/>
      <c r="AI19" s="7"/>
      <c r="AJ19" s="7">
        <v>1831</v>
      </c>
      <c r="AK19" s="7"/>
      <c r="AL19" s="7"/>
      <c r="AM19" s="7">
        <v>4288.2480000000005</v>
      </c>
      <c r="AN19" s="7"/>
      <c r="AO19" s="7"/>
      <c r="AP19" s="7"/>
      <c r="AQ19" s="7"/>
      <c r="AR19" s="7">
        <v>539</v>
      </c>
      <c r="AS19" s="7">
        <v>36.44</v>
      </c>
      <c r="AT19" s="7">
        <v>1885.0064689844262</v>
      </c>
      <c r="AU19" s="7"/>
      <c r="AV19" s="7"/>
      <c r="AW19" s="7"/>
      <c r="AX19" s="8">
        <f t="shared" si="0"/>
        <v>13968.194468984428</v>
      </c>
    </row>
    <row r="20" spans="1:50" x14ac:dyDescent="0.2">
      <c r="A20" s="3" t="s">
        <v>138</v>
      </c>
      <c r="B20" s="3" t="s">
        <v>139</v>
      </c>
      <c r="C20" s="7"/>
      <c r="D20" s="7"/>
      <c r="E20" s="7">
        <v>5943</v>
      </c>
      <c r="F20" s="7">
        <v>1960</v>
      </c>
      <c r="G20" s="7">
        <v>2930</v>
      </c>
      <c r="H20" s="7"/>
      <c r="I20" s="7">
        <v>4055.1</v>
      </c>
      <c r="J20" s="7">
        <v>8114</v>
      </c>
      <c r="K20" s="7"/>
      <c r="L20" s="7"/>
      <c r="M20" s="7"/>
      <c r="N20" s="7">
        <v>7117.36</v>
      </c>
      <c r="O20" s="7">
        <v>2794</v>
      </c>
      <c r="P20" s="7">
        <v>61868</v>
      </c>
      <c r="Q20" s="7"/>
      <c r="R20" s="7"/>
      <c r="S20" s="7"/>
      <c r="T20" s="7"/>
      <c r="U20" s="7">
        <v>1900</v>
      </c>
      <c r="V20" s="7"/>
      <c r="W20" s="7"/>
      <c r="X20" s="7"/>
      <c r="Y20" s="7"/>
      <c r="Z20" s="7"/>
      <c r="AA20" s="7"/>
      <c r="AB20" s="7"/>
      <c r="AC20" s="7"/>
      <c r="AD20" s="7"/>
      <c r="AE20" s="7"/>
      <c r="AF20" s="7"/>
      <c r="AG20" s="7"/>
      <c r="AH20" s="7"/>
      <c r="AI20" s="7">
        <v>486</v>
      </c>
      <c r="AJ20" s="7"/>
      <c r="AK20" s="7"/>
      <c r="AL20" s="7">
        <v>1300</v>
      </c>
      <c r="AM20" s="7"/>
      <c r="AN20" s="7"/>
      <c r="AO20" s="7"/>
      <c r="AP20" s="7">
        <v>7715</v>
      </c>
      <c r="AQ20" s="7"/>
      <c r="AR20" s="7">
        <v>703</v>
      </c>
      <c r="AS20" s="7">
        <v>1797.9548500000001</v>
      </c>
      <c r="AT20" s="7"/>
      <c r="AU20" s="7"/>
      <c r="AV20" s="7">
        <v>9256</v>
      </c>
      <c r="AW20" s="7"/>
      <c r="AX20" s="8">
        <f t="shared" si="0"/>
        <v>117939.41484999999</v>
      </c>
    </row>
    <row r="21" spans="1:50" x14ac:dyDescent="0.2">
      <c r="A21" s="3" t="s">
        <v>140</v>
      </c>
      <c r="B21" s="3" t="s">
        <v>20</v>
      </c>
      <c r="C21" s="7"/>
      <c r="D21" s="7"/>
      <c r="E21" s="7"/>
      <c r="F21" s="7"/>
      <c r="G21" s="7"/>
      <c r="H21" s="7">
        <v>100.2</v>
      </c>
      <c r="I21" s="7"/>
      <c r="J21" s="7"/>
      <c r="K21" s="7"/>
      <c r="L21" s="7"/>
      <c r="M21" s="7"/>
      <c r="N21" s="7"/>
      <c r="O21" s="7"/>
      <c r="P21" s="7"/>
      <c r="Q21" s="7">
        <v>75.599999999999994</v>
      </c>
      <c r="R21" s="7"/>
      <c r="S21" s="7">
        <v>191</v>
      </c>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8">
        <f t="shared" si="0"/>
        <v>366.8</v>
      </c>
    </row>
    <row r="22" spans="1:50" x14ac:dyDescent="0.2">
      <c r="A22" s="3" t="s">
        <v>141</v>
      </c>
      <c r="B22" s="3" t="s">
        <v>20</v>
      </c>
      <c r="C22" s="7"/>
      <c r="D22" s="7"/>
      <c r="E22" s="7"/>
      <c r="F22" s="7"/>
      <c r="G22" s="7"/>
      <c r="H22" s="7"/>
      <c r="I22" s="7"/>
      <c r="J22" s="7"/>
      <c r="K22" s="7"/>
      <c r="L22" s="7"/>
      <c r="M22" s="7">
        <v>835</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8">
        <f t="shared" si="0"/>
        <v>835</v>
      </c>
    </row>
    <row r="23" spans="1:50" x14ac:dyDescent="0.2">
      <c r="A23" s="3" t="s">
        <v>142</v>
      </c>
      <c r="B23" s="3" t="s">
        <v>20</v>
      </c>
      <c r="C23" s="7"/>
      <c r="D23" s="7"/>
      <c r="E23" s="7"/>
      <c r="F23" s="7"/>
      <c r="G23" s="7"/>
      <c r="H23" s="7"/>
      <c r="I23" s="7"/>
      <c r="J23" s="7"/>
      <c r="K23" s="7"/>
      <c r="L23" s="7"/>
      <c r="M23" s="7">
        <v>660</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v>384.55712429777628</v>
      </c>
      <c r="AU23" s="7"/>
      <c r="AV23" s="7"/>
      <c r="AW23" s="7"/>
      <c r="AX23" s="8">
        <f t="shared" si="0"/>
        <v>1044.5571242977762</v>
      </c>
    </row>
    <row r="24" spans="1:50" x14ac:dyDescent="0.2">
      <c r="A24" s="6"/>
      <c r="B24" s="6" t="s">
        <v>118</v>
      </c>
      <c r="C24" s="8">
        <f>SUM(C3:C23)</f>
        <v>4410.6079999999993</v>
      </c>
      <c r="D24" s="8">
        <f t="shared" ref="D24:AW24" si="1">SUM(D3:D23)</f>
        <v>1888</v>
      </c>
      <c r="E24" s="8">
        <f t="shared" si="1"/>
        <v>12347</v>
      </c>
      <c r="F24" s="8">
        <f t="shared" si="1"/>
        <v>7384</v>
      </c>
      <c r="G24" s="8">
        <f t="shared" si="1"/>
        <v>2930</v>
      </c>
      <c r="H24" s="8">
        <f t="shared" si="1"/>
        <v>1477.7</v>
      </c>
      <c r="I24" s="8">
        <f t="shared" si="1"/>
        <v>12532.4504</v>
      </c>
      <c r="J24" s="8">
        <f t="shared" si="1"/>
        <v>76409.275999999998</v>
      </c>
      <c r="K24" s="8">
        <f t="shared" si="1"/>
        <v>2004.92</v>
      </c>
      <c r="L24" s="8">
        <f t="shared" si="1"/>
        <v>2696.87</v>
      </c>
      <c r="M24" s="8">
        <f t="shared" si="1"/>
        <v>1839</v>
      </c>
      <c r="N24" s="8">
        <f t="shared" si="1"/>
        <v>40818.36</v>
      </c>
      <c r="O24" s="8">
        <f t="shared" si="1"/>
        <v>6837</v>
      </c>
      <c r="P24" s="8">
        <f t="shared" si="1"/>
        <v>72844</v>
      </c>
      <c r="Q24" s="8">
        <f t="shared" si="1"/>
        <v>311.5</v>
      </c>
      <c r="R24" s="8">
        <f t="shared" si="1"/>
        <v>8263.362000000001</v>
      </c>
      <c r="S24" s="8">
        <f t="shared" si="1"/>
        <v>708</v>
      </c>
      <c r="T24" s="8">
        <f t="shared" si="1"/>
        <v>1060</v>
      </c>
      <c r="U24" s="8">
        <f t="shared" si="1"/>
        <v>5575.5</v>
      </c>
      <c r="V24" s="8">
        <f t="shared" si="1"/>
        <v>5946</v>
      </c>
      <c r="W24" s="8">
        <f t="shared" si="1"/>
        <v>3498</v>
      </c>
      <c r="X24" s="8">
        <f t="shared" si="1"/>
        <v>936.1</v>
      </c>
      <c r="Y24" s="8">
        <f t="shared" si="1"/>
        <v>7738</v>
      </c>
      <c r="Z24" s="8">
        <f t="shared" si="1"/>
        <v>20713</v>
      </c>
      <c r="AA24" s="8">
        <f t="shared" si="1"/>
        <v>5605</v>
      </c>
      <c r="AB24" s="8">
        <f t="shared" si="1"/>
        <v>1555.5</v>
      </c>
      <c r="AC24" s="8">
        <f t="shared" si="1"/>
        <v>3416</v>
      </c>
      <c r="AD24" s="8">
        <f t="shared" si="1"/>
        <v>1601.2</v>
      </c>
      <c r="AE24" s="8">
        <f t="shared" si="1"/>
        <v>1103</v>
      </c>
      <c r="AF24" s="8">
        <f t="shared" si="1"/>
        <v>225</v>
      </c>
      <c r="AG24" s="8">
        <f t="shared" si="1"/>
        <v>1151.8</v>
      </c>
      <c r="AH24" s="8">
        <f t="shared" si="1"/>
        <v>551.29999999999995</v>
      </c>
      <c r="AI24" s="8">
        <f t="shared" si="1"/>
        <v>19028.8</v>
      </c>
      <c r="AJ24" s="8">
        <f t="shared" si="1"/>
        <v>22557.282449999999</v>
      </c>
      <c r="AK24" s="8">
        <f t="shared" si="1"/>
        <v>5585</v>
      </c>
      <c r="AL24" s="8">
        <f t="shared" si="1"/>
        <v>7762.6020000000008</v>
      </c>
      <c r="AM24" s="8">
        <f t="shared" si="1"/>
        <v>5399.2480000000005</v>
      </c>
      <c r="AN24" s="8">
        <f t="shared" si="1"/>
        <v>89.974500000000006</v>
      </c>
      <c r="AO24" s="8">
        <f t="shared" si="1"/>
        <v>53.747999999999998</v>
      </c>
      <c r="AP24" s="8">
        <f t="shared" si="1"/>
        <v>9509.0409999999993</v>
      </c>
      <c r="AQ24" s="8">
        <f t="shared" si="1"/>
        <v>1160.8</v>
      </c>
      <c r="AR24" s="8">
        <f t="shared" si="1"/>
        <v>2410</v>
      </c>
      <c r="AS24" s="8">
        <f t="shared" si="1"/>
        <v>4007.1174378651926</v>
      </c>
      <c r="AT24" s="8">
        <f t="shared" si="1"/>
        <v>41356.734856636511</v>
      </c>
      <c r="AU24" s="8">
        <f t="shared" si="1"/>
        <v>1777.4</v>
      </c>
      <c r="AV24" s="8">
        <f t="shared" si="1"/>
        <v>53638.8</v>
      </c>
      <c r="AW24" s="8">
        <f t="shared" si="1"/>
        <v>1896</v>
      </c>
      <c r="AX24" s="8">
        <f>SUM(AX3:AX23)</f>
        <v>492609.99464450165</v>
      </c>
    </row>
    <row r="27" spans="1:50" x14ac:dyDescent="0.2">
      <c r="A27" s="9" t="s">
        <v>33</v>
      </c>
      <c r="B27" s="9"/>
      <c r="C27" s="9" t="s">
        <v>34</v>
      </c>
      <c r="D27" s="9" t="s">
        <v>35</v>
      </c>
      <c r="E27" s="9" t="s">
        <v>36</v>
      </c>
      <c r="F27" s="9" t="s">
        <v>37</v>
      </c>
      <c r="G27" s="9" t="s">
        <v>38</v>
      </c>
      <c r="H27" s="9" t="s">
        <v>39</v>
      </c>
      <c r="I27" s="9" t="s">
        <v>40</v>
      </c>
      <c r="J27" s="9" t="s">
        <v>41</v>
      </c>
      <c r="K27" s="9" t="s">
        <v>42</v>
      </c>
      <c r="L27" s="9" t="s">
        <v>43</v>
      </c>
      <c r="M27" s="9" t="s">
        <v>44</v>
      </c>
      <c r="N27" s="9" t="s">
        <v>45</v>
      </c>
      <c r="O27" s="9" t="s">
        <v>46</v>
      </c>
      <c r="P27" s="9" t="s">
        <v>47</v>
      </c>
      <c r="Q27" s="9" t="s">
        <v>47</v>
      </c>
      <c r="R27" s="9" t="s">
        <v>48</v>
      </c>
      <c r="S27" s="9" t="s">
        <v>48</v>
      </c>
      <c r="T27" s="9" t="s">
        <v>49</v>
      </c>
      <c r="U27" s="9" t="s">
        <v>50</v>
      </c>
      <c r="V27" s="9" t="s">
        <v>51</v>
      </c>
      <c r="W27" s="9" t="s">
        <v>52</v>
      </c>
      <c r="X27" s="9" t="s">
        <v>52</v>
      </c>
      <c r="Y27" s="9" t="s">
        <v>52</v>
      </c>
      <c r="Z27" s="9" t="s">
        <v>52</v>
      </c>
      <c r="AA27" s="9" t="s">
        <v>52</v>
      </c>
      <c r="AB27" s="9" t="s">
        <v>52</v>
      </c>
      <c r="AC27" s="9" t="s">
        <v>52</v>
      </c>
      <c r="AD27" s="9" t="s">
        <v>53</v>
      </c>
      <c r="AE27" s="9" t="s">
        <v>54</v>
      </c>
      <c r="AF27" s="9" t="s">
        <v>55</v>
      </c>
      <c r="AG27" s="9" t="s">
        <v>56</v>
      </c>
      <c r="AH27" s="9" t="s">
        <v>57</v>
      </c>
      <c r="AI27" s="9" t="s">
        <v>58</v>
      </c>
      <c r="AJ27" s="9" t="s">
        <v>59</v>
      </c>
      <c r="AK27" s="9" t="s">
        <v>60</v>
      </c>
      <c r="AL27" s="9" t="s">
        <v>61</v>
      </c>
      <c r="AM27" s="9" t="s">
        <v>62</v>
      </c>
      <c r="AN27" s="9" t="s">
        <v>63</v>
      </c>
      <c r="AO27" s="9" t="s">
        <v>63</v>
      </c>
      <c r="AP27" s="9" t="s">
        <v>63</v>
      </c>
      <c r="AQ27" s="9" t="s">
        <v>63</v>
      </c>
      <c r="AR27" s="9" t="s">
        <v>64</v>
      </c>
      <c r="AS27" s="9" t="s">
        <v>65</v>
      </c>
      <c r="AT27" s="9" t="s">
        <v>66</v>
      </c>
      <c r="AU27" s="9" t="s">
        <v>67</v>
      </c>
      <c r="AV27" s="9" t="s">
        <v>68</v>
      </c>
      <c r="AW27" s="9" t="s">
        <v>68</v>
      </c>
    </row>
    <row r="28" spans="1:50" x14ac:dyDescent="0.2">
      <c r="A28" s="5" t="s">
        <v>143</v>
      </c>
      <c r="B28" s="6" t="s">
        <v>70</v>
      </c>
      <c r="C28" s="6" t="s">
        <v>71</v>
      </c>
      <c r="D28" s="6" t="s">
        <v>72</v>
      </c>
      <c r="E28" s="6" t="s">
        <v>73</v>
      </c>
      <c r="F28" s="6" t="s">
        <v>74</v>
      </c>
      <c r="G28" s="6" t="s">
        <v>75</v>
      </c>
      <c r="H28" s="6" t="s">
        <v>76</v>
      </c>
      <c r="I28" s="6" t="s">
        <v>77</v>
      </c>
      <c r="J28" s="6" t="s">
        <v>78</v>
      </c>
      <c r="K28" s="6" t="s">
        <v>79</v>
      </c>
      <c r="L28" s="6" t="s">
        <v>80</v>
      </c>
      <c r="M28" s="6" t="s">
        <v>81</v>
      </c>
      <c r="N28" s="6" t="s">
        <v>82</v>
      </c>
      <c r="O28" s="6" t="s">
        <v>83</v>
      </c>
      <c r="P28" s="6" t="s">
        <v>84</v>
      </c>
      <c r="Q28" s="6" t="s">
        <v>85</v>
      </c>
      <c r="R28" s="6" t="s">
        <v>86</v>
      </c>
      <c r="S28" s="6" t="s">
        <v>87</v>
      </c>
      <c r="T28" s="6" t="s">
        <v>88</v>
      </c>
      <c r="U28" s="6" t="s">
        <v>89</v>
      </c>
      <c r="V28" s="6" t="s">
        <v>90</v>
      </c>
      <c r="W28" s="6" t="s">
        <v>91</v>
      </c>
      <c r="X28" s="6" t="s">
        <v>92</v>
      </c>
      <c r="Y28" s="6" t="s">
        <v>93</v>
      </c>
      <c r="Z28" s="6" t="s">
        <v>94</v>
      </c>
      <c r="AA28" s="6" t="s">
        <v>95</v>
      </c>
      <c r="AB28" s="6" t="s">
        <v>96</v>
      </c>
      <c r="AC28" s="6" t="s">
        <v>97</v>
      </c>
      <c r="AD28" s="6" t="s">
        <v>98</v>
      </c>
      <c r="AE28" s="6" t="s">
        <v>99</v>
      </c>
      <c r="AF28" s="6" t="s">
        <v>100</v>
      </c>
      <c r="AG28" s="6" t="s">
        <v>101</v>
      </c>
      <c r="AH28" s="6" t="s">
        <v>102</v>
      </c>
      <c r="AI28" s="6" t="s">
        <v>103</v>
      </c>
      <c r="AJ28" s="6" t="s">
        <v>104</v>
      </c>
      <c r="AK28" s="6" t="s">
        <v>105</v>
      </c>
      <c r="AL28" s="6" t="s">
        <v>106</v>
      </c>
      <c r="AM28" s="6" t="s">
        <v>107</v>
      </c>
      <c r="AN28" s="6" t="s">
        <v>108</v>
      </c>
      <c r="AO28" s="6" t="s">
        <v>109</v>
      </c>
      <c r="AP28" s="6" t="s">
        <v>110</v>
      </c>
      <c r="AQ28" s="6" t="s">
        <v>111</v>
      </c>
      <c r="AR28" s="6" t="s">
        <v>112</v>
      </c>
      <c r="AS28" s="6" t="s">
        <v>113</v>
      </c>
      <c r="AT28" s="6" t="s">
        <v>114</v>
      </c>
      <c r="AU28" s="6" t="s">
        <v>115</v>
      </c>
      <c r="AV28" s="6" t="s">
        <v>116</v>
      </c>
      <c r="AW28" s="6" t="s">
        <v>117</v>
      </c>
      <c r="AX28" s="6" t="s">
        <v>118</v>
      </c>
    </row>
    <row r="29" spans="1:50" x14ac:dyDescent="0.2">
      <c r="A29" s="3" t="s">
        <v>119</v>
      </c>
      <c r="B29" s="3" t="s">
        <v>120</v>
      </c>
      <c r="C29" s="3">
        <v>2</v>
      </c>
      <c r="D29" s="3"/>
      <c r="E29" s="3"/>
      <c r="F29" s="3"/>
      <c r="G29" s="3"/>
      <c r="H29" s="3"/>
      <c r="I29" s="3"/>
      <c r="J29" s="3">
        <v>47</v>
      </c>
      <c r="K29" s="3"/>
      <c r="L29" s="3"/>
      <c r="M29" s="3"/>
      <c r="N29" s="3"/>
      <c r="O29" s="3"/>
      <c r="P29" s="3"/>
      <c r="Q29" s="3"/>
      <c r="R29" s="3">
        <v>1</v>
      </c>
      <c r="S29" s="3"/>
      <c r="T29" s="3"/>
      <c r="U29" s="3"/>
      <c r="V29" s="3"/>
      <c r="W29" s="3">
        <v>6</v>
      </c>
      <c r="X29" s="3"/>
      <c r="Y29" s="3">
        <v>2</v>
      </c>
      <c r="Z29" s="3">
        <v>11</v>
      </c>
      <c r="AA29" s="3">
        <v>7</v>
      </c>
      <c r="AB29" s="3"/>
      <c r="AC29" s="3"/>
      <c r="AD29" s="3"/>
      <c r="AE29" s="3">
        <v>8</v>
      </c>
      <c r="AF29" s="3"/>
      <c r="AG29" s="3">
        <v>2</v>
      </c>
      <c r="AH29" s="3"/>
      <c r="AI29" s="3"/>
      <c r="AJ29" s="3">
        <v>2</v>
      </c>
      <c r="AK29" s="3"/>
      <c r="AL29" s="3">
        <v>4</v>
      </c>
      <c r="AM29" s="3"/>
      <c r="AN29" s="3"/>
      <c r="AO29" s="3"/>
      <c r="AP29" s="3"/>
      <c r="AQ29" s="3"/>
      <c r="AR29" s="3"/>
      <c r="AS29" s="3"/>
      <c r="AT29" s="3">
        <v>20</v>
      </c>
      <c r="AU29" s="3"/>
      <c r="AV29" s="3">
        <v>2</v>
      </c>
      <c r="AW29" s="3"/>
      <c r="AX29" s="6">
        <f>SUM(C29:AW29)</f>
        <v>114</v>
      </c>
    </row>
    <row r="30" spans="1:50" x14ac:dyDescent="0.2">
      <c r="A30" s="3" t="s">
        <v>121</v>
      </c>
      <c r="B30" s="3" t="s">
        <v>120</v>
      </c>
      <c r="C30" s="3">
        <v>5</v>
      </c>
      <c r="D30" s="3"/>
      <c r="E30" s="3"/>
      <c r="F30" s="3"/>
      <c r="G30" s="3"/>
      <c r="H30" s="3"/>
      <c r="I30" s="3">
        <v>1</v>
      </c>
      <c r="J30" s="3">
        <v>95</v>
      </c>
      <c r="K30" s="3">
        <v>2</v>
      </c>
      <c r="L30" s="3">
        <v>4</v>
      </c>
      <c r="M30" s="3"/>
      <c r="N30" s="3"/>
      <c r="O30" s="3"/>
      <c r="P30" s="3"/>
      <c r="Q30" s="3"/>
      <c r="R30" s="3"/>
      <c r="S30" s="3"/>
      <c r="T30" s="3"/>
      <c r="U30" s="3"/>
      <c r="V30" s="3">
        <v>5</v>
      </c>
      <c r="W30" s="3"/>
      <c r="X30" s="3"/>
      <c r="Y30" s="3"/>
      <c r="Z30" s="3"/>
      <c r="AA30" s="3"/>
      <c r="AB30" s="3">
        <v>1</v>
      </c>
      <c r="AC30" s="3"/>
      <c r="AD30" s="3"/>
      <c r="AE30" s="3"/>
      <c r="AF30" s="3"/>
      <c r="AG30" s="3"/>
      <c r="AH30" s="3">
        <v>8</v>
      </c>
      <c r="AI30" s="3">
        <v>21</v>
      </c>
      <c r="AJ30" s="3"/>
      <c r="AK30" s="3"/>
      <c r="AL30" s="3"/>
      <c r="AM30" s="3"/>
      <c r="AN30" s="3"/>
      <c r="AO30" s="3"/>
      <c r="AP30" s="3"/>
      <c r="AQ30" s="3"/>
      <c r="AR30" s="3"/>
      <c r="AS30" s="3">
        <v>3</v>
      </c>
      <c r="AT30" s="3">
        <v>65</v>
      </c>
      <c r="AU30" s="3"/>
      <c r="AV30" s="3">
        <v>14</v>
      </c>
      <c r="AW30" s="3"/>
      <c r="AX30" s="6">
        <f t="shared" ref="AX30:AX49" si="2">SUM(C30:AW30)</f>
        <v>224</v>
      </c>
    </row>
    <row r="31" spans="1:50" x14ac:dyDescent="0.2">
      <c r="A31" s="3" t="s">
        <v>122</v>
      </c>
      <c r="B31" s="3" t="s">
        <v>120</v>
      </c>
      <c r="C31" s="3">
        <v>9</v>
      </c>
      <c r="D31" s="3"/>
      <c r="E31" s="3">
        <v>2</v>
      </c>
      <c r="F31" s="3"/>
      <c r="G31" s="3"/>
      <c r="H31" s="3"/>
      <c r="I31" s="3">
        <v>4</v>
      </c>
      <c r="J31" s="3">
        <v>49</v>
      </c>
      <c r="K31" s="3">
        <v>1</v>
      </c>
      <c r="L31" s="3"/>
      <c r="M31" s="3"/>
      <c r="N31" s="3"/>
      <c r="O31" s="3">
        <v>5</v>
      </c>
      <c r="P31" s="3"/>
      <c r="Q31" s="3"/>
      <c r="R31" s="3">
        <v>2</v>
      </c>
      <c r="S31" s="3"/>
      <c r="T31" s="3">
        <v>2</v>
      </c>
      <c r="U31" s="3">
        <v>8</v>
      </c>
      <c r="V31" s="3">
        <v>2</v>
      </c>
      <c r="W31" s="3"/>
      <c r="X31" s="3">
        <v>1</v>
      </c>
      <c r="Y31" s="3">
        <v>1</v>
      </c>
      <c r="Z31" s="3">
        <v>15</v>
      </c>
      <c r="AA31" s="3"/>
      <c r="AB31" s="3"/>
      <c r="AC31" s="3">
        <v>1</v>
      </c>
      <c r="AD31" s="3"/>
      <c r="AE31" s="3"/>
      <c r="AF31" s="3"/>
      <c r="AG31" s="3"/>
      <c r="AH31" s="3">
        <v>3</v>
      </c>
      <c r="AI31" s="3">
        <v>26</v>
      </c>
      <c r="AJ31" s="3"/>
      <c r="AK31" s="3"/>
      <c r="AL31" s="3"/>
      <c r="AM31" s="3"/>
      <c r="AN31" s="3"/>
      <c r="AO31" s="3"/>
      <c r="AP31" s="3"/>
      <c r="AQ31" s="3"/>
      <c r="AR31" s="3"/>
      <c r="AS31" s="3">
        <v>2</v>
      </c>
      <c r="AT31" s="3">
        <v>1</v>
      </c>
      <c r="AU31" s="3"/>
      <c r="AV31" s="3">
        <v>50</v>
      </c>
      <c r="AW31" s="3">
        <v>3</v>
      </c>
      <c r="AX31" s="6">
        <f t="shared" si="2"/>
        <v>187</v>
      </c>
    </row>
    <row r="32" spans="1:50" x14ac:dyDescent="0.2">
      <c r="A32" s="3" t="s">
        <v>123</v>
      </c>
      <c r="B32" s="3" t="s">
        <v>120</v>
      </c>
      <c r="C32" s="3">
        <v>1</v>
      </c>
      <c r="D32" s="3"/>
      <c r="E32" s="3"/>
      <c r="F32" s="3"/>
      <c r="G32" s="3"/>
      <c r="H32" s="3"/>
      <c r="I32" s="3">
        <v>1</v>
      </c>
      <c r="J32" s="3">
        <v>1</v>
      </c>
      <c r="K32" s="3"/>
      <c r="L32" s="3"/>
      <c r="M32" s="3"/>
      <c r="N32" s="3">
        <v>50</v>
      </c>
      <c r="O32" s="3">
        <v>1</v>
      </c>
      <c r="P32" s="3">
        <v>2</v>
      </c>
      <c r="Q32" s="3"/>
      <c r="R32" s="3">
        <v>2</v>
      </c>
      <c r="S32" s="3"/>
      <c r="T32" s="3">
        <v>3</v>
      </c>
      <c r="U32" s="3">
        <v>2</v>
      </c>
      <c r="V32" s="3">
        <v>2</v>
      </c>
      <c r="W32" s="3"/>
      <c r="X32" s="3">
        <v>2</v>
      </c>
      <c r="Y32" s="3">
        <v>3</v>
      </c>
      <c r="Z32" s="3">
        <v>12</v>
      </c>
      <c r="AA32" s="3"/>
      <c r="AB32" s="3"/>
      <c r="AC32" s="3">
        <v>3</v>
      </c>
      <c r="AD32" s="3"/>
      <c r="AE32" s="3">
        <v>1</v>
      </c>
      <c r="AF32" s="3"/>
      <c r="AG32" s="3"/>
      <c r="AH32" s="3"/>
      <c r="AI32" s="3"/>
      <c r="AJ32" s="3"/>
      <c r="AK32" s="3">
        <v>3</v>
      </c>
      <c r="AL32" s="3"/>
      <c r="AM32" s="3"/>
      <c r="AN32" s="3"/>
      <c r="AO32" s="3"/>
      <c r="AP32" s="3">
        <v>4</v>
      </c>
      <c r="AQ32" s="3"/>
      <c r="AR32" s="3"/>
      <c r="AS32" s="3">
        <v>1</v>
      </c>
      <c r="AT32" s="3"/>
      <c r="AU32" s="3"/>
      <c r="AV32" s="3"/>
      <c r="AW32" s="3"/>
      <c r="AX32" s="6">
        <f t="shared" si="2"/>
        <v>94</v>
      </c>
    </row>
    <row r="33" spans="1:50" x14ac:dyDescent="0.2">
      <c r="A33" s="3" t="s">
        <v>124</v>
      </c>
      <c r="B33" s="3" t="s">
        <v>120</v>
      </c>
      <c r="C33" s="3">
        <v>6</v>
      </c>
      <c r="D33" s="3"/>
      <c r="E33" s="3">
        <v>10</v>
      </c>
      <c r="F33" s="3">
        <v>2</v>
      </c>
      <c r="G33" s="3"/>
      <c r="H33" s="3"/>
      <c r="I33" s="3">
        <v>4</v>
      </c>
      <c r="J33" s="3"/>
      <c r="K33" s="3"/>
      <c r="L33" s="3"/>
      <c r="M33" s="3"/>
      <c r="N33" s="3"/>
      <c r="O33" s="3"/>
      <c r="P33" s="3">
        <v>12</v>
      </c>
      <c r="Q33" s="3"/>
      <c r="R33" s="3">
        <v>6</v>
      </c>
      <c r="S33" s="3"/>
      <c r="T33" s="3">
        <v>3</v>
      </c>
      <c r="U33" s="3"/>
      <c r="V33" s="3">
        <v>5</v>
      </c>
      <c r="W33" s="3"/>
      <c r="X33" s="3"/>
      <c r="Y33" s="3">
        <v>6</v>
      </c>
      <c r="Z33" s="3">
        <v>6</v>
      </c>
      <c r="AA33" s="3"/>
      <c r="AB33" s="3"/>
      <c r="AC33" s="3">
        <v>2</v>
      </c>
      <c r="AD33" s="3">
        <v>3</v>
      </c>
      <c r="AE33" s="3"/>
      <c r="AF33" s="3"/>
      <c r="AG33" s="3"/>
      <c r="AH33" s="3"/>
      <c r="AI33" s="3">
        <v>18</v>
      </c>
      <c r="AJ33" s="3"/>
      <c r="AK33" s="3">
        <v>7</v>
      </c>
      <c r="AL33" s="3"/>
      <c r="AM33" s="3"/>
      <c r="AN33" s="3"/>
      <c r="AO33" s="3"/>
      <c r="AP33" s="3"/>
      <c r="AQ33" s="3"/>
      <c r="AR33" s="3"/>
      <c r="AS33" s="3">
        <v>1</v>
      </c>
      <c r="AT33" s="3"/>
      <c r="AU33" s="3"/>
      <c r="AV33" s="3">
        <v>2</v>
      </c>
      <c r="AW33" s="3">
        <v>1</v>
      </c>
      <c r="AX33" s="6">
        <f t="shared" si="2"/>
        <v>94</v>
      </c>
    </row>
    <row r="34" spans="1:50" x14ac:dyDescent="0.2">
      <c r="A34" s="3" t="s">
        <v>125</v>
      </c>
      <c r="B34" s="3" t="s">
        <v>120</v>
      </c>
      <c r="C34" s="3">
        <v>17</v>
      </c>
      <c r="D34" s="3"/>
      <c r="E34" s="3"/>
      <c r="F34" s="3">
        <v>22</v>
      </c>
      <c r="G34" s="3"/>
      <c r="H34" s="3"/>
      <c r="I34" s="3"/>
      <c r="J34" s="3">
        <v>54</v>
      </c>
      <c r="K34" s="3">
        <v>1</v>
      </c>
      <c r="L34" s="3"/>
      <c r="M34" s="3">
        <v>1</v>
      </c>
      <c r="N34" s="3"/>
      <c r="O34" s="3"/>
      <c r="P34" s="3"/>
      <c r="Q34" s="3"/>
      <c r="R34" s="3"/>
      <c r="S34" s="3"/>
      <c r="T34" s="3">
        <v>5</v>
      </c>
      <c r="U34" s="3"/>
      <c r="V34" s="3"/>
      <c r="W34" s="3"/>
      <c r="X34" s="3"/>
      <c r="Y34" s="3"/>
      <c r="Z34" s="3"/>
      <c r="AA34" s="3"/>
      <c r="AB34" s="3"/>
      <c r="AC34" s="3"/>
      <c r="AD34" s="3">
        <v>6</v>
      </c>
      <c r="AE34" s="3"/>
      <c r="AF34" s="3"/>
      <c r="AG34" s="3">
        <v>2</v>
      </c>
      <c r="AH34" s="3"/>
      <c r="AI34" s="3"/>
      <c r="AJ34" s="3"/>
      <c r="AK34" s="3"/>
      <c r="AL34" s="3">
        <v>20</v>
      </c>
      <c r="AM34" s="3">
        <v>2</v>
      </c>
      <c r="AN34" s="3"/>
      <c r="AO34" s="3"/>
      <c r="AP34" s="3"/>
      <c r="AQ34" s="3"/>
      <c r="AR34" s="3">
        <v>3</v>
      </c>
      <c r="AS34" s="3">
        <v>2</v>
      </c>
      <c r="AT34" s="3"/>
      <c r="AU34" s="3">
        <v>4</v>
      </c>
      <c r="AV34" s="3">
        <v>2</v>
      </c>
      <c r="AW34" s="3"/>
      <c r="AX34" s="6">
        <f t="shared" si="2"/>
        <v>141</v>
      </c>
    </row>
    <row r="35" spans="1:50" x14ac:dyDescent="0.2">
      <c r="A35" s="3" t="s">
        <v>126</v>
      </c>
      <c r="B35" s="3" t="s">
        <v>120</v>
      </c>
      <c r="C35" s="3">
        <v>17</v>
      </c>
      <c r="D35" s="3"/>
      <c r="E35" s="3">
        <v>18</v>
      </c>
      <c r="F35" s="3"/>
      <c r="G35" s="3"/>
      <c r="H35" s="3"/>
      <c r="I35" s="3"/>
      <c r="J35" s="3">
        <v>22</v>
      </c>
      <c r="K35" s="3"/>
      <c r="L35" s="3">
        <v>1</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v>6</v>
      </c>
      <c r="AT35" s="3"/>
      <c r="AU35" s="3"/>
      <c r="AV35" s="3"/>
      <c r="AW35" s="3"/>
      <c r="AX35" s="6">
        <f t="shared" si="2"/>
        <v>64</v>
      </c>
    </row>
    <row r="36" spans="1:50" x14ac:dyDescent="0.2">
      <c r="A36" s="3" t="s">
        <v>127</v>
      </c>
      <c r="B36" s="3" t="s">
        <v>120</v>
      </c>
      <c r="C36" s="3">
        <v>1</v>
      </c>
      <c r="D36" s="3"/>
      <c r="E36" s="3">
        <v>4</v>
      </c>
      <c r="F36" s="3">
        <v>1</v>
      </c>
      <c r="G36" s="3"/>
      <c r="H36" s="3"/>
      <c r="I36" s="3"/>
      <c r="J36" s="3">
        <v>47</v>
      </c>
      <c r="K36" s="3">
        <v>4</v>
      </c>
      <c r="L36" s="3">
        <v>16</v>
      </c>
      <c r="M36" s="3">
        <v>1</v>
      </c>
      <c r="N36" s="3"/>
      <c r="O36" s="3">
        <v>2</v>
      </c>
      <c r="P36" s="3">
        <v>3</v>
      </c>
      <c r="Q36" s="3"/>
      <c r="R36" s="3"/>
      <c r="S36" s="3"/>
      <c r="T36" s="3"/>
      <c r="U36" s="3">
        <v>2</v>
      </c>
      <c r="V36" s="3"/>
      <c r="W36" s="3"/>
      <c r="X36" s="3"/>
      <c r="Y36" s="3">
        <v>1</v>
      </c>
      <c r="Z36" s="3">
        <v>2</v>
      </c>
      <c r="AA36" s="3"/>
      <c r="AB36" s="3"/>
      <c r="AC36" s="3">
        <v>1</v>
      </c>
      <c r="AD36" s="3"/>
      <c r="AE36" s="3"/>
      <c r="AF36" s="3"/>
      <c r="AG36" s="3"/>
      <c r="AH36" s="3"/>
      <c r="AI36" s="3">
        <v>22</v>
      </c>
      <c r="AJ36" s="3"/>
      <c r="AK36" s="3"/>
      <c r="AL36" s="3">
        <v>4</v>
      </c>
      <c r="AM36" s="3"/>
      <c r="AN36" s="3"/>
      <c r="AO36" s="3"/>
      <c r="AP36" s="3"/>
      <c r="AQ36" s="3">
        <v>5</v>
      </c>
      <c r="AR36" s="3"/>
      <c r="AS36" s="3"/>
      <c r="AT36" s="3"/>
      <c r="AU36" s="3"/>
      <c r="AV36" s="3">
        <v>1</v>
      </c>
      <c r="AW36" s="3"/>
      <c r="AX36" s="6">
        <f t="shared" si="2"/>
        <v>117</v>
      </c>
    </row>
    <row r="37" spans="1:50" x14ac:dyDescent="0.2">
      <c r="A37" s="3" t="s">
        <v>128</v>
      </c>
      <c r="B37" s="3" t="s">
        <v>120</v>
      </c>
      <c r="C37" s="3">
        <v>2</v>
      </c>
      <c r="D37" s="3"/>
      <c r="E37" s="3">
        <v>2</v>
      </c>
      <c r="F37" s="3"/>
      <c r="G37" s="3"/>
      <c r="H37" s="3"/>
      <c r="I37" s="3"/>
      <c r="J37" s="3">
        <v>26</v>
      </c>
      <c r="K37" s="3">
        <v>5</v>
      </c>
      <c r="L37" s="3">
        <v>15</v>
      </c>
      <c r="M37" s="3"/>
      <c r="N37" s="3"/>
      <c r="O37" s="3">
        <v>5</v>
      </c>
      <c r="P37" s="3">
        <v>1</v>
      </c>
      <c r="Q37" s="3"/>
      <c r="R37" s="3">
        <v>3</v>
      </c>
      <c r="S37" s="3"/>
      <c r="T37" s="3"/>
      <c r="U37" s="3">
        <v>1</v>
      </c>
      <c r="V37" s="3"/>
      <c r="W37" s="3">
        <v>2</v>
      </c>
      <c r="X37" s="3">
        <v>1</v>
      </c>
      <c r="Y37" s="3">
        <v>5</v>
      </c>
      <c r="Z37" s="3">
        <v>1</v>
      </c>
      <c r="AA37" s="3">
        <v>2</v>
      </c>
      <c r="AB37" s="3"/>
      <c r="AC37" s="3">
        <v>4</v>
      </c>
      <c r="AD37" s="3"/>
      <c r="AE37" s="3"/>
      <c r="AF37" s="3"/>
      <c r="AG37" s="3"/>
      <c r="AH37" s="3"/>
      <c r="AI37" s="3">
        <v>8</v>
      </c>
      <c r="AJ37" s="3"/>
      <c r="AK37" s="3"/>
      <c r="AL37" s="3"/>
      <c r="AM37" s="3"/>
      <c r="AN37" s="3">
        <v>1</v>
      </c>
      <c r="AO37" s="3">
        <v>1</v>
      </c>
      <c r="AP37" s="3">
        <v>17</v>
      </c>
      <c r="AQ37" s="3">
        <v>3</v>
      </c>
      <c r="AR37" s="3">
        <v>6</v>
      </c>
      <c r="AS37" s="3"/>
      <c r="AT37" s="3"/>
      <c r="AU37" s="3"/>
      <c r="AV37" s="3">
        <v>27</v>
      </c>
      <c r="AW37" s="3">
        <v>1</v>
      </c>
      <c r="AX37" s="6">
        <f t="shared" si="2"/>
        <v>139</v>
      </c>
    </row>
    <row r="38" spans="1:50" x14ac:dyDescent="0.2">
      <c r="A38" s="3" t="s">
        <v>129</v>
      </c>
      <c r="B38" s="3" t="s">
        <v>130</v>
      </c>
      <c r="C38" s="3"/>
      <c r="D38" s="3"/>
      <c r="E38" s="3"/>
      <c r="F38" s="3"/>
      <c r="G38" s="3"/>
      <c r="H38" s="3"/>
      <c r="I38" s="3"/>
      <c r="J38" s="3">
        <v>12</v>
      </c>
      <c r="K38" s="3">
        <v>1</v>
      </c>
      <c r="L38" s="3"/>
      <c r="M38" s="3"/>
      <c r="N38" s="3"/>
      <c r="O38" s="3">
        <v>2</v>
      </c>
      <c r="P38" s="3">
        <v>5</v>
      </c>
      <c r="Q38" s="3"/>
      <c r="R38" s="3"/>
      <c r="S38" s="3"/>
      <c r="T38" s="3">
        <v>2</v>
      </c>
      <c r="U38" s="3"/>
      <c r="V38" s="3"/>
      <c r="W38" s="3"/>
      <c r="X38" s="3"/>
      <c r="Y38" s="3">
        <v>3</v>
      </c>
      <c r="Z38" s="3"/>
      <c r="AA38" s="3"/>
      <c r="AB38" s="3"/>
      <c r="AC38" s="3"/>
      <c r="AD38" s="3"/>
      <c r="AE38" s="3"/>
      <c r="AF38" s="3"/>
      <c r="AG38" s="3"/>
      <c r="AH38" s="3"/>
      <c r="AI38" s="3">
        <v>4</v>
      </c>
      <c r="AJ38" s="3">
        <v>1</v>
      </c>
      <c r="AK38" s="3"/>
      <c r="AL38" s="3"/>
      <c r="AM38" s="3"/>
      <c r="AN38" s="3"/>
      <c r="AO38" s="3"/>
      <c r="AP38" s="3"/>
      <c r="AQ38" s="3"/>
      <c r="AR38" s="3"/>
      <c r="AS38" s="3">
        <v>3</v>
      </c>
      <c r="AT38" s="3"/>
      <c r="AU38" s="3"/>
      <c r="AV38" s="3"/>
      <c r="AW38" s="3"/>
      <c r="AX38" s="6">
        <f t="shared" si="2"/>
        <v>33</v>
      </c>
    </row>
    <row r="39" spans="1:50" x14ac:dyDescent="0.2">
      <c r="A39" s="3" t="s">
        <v>131</v>
      </c>
      <c r="B39" s="3" t="s">
        <v>130</v>
      </c>
      <c r="C39" s="3"/>
      <c r="D39" s="3"/>
      <c r="E39" s="3"/>
      <c r="F39" s="3">
        <v>10</v>
      </c>
      <c r="G39" s="3"/>
      <c r="H39" s="3"/>
      <c r="I39" s="3">
        <v>3</v>
      </c>
      <c r="J39" s="3">
        <v>30</v>
      </c>
      <c r="K39" s="3">
        <v>12</v>
      </c>
      <c r="L39" s="3">
        <v>18</v>
      </c>
      <c r="M39" s="3"/>
      <c r="N39" s="3">
        <v>25</v>
      </c>
      <c r="O39" s="3">
        <v>12</v>
      </c>
      <c r="P39" s="3"/>
      <c r="Q39" s="3"/>
      <c r="R39" s="3"/>
      <c r="S39" s="3"/>
      <c r="T39" s="3"/>
      <c r="U39" s="3">
        <v>4</v>
      </c>
      <c r="V39" s="3"/>
      <c r="W39" s="3"/>
      <c r="X39" s="3"/>
      <c r="Y39" s="3"/>
      <c r="Z39" s="3">
        <v>6</v>
      </c>
      <c r="AA39" s="3">
        <v>3</v>
      </c>
      <c r="AB39" s="3">
        <v>4</v>
      </c>
      <c r="AC39" s="3"/>
      <c r="AD39" s="3"/>
      <c r="AE39" s="3"/>
      <c r="AF39" s="3"/>
      <c r="AG39" s="3"/>
      <c r="AH39" s="3"/>
      <c r="AI39" s="3"/>
      <c r="AJ39" s="3">
        <v>54</v>
      </c>
      <c r="AK39" s="3">
        <v>6</v>
      </c>
      <c r="AL39" s="3">
        <v>8</v>
      </c>
      <c r="AM39" s="3"/>
      <c r="AN39" s="3"/>
      <c r="AO39" s="3"/>
      <c r="AP39" s="3">
        <v>1</v>
      </c>
      <c r="AQ39" s="3"/>
      <c r="AR39" s="3"/>
      <c r="AS39" s="3">
        <v>1</v>
      </c>
      <c r="AT39" s="3">
        <v>14</v>
      </c>
      <c r="AU39" s="3">
        <v>16</v>
      </c>
      <c r="AV39" s="3">
        <v>16</v>
      </c>
      <c r="AW39" s="3">
        <v>2</v>
      </c>
      <c r="AX39" s="6">
        <f t="shared" si="2"/>
        <v>245</v>
      </c>
    </row>
    <row r="40" spans="1:50" x14ac:dyDescent="0.2">
      <c r="A40" s="3" t="s">
        <v>132</v>
      </c>
      <c r="B40" s="3" t="s">
        <v>130</v>
      </c>
      <c r="C40" s="3"/>
      <c r="D40" s="3"/>
      <c r="E40" s="3">
        <v>17</v>
      </c>
      <c r="F40" s="3"/>
      <c r="G40" s="3"/>
      <c r="H40" s="3"/>
      <c r="I40" s="3"/>
      <c r="J40" s="3">
        <v>39</v>
      </c>
      <c r="K40" s="3">
        <v>1</v>
      </c>
      <c r="L40" s="3">
        <v>3</v>
      </c>
      <c r="M40" s="3"/>
      <c r="N40" s="3"/>
      <c r="O40" s="3">
        <v>5</v>
      </c>
      <c r="P40" s="3"/>
      <c r="Q40" s="3"/>
      <c r="R40" s="3"/>
      <c r="S40" s="3"/>
      <c r="T40" s="3"/>
      <c r="U40" s="3"/>
      <c r="V40" s="3">
        <v>3</v>
      </c>
      <c r="W40" s="3"/>
      <c r="X40" s="3"/>
      <c r="Y40" s="3"/>
      <c r="Z40" s="3">
        <v>1</v>
      </c>
      <c r="AA40" s="3"/>
      <c r="AB40" s="3"/>
      <c r="AC40" s="3"/>
      <c r="AD40" s="3"/>
      <c r="AE40" s="3"/>
      <c r="AF40" s="3"/>
      <c r="AG40" s="3"/>
      <c r="AH40" s="3"/>
      <c r="AI40" s="3">
        <v>1</v>
      </c>
      <c r="AJ40" s="3">
        <v>7</v>
      </c>
      <c r="AK40" s="3"/>
      <c r="AL40" s="3"/>
      <c r="AM40" s="3"/>
      <c r="AN40" s="3"/>
      <c r="AO40" s="3"/>
      <c r="AP40" s="3"/>
      <c r="AQ40" s="3"/>
      <c r="AR40" s="3">
        <v>3</v>
      </c>
      <c r="AS40" s="3">
        <v>2</v>
      </c>
      <c r="AT40" s="3">
        <v>11</v>
      </c>
      <c r="AU40" s="3"/>
      <c r="AV40" s="3">
        <v>12</v>
      </c>
      <c r="AW40" s="3"/>
      <c r="AX40" s="6">
        <f t="shared" si="2"/>
        <v>105</v>
      </c>
    </row>
    <row r="41" spans="1:50" x14ac:dyDescent="0.2">
      <c r="A41" s="3" t="s">
        <v>133</v>
      </c>
      <c r="B41" s="3" t="s">
        <v>20</v>
      </c>
      <c r="C41" s="3"/>
      <c r="D41" s="3"/>
      <c r="E41" s="3">
        <v>8</v>
      </c>
      <c r="F41" s="3"/>
      <c r="G41" s="3"/>
      <c r="H41" s="3">
        <v>9</v>
      </c>
      <c r="I41" s="3"/>
      <c r="J41" s="3"/>
      <c r="K41" s="3">
        <v>4</v>
      </c>
      <c r="L41" s="3"/>
      <c r="M41" s="3"/>
      <c r="N41" s="3"/>
      <c r="O41" s="3"/>
      <c r="P41" s="3"/>
      <c r="Q41" s="3">
        <v>1</v>
      </c>
      <c r="R41" s="3"/>
      <c r="S41" s="3">
        <v>9</v>
      </c>
      <c r="T41" s="3"/>
      <c r="U41" s="3"/>
      <c r="V41" s="3">
        <v>4</v>
      </c>
      <c r="W41" s="3"/>
      <c r="X41" s="3"/>
      <c r="Y41" s="3"/>
      <c r="Z41" s="3"/>
      <c r="AA41" s="3"/>
      <c r="AB41" s="3"/>
      <c r="AC41" s="3">
        <v>4</v>
      </c>
      <c r="AD41" s="3">
        <v>2</v>
      </c>
      <c r="AE41" s="3"/>
      <c r="AF41" s="3"/>
      <c r="AG41" s="3">
        <v>1</v>
      </c>
      <c r="AH41" s="3"/>
      <c r="AI41" s="3"/>
      <c r="AJ41" s="3"/>
      <c r="AK41" s="3"/>
      <c r="AL41" s="3"/>
      <c r="AM41" s="3"/>
      <c r="AN41" s="3"/>
      <c r="AO41" s="3"/>
      <c r="AP41" s="3">
        <v>2</v>
      </c>
      <c r="AQ41" s="3">
        <v>2</v>
      </c>
      <c r="AR41" s="3"/>
      <c r="AS41" s="3">
        <v>1</v>
      </c>
      <c r="AT41" s="3"/>
      <c r="AU41" s="3"/>
      <c r="AV41" s="3">
        <v>12</v>
      </c>
      <c r="AW41" s="3"/>
      <c r="AX41" s="6">
        <f t="shared" si="2"/>
        <v>59</v>
      </c>
    </row>
    <row r="42" spans="1:50" x14ac:dyDescent="0.2">
      <c r="A42" s="3" t="s">
        <v>134</v>
      </c>
      <c r="B42" s="3" t="s">
        <v>20</v>
      </c>
      <c r="C42" s="3">
        <v>10</v>
      </c>
      <c r="D42" s="3"/>
      <c r="E42" s="3"/>
      <c r="F42" s="3"/>
      <c r="G42" s="3"/>
      <c r="H42" s="3">
        <v>13</v>
      </c>
      <c r="I42" s="3">
        <v>1</v>
      </c>
      <c r="J42" s="3">
        <v>49</v>
      </c>
      <c r="K42" s="3">
        <v>8</v>
      </c>
      <c r="L42" s="3">
        <v>11</v>
      </c>
      <c r="M42" s="3"/>
      <c r="N42" s="3"/>
      <c r="O42" s="3"/>
      <c r="P42" s="3">
        <v>10</v>
      </c>
      <c r="Q42" s="3">
        <v>11</v>
      </c>
      <c r="R42" s="3"/>
      <c r="S42" s="3">
        <v>11</v>
      </c>
      <c r="T42" s="3"/>
      <c r="U42" s="3">
        <v>3</v>
      </c>
      <c r="V42" s="3">
        <v>6</v>
      </c>
      <c r="W42" s="3"/>
      <c r="X42" s="3"/>
      <c r="Y42" s="3"/>
      <c r="Z42" s="3"/>
      <c r="AA42" s="3"/>
      <c r="AB42" s="3"/>
      <c r="AC42" s="3"/>
      <c r="AD42" s="3"/>
      <c r="AE42" s="3"/>
      <c r="AF42" s="3"/>
      <c r="AG42" s="3"/>
      <c r="AH42" s="3">
        <v>3</v>
      </c>
      <c r="AI42" s="3"/>
      <c r="AJ42" s="3"/>
      <c r="AK42" s="3"/>
      <c r="AL42" s="3"/>
      <c r="AM42" s="3"/>
      <c r="AN42" s="3"/>
      <c r="AO42" s="3"/>
      <c r="AP42" s="3"/>
      <c r="AQ42" s="3"/>
      <c r="AR42" s="3"/>
      <c r="AS42" s="3">
        <v>5</v>
      </c>
      <c r="AT42" s="3"/>
      <c r="AU42" s="3"/>
      <c r="AV42" s="3">
        <v>4</v>
      </c>
      <c r="AW42" s="3">
        <v>8</v>
      </c>
      <c r="AX42" s="6">
        <f t="shared" si="2"/>
        <v>153</v>
      </c>
    </row>
    <row r="43" spans="1:50" x14ac:dyDescent="0.2">
      <c r="A43" s="3" t="s">
        <v>135</v>
      </c>
      <c r="B43" s="3" t="s">
        <v>14</v>
      </c>
      <c r="C43" s="3"/>
      <c r="D43" s="3"/>
      <c r="E43" s="3"/>
      <c r="F43" s="3"/>
      <c r="G43" s="3"/>
      <c r="H43" s="3"/>
      <c r="I43" s="3">
        <v>1</v>
      </c>
      <c r="J43" s="3">
        <v>12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v>2</v>
      </c>
      <c r="AT43" s="3"/>
      <c r="AU43" s="3"/>
      <c r="AV43" s="3"/>
      <c r="AW43" s="3"/>
      <c r="AX43" s="6">
        <f t="shared" si="2"/>
        <v>15</v>
      </c>
    </row>
    <row r="44" spans="1:50" x14ac:dyDescent="0.2">
      <c r="A44" s="3" t="s">
        <v>136</v>
      </c>
      <c r="B44" s="3" t="s">
        <v>14</v>
      </c>
      <c r="C44" s="3"/>
      <c r="D44" s="3">
        <v>9</v>
      </c>
      <c r="E44" s="3"/>
      <c r="F44" s="3">
        <v>21</v>
      </c>
      <c r="G44" s="3"/>
      <c r="H44" s="3"/>
      <c r="I44" s="3">
        <v>62</v>
      </c>
      <c r="J44" s="3">
        <v>27</v>
      </c>
      <c r="K44" s="3"/>
      <c r="L44" s="3"/>
      <c r="M44" s="3"/>
      <c r="N44" s="3"/>
      <c r="O44" s="3"/>
      <c r="P44" s="3"/>
      <c r="Q44" s="3"/>
      <c r="R44" s="3">
        <v>10</v>
      </c>
      <c r="S44" s="3"/>
      <c r="T44" s="3"/>
      <c r="U44" s="3">
        <v>5</v>
      </c>
      <c r="V44" s="3">
        <v>2</v>
      </c>
      <c r="W44" s="3"/>
      <c r="X44" s="3"/>
      <c r="Y44" s="3"/>
      <c r="Z44" s="3"/>
      <c r="AA44" s="3"/>
      <c r="AB44" s="3"/>
      <c r="AC44" s="3"/>
      <c r="AD44" s="3"/>
      <c r="AE44" s="3"/>
      <c r="AF44" s="3"/>
      <c r="AG44" s="3">
        <v>3</v>
      </c>
      <c r="AH44" s="3"/>
      <c r="AI44" s="3"/>
      <c r="AJ44" s="3">
        <v>20</v>
      </c>
      <c r="AK44" s="3"/>
      <c r="AL44" s="3">
        <v>17</v>
      </c>
      <c r="AM44" s="3">
        <v>7</v>
      </c>
      <c r="AN44" s="3"/>
      <c r="AO44" s="3"/>
      <c r="AP44" s="3"/>
      <c r="AQ44" s="3"/>
      <c r="AR44" s="3">
        <v>2</v>
      </c>
      <c r="AS44" s="3">
        <v>5</v>
      </c>
      <c r="AT44" s="3">
        <v>34</v>
      </c>
      <c r="AU44" s="3"/>
      <c r="AV44" s="3"/>
      <c r="AW44" s="3">
        <v>1</v>
      </c>
      <c r="AX44" s="6">
        <f t="shared" si="2"/>
        <v>225</v>
      </c>
    </row>
    <row r="45" spans="1:50" x14ac:dyDescent="0.2">
      <c r="A45" s="3" t="s">
        <v>137</v>
      </c>
      <c r="B45" s="3" t="s">
        <v>14</v>
      </c>
      <c r="C45" s="3"/>
      <c r="D45" s="3">
        <v>1</v>
      </c>
      <c r="E45" s="3"/>
      <c r="F45" s="3">
        <v>2</v>
      </c>
      <c r="G45" s="3"/>
      <c r="H45" s="3"/>
      <c r="I45" s="3"/>
      <c r="J45" s="3">
        <v>16</v>
      </c>
      <c r="K45" s="3"/>
      <c r="L45" s="3"/>
      <c r="M45" s="3"/>
      <c r="N45" s="3"/>
      <c r="O45" s="3"/>
      <c r="P45" s="3"/>
      <c r="Q45" s="3"/>
      <c r="R45" s="3">
        <v>2</v>
      </c>
      <c r="S45" s="3"/>
      <c r="T45" s="3"/>
      <c r="U45" s="3"/>
      <c r="V45" s="3">
        <v>3</v>
      </c>
      <c r="W45" s="3"/>
      <c r="X45" s="3"/>
      <c r="Y45" s="3"/>
      <c r="Z45" s="3"/>
      <c r="AA45" s="3"/>
      <c r="AB45" s="3"/>
      <c r="AC45" s="3"/>
      <c r="AD45" s="3"/>
      <c r="AE45" s="3"/>
      <c r="AF45" s="3">
        <v>1</v>
      </c>
      <c r="AG45" s="3"/>
      <c r="AH45" s="3"/>
      <c r="AI45" s="3"/>
      <c r="AJ45" s="3">
        <v>4</v>
      </c>
      <c r="AK45" s="3"/>
      <c r="AL45" s="3"/>
      <c r="AM45" s="3">
        <v>13</v>
      </c>
      <c r="AN45" s="3"/>
      <c r="AO45" s="3"/>
      <c r="AP45" s="3"/>
      <c r="AQ45" s="3"/>
      <c r="AR45" s="3">
        <v>1</v>
      </c>
      <c r="AS45" s="3">
        <v>1</v>
      </c>
      <c r="AT45" s="3">
        <v>15</v>
      </c>
      <c r="AU45" s="3"/>
      <c r="AV45" s="3"/>
      <c r="AW45" s="3"/>
      <c r="AX45" s="6">
        <f t="shared" si="2"/>
        <v>59</v>
      </c>
    </row>
    <row r="46" spans="1:50" x14ac:dyDescent="0.2">
      <c r="A46" s="3" t="s">
        <v>138</v>
      </c>
      <c r="B46" s="3" t="s">
        <v>139</v>
      </c>
      <c r="C46" s="3"/>
      <c r="D46" s="3"/>
      <c r="E46" s="3">
        <v>8</v>
      </c>
      <c r="F46" s="3">
        <v>2</v>
      </c>
      <c r="G46" s="3">
        <v>4</v>
      </c>
      <c r="H46" s="3"/>
      <c r="I46" s="3">
        <v>6</v>
      </c>
      <c r="J46" s="3">
        <v>6</v>
      </c>
      <c r="K46" s="3"/>
      <c r="L46" s="3"/>
      <c r="M46" s="3"/>
      <c r="N46" s="3">
        <v>7</v>
      </c>
      <c r="O46" s="3">
        <v>4</v>
      </c>
      <c r="P46" s="3">
        <v>58</v>
      </c>
      <c r="Q46" s="3"/>
      <c r="R46" s="3"/>
      <c r="S46" s="3"/>
      <c r="T46" s="3"/>
      <c r="U46" s="3">
        <v>4</v>
      </c>
      <c r="V46" s="3"/>
      <c r="W46" s="3"/>
      <c r="X46" s="3"/>
      <c r="Y46" s="3"/>
      <c r="Z46" s="3"/>
      <c r="AA46" s="3"/>
      <c r="AB46" s="3"/>
      <c r="AC46" s="3"/>
      <c r="AD46" s="3"/>
      <c r="AE46" s="3"/>
      <c r="AF46" s="3"/>
      <c r="AG46" s="3"/>
      <c r="AH46" s="3"/>
      <c r="AI46" s="3">
        <v>1</v>
      </c>
      <c r="AJ46" s="3"/>
      <c r="AK46" s="3"/>
      <c r="AL46" s="3">
        <v>2</v>
      </c>
      <c r="AM46" s="3"/>
      <c r="AN46" s="3"/>
      <c r="AO46" s="3"/>
      <c r="AP46" s="3">
        <v>12</v>
      </c>
      <c r="AQ46" s="3"/>
      <c r="AR46" s="3">
        <v>1</v>
      </c>
      <c r="AS46" s="3">
        <v>4</v>
      </c>
      <c r="AT46" s="3"/>
      <c r="AU46" s="3"/>
      <c r="AV46" s="3">
        <v>16</v>
      </c>
      <c r="AW46" s="3"/>
      <c r="AX46" s="6">
        <f t="shared" si="2"/>
        <v>135</v>
      </c>
    </row>
    <row r="47" spans="1:50" x14ac:dyDescent="0.2">
      <c r="A47" s="3" t="s">
        <v>140</v>
      </c>
      <c r="B47" s="3" t="s">
        <v>20</v>
      </c>
      <c r="C47" s="3"/>
      <c r="D47" s="3"/>
      <c r="E47" s="3"/>
      <c r="F47" s="3"/>
      <c r="G47" s="3"/>
      <c r="H47" s="3">
        <v>6</v>
      </c>
      <c r="I47" s="3"/>
      <c r="J47" s="3"/>
      <c r="K47" s="3"/>
      <c r="L47" s="3"/>
      <c r="M47" s="3"/>
      <c r="N47" s="3"/>
      <c r="O47" s="3"/>
      <c r="P47" s="3"/>
      <c r="Q47" s="3">
        <v>4</v>
      </c>
      <c r="R47" s="3"/>
      <c r="S47" s="3">
        <v>4</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6">
        <f t="shared" si="2"/>
        <v>14</v>
      </c>
    </row>
    <row r="48" spans="1:50" x14ac:dyDescent="0.2">
      <c r="A48" s="3" t="s">
        <v>141</v>
      </c>
      <c r="B48" s="3" t="s">
        <v>20</v>
      </c>
      <c r="C48" s="3"/>
      <c r="D48" s="3"/>
      <c r="E48" s="3"/>
      <c r="F48" s="3"/>
      <c r="G48" s="3"/>
      <c r="H48" s="3"/>
      <c r="I48" s="3"/>
      <c r="J48" s="3"/>
      <c r="K48" s="3"/>
      <c r="L48" s="3"/>
      <c r="M48" s="3">
        <v>5</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6">
        <f t="shared" si="2"/>
        <v>5</v>
      </c>
    </row>
    <row r="49" spans="1:50" x14ac:dyDescent="0.2">
      <c r="A49" s="3" t="s">
        <v>142</v>
      </c>
      <c r="B49" s="3" t="s">
        <v>20</v>
      </c>
      <c r="C49" s="3"/>
      <c r="D49" s="3"/>
      <c r="E49" s="3"/>
      <c r="F49" s="3"/>
      <c r="G49" s="3"/>
      <c r="H49" s="3"/>
      <c r="I49" s="3"/>
      <c r="J49" s="3"/>
      <c r="K49" s="3"/>
      <c r="L49" s="3"/>
      <c r="M49" s="3">
        <v>3</v>
      </c>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v>7</v>
      </c>
      <c r="AU49" s="3"/>
      <c r="AV49" s="3"/>
      <c r="AW49" s="3"/>
      <c r="AX49" s="6">
        <f t="shared" si="2"/>
        <v>10</v>
      </c>
    </row>
    <row r="50" spans="1:50" x14ac:dyDescent="0.2">
      <c r="A50" s="6"/>
      <c r="B50" s="6" t="s">
        <v>118</v>
      </c>
      <c r="C50" s="8">
        <f>SUM(C29:C49)</f>
        <v>70</v>
      </c>
      <c r="D50" s="8">
        <f t="shared" ref="D50:AX50" si="3">SUM(D29:D49)</f>
        <v>10</v>
      </c>
      <c r="E50" s="8">
        <f t="shared" si="3"/>
        <v>69</v>
      </c>
      <c r="F50" s="8">
        <f t="shared" si="3"/>
        <v>60</v>
      </c>
      <c r="G50" s="8">
        <f t="shared" si="3"/>
        <v>4</v>
      </c>
      <c r="H50" s="8">
        <f t="shared" si="3"/>
        <v>28</v>
      </c>
      <c r="I50" s="8">
        <f t="shared" si="3"/>
        <v>83</v>
      </c>
      <c r="J50" s="8">
        <f t="shared" si="3"/>
        <v>532</v>
      </c>
      <c r="K50" s="8">
        <f t="shared" si="3"/>
        <v>39</v>
      </c>
      <c r="L50" s="8">
        <f t="shared" si="3"/>
        <v>68</v>
      </c>
      <c r="M50" s="8">
        <f t="shared" si="3"/>
        <v>10</v>
      </c>
      <c r="N50" s="8">
        <f t="shared" si="3"/>
        <v>82</v>
      </c>
      <c r="O50" s="8">
        <f t="shared" si="3"/>
        <v>36</v>
      </c>
      <c r="P50" s="8">
        <f t="shared" si="3"/>
        <v>91</v>
      </c>
      <c r="Q50" s="8">
        <f t="shared" si="3"/>
        <v>16</v>
      </c>
      <c r="R50" s="8">
        <f t="shared" si="3"/>
        <v>26</v>
      </c>
      <c r="S50" s="8">
        <f t="shared" si="3"/>
        <v>24</v>
      </c>
      <c r="T50" s="8">
        <f t="shared" si="3"/>
        <v>15</v>
      </c>
      <c r="U50" s="8">
        <f t="shared" si="3"/>
        <v>29</v>
      </c>
      <c r="V50" s="8">
        <f t="shared" si="3"/>
        <v>32</v>
      </c>
      <c r="W50" s="8">
        <f t="shared" si="3"/>
        <v>8</v>
      </c>
      <c r="X50" s="8">
        <f t="shared" si="3"/>
        <v>4</v>
      </c>
      <c r="Y50" s="8">
        <f t="shared" si="3"/>
        <v>21</v>
      </c>
      <c r="Z50" s="8">
        <f t="shared" si="3"/>
        <v>54</v>
      </c>
      <c r="AA50" s="8">
        <f t="shared" si="3"/>
        <v>12</v>
      </c>
      <c r="AB50" s="8">
        <f t="shared" si="3"/>
        <v>5</v>
      </c>
      <c r="AC50" s="8">
        <f t="shared" si="3"/>
        <v>15</v>
      </c>
      <c r="AD50" s="8">
        <f t="shared" si="3"/>
        <v>11</v>
      </c>
      <c r="AE50" s="8">
        <f t="shared" si="3"/>
        <v>9</v>
      </c>
      <c r="AF50" s="8">
        <f t="shared" si="3"/>
        <v>1</v>
      </c>
      <c r="AG50" s="8">
        <f t="shared" si="3"/>
        <v>8</v>
      </c>
      <c r="AH50" s="8">
        <f t="shared" si="3"/>
        <v>14</v>
      </c>
      <c r="AI50" s="8">
        <f t="shared" si="3"/>
        <v>101</v>
      </c>
      <c r="AJ50" s="8">
        <f t="shared" si="3"/>
        <v>88</v>
      </c>
      <c r="AK50" s="8">
        <f t="shared" si="3"/>
        <v>16</v>
      </c>
      <c r="AL50" s="8">
        <f t="shared" si="3"/>
        <v>55</v>
      </c>
      <c r="AM50" s="8">
        <f t="shared" si="3"/>
        <v>22</v>
      </c>
      <c r="AN50" s="8">
        <f t="shared" si="3"/>
        <v>1</v>
      </c>
      <c r="AO50" s="8">
        <f t="shared" si="3"/>
        <v>1</v>
      </c>
      <c r="AP50" s="8">
        <f t="shared" si="3"/>
        <v>36</v>
      </c>
      <c r="AQ50" s="8">
        <f t="shared" si="3"/>
        <v>10</v>
      </c>
      <c r="AR50" s="8">
        <f t="shared" si="3"/>
        <v>16</v>
      </c>
      <c r="AS50" s="8">
        <f t="shared" si="3"/>
        <v>39</v>
      </c>
      <c r="AT50" s="8">
        <f t="shared" si="3"/>
        <v>167</v>
      </c>
      <c r="AU50" s="8">
        <f t="shared" si="3"/>
        <v>20</v>
      </c>
      <c r="AV50" s="8">
        <f t="shared" si="3"/>
        <v>158</v>
      </c>
      <c r="AW50" s="8">
        <f t="shared" si="3"/>
        <v>16</v>
      </c>
      <c r="AX50" s="8">
        <f t="shared" si="3"/>
        <v>2232</v>
      </c>
    </row>
  </sheetData>
  <autoFilter ref="A2:AX2" xr:uid="{00000000-0009-0000-0000-000000000000}"/>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BCC66-3EDF-8F4C-A536-B4DD0F60B9A2}">
  <sheetPr>
    <tabColor theme="8" tint="0.79998168889431442"/>
  </sheetPr>
  <dimension ref="A1:H26"/>
  <sheetViews>
    <sheetView workbookViewId="0">
      <selection activeCell="K88" sqref="K88"/>
    </sheetView>
  </sheetViews>
  <sheetFormatPr baseColWidth="10" defaultColWidth="9.1640625" defaultRowHeight="13" x14ac:dyDescent="0.2"/>
  <cols>
    <col min="1" max="1" width="20" style="4" bestFit="1" customWidth="1"/>
    <col min="2" max="2" width="8.83203125" style="4" bestFit="1" customWidth="1"/>
    <col min="3" max="3" width="26.5" style="4" bestFit="1" customWidth="1"/>
    <col min="4" max="4" width="29" style="4" bestFit="1" customWidth="1"/>
    <col min="5" max="5" width="18.1640625" style="4" bestFit="1" customWidth="1"/>
    <col min="6" max="6" width="11.1640625" style="4" bestFit="1" customWidth="1"/>
    <col min="7" max="7" width="11" style="4" bestFit="1" customWidth="1"/>
    <col min="8" max="8" width="33.33203125" style="4" bestFit="1" customWidth="1"/>
    <col min="9" max="16384" width="9.1640625" style="4"/>
  </cols>
  <sheetData>
    <row r="1" spans="1:8" x14ac:dyDescent="0.2">
      <c r="A1" s="3"/>
      <c r="B1" s="3"/>
      <c r="C1" s="3" t="s">
        <v>151</v>
      </c>
      <c r="D1" s="3" t="s">
        <v>151</v>
      </c>
      <c r="E1" s="3" t="s">
        <v>152</v>
      </c>
      <c r="F1" s="3" t="s">
        <v>153</v>
      </c>
      <c r="G1" s="3" t="s">
        <v>153</v>
      </c>
      <c r="H1" s="3" t="s">
        <v>154</v>
      </c>
    </row>
    <row r="2" spans="1:8" x14ac:dyDescent="0.2">
      <c r="A2" s="3" t="s">
        <v>155</v>
      </c>
      <c r="B2" s="3" t="s">
        <v>156</v>
      </c>
      <c r="C2" s="3" t="s">
        <v>157</v>
      </c>
      <c r="D2" s="3" t="s">
        <v>158</v>
      </c>
      <c r="E2" s="3" t="s">
        <v>159</v>
      </c>
      <c r="F2" s="3" t="s">
        <v>160</v>
      </c>
      <c r="G2" s="3" t="s">
        <v>161</v>
      </c>
      <c r="H2" s="3" t="s">
        <v>162</v>
      </c>
    </row>
    <row r="3" spans="1:8" x14ac:dyDescent="0.2">
      <c r="A3" s="3" t="s">
        <v>138</v>
      </c>
      <c r="B3" s="3" t="s">
        <v>139</v>
      </c>
      <c r="C3" s="3" t="s">
        <v>163</v>
      </c>
      <c r="D3" s="3">
        <v>0.33</v>
      </c>
      <c r="E3" s="3">
        <v>0</v>
      </c>
      <c r="F3" s="3">
        <v>12</v>
      </c>
      <c r="G3" s="3">
        <v>12</v>
      </c>
      <c r="H3" s="3">
        <v>14</v>
      </c>
    </row>
    <row r="4" spans="1:8" x14ac:dyDescent="0.2">
      <c r="A4" s="3" t="s">
        <v>131</v>
      </c>
      <c r="B4" s="3" t="s">
        <v>130</v>
      </c>
      <c r="C4" s="3" t="s">
        <v>164</v>
      </c>
      <c r="D4" s="3">
        <v>0.35</v>
      </c>
      <c r="E4" s="3">
        <v>94</v>
      </c>
      <c r="F4" s="3">
        <v>8</v>
      </c>
      <c r="G4" s="3">
        <v>8</v>
      </c>
      <c r="H4" s="3">
        <v>18</v>
      </c>
    </row>
    <row r="5" spans="1:8" x14ac:dyDescent="0.2">
      <c r="A5" s="3" t="s">
        <v>132</v>
      </c>
      <c r="B5" s="3" t="s">
        <v>130</v>
      </c>
      <c r="C5" s="3" t="s">
        <v>165</v>
      </c>
      <c r="D5" s="3">
        <v>0.4</v>
      </c>
      <c r="E5" s="3">
        <v>94</v>
      </c>
      <c r="F5" s="3">
        <v>6</v>
      </c>
      <c r="G5" s="3">
        <v>6</v>
      </c>
      <c r="H5" s="3">
        <v>18</v>
      </c>
    </row>
    <row r="6" spans="1:8" x14ac:dyDescent="0.2">
      <c r="A6" s="3" t="s">
        <v>129</v>
      </c>
      <c r="B6" s="3" t="s">
        <v>130</v>
      </c>
      <c r="C6" s="3" t="s">
        <v>166</v>
      </c>
      <c r="D6" s="3">
        <v>0.46</v>
      </c>
      <c r="E6" s="3">
        <v>94</v>
      </c>
      <c r="F6" s="3">
        <v>5</v>
      </c>
      <c r="G6" s="3">
        <v>5</v>
      </c>
      <c r="H6" s="3">
        <v>18</v>
      </c>
    </row>
    <row r="7" spans="1:8" x14ac:dyDescent="0.2">
      <c r="A7" s="3" t="s">
        <v>167</v>
      </c>
      <c r="B7" s="3" t="s">
        <v>130</v>
      </c>
      <c r="C7" s="3" t="s">
        <v>168</v>
      </c>
      <c r="D7" s="3">
        <v>0.38</v>
      </c>
      <c r="E7" s="3">
        <v>9.4</v>
      </c>
      <c r="F7" s="3">
        <v>7</v>
      </c>
      <c r="G7" s="3">
        <v>7</v>
      </c>
      <c r="H7" s="3">
        <v>18</v>
      </c>
    </row>
    <row r="8" spans="1:8" x14ac:dyDescent="0.2">
      <c r="A8" s="3" t="s">
        <v>136</v>
      </c>
      <c r="B8" s="3" t="s">
        <v>14</v>
      </c>
      <c r="C8" s="3" t="s">
        <v>164</v>
      </c>
      <c r="D8" s="3">
        <v>0.35</v>
      </c>
      <c r="E8" s="3">
        <v>101</v>
      </c>
      <c r="F8" s="3">
        <v>11</v>
      </c>
      <c r="G8" s="3">
        <v>11</v>
      </c>
      <c r="H8" s="3">
        <v>18</v>
      </c>
    </row>
    <row r="9" spans="1:8" x14ac:dyDescent="0.2">
      <c r="A9" s="3" t="s">
        <v>137</v>
      </c>
      <c r="B9" s="3" t="s">
        <v>14</v>
      </c>
      <c r="C9" s="3" t="s">
        <v>165</v>
      </c>
      <c r="D9" s="3">
        <v>0.4</v>
      </c>
      <c r="E9" s="3">
        <v>101</v>
      </c>
      <c r="F9" s="3">
        <v>9</v>
      </c>
      <c r="G9" s="3">
        <v>9</v>
      </c>
      <c r="H9" s="3">
        <v>18</v>
      </c>
    </row>
    <row r="10" spans="1:8" x14ac:dyDescent="0.2">
      <c r="A10" s="3" t="s">
        <v>135</v>
      </c>
      <c r="B10" s="3" t="s">
        <v>14</v>
      </c>
      <c r="C10" s="3" t="s">
        <v>166</v>
      </c>
      <c r="D10" s="3">
        <v>0.46</v>
      </c>
      <c r="E10" s="3">
        <v>101</v>
      </c>
      <c r="F10" s="3">
        <v>8</v>
      </c>
      <c r="G10" s="3">
        <v>8</v>
      </c>
      <c r="H10" s="3">
        <v>18</v>
      </c>
    </row>
    <row r="11" spans="1:8" x14ac:dyDescent="0.2">
      <c r="A11" s="3" t="s">
        <v>169</v>
      </c>
      <c r="B11" s="3" t="s">
        <v>14</v>
      </c>
      <c r="C11" s="3" t="s">
        <v>168</v>
      </c>
      <c r="D11" s="3">
        <v>0.38</v>
      </c>
      <c r="E11" s="3">
        <v>10.1</v>
      </c>
      <c r="F11" s="3">
        <v>10</v>
      </c>
      <c r="G11" s="3">
        <v>10</v>
      </c>
      <c r="H11" s="3">
        <v>18</v>
      </c>
    </row>
    <row r="12" spans="1:8" x14ac:dyDescent="0.2">
      <c r="A12" s="3" t="s">
        <v>125</v>
      </c>
      <c r="B12" s="3" t="s">
        <v>120</v>
      </c>
      <c r="C12" s="3" t="s">
        <v>170</v>
      </c>
      <c r="D12" s="3">
        <v>0.36</v>
      </c>
      <c r="E12" s="3">
        <v>57</v>
      </c>
      <c r="F12" s="3">
        <v>5</v>
      </c>
      <c r="G12" s="3">
        <v>5</v>
      </c>
      <c r="H12" s="3">
        <v>7.6</v>
      </c>
    </row>
    <row r="13" spans="1:8" x14ac:dyDescent="0.2">
      <c r="A13" s="3" t="s">
        <v>126</v>
      </c>
      <c r="B13" s="3" t="s">
        <v>120</v>
      </c>
      <c r="C13" s="3" t="s">
        <v>171</v>
      </c>
      <c r="D13" s="3">
        <v>0.41</v>
      </c>
      <c r="E13" s="3">
        <v>57</v>
      </c>
      <c r="F13" s="3">
        <v>5</v>
      </c>
      <c r="G13" s="3">
        <v>5</v>
      </c>
      <c r="H13" s="3">
        <v>7.6</v>
      </c>
    </row>
    <row r="14" spans="1:8" x14ac:dyDescent="0.2">
      <c r="A14" s="3" t="s">
        <v>121</v>
      </c>
      <c r="B14" s="3" t="s">
        <v>120</v>
      </c>
      <c r="C14" s="3" t="s">
        <v>172</v>
      </c>
      <c r="D14" s="3">
        <v>0.4</v>
      </c>
      <c r="E14" s="3">
        <v>57</v>
      </c>
      <c r="F14" s="3">
        <v>3</v>
      </c>
      <c r="G14" s="3">
        <v>3</v>
      </c>
      <c r="H14" s="3">
        <v>7.6</v>
      </c>
    </row>
    <row r="15" spans="1:8" x14ac:dyDescent="0.2">
      <c r="A15" s="3" t="s">
        <v>122</v>
      </c>
      <c r="B15" s="3" t="s">
        <v>120</v>
      </c>
      <c r="C15" s="3" t="s">
        <v>173</v>
      </c>
      <c r="D15" s="3">
        <v>0.48</v>
      </c>
      <c r="E15" s="3">
        <v>57</v>
      </c>
      <c r="F15" s="3">
        <v>3</v>
      </c>
      <c r="G15" s="3">
        <v>3</v>
      </c>
      <c r="H15" s="3">
        <v>7.6</v>
      </c>
    </row>
    <row r="16" spans="1:8" x14ac:dyDescent="0.2">
      <c r="A16" s="3" t="s">
        <v>123</v>
      </c>
      <c r="B16" s="3" t="s">
        <v>120</v>
      </c>
      <c r="C16" s="3" t="s">
        <v>174</v>
      </c>
      <c r="D16" s="3">
        <v>0.56000000000000005</v>
      </c>
      <c r="E16" s="3">
        <v>57</v>
      </c>
      <c r="F16" s="3">
        <v>2</v>
      </c>
      <c r="G16" s="3">
        <v>2</v>
      </c>
      <c r="H16" s="3">
        <v>7.6</v>
      </c>
    </row>
    <row r="17" spans="1:8" x14ac:dyDescent="0.2">
      <c r="A17" s="3" t="s">
        <v>124</v>
      </c>
      <c r="B17" s="3" t="s">
        <v>120</v>
      </c>
      <c r="C17" s="3" t="s">
        <v>174</v>
      </c>
      <c r="D17" s="3">
        <v>0.57999999999999996</v>
      </c>
      <c r="E17" s="3">
        <v>57</v>
      </c>
      <c r="F17" s="3">
        <v>2</v>
      </c>
      <c r="G17" s="3">
        <v>2</v>
      </c>
      <c r="H17" s="3">
        <v>7.6</v>
      </c>
    </row>
    <row r="18" spans="1:8" x14ac:dyDescent="0.2">
      <c r="A18" s="3" t="s">
        <v>119</v>
      </c>
      <c r="B18" s="3" t="s">
        <v>120</v>
      </c>
      <c r="C18" s="3" t="s">
        <v>174</v>
      </c>
      <c r="D18" s="3">
        <v>0.6</v>
      </c>
      <c r="E18" s="3">
        <v>57</v>
      </c>
      <c r="F18" s="3">
        <v>2</v>
      </c>
      <c r="G18" s="3">
        <v>2</v>
      </c>
      <c r="H18" s="3">
        <v>7.6</v>
      </c>
    </row>
    <row r="19" spans="1:8" x14ac:dyDescent="0.2">
      <c r="A19" s="3" t="s">
        <v>175</v>
      </c>
      <c r="B19" s="3" t="s">
        <v>120</v>
      </c>
      <c r="C19" s="3" t="s">
        <v>176</v>
      </c>
      <c r="D19" s="3">
        <v>0.51</v>
      </c>
      <c r="E19" s="3">
        <v>5.7</v>
      </c>
      <c r="F19" s="3">
        <v>4</v>
      </c>
      <c r="G19" s="3">
        <v>4</v>
      </c>
      <c r="H19" s="3">
        <v>7.6</v>
      </c>
    </row>
    <row r="20" spans="1:8" x14ac:dyDescent="0.2">
      <c r="A20" s="3" t="s">
        <v>128</v>
      </c>
      <c r="B20" s="3" t="s">
        <v>120</v>
      </c>
      <c r="C20" s="3" t="s">
        <v>177</v>
      </c>
      <c r="D20" s="3">
        <v>0.35</v>
      </c>
      <c r="E20" s="3">
        <v>57</v>
      </c>
      <c r="F20" s="3">
        <v>1</v>
      </c>
      <c r="G20" s="3">
        <v>1</v>
      </c>
      <c r="H20" s="3">
        <v>0.21</v>
      </c>
    </row>
    <row r="21" spans="1:8" x14ac:dyDescent="0.2">
      <c r="A21" s="3" t="s">
        <v>127</v>
      </c>
      <c r="B21" s="3" t="s">
        <v>120</v>
      </c>
      <c r="C21" s="3" t="s">
        <v>178</v>
      </c>
      <c r="D21" s="3">
        <v>0.42</v>
      </c>
      <c r="E21" s="3">
        <v>57</v>
      </c>
      <c r="F21" s="3">
        <v>1</v>
      </c>
      <c r="G21" s="3">
        <v>1</v>
      </c>
      <c r="H21" s="3">
        <v>0.21</v>
      </c>
    </row>
    <row r="22" spans="1:8" x14ac:dyDescent="0.2">
      <c r="A22" s="3" t="s">
        <v>134</v>
      </c>
      <c r="B22" s="3" t="s">
        <v>179</v>
      </c>
      <c r="C22" s="3" t="s">
        <v>180</v>
      </c>
      <c r="D22" s="3">
        <v>0.35</v>
      </c>
      <c r="E22" s="3">
        <v>78</v>
      </c>
      <c r="F22" s="3">
        <v>1</v>
      </c>
      <c r="G22" s="3">
        <v>1</v>
      </c>
      <c r="H22" s="3">
        <v>0.21</v>
      </c>
    </row>
    <row r="23" spans="1:8" x14ac:dyDescent="0.2">
      <c r="A23" s="3" t="s">
        <v>133</v>
      </c>
      <c r="B23" s="3" t="s">
        <v>181</v>
      </c>
      <c r="C23" s="3" t="s">
        <v>182</v>
      </c>
      <c r="D23" s="3">
        <v>0.35</v>
      </c>
      <c r="E23" s="3">
        <v>78</v>
      </c>
      <c r="F23" s="3">
        <v>3</v>
      </c>
      <c r="G23" s="3">
        <v>3</v>
      </c>
      <c r="H23" s="3">
        <v>7.6</v>
      </c>
    </row>
    <row r="24" spans="1:8" x14ac:dyDescent="0.2">
      <c r="A24" s="3" t="s">
        <v>140</v>
      </c>
      <c r="B24" s="3" t="s">
        <v>181</v>
      </c>
      <c r="C24" s="3" t="s">
        <v>165</v>
      </c>
      <c r="D24" s="3">
        <v>0.4</v>
      </c>
      <c r="E24" s="3">
        <v>78</v>
      </c>
      <c r="F24" s="3">
        <v>3</v>
      </c>
      <c r="G24" s="3">
        <v>3</v>
      </c>
      <c r="H24" s="3">
        <v>7.6</v>
      </c>
    </row>
    <row r="25" spans="1:8" x14ac:dyDescent="0.2">
      <c r="A25" s="3" t="s">
        <v>141</v>
      </c>
      <c r="B25" s="3" t="s">
        <v>183</v>
      </c>
      <c r="C25" s="3" t="s">
        <v>184</v>
      </c>
      <c r="D25" s="3">
        <v>0.28999999999999998</v>
      </c>
      <c r="E25" s="3">
        <v>100</v>
      </c>
      <c r="F25" s="3">
        <v>11</v>
      </c>
      <c r="G25" s="3">
        <v>11</v>
      </c>
      <c r="H25" s="3">
        <v>18</v>
      </c>
    </row>
    <row r="26" spans="1:8" x14ac:dyDescent="0.2">
      <c r="A26" s="3" t="s">
        <v>142</v>
      </c>
      <c r="B26" s="3" t="s">
        <v>183</v>
      </c>
      <c r="C26" s="3" t="s">
        <v>185</v>
      </c>
      <c r="D26" s="3">
        <v>0.39</v>
      </c>
      <c r="E26" s="3">
        <v>100</v>
      </c>
      <c r="F26" s="3">
        <v>8</v>
      </c>
      <c r="G26" s="3">
        <v>8</v>
      </c>
      <c r="H26" s="3">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25F73-3947-574A-A158-7B696253C146}">
  <dimension ref="A1:B22"/>
  <sheetViews>
    <sheetView workbookViewId="0">
      <selection activeCell="B11" sqref="B11"/>
    </sheetView>
  </sheetViews>
  <sheetFormatPr baseColWidth="10" defaultRowHeight="16" x14ac:dyDescent="0.2"/>
  <cols>
    <col min="1" max="1" width="22.33203125" customWidth="1"/>
    <col min="2" max="2" width="17.1640625" customWidth="1"/>
    <col min="3" max="3" width="29.83203125" customWidth="1"/>
  </cols>
  <sheetData>
    <row r="1" spans="1:2" s="10" customFormat="1" x14ac:dyDescent="0.2">
      <c r="A1" s="10" t="s">
        <v>144</v>
      </c>
      <c r="B1" s="10" t="s">
        <v>145</v>
      </c>
    </row>
    <row r="2" spans="1:2" x14ac:dyDescent="0.2">
      <c r="A2" t="s">
        <v>138</v>
      </c>
      <c r="B2" t="s">
        <v>4</v>
      </c>
    </row>
    <row r="3" spans="1:2" x14ac:dyDescent="0.2">
      <c r="A3" t="s">
        <v>131</v>
      </c>
      <c r="B3" t="s">
        <v>12</v>
      </c>
    </row>
    <row r="4" spans="1:2" x14ac:dyDescent="0.2">
      <c r="A4" t="s">
        <v>132</v>
      </c>
      <c r="B4" t="s">
        <v>12</v>
      </c>
    </row>
    <row r="5" spans="1:2" x14ac:dyDescent="0.2">
      <c r="A5" t="s">
        <v>129</v>
      </c>
      <c r="B5" t="s">
        <v>0</v>
      </c>
    </row>
    <row r="6" spans="1:2" x14ac:dyDescent="0.2">
      <c r="A6" t="s">
        <v>136</v>
      </c>
      <c r="B6" t="s">
        <v>189</v>
      </c>
    </row>
    <row r="7" spans="1:2" x14ac:dyDescent="0.2">
      <c r="A7" t="s">
        <v>137</v>
      </c>
      <c r="B7" t="s">
        <v>189</v>
      </c>
    </row>
    <row r="8" spans="1:2" x14ac:dyDescent="0.2">
      <c r="A8" t="s">
        <v>135</v>
      </c>
      <c r="B8" t="s">
        <v>189</v>
      </c>
    </row>
    <row r="9" spans="1:2" x14ac:dyDescent="0.2">
      <c r="A9" t="s">
        <v>125</v>
      </c>
      <c r="B9" t="s">
        <v>1</v>
      </c>
    </row>
    <row r="10" spans="1:2" x14ac:dyDescent="0.2">
      <c r="A10" t="s">
        <v>126</v>
      </c>
      <c r="B10" t="s">
        <v>1</v>
      </c>
    </row>
    <row r="11" spans="1:2" x14ac:dyDescent="0.2">
      <c r="A11" t="s">
        <v>121</v>
      </c>
      <c r="B11" t="s">
        <v>3</v>
      </c>
    </row>
    <row r="12" spans="1:2" x14ac:dyDescent="0.2">
      <c r="A12" t="s">
        <v>122</v>
      </c>
      <c r="B12" t="s">
        <v>3</v>
      </c>
    </row>
    <row r="13" spans="1:2" x14ac:dyDescent="0.2">
      <c r="A13" t="s">
        <v>119</v>
      </c>
      <c r="B13" t="s">
        <v>3</v>
      </c>
    </row>
    <row r="14" spans="1:2" x14ac:dyDescent="0.2">
      <c r="A14" t="s">
        <v>123</v>
      </c>
      <c r="B14" t="s">
        <v>3</v>
      </c>
    </row>
    <row r="15" spans="1:2" x14ac:dyDescent="0.2">
      <c r="A15" t="s">
        <v>124</v>
      </c>
      <c r="B15" t="s">
        <v>3</v>
      </c>
    </row>
    <row r="16" spans="1:2" x14ac:dyDescent="0.2">
      <c r="A16" t="s">
        <v>128</v>
      </c>
      <c r="B16" t="s">
        <v>2</v>
      </c>
    </row>
    <row r="17" spans="1:2" x14ac:dyDescent="0.2">
      <c r="A17" t="s">
        <v>127</v>
      </c>
      <c r="B17" t="s">
        <v>2</v>
      </c>
    </row>
    <row r="18" spans="1:2" x14ac:dyDescent="0.2">
      <c r="A18" t="s">
        <v>134</v>
      </c>
      <c r="B18" t="s">
        <v>146</v>
      </c>
    </row>
    <row r="19" spans="1:2" x14ac:dyDescent="0.2">
      <c r="A19" t="s">
        <v>133</v>
      </c>
      <c r="B19" t="s">
        <v>146</v>
      </c>
    </row>
    <row r="20" spans="1:2" x14ac:dyDescent="0.2">
      <c r="A20" t="s">
        <v>140</v>
      </c>
      <c r="B20" t="s">
        <v>146</v>
      </c>
    </row>
    <row r="21" spans="1:2" x14ac:dyDescent="0.2">
      <c r="A21" t="s">
        <v>141</v>
      </c>
      <c r="B21" t="s">
        <v>146</v>
      </c>
    </row>
    <row r="22" spans="1:2" x14ac:dyDescent="0.2">
      <c r="A22" t="s">
        <v>142</v>
      </c>
      <c r="B22" t="s">
        <v>146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B56B-E1CC-B245-8DA1-517C39FBFE5C}">
  <dimension ref="A1:O165"/>
  <sheetViews>
    <sheetView workbookViewId="0">
      <selection activeCell="C29" sqref="C29"/>
    </sheetView>
  </sheetViews>
  <sheetFormatPr baseColWidth="10" defaultRowHeight="17" customHeight="1" x14ac:dyDescent="0.2"/>
  <cols>
    <col min="1" max="1" width="3.6640625" style="44" bestFit="1" customWidth="1"/>
    <col min="2" max="2" width="17.83203125" style="44" bestFit="1" customWidth="1"/>
    <col min="3" max="3" width="9.1640625" style="44" customWidth="1"/>
    <col min="4" max="4" width="62.33203125" style="45" customWidth="1"/>
    <col min="5" max="5" width="12.33203125" style="44" bestFit="1" customWidth="1"/>
    <col min="6" max="6" width="82" style="44" customWidth="1"/>
    <col min="7" max="7" width="8" style="44" bestFit="1" customWidth="1"/>
    <col min="8" max="8" width="42" style="44" customWidth="1"/>
    <col min="9" max="9" width="8.33203125" style="44" bestFit="1" customWidth="1"/>
    <col min="10" max="11" width="28.33203125" style="44" customWidth="1"/>
    <col min="12" max="12" width="22.6640625" style="44" bestFit="1" customWidth="1"/>
    <col min="13" max="13" width="10.83203125" style="44"/>
    <col min="14" max="14" width="3.6640625" style="44" bestFit="1" customWidth="1"/>
    <col min="15" max="15" width="24.6640625" style="44" bestFit="1" customWidth="1"/>
    <col min="16" max="16384" width="10.83203125" style="44"/>
  </cols>
  <sheetData>
    <row r="1" spans="1:15" ht="17" customHeight="1" x14ac:dyDescent="0.2">
      <c r="C1" s="44" t="s">
        <v>191</v>
      </c>
      <c r="E1" s="44" t="s">
        <v>31</v>
      </c>
      <c r="G1" s="44" t="s">
        <v>192</v>
      </c>
      <c r="I1" s="44" t="s">
        <v>193</v>
      </c>
      <c r="O1" s="44" t="s">
        <v>194</v>
      </c>
    </row>
    <row r="2" spans="1:15" ht="17" customHeight="1" x14ac:dyDescent="0.2">
      <c r="A2" s="44" t="s">
        <v>34</v>
      </c>
      <c r="B2" s="44" t="s">
        <v>195</v>
      </c>
      <c r="C2" s="46">
        <f>O2*M$7</f>
        <v>948.77754416993014</v>
      </c>
      <c r="D2" s="47" t="s">
        <v>196</v>
      </c>
      <c r="E2" s="46">
        <v>1012.3</v>
      </c>
      <c r="F2" s="47" t="s">
        <v>197</v>
      </c>
      <c r="G2" s="46">
        <v>2413.5576000000001</v>
      </c>
      <c r="H2" s="47" t="s">
        <v>198</v>
      </c>
      <c r="I2" s="46">
        <f>G2</f>
        <v>2413.5576000000001</v>
      </c>
      <c r="J2" s="47" t="s">
        <v>199</v>
      </c>
      <c r="K2" s="47"/>
      <c r="N2" s="44" t="s">
        <v>34</v>
      </c>
      <c r="O2" s="46">
        <v>1212.75</v>
      </c>
    </row>
    <row r="3" spans="1:15" ht="17" customHeight="1" x14ac:dyDescent="0.2">
      <c r="A3" s="44" t="s">
        <v>36</v>
      </c>
      <c r="B3" s="44" t="s">
        <v>200</v>
      </c>
      <c r="C3" s="46">
        <f t="shared" ref="C3:C27" si="0">O3*M$7</f>
        <v>869.45262222302438</v>
      </c>
      <c r="D3" s="47" t="s">
        <v>196</v>
      </c>
      <c r="E3" s="46">
        <v>938.8</v>
      </c>
      <c r="F3" s="47" t="s">
        <v>197</v>
      </c>
      <c r="G3" s="46">
        <v>2205.431</v>
      </c>
      <c r="H3" s="47" t="s">
        <v>198</v>
      </c>
      <c r="I3" s="46">
        <v>2714.7833999999998</v>
      </c>
      <c r="J3" s="47" t="s">
        <v>201</v>
      </c>
      <c r="K3" s="47"/>
      <c r="N3" s="44" t="s">
        <v>36</v>
      </c>
      <c r="O3" s="46">
        <v>1111.355</v>
      </c>
    </row>
    <row r="4" spans="1:15" ht="17" customHeight="1" x14ac:dyDescent="0.2">
      <c r="A4" s="44" t="s">
        <v>37</v>
      </c>
      <c r="B4" s="44" t="s">
        <v>202</v>
      </c>
      <c r="C4" s="46">
        <f t="shared" si="0"/>
        <v>1063.4851599862843</v>
      </c>
      <c r="D4" s="47" t="s">
        <v>196</v>
      </c>
      <c r="E4" s="46">
        <v>1309</v>
      </c>
      <c r="F4" s="47" t="s">
        <v>197</v>
      </c>
      <c r="G4" s="46">
        <v>1869.5268000000001</v>
      </c>
      <c r="H4" s="47" t="s">
        <v>203</v>
      </c>
      <c r="I4" s="46">
        <f>G4</f>
        <v>1869.5268000000001</v>
      </c>
      <c r="J4" s="47" t="s">
        <v>199</v>
      </c>
      <c r="K4" s="47"/>
      <c r="M4" s="44" t="s">
        <v>204</v>
      </c>
      <c r="N4" s="44" t="s">
        <v>37</v>
      </c>
      <c r="O4" s="46">
        <v>1359.3720000000001</v>
      </c>
    </row>
    <row r="5" spans="1:15" ht="17" customHeight="1" x14ac:dyDescent="0.2">
      <c r="A5" s="44" t="s">
        <v>49</v>
      </c>
      <c r="B5" s="44" t="s">
        <v>205</v>
      </c>
      <c r="C5" s="46">
        <f t="shared" si="0"/>
        <v>985.77576113046143</v>
      </c>
      <c r="D5" s="47" t="s">
        <v>196</v>
      </c>
      <c r="E5" s="46">
        <v>1137.2</v>
      </c>
      <c r="F5" s="47" t="s">
        <v>197</v>
      </c>
      <c r="G5" s="46">
        <v>1332.5664999999999</v>
      </c>
      <c r="H5" s="47" t="s">
        <v>203</v>
      </c>
      <c r="I5" s="46">
        <f>G5</f>
        <v>1332.5664999999999</v>
      </c>
      <c r="J5" s="47" t="s">
        <v>199</v>
      </c>
      <c r="K5" s="47"/>
      <c r="L5" s="44" t="s">
        <v>206</v>
      </c>
      <c r="M5" s="48">
        <v>867</v>
      </c>
      <c r="N5" s="44" t="s">
        <v>49</v>
      </c>
      <c r="O5" s="46">
        <v>1260.0419999999999</v>
      </c>
    </row>
    <row r="6" spans="1:15" ht="17" customHeight="1" x14ac:dyDescent="0.2">
      <c r="A6" s="44" t="s">
        <v>39</v>
      </c>
      <c r="B6" s="44" t="s">
        <v>207</v>
      </c>
      <c r="C6" s="46">
        <f t="shared" si="0"/>
        <v>1199.9111954305024</v>
      </c>
      <c r="D6" s="47" t="s">
        <v>196</v>
      </c>
      <c r="E6" s="46">
        <v>1475.9</v>
      </c>
      <c r="F6" s="47" t="s">
        <v>208</v>
      </c>
      <c r="G6" s="46">
        <v>1037.8416999999999</v>
      </c>
      <c r="H6" s="47" t="s">
        <v>203</v>
      </c>
      <c r="I6" s="46">
        <f>G6</f>
        <v>1037.8416999999999</v>
      </c>
      <c r="J6" s="47" t="s">
        <v>199</v>
      </c>
      <c r="K6" s="47"/>
      <c r="L6" s="44" t="s">
        <v>209</v>
      </c>
      <c r="M6" s="46">
        <f>O20</f>
        <v>1108.22</v>
      </c>
      <c r="N6" s="44" t="s">
        <v>39</v>
      </c>
      <c r="O6" s="46">
        <v>1533.7549999999901</v>
      </c>
    </row>
    <row r="7" spans="1:15" ht="17" customHeight="1" x14ac:dyDescent="0.2">
      <c r="A7" s="44" t="s">
        <v>40</v>
      </c>
      <c r="B7" s="44" t="s">
        <v>210</v>
      </c>
      <c r="C7" s="46">
        <f t="shared" si="0"/>
        <v>927.56294869249791</v>
      </c>
      <c r="D7" s="47" t="s">
        <v>196</v>
      </c>
      <c r="E7" s="46">
        <v>980</v>
      </c>
      <c r="F7" s="47" t="s">
        <v>197</v>
      </c>
      <c r="G7" s="46">
        <v>2004.8079</v>
      </c>
      <c r="H7" s="47" t="s">
        <v>203</v>
      </c>
      <c r="I7" s="46">
        <f>G7</f>
        <v>2004.8079</v>
      </c>
      <c r="J7" s="47" t="s">
        <v>199</v>
      </c>
      <c r="K7" s="47"/>
      <c r="L7" s="44" t="s">
        <v>211</v>
      </c>
      <c r="M7" s="44">
        <f>M5/M6</f>
        <v>0.78233563732832834</v>
      </c>
      <c r="N7" s="44" t="s">
        <v>40</v>
      </c>
      <c r="O7" s="46">
        <v>1185.633</v>
      </c>
    </row>
    <row r="8" spans="1:15" ht="17" customHeight="1" x14ac:dyDescent="0.2">
      <c r="A8" s="44" t="s">
        <v>148</v>
      </c>
      <c r="B8" s="44" t="s">
        <v>212</v>
      </c>
      <c r="C8" s="46">
        <f t="shared" si="0"/>
        <v>777.99445687679349</v>
      </c>
      <c r="D8" s="47" t="s">
        <v>196</v>
      </c>
      <c r="E8" s="46">
        <v>787.1</v>
      </c>
      <c r="F8" s="47" t="s">
        <v>197</v>
      </c>
      <c r="G8" s="46">
        <v>2249.3514</v>
      </c>
      <c r="H8" s="47" t="s">
        <v>198</v>
      </c>
      <c r="I8" s="46">
        <v>3148.1839</v>
      </c>
      <c r="J8" s="47" t="s">
        <v>201</v>
      </c>
      <c r="K8" s="47"/>
      <c r="N8" s="44" t="s">
        <v>148</v>
      </c>
      <c r="O8" s="46">
        <v>994.45100000000002</v>
      </c>
    </row>
    <row r="9" spans="1:15" ht="17" customHeight="1" x14ac:dyDescent="0.2">
      <c r="A9" s="44" t="s">
        <v>44</v>
      </c>
      <c r="B9" s="44" t="s">
        <v>213</v>
      </c>
      <c r="C9" s="46">
        <f t="shared" si="0"/>
        <v>751.96380321596803</v>
      </c>
      <c r="D9" s="47" t="s">
        <v>196</v>
      </c>
      <c r="E9" s="46">
        <v>728.1</v>
      </c>
      <c r="F9" s="47" t="s">
        <v>197</v>
      </c>
      <c r="G9" s="46">
        <v>2169.0110999999902</v>
      </c>
      <c r="H9" s="47" t="s">
        <v>203</v>
      </c>
      <c r="I9" s="46">
        <f>G9</f>
        <v>2169.0110999999902</v>
      </c>
      <c r="J9" s="47" t="s">
        <v>199</v>
      </c>
      <c r="K9" s="47"/>
      <c r="N9" s="44" t="s">
        <v>44</v>
      </c>
      <c r="O9" s="46">
        <v>961.178</v>
      </c>
    </row>
    <row r="10" spans="1:15" ht="17" customHeight="1" x14ac:dyDescent="0.2">
      <c r="A10" s="44" t="s">
        <v>46</v>
      </c>
      <c r="B10" s="44" t="s">
        <v>214</v>
      </c>
      <c r="C10" s="46">
        <f t="shared" si="0"/>
        <v>669.31943115987804</v>
      </c>
      <c r="D10" s="47" t="s">
        <v>196</v>
      </c>
      <c r="E10" s="46">
        <v>504</v>
      </c>
      <c r="F10" s="47" t="s">
        <v>197</v>
      </c>
      <c r="G10" s="46">
        <v>2766.0187000000001</v>
      </c>
      <c r="H10" s="47" t="s">
        <v>198</v>
      </c>
      <c r="I10" s="46">
        <v>3074.6145999999999</v>
      </c>
      <c r="J10" s="47" t="s">
        <v>201</v>
      </c>
      <c r="K10" s="47"/>
      <c r="N10" s="44" t="s">
        <v>46</v>
      </c>
      <c r="O10" s="46">
        <v>855.54</v>
      </c>
    </row>
    <row r="11" spans="1:15" ht="17" customHeight="1" x14ac:dyDescent="0.2">
      <c r="A11" s="44" t="s">
        <v>47</v>
      </c>
      <c r="B11" s="44" t="s">
        <v>215</v>
      </c>
      <c r="C11" s="46">
        <f t="shared" si="0"/>
        <v>974.81523885149159</v>
      </c>
      <c r="D11" s="47" t="s">
        <v>196</v>
      </c>
      <c r="E11" s="46">
        <v>1109.5</v>
      </c>
      <c r="F11" s="47" t="s">
        <v>197</v>
      </c>
      <c r="G11" s="46">
        <v>2246.0983000000001</v>
      </c>
      <c r="H11" s="47" t="s">
        <v>198</v>
      </c>
      <c r="I11" s="46">
        <v>4042.6550999999999</v>
      </c>
      <c r="J11" s="47" t="s">
        <v>201</v>
      </c>
      <c r="K11" s="47"/>
      <c r="N11" s="44" t="s">
        <v>47</v>
      </c>
      <c r="O11" s="46">
        <v>1246.0319999999999</v>
      </c>
    </row>
    <row r="12" spans="1:15" ht="17" customHeight="1" x14ac:dyDescent="0.2">
      <c r="A12" s="44" t="s">
        <v>41</v>
      </c>
      <c r="B12" s="44" t="s">
        <v>216</v>
      </c>
      <c r="C12" s="46">
        <f t="shared" si="0"/>
        <v>867.97087852592449</v>
      </c>
      <c r="D12" s="47" t="s">
        <v>196</v>
      </c>
      <c r="E12" s="46">
        <v>913.2</v>
      </c>
      <c r="F12" s="47" t="s">
        <v>197</v>
      </c>
      <c r="G12" s="46">
        <v>1712.2049</v>
      </c>
      <c r="H12" s="47" t="s">
        <v>198</v>
      </c>
      <c r="I12" s="46">
        <v>2951.7815000000001</v>
      </c>
      <c r="J12" s="47" t="s">
        <v>201</v>
      </c>
      <c r="K12" s="47"/>
      <c r="N12" s="44" t="s">
        <v>41</v>
      </c>
      <c r="O12" s="46">
        <v>1109.461</v>
      </c>
    </row>
    <row r="13" spans="1:15" ht="17" customHeight="1" x14ac:dyDescent="0.2">
      <c r="A13" s="44" t="s">
        <v>187</v>
      </c>
      <c r="B13" s="44" t="s">
        <v>217</v>
      </c>
      <c r="C13" s="46">
        <f t="shared" si="0"/>
        <v>1113.7736947537494</v>
      </c>
      <c r="D13" s="47" t="s">
        <v>196</v>
      </c>
      <c r="E13" s="46">
        <v>1475.9</v>
      </c>
      <c r="F13" s="47" t="s">
        <v>197</v>
      </c>
      <c r="G13" s="46">
        <v>2333.8092999999999</v>
      </c>
      <c r="H13" s="47" t="s">
        <v>203</v>
      </c>
      <c r="I13" s="46">
        <f>G13</f>
        <v>2333.8092999999999</v>
      </c>
      <c r="J13" s="47" t="s">
        <v>199</v>
      </c>
      <c r="K13" s="47"/>
      <c r="N13" s="44" t="s">
        <v>48</v>
      </c>
      <c r="O13" s="46">
        <v>1423.652</v>
      </c>
    </row>
    <row r="14" spans="1:15" ht="17" customHeight="1" x14ac:dyDescent="0.2">
      <c r="A14" s="44" t="s">
        <v>50</v>
      </c>
      <c r="B14" s="44" t="s">
        <v>218</v>
      </c>
      <c r="C14" s="46">
        <f t="shared" si="0"/>
        <v>951.412450596452</v>
      </c>
      <c r="D14" s="47" t="s">
        <v>196</v>
      </c>
      <c r="E14" s="46">
        <v>1050.7</v>
      </c>
      <c r="F14" s="47" t="s">
        <v>197</v>
      </c>
      <c r="G14" s="46">
        <v>2260.9465</v>
      </c>
      <c r="H14" s="47" t="s">
        <v>203</v>
      </c>
      <c r="I14" s="46">
        <f>G14</f>
        <v>2260.9465</v>
      </c>
      <c r="J14" s="47" t="s">
        <v>199</v>
      </c>
      <c r="K14" s="47"/>
      <c r="N14" s="44" t="s">
        <v>50</v>
      </c>
      <c r="O14" s="46">
        <v>1216.1179999999999</v>
      </c>
    </row>
    <row r="15" spans="1:15" ht="17" customHeight="1" x14ac:dyDescent="0.2">
      <c r="A15" s="44" t="s">
        <v>51</v>
      </c>
      <c r="B15" s="44" t="s">
        <v>219</v>
      </c>
      <c r="C15" s="46">
        <f>O15*M$7</f>
        <v>746.29656385916155</v>
      </c>
      <c r="D15" s="47" t="s">
        <v>196</v>
      </c>
      <c r="E15" s="46">
        <v>719.3</v>
      </c>
      <c r="F15" s="47" t="s">
        <v>197</v>
      </c>
      <c r="G15" s="46">
        <v>2511.0936999999999</v>
      </c>
      <c r="H15" s="47" t="s">
        <v>198</v>
      </c>
      <c r="I15" s="46">
        <v>2600.4234999999999</v>
      </c>
      <c r="J15" s="47" t="s">
        <v>201</v>
      </c>
      <c r="K15" s="47"/>
      <c r="N15" s="44" t="s">
        <v>51</v>
      </c>
      <c r="O15" s="46">
        <v>953.93399999999997</v>
      </c>
    </row>
    <row r="16" spans="1:15" ht="17" customHeight="1" x14ac:dyDescent="0.2">
      <c r="A16" s="44" t="s">
        <v>52</v>
      </c>
      <c r="B16" s="44" t="s">
        <v>220</v>
      </c>
      <c r="C16" s="46">
        <f t="shared" si="0"/>
        <v>1066.8601559257188</v>
      </c>
      <c r="D16" s="47" t="s">
        <v>196</v>
      </c>
      <c r="E16" s="46">
        <v>1282.5</v>
      </c>
      <c r="F16" s="47" t="s">
        <v>197</v>
      </c>
      <c r="G16" s="46">
        <v>1787.8462999999999</v>
      </c>
      <c r="H16" s="47" t="s">
        <v>203</v>
      </c>
      <c r="I16" s="46">
        <f>G16</f>
        <v>1787.8462999999999</v>
      </c>
      <c r="J16" s="47" t="s">
        <v>199</v>
      </c>
      <c r="K16" s="47"/>
      <c r="N16" s="44" t="s">
        <v>52</v>
      </c>
      <c r="O16" s="46">
        <v>1363.6859999999999</v>
      </c>
    </row>
    <row r="17" spans="1:15" ht="17" customHeight="1" x14ac:dyDescent="0.2">
      <c r="A17" s="44" t="s">
        <v>54</v>
      </c>
      <c r="B17" s="44" t="s">
        <v>221</v>
      </c>
      <c r="C17" s="46">
        <f t="shared" si="0"/>
        <v>751.10479868618154</v>
      </c>
      <c r="D17" s="47" t="s">
        <v>196</v>
      </c>
      <c r="E17" s="46">
        <v>740.5</v>
      </c>
      <c r="F17" s="47" t="s">
        <v>197</v>
      </c>
      <c r="G17" s="46">
        <v>2261.1981999999998</v>
      </c>
      <c r="H17" s="47" t="s">
        <v>203</v>
      </c>
      <c r="I17" s="46">
        <f>G17</f>
        <v>2261.1981999999998</v>
      </c>
      <c r="J17" s="47" t="s">
        <v>199</v>
      </c>
      <c r="K17" s="47"/>
      <c r="N17" s="44" t="s">
        <v>54</v>
      </c>
      <c r="O17" s="46">
        <v>960.08</v>
      </c>
    </row>
    <row r="18" spans="1:15" ht="17" customHeight="1" x14ac:dyDescent="0.2">
      <c r="A18" s="44" t="s">
        <v>53</v>
      </c>
      <c r="B18" s="44" t="s">
        <v>222</v>
      </c>
      <c r="C18" s="46">
        <f t="shared" si="0"/>
        <v>794.34057768312368</v>
      </c>
      <c r="D18" s="47" t="s">
        <v>196</v>
      </c>
      <c r="E18" s="46">
        <v>791.7</v>
      </c>
      <c r="F18" s="47" t="s">
        <v>197</v>
      </c>
      <c r="G18" s="46">
        <v>2447.5884999999998</v>
      </c>
      <c r="H18" s="47" t="s">
        <v>203</v>
      </c>
      <c r="I18" s="46">
        <f>G18</f>
        <v>2447.5884999999998</v>
      </c>
      <c r="J18" s="47" t="s">
        <v>199</v>
      </c>
      <c r="K18" s="47"/>
      <c r="N18" s="44" t="s">
        <v>53</v>
      </c>
      <c r="O18" s="46">
        <v>1015.34499999999</v>
      </c>
    </row>
    <row r="19" spans="1:15" ht="17" customHeight="1" x14ac:dyDescent="0.2">
      <c r="A19" s="44" t="s">
        <v>186</v>
      </c>
      <c r="B19" s="44" t="s">
        <v>223</v>
      </c>
      <c r="C19" s="46">
        <f>O19*M$7</f>
        <v>901.21231975600517</v>
      </c>
      <c r="D19" s="47" t="s">
        <v>196</v>
      </c>
      <c r="E19" s="46">
        <v>983.8</v>
      </c>
      <c r="F19" s="47" t="s">
        <v>197</v>
      </c>
      <c r="G19" s="46">
        <v>2245.5084999999999</v>
      </c>
      <c r="H19" s="47" t="s">
        <v>203</v>
      </c>
      <c r="I19" s="46">
        <f>G19</f>
        <v>2245.5084999999999</v>
      </c>
      <c r="J19" s="47" t="s">
        <v>201</v>
      </c>
      <c r="K19" s="47"/>
      <c r="N19" s="44" t="s">
        <v>186</v>
      </c>
      <c r="O19" s="46">
        <v>1151.951</v>
      </c>
    </row>
    <row r="20" spans="1:15" ht="17" customHeight="1" x14ac:dyDescent="0.2">
      <c r="A20" s="44" t="s">
        <v>58</v>
      </c>
      <c r="B20" s="44" t="s">
        <v>224</v>
      </c>
      <c r="C20" s="46">
        <f t="shared" si="0"/>
        <v>867</v>
      </c>
      <c r="D20" s="47" t="s">
        <v>196</v>
      </c>
      <c r="E20" s="46">
        <v>899.2</v>
      </c>
      <c r="F20" s="47" t="s">
        <v>197</v>
      </c>
      <c r="G20" s="46">
        <v>2112.5765999999999</v>
      </c>
      <c r="H20" s="47" t="s">
        <v>198</v>
      </c>
      <c r="I20" s="46">
        <v>2840.0839000000001</v>
      </c>
      <c r="J20" s="47" t="s">
        <v>201</v>
      </c>
      <c r="K20" s="47"/>
      <c r="N20" s="44" t="s">
        <v>58</v>
      </c>
      <c r="O20" s="46">
        <v>1108.22</v>
      </c>
    </row>
    <row r="21" spans="1:15" ht="17" customHeight="1" x14ac:dyDescent="0.2">
      <c r="A21" s="44" t="s">
        <v>59</v>
      </c>
      <c r="B21" s="44" t="s">
        <v>225</v>
      </c>
      <c r="C21" s="46">
        <f t="shared" si="0"/>
        <v>850.7321127573947</v>
      </c>
      <c r="D21" s="47" t="s">
        <v>196</v>
      </c>
      <c r="E21" s="46">
        <v>881.7</v>
      </c>
      <c r="F21" s="47" t="s">
        <v>197</v>
      </c>
      <c r="G21" s="46">
        <v>2231.6913</v>
      </c>
      <c r="H21" s="47" t="s">
        <v>203</v>
      </c>
      <c r="I21" s="46">
        <f t="shared" ref="I21:I28" si="1">G21</f>
        <v>2231.6913</v>
      </c>
      <c r="J21" s="47" t="s">
        <v>199</v>
      </c>
      <c r="K21" s="47"/>
      <c r="N21" s="44" t="s">
        <v>59</v>
      </c>
      <c r="O21" s="46">
        <v>1087.4259999999999</v>
      </c>
    </row>
    <row r="22" spans="1:15" ht="17" customHeight="1" x14ac:dyDescent="0.2">
      <c r="A22" s="44" t="s">
        <v>60</v>
      </c>
      <c r="B22" s="44" t="s">
        <v>226</v>
      </c>
      <c r="C22" s="46">
        <f t="shared" si="0"/>
        <v>1176.1086336647959</v>
      </c>
      <c r="D22" s="47" t="s">
        <v>196</v>
      </c>
      <c r="E22" s="46">
        <v>1547</v>
      </c>
      <c r="F22" s="47" t="s">
        <v>197</v>
      </c>
      <c r="G22" s="46">
        <v>2434.5079999999998</v>
      </c>
      <c r="H22" s="47" t="s">
        <v>203</v>
      </c>
      <c r="I22" s="46">
        <f t="shared" si="1"/>
        <v>2434.5079999999998</v>
      </c>
      <c r="J22" s="47" t="s">
        <v>199</v>
      </c>
      <c r="K22" s="47"/>
      <c r="N22" s="44" t="s">
        <v>60</v>
      </c>
      <c r="O22" s="46">
        <v>1503.33</v>
      </c>
    </row>
    <row r="23" spans="1:15" ht="17" customHeight="1" x14ac:dyDescent="0.2">
      <c r="A23" s="44" t="s">
        <v>61</v>
      </c>
      <c r="B23" s="44" t="s">
        <v>227</v>
      </c>
      <c r="C23" s="46">
        <f t="shared" si="0"/>
        <v>980.29158831278983</v>
      </c>
      <c r="D23" s="47" t="s">
        <v>196</v>
      </c>
      <c r="E23" s="46">
        <v>1120.0999999999999</v>
      </c>
      <c r="F23" s="47" t="s">
        <v>197</v>
      </c>
      <c r="G23" s="46">
        <v>1994.40569999999</v>
      </c>
      <c r="H23" s="47" t="s">
        <v>203</v>
      </c>
      <c r="I23" s="46">
        <f t="shared" si="1"/>
        <v>1994.40569999999</v>
      </c>
      <c r="J23" s="47" t="s">
        <v>199</v>
      </c>
      <c r="K23" s="47"/>
      <c r="N23" s="44" t="s">
        <v>61</v>
      </c>
      <c r="O23" s="46">
        <v>1253.0319999999999</v>
      </c>
    </row>
    <row r="24" spans="1:15" ht="17" customHeight="1" x14ac:dyDescent="0.2">
      <c r="A24" s="44" t="s">
        <v>65</v>
      </c>
      <c r="B24" s="44" t="s">
        <v>228</v>
      </c>
      <c r="C24" s="46">
        <f t="shared" si="0"/>
        <v>931.8024255111801</v>
      </c>
      <c r="D24" s="47" t="s">
        <v>196</v>
      </c>
      <c r="E24" s="46">
        <v>987.4</v>
      </c>
      <c r="F24" s="47" t="s">
        <v>197</v>
      </c>
      <c r="G24" s="46">
        <v>1429.65569999999</v>
      </c>
      <c r="H24" s="47" t="s">
        <v>203</v>
      </c>
      <c r="I24" s="46">
        <f t="shared" si="1"/>
        <v>1429.65569999999</v>
      </c>
      <c r="J24" s="47" t="s">
        <v>199</v>
      </c>
      <c r="K24" s="47"/>
      <c r="N24" s="44" t="s">
        <v>65</v>
      </c>
      <c r="O24" s="46">
        <v>1191.0519999999999</v>
      </c>
    </row>
    <row r="25" spans="1:15" ht="17" customHeight="1" x14ac:dyDescent="0.2">
      <c r="A25" s="44" t="s">
        <v>64</v>
      </c>
      <c r="B25" s="44" t="s">
        <v>229</v>
      </c>
      <c r="C25" s="46">
        <f t="shared" si="0"/>
        <v>959.36332767861188</v>
      </c>
      <c r="D25" s="47" t="s">
        <v>196</v>
      </c>
      <c r="E25" s="46">
        <v>1061</v>
      </c>
      <c r="F25" s="47" t="s">
        <v>197</v>
      </c>
      <c r="G25" s="46">
        <v>733.35249999999996</v>
      </c>
      <c r="H25" s="47" t="s">
        <v>203</v>
      </c>
      <c r="I25" s="46">
        <f t="shared" si="1"/>
        <v>733.35249999999996</v>
      </c>
      <c r="J25" s="47" t="s">
        <v>199</v>
      </c>
      <c r="K25" s="47"/>
      <c r="N25" s="44" t="s">
        <v>64</v>
      </c>
      <c r="O25" s="46">
        <v>1226.2809999999899</v>
      </c>
    </row>
    <row r="26" spans="1:15" ht="17" customHeight="1" x14ac:dyDescent="0.2">
      <c r="A26" s="44" t="s">
        <v>45</v>
      </c>
      <c r="B26" s="44" t="s">
        <v>230</v>
      </c>
      <c r="C26" s="46">
        <f t="shared" si="0"/>
        <v>1185.6852042013318</v>
      </c>
      <c r="D26" s="47" t="s">
        <v>196</v>
      </c>
      <c r="E26" s="46">
        <v>1550.6</v>
      </c>
      <c r="F26" s="47" t="s">
        <v>197</v>
      </c>
      <c r="G26" s="46">
        <v>2429.7543999999998</v>
      </c>
      <c r="H26" s="47" t="s">
        <v>203</v>
      </c>
      <c r="I26" s="46">
        <f t="shared" si="1"/>
        <v>2429.7543999999998</v>
      </c>
      <c r="J26" s="47" t="s">
        <v>199</v>
      </c>
      <c r="K26" s="47"/>
      <c r="N26" s="44" t="s">
        <v>45</v>
      </c>
      <c r="O26" s="46">
        <v>1515.5709999999999</v>
      </c>
    </row>
    <row r="27" spans="1:15" ht="17" customHeight="1" x14ac:dyDescent="0.2">
      <c r="A27" s="44" t="s">
        <v>63</v>
      </c>
      <c r="B27" s="44" t="s">
        <v>231</v>
      </c>
      <c r="C27" s="46">
        <f t="shared" si="0"/>
        <v>685.20006226200576</v>
      </c>
      <c r="D27" s="47" t="s">
        <v>196</v>
      </c>
      <c r="E27" s="46">
        <v>543.4</v>
      </c>
      <c r="F27" s="47" t="s">
        <v>197</v>
      </c>
      <c r="G27" s="46">
        <v>4189.6760999999997</v>
      </c>
      <c r="H27" s="47" t="s">
        <v>203</v>
      </c>
      <c r="I27" s="46">
        <f t="shared" si="1"/>
        <v>4189.6760999999997</v>
      </c>
      <c r="J27" s="47" t="s">
        <v>199</v>
      </c>
      <c r="K27" s="47"/>
      <c r="N27" s="44" t="s">
        <v>63</v>
      </c>
      <c r="O27" s="46">
        <v>875.83900000000006</v>
      </c>
    </row>
    <row r="28" spans="1:15" ht="17" customHeight="1" x14ac:dyDescent="0.2">
      <c r="A28" s="44" t="s">
        <v>68</v>
      </c>
      <c r="B28" s="44" t="s">
        <v>233</v>
      </c>
      <c r="C28" s="46">
        <f>O28*M$7</f>
        <v>754.51108805110903</v>
      </c>
      <c r="D28" s="47" t="s">
        <v>196</v>
      </c>
      <c r="E28" s="46">
        <v>722.7</v>
      </c>
      <c r="F28" s="47" t="s">
        <v>197</v>
      </c>
      <c r="G28" s="46">
        <v>2223.3584000000001</v>
      </c>
      <c r="H28" s="47" t="s">
        <v>203</v>
      </c>
      <c r="I28" s="46">
        <f t="shared" si="1"/>
        <v>2223.3584000000001</v>
      </c>
      <c r="J28" s="47" t="s">
        <v>199</v>
      </c>
      <c r="K28" s="47"/>
      <c r="N28" s="44" t="s">
        <v>232</v>
      </c>
      <c r="O28" s="46">
        <v>964.43399999999997</v>
      </c>
    </row>
    <row r="29" spans="1:15" ht="17" customHeight="1" x14ac:dyDescent="0.2">
      <c r="A29" s="44" t="s">
        <v>57</v>
      </c>
      <c r="B29" s="44" t="s">
        <v>340</v>
      </c>
      <c r="C29" s="46">
        <f>O29*M$7</f>
        <v>1217.9682842756854</v>
      </c>
      <c r="D29" s="47" t="s">
        <v>196</v>
      </c>
      <c r="E29" t="s">
        <v>341</v>
      </c>
      <c r="F29" s="47" t="s">
        <v>197</v>
      </c>
      <c r="G29">
        <v>1787.85</v>
      </c>
      <c r="H29" s="47" t="s">
        <v>203</v>
      </c>
      <c r="I29">
        <v>1787.85</v>
      </c>
      <c r="J29" s="47" t="s">
        <v>199</v>
      </c>
      <c r="N29" s="44" t="s">
        <v>57</v>
      </c>
      <c r="O29" s="46">
        <v>1556.836</v>
      </c>
    </row>
    <row r="30" spans="1:15" ht="17" customHeight="1" x14ac:dyDescent="0.2">
      <c r="A30" s="44" t="s">
        <v>345</v>
      </c>
      <c r="B30" s="44" t="s">
        <v>344</v>
      </c>
      <c r="C30">
        <v>951.41289350581599</v>
      </c>
      <c r="E30">
        <v>795.04853161586595</v>
      </c>
      <c r="G30">
        <v>2101.2654696567802</v>
      </c>
      <c r="I30">
        <v>2951.1932144574498</v>
      </c>
    </row>
    <row r="33" spans="3:8" ht="17" customHeight="1" x14ac:dyDescent="0.2">
      <c r="C33" s="46"/>
    </row>
    <row r="34" spans="3:8" ht="17" customHeight="1" x14ac:dyDescent="0.2">
      <c r="C34" s="46"/>
    </row>
    <row r="38" spans="3:8" ht="17" customHeight="1" x14ac:dyDescent="0.2">
      <c r="E38" s="49"/>
      <c r="F38" s="49"/>
      <c r="G38" s="49"/>
      <c r="H38" s="49"/>
    </row>
    <row r="39" spans="3:8" ht="17" customHeight="1" x14ac:dyDescent="0.2">
      <c r="E39" s="49"/>
      <c r="F39" s="49"/>
      <c r="G39" s="49"/>
      <c r="H39" s="49"/>
    </row>
    <row r="40" spans="3:8" ht="17" customHeight="1" x14ac:dyDescent="0.2">
      <c r="G40" s="49"/>
      <c r="H40" s="49"/>
    </row>
    <row r="41" spans="3:8" ht="17" customHeight="1" x14ac:dyDescent="0.2">
      <c r="E41" s="49"/>
      <c r="F41" s="49"/>
      <c r="G41" s="49"/>
      <c r="H41" s="49"/>
    </row>
    <row r="42" spans="3:8" ht="17" customHeight="1" x14ac:dyDescent="0.2">
      <c r="E42" s="49"/>
      <c r="F42" s="49"/>
      <c r="G42" s="49"/>
      <c r="H42" s="49"/>
    </row>
    <row r="43" spans="3:8" ht="17" customHeight="1" x14ac:dyDescent="0.2">
      <c r="E43" s="49"/>
      <c r="F43" s="49"/>
      <c r="G43" s="49"/>
      <c r="H43" s="49"/>
    </row>
    <row r="44" spans="3:8" ht="17" customHeight="1" x14ac:dyDescent="0.2">
      <c r="E44" s="49"/>
      <c r="F44" s="49"/>
      <c r="G44" s="49"/>
      <c r="H44" s="49"/>
    </row>
    <row r="45" spans="3:8" ht="17" customHeight="1" x14ac:dyDescent="0.2">
      <c r="G45" s="49"/>
      <c r="H45" s="49"/>
    </row>
    <row r="46" spans="3:8" ht="17" customHeight="1" x14ac:dyDescent="0.2">
      <c r="E46" s="49"/>
      <c r="F46" s="49"/>
      <c r="G46" s="49"/>
      <c r="H46" s="49"/>
    </row>
    <row r="47" spans="3:8" ht="17" customHeight="1" x14ac:dyDescent="0.2">
      <c r="E47" s="49"/>
      <c r="F47" s="49"/>
      <c r="G47" s="49"/>
      <c r="H47" s="49"/>
    </row>
    <row r="48" spans="3:8" ht="17" customHeight="1" x14ac:dyDescent="0.2">
      <c r="E48" s="49"/>
      <c r="F48" s="49"/>
      <c r="G48" s="49"/>
      <c r="H48" s="49"/>
    </row>
    <row r="49" spans="5:8" ht="17" customHeight="1" x14ac:dyDescent="0.2">
      <c r="E49" s="49"/>
      <c r="F49" s="49"/>
      <c r="G49" s="49"/>
      <c r="H49" s="49"/>
    </row>
    <row r="50" spans="5:8" ht="17" customHeight="1" x14ac:dyDescent="0.2">
      <c r="G50" s="49"/>
      <c r="H50" s="49"/>
    </row>
    <row r="51" spans="5:8" ht="17" customHeight="1" x14ac:dyDescent="0.2">
      <c r="E51" s="49"/>
      <c r="F51" s="49"/>
      <c r="G51" s="49"/>
      <c r="H51" s="49"/>
    </row>
    <row r="52" spans="5:8" ht="17" customHeight="1" x14ac:dyDescent="0.2">
      <c r="E52" s="49"/>
      <c r="F52" s="49"/>
      <c r="G52" s="49"/>
      <c r="H52" s="49"/>
    </row>
    <row r="53" spans="5:8" ht="17" customHeight="1" x14ac:dyDescent="0.2">
      <c r="E53" s="49"/>
      <c r="F53" s="49"/>
      <c r="G53" s="49"/>
      <c r="H53" s="49"/>
    </row>
    <row r="54" spans="5:8" ht="17" customHeight="1" x14ac:dyDescent="0.2">
      <c r="E54" s="49"/>
      <c r="F54" s="49"/>
      <c r="G54" s="49"/>
      <c r="H54" s="49"/>
    </row>
    <row r="55" spans="5:8" ht="17" customHeight="1" x14ac:dyDescent="0.2">
      <c r="G55" s="49"/>
      <c r="H55" s="49"/>
    </row>
    <row r="56" spans="5:8" ht="17" customHeight="1" x14ac:dyDescent="0.2">
      <c r="E56" s="49"/>
      <c r="F56" s="49"/>
      <c r="G56" s="49"/>
      <c r="H56" s="49"/>
    </row>
    <row r="57" spans="5:8" ht="17" customHeight="1" x14ac:dyDescent="0.2">
      <c r="E57" s="49"/>
      <c r="F57" s="49"/>
      <c r="G57" s="49"/>
      <c r="H57" s="49"/>
    </row>
    <row r="58" spans="5:8" ht="17" customHeight="1" x14ac:dyDescent="0.2">
      <c r="E58" s="49"/>
      <c r="F58" s="49"/>
      <c r="G58" s="49"/>
      <c r="H58" s="49"/>
    </row>
    <row r="59" spans="5:8" ht="17" customHeight="1" x14ac:dyDescent="0.2">
      <c r="G59" s="49"/>
      <c r="H59" s="49"/>
    </row>
    <row r="60" spans="5:8" ht="17" customHeight="1" x14ac:dyDescent="0.2">
      <c r="E60" s="49"/>
      <c r="F60" s="49"/>
      <c r="G60" s="49"/>
      <c r="H60" s="49"/>
    </row>
    <row r="61" spans="5:8" ht="17" customHeight="1" x14ac:dyDescent="0.2">
      <c r="E61" s="49"/>
      <c r="F61" s="49"/>
      <c r="G61" s="49"/>
      <c r="H61" s="49"/>
    </row>
    <row r="62" spans="5:8" ht="17" customHeight="1" x14ac:dyDescent="0.2">
      <c r="E62" s="49"/>
      <c r="F62" s="49"/>
      <c r="G62" s="49"/>
      <c r="H62" s="49"/>
    </row>
    <row r="63" spans="5:8" ht="17" customHeight="1" x14ac:dyDescent="0.2">
      <c r="E63" s="49"/>
      <c r="F63" s="49"/>
      <c r="G63" s="49"/>
      <c r="H63" s="49"/>
    </row>
    <row r="65" spans="5:8" ht="17" customHeight="1" x14ac:dyDescent="0.2">
      <c r="E65" s="49"/>
      <c r="F65" s="49"/>
    </row>
    <row r="66" spans="5:8" ht="17" customHeight="1" x14ac:dyDescent="0.2">
      <c r="E66" s="49"/>
      <c r="F66" s="49"/>
    </row>
    <row r="67" spans="5:8" ht="17" customHeight="1" x14ac:dyDescent="0.2">
      <c r="E67" s="49"/>
      <c r="F67" s="49"/>
      <c r="G67" s="49"/>
      <c r="H67" s="49"/>
    </row>
    <row r="68" spans="5:8" ht="17" customHeight="1" x14ac:dyDescent="0.2">
      <c r="E68" s="49"/>
      <c r="F68" s="49"/>
    </row>
    <row r="70" spans="5:8" ht="17" customHeight="1" x14ac:dyDescent="0.2">
      <c r="E70" s="49"/>
      <c r="F70" s="49"/>
    </row>
    <row r="71" spans="5:8" ht="17" customHeight="1" x14ac:dyDescent="0.2">
      <c r="E71" s="49"/>
      <c r="F71" s="49"/>
    </row>
    <row r="72" spans="5:8" ht="17" customHeight="1" x14ac:dyDescent="0.2">
      <c r="E72" s="49"/>
      <c r="F72" s="49"/>
      <c r="G72" s="49"/>
      <c r="H72" s="49"/>
    </row>
    <row r="73" spans="5:8" ht="17" customHeight="1" x14ac:dyDescent="0.2">
      <c r="E73" s="49"/>
      <c r="F73" s="49"/>
    </row>
    <row r="75" spans="5:8" ht="17" customHeight="1" x14ac:dyDescent="0.2">
      <c r="E75" s="49"/>
      <c r="F75" s="49"/>
    </row>
    <row r="76" spans="5:8" ht="17" customHeight="1" x14ac:dyDescent="0.2">
      <c r="E76" s="49"/>
      <c r="F76" s="49"/>
    </row>
    <row r="77" spans="5:8" ht="17" customHeight="1" x14ac:dyDescent="0.2">
      <c r="E77" s="49"/>
      <c r="F77" s="49"/>
      <c r="G77" s="49"/>
      <c r="H77" s="49"/>
    </row>
    <row r="78" spans="5:8" ht="17" customHeight="1" x14ac:dyDescent="0.2">
      <c r="E78" s="49"/>
      <c r="F78" s="49"/>
    </row>
    <row r="80" spans="5:8" ht="17" customHeight="1" x14ac:dyDescent="0.2">
      <c r="E80" s="49"/>
      <c r="F80" s="49"/>
    </row>
    <row r="81" spans="5:8" ht="17" customHeight="1" x14ac:dyDescent="0.2">
      <c r="E81" s="49"/>
      <c r="F81" s="49"/>
    </row>
    <row r="82" spans="5:8" ht="17" customHeight="1" x14ac:dyDescent="0.2">
      <c r="E82" s="49"/>
      <c r="F82" s="49"/>
      <c r="G82" s="49"/>
      <c r="H82" s="49"/>
    </row>
    <row r="83" spans="5:8" ht="17" customHeight="1" x14ac:dyDescent="0.2">
      <c r="E83" s="49"/>
      <c r="F83" s="49"/>
    </row>
    <row r="85" spans="5:8" ht="17" customHeight="1" x14ac:dyDescent="0.2">
      <c r="E85" s="49"/>
      <c r="F85" s="49"/>
    </row>
    <row r="86" spans="5:8" ht="17" customHeight="1" x14ac:dyDescent="0.2">
      <c r="E86" s="49"/>
      <c r="F86" s="49"/>
    </row>
    <row r="87" spans="5:8" ht="17" customHeight="1" x14ac:dyDescent="0.2">
      <c r="E87" s="49"/>
      <c r="F87" s="49"/>
      <c r="G87" s="49"/>
      <c r="H87" s="49"/>
    </row>
    <row r="88" spans="5:8" ht="17" customHeight="1" x14ac:dyDescent="0.2">
      <c r="E88" s="49"/>
      <c r="F88" s="49"/>
    </row>
    <row r="90" spans="5:8" ht="17" customHeight="1" x14ac:dyDescent="0.2">
      <c r="E90" s="49"/>
      <c r="F90" s="49"/>
    </row>
    <row r="91" spans="5:8" ht="17" customHeight="1" x14ac:dyDescent="0.2">
      <c r="E91" s="49"/>
      <c r="F91" s="49"/>
    </row>
    <row r="92" spans="5:8" ht="17" customHeight="1" x14ac:dyDescent="0.2">
      <c r="E92" s="49"/>
      <c r="F92" s="49"/>
      <c r="G92" s="49"/>
      <c r="H92" s="49"/>
    </row>
    <row r="93" spans="5:8" ht="17" customHeight="1" x14ac:dyDescent="0.2">
      <c r="E93" s="49"/>
      <c r="F93" s="49"/>
    </row>
    <row r="95" spans="5:8" ht="17" customHeight="1" x14ac:dyDescent="0.2">
      <c r="E95" s="49"/>
      <c r="F95" s="49"/>
    </row>
    <row r="96" spans="5:8" ht="17" customHeight="1" x14ac:dyDescent="0.2">
      <c r="E96" s="49"/>
      <c r="F96" s="49"/>
    </row>
    <row r="97" spans="5:8" ht="17" customHeight="1" x14ac:dyDescent="0.2">
      <c r="E97" s="49"/>
      <c r="F97" s="49"/>
      <c r="G97" s="49"/>
      <c r="H97" s="49"/>
    </row>
    <row r="98" spans="5:8" ht="17" customHeight="1" x14ac:dyDescent="0.2">
      <c r="E98" s="49"/>
      <c r="F98" s="49"/>
    </row>
    <row r="100" spans="5:8" ht="17" customHeight="1" x14ac:dyDescent="0.2">
      <c r="E100" s="49"/>
      <c r="F100" s="49"/>
    </row>
    <row r="101" spans="5:8" ht="17" customHeight="1" x14ac:dyDescent="0.2">
      <c r="E101" s="49"/>
      <c r="F101" s="49"/>
    </row>
    <row r="102" spans="5:8" ht="17" customHeight="1" x14ac:dyDescent="0.2">
      <c r="E102" s="49"/>
      <c r="F102" s="49"/>
      <c r="G102" s="49"/>
      <c r="H102" s="49"/>
    </row>
    <row r="103" spans="5:8" ht="17" customHeight="1" x14ac:dyDescent="0.2">
      <c r="E103" s="49"/>
      <c r="F103" s="49"/>
    </row>
    <row r="105" spans="5:8" ht="17" customHeight="1" x14ac:dyDescent="0.2">
      <c r="E105" s="49"/>
      <c r="F105" s="49"/>
    </row>
    <row r="106" spans="5:8" ht="17" customHeight="1" x14ac:dyDescent="0.2">
      <c r="E106" s="49"/>
      <c r="F106" s="49"/>
    </row>
    <row r="107" spans="5:8" ht="17" customHeight="1" x14ac:dyDescent="0.2">
      <c r="E107" s="49"/>
      <c r="F107" s="49"/>
      <c r="G107" s="49"/>
      <c r="H107" s="49"/>
    </row>
    <row r="108" spans="5:8" ht="17" customHeight="1" x14ac:dyDescent="0.2">
      <c r="E108" s="49"/>
      <c r="F108" s="49"/>
    </row>
    <row r="110" spans="5:8" ht="17" customHeight="1" x14ac:dyDescent="0.2">
      <c r="E110" s="49"/>
      <c r="F110" s="49"/>
    </row>
    <row r="111" spans="5:8" ht="17" customHeight="1" x14ac:dyDescent="0.2">
      <c r="E111" s="49"/>
      <c r="F111" s="49"/>
    </row>
    <row r="112" spans="5:8" ht="17" customHeight="1" x14ac:dyDescent="0.2">
      <c r="E112" s="49"/>
      <c r="F112" s="49"/>
      <c r="G112" s="49"/>
      <c r="H112" s="49"/>
    </row>
    <row r="113" spans="5:8" ht="17" customHeight="1" x14ac:dyDescent="0.2">
      <c r="E113" s="49"/>
      <c r="F113" s="49"/>
    </row>
    <row r="115" spans="5:8" ht="17" customHeight="1" x14ac:dyDescent="0.2">
      <c r="E115" s="49"/>
      <c r="F115" s="49"/>
    </row>
    <row r="116" spans="5:8" ht="17" customHeight="1" x14ac:dyDescent="0.2">
      <c r="E116" s="49"/>
      <c r="F116" s="49"/>
    </row>
    <row r="117" spans="5:8" ht="17" customHeight="1" x14ac:dyDescent="0.2">
      <c r="E117" s="49"/>
      <c r="F117" s="49"/>
      <c r="G117" s="49"/>
      <c r="H117" s="49"/>
    </row>
    <row r="118" spans="5:8" ht="17" customHeight="1" x14ac:dyDescent="0.2">
      <c r="E118" s="49"/>
      <c r="F118" s="49"/>
    </row>
    <row r="120" spans="5:8" ht="17" customHeight="1" x14ac:dyDescent="0.2">
      <c r="E120" s="49"/>
      <c r="F120" s="49"/>
    </row>
    <row r="121" spans="5:8" ht="17" customHeight="1" x14ac:dyDescent="0.2">
      <c r="E121" s="49"/>
      <c r="F121" s="49"/>
    </row>
    <row r="122" spans="5:8" ht="17" customHeight="1" x14ac:dyDescent="0.2">
      <c r="E122" s="49"/>
      <c r="F122" s="49"/>
      <c r="G122" s="49"/>
      <c r="H122" s="49"/>
    </row>
    <row r="123" spans="5:8" ht="17" customHeight="1" x14ac:dyDescent="0.2">
      <c r="E123" s="49"/>
      <c r="F123" s="49"/>
    </row>
    <row r="125" spans="5:8" ht="17" customHeight="1" x14ac:dyDescent="0.2">
      <c r="E125" s="49"/>
      <c r="F125" s="49"/>
    </row>
    <row r="126" spans="5:8" ht="17" customHeight="1" x14ac:dyDescent="0.2">
      <c r="E126" s="49"/>
      <c r="F126" s="49"/>
    </row>
    <row r="127" spans="5:8" ht="17" customHeight="1" x14ac:dyDescent="0.2">
      <c r="E127" s="49"/>
      <c r="F127" s="49"/>
      <c r="G127" s="49"/>
      <c r="H127" s="49"/>
    </row>
    <row r="128" spans="5:8" ht="17" customHeight="1" x14ac:dyDescent="0.2">
      <c r="E128" s="49"/>
      <c r="F128" s="49"/>
    </row>
    <row r="130" spans="5:8" ht="17" customHeight="1" x14ac:dyDescent="0.2">
      <c r="E130" s="49"/>
      <c r="F130" s="49"/>
    </row>
    <row r="131" spans="5:8" ht="17" customHeight="1" x14ac:dyDescent="0.2">
      <c r="E131" s="49"/>
      <c r="F131" s="49"/>
    </row>
    <row r="132" spans="5:8" ht="17" customHeight="1" x14ac:dyDescent="0.2">
      <c r="E132" s="49"/>
      <c r="F132" s="49"/>
      <c r="G132" s="49"/>
      <c r="H132" s="49"/>
    </row>
    <row r="133" spans="5:8" ht="17" customHeight="1" x14ac:dyDescent="0.2">
      <c r="E133" s="49"/>
      <c r="F133" s="49"/>
    </row>
    <row r="135" spans="5:8" ht="17" customHeight="1" x14ac:dyDescent="0.2">
      <c r="E135" s="49"/>
      <c r="F135" s="49"/>
    </row>
    <row r="136" spans="5:8" ht="17" customHeight="1" x14ac:dyDescent="0.2">
      <c r="E136" s="49"/>
      <c r="F136" s="49"/>
    </row>
    <row r="137" spans="5:8" ht="17" customHeight="1" x14ac:dyDescent="0.2">
      <c r="E137" s="49"/>
      <c r="F137" s="49"/>
      <c r="G137" s="49"/>
      <c r="H137" s="49"/>
    </row>
    <row r="138" spans="5:8" ht="17" customHeight="1" x14ac:dyDescent="0.2">
      <c r="E138" s="49"/>
      <c r="F138" s="49"/>
    </row>
    <row r="140" spans="5:8" ht="17" customHeight="1" x14ac:dyDescent="0.2">
      <c r="E140" s="49"/>
      <c r="F140" s="49"/>
    </row>
    <row r="141" spans="5:8" ht="17" customHeight="1" x14ac:dyDescent="0.2">
      <c r="E141" s="49"/>
      <c r="F141" s="49"/>
    </row>
    <row r="142" spans="5:8" ht="17" customHeight="1" x14ac:dyDescent="0.2">
      <c r="E142" s="49"/>
      <c r="F142" s="49"/>
      <c r="G142" s="49"/>
      <c r="H142" s="49"/>
    </row>
    <row r="143" spans="5:8" ht="17" customHeight="1" x14ac:dyDescent="0.2">
      <c r="E143" s="49"/>
      <c r="F143" s="49"/>
    </row>
    <row r="145" spans="5:8" ht="17" customHeight="1" x14ac:dyDescent="0.2">
      <c r="E145" s="49"/>
      <c r="F145" s="49"/>
    </row>
    <row r="146" spans="5:8" ht="17" customHeight="1" x14ac:dyDescent="0.2">
      <c r="E146" s="49"/>
      <c r="F146" s="49"/>
    </row>
    <row r="147" spans="5:8" ht="17" customHeight="1" x14ac:dyDescent="0.2">
      <c r="E147" s="49"/>
      <c r="F147" s="49"/>
      <c r="G147" s="49"/>
      <c r="H147" s="49"/>
    </row>
    <row r="148" spans="5:8" ht="17" customHeight="1" x14ac:dyDescent="0.2">
      <c r="E148" s="49"/>
      <c r="F148" s="49"/>
    </row>
    <row r="150" spans="5:8" ht="17" customHeight="1" x14ac:dyDescent="0.2">
      <c r="E150" s="49"/>
      <c r="F150" s="49"/>
    </row>
    <row r="151" spans="5:8" ht="17" customHeight="1" x14ac:dyDescent="0.2">
      <c r="E151" s="49"/>
      <c r="F151" s="49"/>
    </row>
    <row r="152" spans="5:8" ht="17" customHeight="1" x14ac:dyDescent="0.2">
      <c r="E152" s="49"/>
      <c r="F152" s="49"/>
      <c r="G152" s="49"/>
      <c r="H152" s="49"/>
    </row>
    <row r="153" spans="5:8" ht="17" customHeight="1" x14ac:dyDescent="0.2">
      <c r="E153" s="49"/>
      <c r="F153" s="49"/>
    </row>
    <row r="155" spans="5:8" ht="17" customHeight="1" x14ac:dyDescent="0.2">
      <c r="E155" s="49"/>
      <c r="F155" s="49"/>
    </row>
    <row r="156" spans="5:8" ht="17" customHeight="1" x14ac:dyDescent="0.2">
      <c r="E156" s="49"/>
      <c r="F156" s="49"/>
    </row>
    <row r="157" spans="5:8" ht="17" customHeight="1" x14ac:dyDescent="0.2">
      <c r="E157" s="49"/>
      <c r="F157" s="49"/>
      <c r="G157" s="49"/>
      <c r="H157" s="49"/>
    </row>
    <row r="158" spans="5:8" ht="17" customHeight="1" x14ac:dyDescent="0.2">
      <c r="E158" s="49"/>
      <c r="F158" s="49"/>
    </row>
    <row r="160" spans="5:8" ht="17" customHeight="1" x14ac:dyDescent="0.2">
      <c r="E160" s="49"/>
      <c r="F160" s="49"/>
    </row>
    <row r="161" spans="5:8" ht="17" customHeight="1" x14ac:dyDescent="0.2">
      <c r="E161" s="49"/>
      <c r="F161" s="49"/>
    </row>
    <row r="162" spans="5:8" ht="17" customHeight="1" x14ac:dyDescent="0.2">
      <c r="E162" s="49"/>
      <c r="F162" s="49"/>
      <c r="G162" s="49"/>
      <c r="H162" s="49"/>
    </row>
    <row r="163" spans="5:8" ht="17" customHeight="1" x14ac:dyDescent="0.2">
      <c r="E163" s="49"/>
      <c r="F163" s="49"/>
    </row>
    <row r="165" spans="5:8" ht="17" customHeight="1" x14ac:dyDescent="0.2">
      <c r="E165" s="49"/>
      <c r="F165"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calculation fossil pp</vt:lpstr>
      <vt:lpstr>calculation renewable pp</vt:lpstr>
      <vt:lpstr>output for script</vt:lpstr>
      <vt:lpstr>source renewable - Eurostat</vt:lpstr>
      <vt:lpstr>source fossil - PEMMDB 2019</vt:lpstr>
      <vt:lpstr>PEMMDB technology parameters</vt:lpstr>
      <vt:lpstr>power plant mapping ETM - ENTSO</vt:lpstr>
      <vt:lpstr>FLH renewables ninja</vt:lpstr>
      <vt:lpstr>countries EU27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Mathijs Bijkerk</cp:lastModifiedBy>
  <dcterms:created xsi:type="dcterms:W3CDTF">2021-11-15T16:07:33Z</dcterms:created>
  <dcterms:modified xsi:type="dcterms:W3CDTF">2022-09-07T07:37:23Z</dcterms:modified>
</cp:coreProperties>
</file>