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202300"/>
  <mc:AlternateContent xmlns:mc="http://schemas.openxmlformats.org/markup-compatibility/2006">
    <mc:Choice Requires="x15">
      <x15ac:absPath xmlns:x15ac="http://schemas.microsoft.com/office/spreadsheetml/2010/11/ac" url="/Users/kyradehaan/github/etdataset/source_analyses/EU27_european_union/2019/eu_datasets/power_plants/"/>
    </mc:Choice>
  </mc:AlternateContent>
  <xr:revisionPtr revIDLastSave="0" documentId="13_ncr:1_{173CFB94-EA93-4742-9AD3-494312073A6D}" xr6:coauthVersionLast="47" xr6:coauthVersionMax="47" xr10:uidLastSave="{00000000-0000-0000-0000-000000000000}"/>
  <bookViews>
    <workbookView xWindow="-11340" yWindow="-28800" windowWidth="51200" windowHeight="28800" activeTab="15" xr2:uid="{D35253D8-AEC6-9A40-9BC4-8ABB1A672E70}"/>
  </bookViews>
  <sheets>
    <sheet name="Introduction" sheetId="22" r:id="rId1"/>
    <sheet name="raw_NO" sheetId="1" r:id="rId2"/>
    <sheet name="raw_RS" sheetId="3" r:id="rId3"/>
    <sheet name="raw_CH" sheetId="2" r:id="rId4"/>
    <sheet name="input_NO" sheetId="11" r:id="rId5"/>
    <sheet name="input_RS" sheetId="15" r:id="rId6"/>
    <sheet name="input_CH" sheetId="18" r:id="rId7"/>
    <sheet name="enriched_NO" sheetId="4" r:id="rId8"/>
    <sheet name="enriched_RS" sheetId="8" r:id="rId9"/>
    <sheet name="enriched_CH" sheetId="9" r:id="rId10"/>
    <sheet name="enriched_corrected_NO" sheetId="12" r:id="rId11"/>
    <sheet name="enriched_corrected_RS" sheetId="16" r:id="rId12"/>
    <sheet name="enriched_corrected_CH" sheetId="20" r:id="rId13"/>
    <sheet name="etlocal_NO" sheetId="7" r:id="rId14"/>
    <sheet name="etlocal_RS" sheetId="17" r:id="rId15"/>
    <sheet name="etlocal_CH" sheetId="21" r:id="rId16"/>
    <sheet name="etlocal_keys" sheetId="6" r:id="rId17"/>
    <sheet name="general assumptions" sheetId="13" r:id="rId18"/>
    <sheet name="EU27 dataset" sheetId="14" r:id="rId1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0" i="12" l="1"/>
  <c r="H89" i="12"/>
  <c r="J60" i="12"/>
  <c r="I60" i="12"/>
  <c r="J89" i="12"/>
  <c r="I89" i="12"/>
  <c r="J74" i="12"/>
  <c r="I74" i="12"/>
  <c r="H89" i="4"/>
  <c r="H60" i="4"/>
  <c r="H74" i="4"/>
  <c r="D89" i="4"/>
  <c r="J89" i="4" s="1"/>
  <c r="J74" i="4"/>
  <c r="I74" i="4"/>
  <c r="D60" i="4"/>
  <c r="J60" i="4" s="1"/>
  <c r="J89" i="11"/>
  <c r="J60" i="11"/>
  <c r="J74" i="11"/>
  <c r="I89" i="11"/>
  <c r="I60" i="11"/>
  <c r="I74" i="11"/>
  <c r="D60" i="11"/>
  <c r="D89" i="11"/>
  <c r="I89" i="4" l="1"/>
  <c r="I60" i="4"/>
  <c r="I70" i="20" l="1"/>
  <c r="J70" i="20" s="1"/>
  <c r="I69" i="20"/>
  <c r="J69" i="20" s="1"/>
  <c r="D69" i="9"/>
  <c r="J70" i="9"/>
  <c r="I70" i="9"/>
  <c r="J69" i="9"/>
  <c r="I69" i="9"/>
  <c r="J70" i="18"/>
  <c r="J69" i="18"/>
  <c r="I70" i="18"/>
  <c r="I69" i="18"/>
  <c r="D69" i="18"/>
  <c r="E90" i="21"/>
  <c r="E91" i="21"/>
  <c r="E92" i="21"/>
  <c r="E93" i="21"/>
  <c r="E94" i="21"/>
  <c r="E95" i="21"/>
  <c r="E96" i="21"/>
  <c r="E97" i="21"/>
  <c r="E98" i="21"/>
  <c r="E99" i="21"/>
  <c r="E89" i="21"/>
  <c r="E131" i="21"/>
  <c r="E132" i="21"/>
  <c r="E133" i="21"/>
  <c r="E134" i="21"/>
  <c r="E135" i="21"/>
  <c r="E136" i="21"/>
  <c r="E137" i="21"/>
  <c r="E138" i="21"/>
  <c r="E139" i="21"/>
  <c r="E140" i="21"/>
  <c r="E141" i="21"/>
  <c r="E142" i="21"/>
  <c r="E143" i="21"/>
  <c r="E144" i="21"/>
  <c r="E145" i="21"/>
  <c r="E146" i="21"/>
  <c r="E147" i="21"/>
  <c r="E148" i="21"/>
  <c r="E130" i="21"/>
  <c r="E54" i="21"/>
  <c r="E55" i="21"/>
  <c r="E56" i="21"/>
  <c r="E57" i="21"/>
  <c r="E58" i="21"/>
  <c r="E59" i="21"/>
  <c r="E60" i="21"/>
  <c r="E61" i="21"/>
  <c r="E62" i="21"/>
  <c r="E63" i="21"/>
  <c r="E64" i="21"/>
  <c r="E65" i="21"/>
  <c r="E66" i="21"/>
  <c r="E67" i="21"/>
  <c r="E68" i="21"/>
  <c r="E69" i="21"/>
  <c r="E53" i="21"/>
  <c r="E3" i="21"/>
  <c r="E4" i="21"/>
  <c r="E5" i="21"/>
  <c r="E6" i="21"/>
  <c r="E7" i="21"/>
  <c r="E8" i="21"/>
  <c r="E9" i="21"/>
  <c r="E10" i="21"/>
  <c r="E11" i="21"/>
  <c r="E12" i="21"/>
  <c r="E13" i="21"/>
  <c r="E14" i="21"/>
  <c r="E15" i="21"/>
  <c r="E16" i="21"/>
  <c r="E17" i="21"/>
  <c r="E18" i="21"/>
  <c r="E2" i="21"/>
  <c r="E131" i="17"/>
  <c r="E132" i="17"/>
  <c r="E133" i="17"/>
  <c r="E134" i="17"/>
  <c r="E135" i="17"/>
  <c r="E136" i="17"/>
  <c r="E137" i="17"/>
  <c r="E138" i="17"/>
  <c r="E139" i="17"/>
  <c r="E140" i="17"/>
  <c r="E141" i="17"/>
  <c r="E142" i="17"/>
  <c r="E143" i="17"/>
  <c r="E144" i="17"/>
  <c r="E145" i="17"/>
  <c r="E146" i="17"/>
  <c r="E147" i="17"/>
  <c r="E148" i="17"/>
  <c r="E130" i="17"/>
  <c r="E90" i="17"/>
  <c r="E91" i="17"/>
  <c r="E92" i="17"/>
  <c r="E93" i="17"/>
  <c r="E94" i="17"/>
  <c r="E95" i="17"/>
  <c r="E96" i="17"/>
  <c r="E97" i="17"/>
  <c r="E98" i="17"/>
  <c r="E99" i="17"/>
  <c r="E89" i="17"/>
  <c r="E54" i="17"/>
  <c r="E55" i="17"/>
  <c r="E56" i="17"/>
  <c r="E57" i="17"/>
  <c r="E58" i="17"/>
  <c r="E59" i="17"/>
  <c r="E60" i="17"/>
  <c r="E61" i="17"/>
  <c r="E62" i="17"/>
  <c r="E63" i="17"/>
  <c r="E64" i="17"/>
  <c r="E65" i="17"/>
  <c r="E66" i="17"/>
  <c r="E67" i="17"/>
  <c r="E68" i="17"/>
  <c r="E69" i="17"/>
  <c r="E53" i="17"/>
  <c r="E3" i="17"/>
  <c r="E4" i="17"/>
  <c r="E5" i="17"/>
  <c r="E6" i="17"/>
  <c r="E7" i="17"/>
  <c r="E8" i="17"/>
  <c r="E9" i="17"/>
  <c r="E10" i="17"/>
  <c r="E11" i="17"/>
  <c r="E12" i="17"/>
  <c r="E13" i="17"/>
  <c r="E14" i="17"/>
  <c r="E15" i="17"/>
  <c r="E16" i="17"/>
  <c r="E17" i="17"/>
  <c r="E18" i="17"/>
  <c r="E2" i="17"/>
  <c r="E131" i="7"/>
  <c r="E132" i="7"/>
  <c r="E133" i="7"/>
  <c r="E134" i="7"/>
  <c r="E135" i="7"/>
  <c r="E136" i="7"/>
  <c r="E137" i="7"/>
  <c r="E138" i="7"/>
  <c r="E139" i="7"/>
  <c r="E140" i="7"/>
  <c r="E141" i="7"/>
  <c r="E142" i="7"/>
  <c r="E143" i="7"/>
  <c r="E144" i="7"/>
  <c r="E145" i="7"/>
  <c r="E146" i="7"/>
  <c r="E147" i="7"/>
  <c r="E148" i="7"/>
  <c r="E130" i="7"/>
  <c r="E90" i="7"/>
  <c r="E91" i="7"/>
  <c r="E92" i="7"/>
  <c r="E93" i="7"/>
  <c r="E94" i="7"/>
  <c r="E95" i="7"/>
  <c r="E96" i="7"/>
  <c r="E97" i="7"/>
  <c r="E98" i="7"/>
  <c r="E99" i="7"/>
  <c r="E89" i="7"/>
  <c r="E54" i="7"/>
  <c r="E55" i="7"/>
  <c r="E56" i="7"/>
  <c r="E57" i="7"/>
  <c r="E58" i="7"/>
  <c r="E59" i="7"/>
  <c r="E60" i="7"/>
  <c r="E61" i="7"/>
  <c r="E62" i="7"/>
  <c r="E63" i="7"/>
  <c r="E64" i="7"/>
  <c r="E65" i="7"/>
  <c r="E66" i="7"/>
  <c r="E67" i="7"/>
  <c r="E68" i="7"/>
  <c r="E69" i="7"/>
  <c r="E53" i="7"/>
  <c r="E3" i="7"/>
  <c r="E4" i="7"/>
  <c r="E5" i="7"/>
  <c r="E6" i="7"/>
  <c r="E7" i="7"/>
  <c r="E8" i="7"/>
  <c r="E9" i="7"/>
  <c r="E10" i="7"/>
  <c r="E11" i="7"/>
  <c r="E12" i="7"/>
  <c r="E13" i="7"/>
  <c r="E14" i="7"/>
  <c r="E15" i="7"/>
  <c r="E16" i="7"/>
  <c r="E17" i="7"/>
  <c r="E18" i="7"/>
  <c r="E2" i="7"/>
  <c r="E127" i="21"/>
  <c r="E128" i="21"/>
  <c r="E129" i="21"/>
  <c r="E126" i="21"/>
  <c r="G129" i="21"/>
  <c r="G128" i="21"/>
  <c r="G127" i="21"/>
  <c r="G126" i="21"/>
  <c r="E127" i="17"/>
  <c r="E128" i="17"/>
  <c r="E129" i="17"/>
  <c r="E126" i="17"/>
  <c r="G129" i="17"/>
  <c r="G128" i="17"/>
  <c r="G127" i="17"/>
  <c r="G126" i="17"/>
  <c r="G126" i="7"/>
  <c r="G127" i="7"/>
  <c r="G128" i="7"/>
  <c r="G129" i="7"/>
  <c r="E127" i="7"/>
  <c r="E128" i="7"/>
  <c r="E129" i="7"/>
  <c r="E126" i="7"/>
  <c r="E74" i="21"/>
  <c r="E75" i="21"/>
  <c r="E76" i="21"/>
  <c r="E77" i="21"/>
  <c r="E73" i="21"/>
  <c r="G77" i="21"/>
  <c r="G76" i="21"/>
  <c r="G75" i="21"/>
  <c r="G74" i="21"/>
  <c r="G73" i="21"/>
  <c r="E74" i="17"/>
  <c r="E75" i="17"/>
  <c r="E76" i="17"/>
  <c r="E77" i="17"/>
  <c r="E73" i="17"/>
  <c r="G77" i="17"/>
  <c r="G76" i="17"/>
  <c r="G75" i="17"/>
  <c r="G74" i="17"/>
  <c r="G73" i="17"/>
  <c r="E73" i="7"/>
  <c r="G73" i="7"/>
  <c r="E74" i="7"/>
  <c r="G74" i="7"/>
  <c r="E75" i="7"/>
  <c r="G75" i="7"/>
  <c r="E76" i="7"/>
  <c r="G76" i="7"/>
  <c r="E77" i="7"/>
  <c r="G77" i="7"/>
  <c r="E177" i="21"/>
  <c r="E176" i="21"/>
  <c r="G177" i="21"/>
  <c r="G176" i="21"/>
  <c r="E178" i="21"/>
  <c r="F178" i="21"/>
  <c r="G178" i="21" s="1"/>
  <c r="E179" i="21"/>
  <c r="F179" i="21"/>
  <c r="G179" i="21" s="1"/>
  <c r="E177" i="17"/>
  <c r="E176" i="17"/>
  <c r="G177" i="17"/>
  <c r="G176" i="17"/>
  <c r="G176" i="7"/>
  <c r="G177" i="7"/>
  <c r="E71" i="21"/>
  <c r="E72" i="21"/>
  <c r="E70" i="21"/>
  <c r="G72" i="21"/>
  <c r="G71" i="21"/>
  <c r="G70" i="21"/>
  <c r="E71" i="17"/>
  <c r="E72" i="17"/>
  <c r="E70" i="17"/>
  <c r="G72" i="17"/>
  <c r="G71" i="17"/>
  <c r="G70" i="17"/>
  <c r="G70" i="7"/>
  <c r="G71" i="7"/>
  <c r="G72" i="7"/>
  <c r="E71" i="7"/>
  <c r="E72" i="7"/>
  <c r="E70" i="7"/>
  <c r="G3" i="21"/>
  <c r="G4" i="21"/>
  <c r="G5" i="21"/>
  <c r="G6" i="21"/>
  <c r="G7" i="21"/>
  <c r="G8" i="21"/>
  <c r="G9" i="21"/>
  <c r="G10" i="21"/>
  <c r="G11" i="21"/>
  <c r="G12" i="21"/>
  <c r="G13" i="21"/>
  <c r="G14" i="21"/>
  <c r="G15" i="21"/>
  <c r="G16" i="21"/>
  <c r="G17" i="21"/>
  <c r="G18" i="21"/>
  <c r="G19" i="21"/>
  <c r="G20" i="21"/>
  <c r="G21" i="21"/>
  <c r="G22" i="21"/>
  <c r="G23" i="21"/>
  <c r="G24" i="21"/>
  <c r="G25" i="21"/>
  <c r="G26" i="21"/>
  <c r="G27" i="21"/>
  <c r="G28" i="21"/>
  <c r="G29" i="21"/>
  <c r="G30" i="21"/>
  <c r="G31" i="21"/>
  <c r="G32" i="21"/>
  <c r="G33" i="21"/>
  <c r="G34" i="21"/>
  <c r="G53" i="21"/>
  <c r="G54" i="21"/>
  <c r="G55" i="21"/>
  <c r="G56" i="21"/>
  <c r="G57" i="21"/>
  <c r="G58" i="21"/>
  <c r="G59" i="21"/>
  <c r="G60" i="21"/>
  <c r="G61" i="21"/>
  <c r="G62" i="21"/>
  <c r="G63" i="21"/>
  <c r="G64" i="21"/>
  <c r="G65" i="21"/>
  <c r="G66" i="21"/>
  <c r="G67" i="21"/>
  <c r="G68" i="21"/>
  <c r="G69" i="21"/>
  <c r="G78" i="21"/>
  <c r="G79" i="21"/>
  <c r="G80" i="21"/>
  <c r="G81" i="21"/>
  <c r="G82" i="21"/>
  <c r="G83" i="21"/>
  <c r="G84" i="21"/>
  <c r="G85" i="21"/>
  <c r="G86" i="21"/>
  <c r="G87" i="21"/>
  <c r="G88" i="21"/>
  <c r="G89" i="21"/>
  <c r="G90" i="21"/>
  <c r="G91" i="21"/>
  <c r="G92" i="21"/>
  <c r="G93" i="21"/>
  <c r="G94" i="21"/>
  <c r="G95" i="21"/>
  <c r="G96" i="21"/>
  <c r="G97" i="21"/>
  <c r="G98" i="21"/>
  <c r="G99" i="21"/>
  <c r="G100" i="21"/>
  <c r="G101" i="21"/>
  <c r="G102" i="21"/>
  <c r="G103" i="21"/>
  <c r="G104" i="21"/>
  <c r="G105" i="21"/>
  <c r="G106" i="21"/>
  <c r="G107" i="21"/>
  <c r="G108" i="21"/>
  <c r="G109" i="21"/>
  <c r="G110" i="21"/>
  <c r="G111" i="21"/>
  <c r="G112" i="21"/>
  <c r="G113" i="21"/>
  <c r="G114" i="21"/>
  <c r="G115" i="21"/>
  <c r="G116" i="21"/>
  <c r="G117" i="21"/>
  <c r="G118" i="21"/>
  <c r="G119" i="21"/>
  <c r="G120" i="21"/>
  <c r="G121" i="21"/>
  <c r="G122" i="21"/>
  <c r="G123" i="21"/>
  <c r="G124" i="21"/>
  <c r="G125" i="21"/>
  <c r="G130" i="21"/>
  <c r="G131" i="21"/>
  <c r="G132" i="21"/>
  <c r="G133" i="21"/>
  <c r="G134" i="21"/>
  <c r="G135" i="21"/>
  <c r="G136" i="21"/>
  <c r="G137" i="21"/>
  <c r="G138" i="21"/>
  <c r="G139" i="21"/>
  <c r="G140" i="21"/>
  <c r="G141" i="21"/>
  <c r="G142" i="21"/>
  <c r="G143" i="21"/>
  <c r="G144" i="21"/>
  <c r="G145" i="21"/>
  <c r="G146" i="21"/>
  <c r="G147" i="21"/>
  <c r="G148" i="21"/>
  <c r="G149" i="21"/>
  <c r="G150" i="21"/>
  <c r="G151" i="21"/>
  <c r="G152" i="21"/>
  <c r="G153" i="21"/>
  <c r="G154" i="21"/>
  <c r="G155" i="21"/>
  <c r="G156" i="21"/>
  <c r="G157" i="21"/>
  <c r="G158" i="21"/>
  <c r="G159" i="21"/>
  <c r="G160" i="21"/>
  <c r="G161" i="21"/>
  <c r="G162" i="21"/>
  <c r="G163" i="21"/>
  <c r="G164" i="21"/>
  <c r="G165" i="21"/>
  <c r="G166" i="21"/>
  <c r="G167" i="21"/>
  <c r="G168" i="21"/>
  <c r="G169" i="21"/>
  <c r="G170" i="21"/>
  <c r="G171" i="21"/>
  <c r="G172" i="21"/>
  <c r="G173" i="21"/>
  <c r="G174" i="21"/>
  <c r="G175" i="21"/>
  <c r="G2" i="2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53" i="17"/>
  <c r="G54" i="17"/>
  <c r="G55" i="17"/>
  <c r="G56" i="17"/>
  <c r="G57" i="17"/>
  <c r="G58" i="17"/>
  <c r="G59" i="17"/>
  <c r="G60" i="17"/>
  <c r="G61" i="17"/>
  <c r="G62" i="17"/>
  <c r="G63" i="17"/>
  <c r="G64" i="17"/>
  <c r="G65" i="17"/>
  <c r="G66" i="17"/>
  <c r="G67" i="17"/>
  <c r="G68" i="17"/>
  <c r="G69"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2" i="17"/>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53" i="7"/>
  <c r="G54" i="7"/>
  <c r="G55" i="7"/>
  <c r="G56" i="7"/>
  <c r="G57" i="7"/>
  <c r="G58" i="7"/>
  <c r="G59" i="7"/>
  <c r="G60" i="7"/>
  <c r="G61" i="7"/>
  <c r="G62" i="7"/>
  <c r="G63" i="7"/>
  <c r="G64" i="7"/>
  <c r="G65" i="7"/>
  <c r="G66" i="7"/>
  <c r="G67" i="7"/>
  <c r="G68" i="7"/>
  <c r="G69"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2" i="7"/>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3" i="20"/>
  <c r="H4" i="16"/>
  <c r="H5" i="16"/>
  <c r="H6" i="16"/>
  <c r="H7" i="16"/>
  <c r="H8" i="16"/>
  <c r="H9" i="16"/>
  <c r="H10" i="16"/>
  <c r="H11" i="16"/>
  <c r="H12" i="16"/>
  <c r="H13" i="16"/>
  <c r="H14" i="16"/>
  <c r="H15" i="16"/>
  <c r="H16" i="16"/>
  <c r="H17" i="16"/>
  <c r="H18" i="16"/>
  <c r="H19" i="16"/>
  <c r="H20" i="16"/>
  <c r="H21" i="16"/>
  <c r="H22" i="16"/>
  <c r="H23" i="16"/>
  <c r="H24" i="16"/>
  <c r="H25" i="16"/>
  <c r="H26" i="16"/>
  <c r="H27" i="16"/>
  <c r="H28" i="16"/>
  <c r="H29"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3" i="16"/>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3" i="12"/>
  <c r="H4" i="9"/>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3" i="9"/>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3" i="8"/>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3" i="4"/>
  <c r="H59" i="18"/>
  <c r="H58" i="18"/>
  <c r="H57" i="18"/>
  <c r="H56" i="18"/>
  <c r="H55" i="18"/>
  <c r="H54" i="18"/>
  <c r="H53" i="18"/>
  <c r="H52" i="18"/>
  <c r="H51" i="18"/>
  <c r="H50" i="18"/>
  <c r="H49" i="18"/>
  <c r="H48" i="18"/>
  <c r="H47" i="18"/>
  <c r="H46" i="18"/>
  <c r="H45" i="18"/>
  <c r="H44" i="18"/>
  <c r="H43" i="18"/>
  <c r="H42" i="18"/>
  <c r="H41" i="18"/>
  <c r="H40" i="18"/>
  <c r="H39" i="18"/>
  <c r="H38" i="18"/>
  <c r="H37" i="18"/>
  <c r="H36" i="18"/>
  <c r="H35" i="18"/>
  <c r="H34" i="18"/>
  <c r="H33" i="18"/>
  <c r="H32" i="18"/>
  <c r="H31" i="18"/>
  <c r="H30" i="18"/>
  <c r="H29" i="18"/>
  <c r="H28" i="18"/>
  <c r="H27" i="18"/>
  <c r="H26" i="18"/>
  <c r="H25" i="18"/>
  <c r="H24" i="18"/>
  <c r="H23" i="18"/>
  <c r="H22" i="18"/>
  <c r="H21" i="18"/>
  <c r="H20" i="18"/>
  <c r="H19" i="18"/>
  <c r="H18" i="18"/>
  <c r="H17" i="18"/>
  <c r="H16" i="18"/>
  <c r="H15" i="18"/>
  <c r="H14" i="18"/>
  <c r="H13" i="18"/>
  <c r="H12" i="18"/>
  <c r="H11" i="18"/>
  <c r="H10" i="18"/>
  <c r="H9" i="18"/>
  <c r="H8" i="18"/>
  <c r="H7" i="18"/>
  <c r="H6" i="18"/>
  <c r="H5" i="18"/>
  <c r="H4" i="18"/>
  <c r="H3" i="18"/>
  <c r="H59" i="15"/>
  <c r="H58" i="15"/>
  <c r="H57" i="15"/>
  <c r="H56" i="15"/>
  <c r="H55" i="15"/>
  <c r="H54" i="15"/>
  <c r="H53" i="15"/>
  <c r="H52" i="15"/>
  <c r="H51" i="15"/>
  <c r="H50" i="15"/>
  <c r="H49" i="15"/>
  <c r="H48" i="15"/>
  <c r="H47" i="15"/>
  <c r="H46" i="15"/>
  <c r="H45" i="15"/>
  <c r="H44" i="15"/>
  <c r="H43" i="15"/>
  <c r="H42" i="15"/>
  <c r="H41" i="15"/>
  <c r="H40" i="15"/>
  <c r="H39" i="15"/>
  <c r="H38" i="15"/>
  <c r="H37" i="15"/>
  <c r="H36" i="15"/>
  <c r="H35" i="15"/>
  <c r="H34" i="15"/>
  <c r="H33" i="15"/>
  <c r="H32" i="15"/>
  <c r="H31" i="15"/>
  <c r="H30" i="15"/>
  <c r="H29" i="15"/>
  <c r="H28" i="15"/>
  <c r="H27" i="15"/>
  <c r="H26" i="15"/>
  <c r="H25" i="15"/>
  <c r="H24" i="15"/>
  <c r="H23" i="15"/>
  <c r="H22" i="15"/>
  <c r="H21" i="15"/>
  <c r="H20" i="15"/>
  <c r="H19" i="15"/>
  <c r="H18" i="15"/>
  <c r="H17" i="15"/>
  <c r="H16" i="15"/>
  <c r="H15" i="15"/>
  <c r="H14" i="15"/>
  <c r="H13" i="15"/>
  <c r="H12" i="15"/>
  <c r="H11" i="15"/>
  <c r="H10" i="15"/>
  <c r="H9" i="15"/>
  <c r="H8" i="15"/>
  <c r="H7" i="15"/>
  <c r="H6" i="15"/>
  <c r="H5" i="15"/>
  <c r="H4" i="15"/>
  <c r="H3" i="15"/>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5" i="11"/>
  <c r="H56" i="11"/>
  <c r="H57" i="11"/>
  <c r="H58" i="11"/>
  <c r="H59" i="11"/>
  <c r="H3" i="11"/>
  <c r="Q54" i="6"/>
  <c r="R54" i="6"/>
  <c r="Q55" i="6"/>
  <c r="R55" i="6"/>
  <c r="Q56" i="6"/>
  <c r="R56" i="6"/>
  <c r="Q57" i="6"/>
  <c r="R57" i="6"/>
  <c r="Q58" i="6"/>
  <c r="R58" i="6"/>
  <c r="R5" i="6"/>
  <c r="Q5" i="6"/>
  <c r="P5" i="6"/>
  <c r="Q3" i="6"/>
  <c r="R3" i="6"/>
  <c r="Q4" i="6"/>
  <c r="R4" i="6"/>
  <c r="Q6" i="6"/>
  <c r="R6" i="6"/>
  <c r="Q7" i="6"/>
  <c r="R7" i="6"/>
  <c r="Q8" i="6"/>
  <c r="R8" i="6"/>
  <c r="Q9" i="6"/>
  <c r="R9" i="6"/>
  <c r="Q10" i="6"/>
  <c r="R10" i="6"/>
  <c r="Q11" i="6"/>
  <c r="R11" i="6"/>
  <c r="Q12" i="6"/>
  <c r="R12" i="6"/>
  <c r="Q13" i="6"/>
  <c r="R13" i="6"/>
  <c r="Q14" i="6"/>
  <c r="R14" i="6"/>
  <c r="Q15" i="6"/>
  <c r="R15" i="6"/>
  <c r="Q16" i="6"/>
  <c r="R16" i="6"/>
  <c r="Q17" i="6"/>
  <c r="R17" i="6"/>
  <c r="Q18" i="6"/>
  <c r="R18" i="6"/>
  <c r="Q19" i="6"/>
  <c r="R19" i="6"/>
  <c r="Q20" i="6"/>
  <c r="R20" i="6"/>
  <c r="Q21" i="6"/>
  <c r="R21" i="6"/>
  <c r="Q22" i="6"/>
  <c r="R22" i="6"/>
  <c r="Q23" i="6"/>
  <c r="R23" i="6"/>
  <c r="Q24" i="6"/>
  <c r="R24" i="6"/>
  <c r="Q25" i="6"/>
  <c r="R25" i="6"/>
  <c r="Q26" i="6"/>
  <c r="R26" i="6"/>
  <c r="Q27" i="6"/>
  <c r="R27" i="6"/>
  <c r="R2" i="6"/>
  <c r="Q2" i="6"/>
  <c r="P3" i="6"/>
  <c r="P4" i="6"/>
  <c r="P6" i="6"/>
  <c r="P7" i="6"/>
  <c r="P8" i="6"/>
  <c r="P9" i="6"/>
  <c r="P10" i="6"/>
  <c r="P11" i="6"/>
  <c r="P12" i="6"/>
  <c r="P13" i="6"/>
  <c r="P14" i="6"/>
  <c r="P15" i="6"/>
  <c r="P16" i="6"/>
  <c r="P17" i="6"/>
  <c r="P18" i="6"/>
  <c r="P19" i="6"/>
  <c r="P20" i="6"/>
  <c r="P21" i="6"/>
  <c r="P22" i="6"/>
  <c r="P23" i="6"/>
  <c r="P24" i="6"/>
  <c r="P25" i="6"/>
  <c r="P26" i="6"/>
  <c r="P27" i="6"/>
  <c r="Q28" i="6"/>
  <c r="R28" i="6"/>
  <c r="Q29" i="6"/>
  <c r="R29" i="6"/>
  <c r="Q30" i="6"/>
  <c r="R30" i="6"/>
  <c r="Q31" i="6"/>
  <c r="R31" i="6"/>
  <c r="Q32" i="6"/>
  <c r="R32" i="6"/>
  <c r="Q33" i="6"/>
  <c r="R33" i="6"/>
  <c r="Q34" i="6"/>
  <c r="R34" i="6"/>
  <c r="Q35" i="6"/>
  <c r="R35" i="6"/>
  <c r="Q36" i="6"/>
  <c r="R36" i="6"/>
  <c r="Q37" i="6"/>
  <c r="R37" i="6"/>
  <c r="Q38" i="6"/>
  <c r="R38" i="6"/>
  <c r="Q39" i="6"/>
  <c r="R39" i="6"/>
  <c r="Q40" i="6"/>
  <c r="R40" i="6"/>
  <c r="Q41" i="6"/>
  <c r="R41" i="6"/>
  <c r="Q42" i="6"/>
  <c r="R42" i="6"/>
  <c r="Q43" i="6"/>
  <c r="R43" i="6"/>
  <c r="Q44" i="6"/>
  <c r="R44" i="6"/>
  <c r="Q45" i="6"/>
  <c r="R45" i="6"/>
  <c r="Q46" i="6"/>
  <c r="R46" i="6"/>
  <c r="Q47" i="6"/>
  <c r="R47" i="6"/>
  <c r="Q48" i="6"/>
  <c r="R48" i="6"/>
  <c r="Q49" i="6"/>
  <c r="R49" i="6"/>
  <c r="Q50" i="6"/>
  <c r="R50" i="6"/>
  <c r="Q51" i="6"/>
  <c r="R51" i="6"/>
  <c r="Q52" i="6"/>
  <c r="R52" i="6"/>
  <c r="Q53" i="6"/>
  <c r="R53" i="6"/>
  <c r="P2" i="6"/>
  <c r="E65" i="16"/>
  <c r="G65" i="16"/>
  <c r="K65" i="16"/>
  <c r="K64" i="12"/>
  <c r="D64" i="12"/>
  <c r="E64" i="12"/>
  <c r="G64" i="12"/>
  <c r="F36" i="21"/>
  <c r="G36" i="21" s="1"/>
  <c r="F37" i="21"/>
  <c r="G37" i="21" s="1"/>
  <c r="F38" i="21"/>
  <c r="G38" i="21" s="1"/>
  <c r="F39" i="21"/>
  <c r="G39" i="21" s="1"/>
  <c r="F40" i="21"/>
  <c r="G40" i="21" s="1"/>
  <c r="F41" i="21"/>
  <c r="G41" i="21" s="1"/>
  <c r="F42" i="21"/>
  <c r="G42" i="21" s="1"/>
  <c r="F43" i="21"/>
  <c r="G43" i="21" s="1"/>
  <c r="F44" i="21"/>
  <c r="G44" i="21" s="1"/>
  <c r="F45" i="21"/>
  <c r="G45" i="21" s="1"/>
  <c r="F46" i="21"/>
  <c r="G46" i="21" s="1"/>
  <c r="F47" i="21"/>
  <c r="G47" i="21" s="1"/>
  <c r="F48" i="21"/>
  <c r="G48" i="21" s="1"/>
  <c r="F49" i="21"/>
  <c r="G49" i="21" s="1"/>
  <c r="F50" i="21"/>
  <c r="G50" i="21" s="1"/>
  <c r="F51" i="21"/>
  <c r="G51" i="21" s="1"/>
  <c r="F52" i="21"/>
  <c r="G52" i="21" s="1"/>
  <c r="F35" i="21"/>
  <c r="G35" i="21" s="1"/>
  <c r="F180" i="21"/>
  <c r="G180" i="21" s="1"/>
  <c r="F181" i="21"/>
  <c r="G181" i="21" s="1"/>
  <c r="F182" i="21"/>
  <c r="G182" i="21" s="1"/>
  <c r="F183" i="21"/>
  <c r="G183" i="21" s="1"/>
  <c r="F184" i="21"/>
  <c r="G184" i="21" s="1"/>
  <c r="F185" i="21"/>
  <c r="G185" i="21" s="1"/>
  <c r="F186" i="21"/>
  <c r="G186" i="21" s="1"/>
  <c r="F187" i="21"/>
  <c r="G187" i="21" s="1"/>
  <c r="F188" i="21"/>
  <c r="G188" i="21" s="1"/>
  <c r="F189" i="21"/>
  <c r="G189" i="21" s="1"/>
  <c r="F190" i="21"/>
  <c r="G190" i="21" s="1"/>
  <c r="F191" i="21"/>
  <c r="G191" i="21" s="1"/>
  <c r="F192" i="21"/>
  <c r="G192" i="21" s="1"/>
  <c r="F193" i="21"/>
  <c r="G193" i="21" s="1"/>
  <c r="F194" i="21"/>
  <c r="G194" i="21" s="1"/>
  <c r="F195" i="21"/>
  <c r="G195" i="21" s="1"/>
  <c r="F196" i="21"/>
  <c r="G196" i="21" s="1"/>
  <c r="F197" i="21"/>
  <c r="G197" i="21" s="1"/>
  <c r="F198" i="21"/>
  <c r="G198" i="21" s="1"/>
  <c r="F199" i="21"/>
  <c r="G199" i="21" s="1"/>
  <c r="F200" i="21"/>
  <c r="G200" i="21" s="1"/>
  <c r="F201" i="21"/>
  <c r="G201" i="21" s="1"/>
  <c r="F202" i="21"/>
  <c r="G202" i="21" s="1"/>
  <c r="F36" i="17"/>
  <c r="G36" i="17" s="1"/>
  <c r="F37" i="17"/>
  <c r="G37" i="17" s="1"/>
  <c r="F38" i="17"/>
  <c r="G38" i="17" s="1"/>
  <c r="F39" i="17"/>
  <c r="G39" i="17" s="1"/>
  <c r="F40" i="17"/>
  <c r="G40" i="17" s="1"/>
  <c r="F41" i="17"/>
  <c r="G41" i="17" s="1"/>
  <c r="F42" i="17"/>
  <c r="G42" i="17" s="1"/>
  <c r="F43" i="17"/>
  <c r="G43" i="17" s="1"/>
  <c r="F44" i="17"/>
  <c r="G44" i="17" s="1"/>
  <c r="F45" i="17"/>
  <c r="G45" i="17" s="1"/>
  <c r="F46" i="17"/>
  <c r="G46" i="17" s="1"/>
  <c r="F47" i="17"/>
  <c r="G47" i="17" s="1"/>
  <c r="F48" i="17"/>
  <c r="G48" i="17" s="1"/>
  <c r="F49" i="17"/>
  <c r="G49" i="17" s="1"/>
  <c r="F50" i="17"/>
  <c r="G50" i="17" s="1"/>
  <c r="F51" i="17"/>
  <c r="G51" i="17" s="1"/>
  <c r="F52" i="17"/>
  <c r="G52" i="17" s="1"/>
  <c r="F35" i="17"/>
  <c r="G35" i="17" s="1"/>
  <c r="F179" i="17"/>
  <c r="G179" i="17" s="1"/>
  <c r="F180" i="17"/>
  <c r="G180" i="17" s="1"/>
  <c r="F181" i="17"/>
  <c r="G181" i="17" s="1"/>
  <c r="F182" i="17"/>
  <c r="G182" i="17" s="1"/>
  <c r="F183" i="17"/>
  <c r="G183" i="17" s="1"/>
  <c r="F184" i="17"/>
  <c r="G184" i="17" s="1"/>
  <c r="F185" i="17"/>
  <c r="G185" i="17" s="1"/>
  <c r="F186" i="17"/>
  <c r="G186" i="17" s="1"/>
  <c r="F187" i="17"/>
  <c r="G187" i="17" s="1"/>
  <c r="F188" i="17"/>
  <c r="G188" i="17" s="1"/>
  <c r="F189" i="17"/>
  <c r="G189" i="17" s="1"/>
  <c r="F190" i="17"/>
  <c r="G190" i="17" s="1"/>
  <c r="F191" i="17"/>
  <c r="G191" i="17" s="1"/>
  <c r="F192" i="17"/>
  <c r="G192" i="17" s="1"/>
  <c r="F193" i="17"/>
  <c r="G193" i="17" s="1"/>
  <c r="F194" i="17"/>
  <c r="G194" i="17" s="1"/>
  <c r="F195" i="17"/>
  <c r="G195" i="17" s="1"/>
  <c r="F196" i="17"/>
  <c r="G196" i="17" s="1"/>
  <c r="F197" i="17"/>
  <c r="G197" i="17" s="1"/>
  <c r="F198" i="17"/>
  <c r="G198" i="17" s="1"/>
  <c r="F199" i="17"/>
  <c r="G199" i="17" s="1"/>
  <c r="F200" i="17"/>
  <c r="G200" i="17" s="1"/>
  <c r="F201" i="17"/>
  <c r="G201" i="17" s="1"/>
  <c r="F202" i="17"/>
  <c r="G202" i="17" s="1"/>
  <c r="F178" i="17"/>
  <c r="G178" i="17" s="1"/>
  <c r="F36" i="7"/>
  <c r="G36" i="7" s="1"/>
  <c r="F37" i="7"/>
  <c r="G37" i="7" s="1"/>
  <c r="F38" i="7"/>
  <c r="G38" i="7" s="1"/>
  <c r="F39" i="7"/>
  <c r="G39" i="7" s="1"/>
  <c r="F40" i="7"/>
  <c r="G40" i="7" s="1"/>
  <c r="F41" i="7"/>
  <c r="G41" i="7" s="1"/>
  <c r="F42" i="7"/>
  <c r="G42" i="7" s="1"/>
  <c r="F43" i="7"/>
  <c r="G43" i="7" s="1"/>
  <c r="F44" i="7"/>
  <c r="G44" i="7" s="1"/>
  <c r="F45" i="7"/>
  <c r="G45" i="7" s="1"/>
  <c r="F46" i="7"/>
  <c r="G46" i="7" s="1"/>
  <c r="F47" i="7"/>
  <c r="G47" i="7" s="1"/>
  <c r="F48" i="7"/>
  <c r="G48" i="7" s="1"/>
  <c r="F49" i="7"/>
  <c r="G49" i="7" s="1"/>
  <c r="F50" i="7"/>
  <c r="G50" i="7" s="1"/>
  <c r="F51" i="7"/>
  <c r="G51" i="7" s="1"/>
  <c r="F52" i="7"/>
  <c r="G52" i="7" s="1"/>
  <c r="F35" i="7"/>
  <c r="G35" i="7" s="1"/>
  <c r="F179" i="7"/>
  <c r="G179" i="7" s="1"/>
  <c r="F180" i="7"/>
  <c r="G180" i="7" s="1"/>
  <c r="F181" i="7"/>
  <c r="G181" i="7" s="1"/>
  <c r="F182" i="7"/>
  <c r="G182" i="7" s="1"/>
  <c r="F183" i="7"/>
  <c r="G183" i="7" s="1"/>
  <c r="F184" i="7"/>
  <c r="G184" i="7" s="1"/>
  <c r="F185" i="7"/>
  <c r="G185" i="7" s="1"/>
  <c r="F186" i="7"/>
  <c r="G186" i="7" s="1"/>
  <c r="F187" i="7"/>
  <c r="G187" i="7" s="1"/>
  <c r="F188" i="7"/>
  <c r="G188" i="7" s="1"/>
  <c r="F189" i="7"/>
  <c r="G189" i="7" s="1"/>
  <c r="F190" i="7"/>
  <c r="G190" i="7" s="1"/>
  <c r="F191" i="7"/>
  <c r="G191" i="7" s="1"/>
  <c r="F192" i="7"/>
  <c r="G192" i="7" s="1"/>
  <c r="F193" i="7"/>
  <c r="G193" i="7" s="1"/>
  <c r="F194" i="7"/>
  <c r="G194" i="7" s="1"/>
  <c r="F195" i="7"/>
  <c r="G195" i="7" s="1"/>
  <c r="F196" i="7"/>
  <c r="G196" i="7" s="1"/>
  <c r="F197" i="7"/>
  <c r="G197" i="7" s="1"/>
  <c r="F198" i="7"/>
  <c r="G198" i="7" s="1"/>
  <c r="F199" i="7"/>
  <c r="G199" i="7" s="1"/>
  <c r="F200" i="7"/>
  <c r="G200" i="7" s="1"/>
  <c r="F201" i="7"/>
  <c r="G201" i="7" s="1"/>
  <c r="F202" i="7"/>
  <c r="G202" i="7" s="1"/>
  <c r="F178" i="7"/>
  <c r="G178" i="7" s="1"/>
  <c r="D64" i="20"/>
  <c r="E64" i="20"/>
  <c r="G64" i="20"/>
  <c r="K64" i="20"/>
  <c r="K64" i="16"/>
  <c r="G64" i="16"/>
  <c r="E64" i="16"/>
  <c r="D64" i="16"/>
  <c r="I64" i="9"/>
  <c r="I64" i="20" s="1"/>
  <c r="J64" i="9"/>
  <c r="F64" i="9" s="1"/>
  <c r="F64" i="20" s="1"/>
  <c r="J64" i="8"/>
  <c r="H64" i="8" s="1"/>
  <c r="I64" i="8"/>
  <c r="I64" i="16" s="1"/>
  <c r="J64" i="4"/>
  <c r="H64" i="4" s="1"/>
  <c r="I64" i="4"/>
  <c r="I64" i="18"/>
  <c r="J64" i="18"/>
  <c r="I64" i="15"/>
  <c r="J64" i="15"/>
  <c r="I64" i="11"/>
  <c r="J64" i="11"/>
  <c r="F64" i="4" l="1"/>
  <c r="F64" i="12" s="1"/>
  <c r="I64" i="12"/>
  <c r="J64" i="12"/>
  <c r="J64" i="16"/>
  <c r="J64" i="20"/>
  <c r="H64" i="9"/>
  <c r="F64" i="8"/>
  <c r="F64" i="16" s="1"/>
  <c r="J29" i="20" l="1"/>
  <c r="J30" i="20"/>
  <c r="J31" i="20"/>
  <c r="E78" i="21"/>
  <c r="J32" i="20"/>
  <c r="E79" i="21"/>
  <c r="J33" i="20"/>
  <c r="J34" i="20"/>
  <c r="E80" i="21"/>
  <c r="J35" i="20"/>
  <c r="E81" i="21"/>
  <c r="J36" i="20"/>
  <c r="E82" i="21"/>
  <c r="J37" i="20"/>
  <c r="J38" i="20"/>
  <c r="J39" i="20"/>
  <c r="J40" i="20"/>
  <c r="J41" i="20"/>
  <c r="J42" i="20"/>
  <c r="J43" i="20"/>
  <c r="J44" i="20"/>
  <c r="E83" i="21"/>
  <c r="J45" i="20"/>
  <c r="J46" i="20"/>
  <c r="J47" i="20"/>
  <c r="J48" i="20"/>
  <c r="J49" i="20"/>
  <c r="J50" i="20"/>
  <c r="J51" i="20"/>
  <c r="J52" i="20"/>
  <c r="J53" i="20"/>
  <c r="J54" i="20"/>
  <c r="E85" i="21"/>
  <c r="J55" i="20"/>
  <c r="E86" i="21"/>
  <c r="J56" i="20"/>
  <c r="J57" i="20"/>
  <c r="E88" i="21"/>
  <c r="J58" i="20"/>
  <c r="J59" i="20"/>
  <c r="E60" i="20"/>
  <c r="F60" i="20"/>
  <c r="G60" i="20"/>
  <c r="K60" i="20"/>
  <c r="E61" i="20"/>
  <c r="G61" i="20"/>
  <c r="K61" i="20"/>
  <c r="E62" i="20"/>
  <c r="G62" i="20"/>
  <c r="K62" i="20"/>
  <c r="E63" i="20"/>
  <c r="G63" i="20"/>
  <c r="K63" i="20"/>
  <c r="E65" i="20"/>
  <c r="G65" i="20"/>
  <c r="K65" i="20"/>
  <c r="E66" i="20"/>
  <c r="G66" i="20"/>
  <c r="K66" i="20"/>
  <c r="E67" i="20"/>
  <c r="G67" i="20"/>
  <c r="K67" i="20"/>
  <c r="E68" i="20"/>
  <c r="F68" i="20"/>
  <c r="G68" i="20"/>
  <c r="K68" i="20"/>
  <c r="E69" i="20"/>
  <c r="F69" i="20"/>
  <c r="G69" i="20"/>
  <c r="K69" i="20"/>
  <c r="E70" i="20"/>
  <c r="F70" i="20"/>
  <c r="G70" i="20"/>
  <c r="K70" i="20"/>
  <c r="E71" i="20"/>
  <c r="G71" i="20"/>
  <c r="K71" i="20"/>
  <c r="E72" i="20"/>
  <c r="G72" i="20"/>
  <c r="K72" i="20"/>
  <c r="E73" i="20"/>
  <c r="F73" i="20"/>
  <c r="G73" i="20"/>
  <c r="K73" i="20"/>
  <c r="E74" i="20"/>
  <c r="G74" i="20"/>
  <c r="K74" i="20"/>
  <c r="E75" i="20"/>
  <c r="G75" i="20"/>
  <c r="K75" i="20"/>
  <c r="E76" i="20"/>
  <c r="G76" i="20"/>
  <c r="K76" i="20"/>
  <c r="E77" i="20"/>
  <c r="G77" i="20"/>
  <c r="K77" i="20"/>
  <c r="E78" i="20"/>
  <c r="G78" i="20"/>
  <c r="K78" i="20"/>
  <c r="E79" i="20"/>
  <c r="G79" i="20"/>
  <c r="K79" i="20"/>
  <c r="E80" i="20"/>
  <c r="G80" i="20"/>
  <c r="K80" i="20"/>
  <c r="E81" i="20"/>
  <c r="G81" i="20"/>
  <c r="K81" i="20"/>
  <c r="E82" i="20"/>
  <c r="G82" i="20"/>
  <c r="K82" i="20"/>
  <c r="E83" i="20"/>
  <c r="G83" i="20"/>
  <c r="K83" i="20"/>
  <c r="E84" i="20"/>
  <c r="G84" i="20"/>
  <c r="K84" i="20"/>
  <c r="E85" i="20"/>
  <c r="G85" i="20"/>
  <c r="K85" i="20"/>
  <c r="E86" i="20"/>
  <c r="F86" i="20"/>
  <c r="G86" i="20"/>
  <c r="K86" i="20"/>
  <c r="E87" i="20"/>
  <c r="F87" i="20"/>
  <c r="G87" i="20"/>
  <c r="K87" i="20"/>
  <c r="E88" i="20"/>
  <c r="F88" i="20"/>
  <c r="G88" i="20"/>
  <c r="K88" i="20"/>
  <c r="E89" i="20"/>
  <c r="F89" i="20"/>
  <c r="G89" i="20"/>
  <c r="K89" i="20"/>
  <c r="D60" i="20"/>
  <c r="D61" i="20"/>
  <c r="D62" i="20"/>
  <c r="D63" i="20"/>
  <c r="D65" i="20"/>
  <c r="D66" i="20"/>
  <c r="D67" i="20"/>
  <c r="D68" i="20"/>
  <c r="D70" i="20"/>
  <c r="D71" i="20"/>
  <c r="D72" i="20"/>
  <c r="D73" i="20"/>
  <c r="D74" i="20"/>
  <c r="D75" i="20"/>
  <c r="D76" i="20"/>
  <c r="D77" i="20"/>
  <c r="D78" i="20"/>
  <c r="D79" i="20"/>
  <c r="D80" i="20"/>
  <c r="D81" i="20"/>
  <c r="D82" i="20"/>
  <c r="D83" i="20"/>
  <c r="D84" i="20"/>
  <c r="D85" i="20"/>
  <c r="D86" i="20"/>
  <c r="D87" i="20"/>
  <c r="D88" i="20"/>
  <c r="D89" i="20"/>
  <c r="I7" i="9"/>
  <c r="I7" i="20" s="1"/>
  <c r="J7" i="9"/>
  <c r="J7" i="20" s="1"/>
  <c r="K7" i="9"/>
  <c r="K7" i="20" s="1"/>
  <c r="I61" i="18"/>
  <c r="I62" i="18"/>
  <c r="I63" i="18"/>
  <c r="I65" i="18"/>
  <c r="I66" i="18"/>
  <c r="I67" i="18"/>
  <c r="I68" i="18"/>
  <c r="I71" i="18"/>
  <c r="I72" i="18"/>
  <c r="I73" i="18"/>
  <c r="I74" i="18"/>
  <c r="I75" i="18"/>
  <c r="I76" i="18"/>
  <c r="I77" i="18"/>
  <c r="I78" i="18"/>
  <c r="I79" i="18"/>
  <c r="I80" i="18"/>
  <c r="I81" i="18"/>
  <c r="I82" i="18"/>
  <c r="I83" i="18"/>
  <c r="I84" i="18"/>
  <c r="I85" i="18"/>
  <c r="I86" i="18"/>
  <c r="I87" i="18"/>
  <c r="I88" i="18"/>
  <c r="I89" i="18"/>
  <c r="J61" i="18"/>
  <c r="J62" i="18"/>
  <c r="J63" i="18"/>
  <c r="J65" i="18"/>
  <c r="J66" i="18"/>
  <c r="J67" i="18"/>
  <c r="J68" i="18"/>
  <c r="J71" i="18"/>
  <c r="J72" i="18"/>
  <c r="J73" i="18"/>
  <c r="J74" i="18"/>
  <c r="J75" i="18"/>
  <c r="J76" i="18"/>
  <c r="J77" i="18"/>
  <c r="J78" i="18"/>
  <c r="J79" i="18"/>
  <c r="J80" i="18"/>
  <c r="J81" i="18"/>
  <c r="J82" i="18"/>
  <c r="J83" i="18"/>
  <c r="J84" i="18"/>
  <c r="J85" i="18"/>
  <c r="J86" i="18"/>
  <c r="J87" i="18"/>
  <c r="J88" i="18"/>
  <c r="J89" i="18"/>
  <c r="I65" i="9"/>
  <c r="J65" i="9"/>
  <c r="J65" i="20" s="1"/>
  <c r="J77" i="9"/>
  <c r="J77" i="20" s="1"/>
  <c r="J60" i="18"/>
  <c r="I60" i="18"/>
  <c r="K59" i="18"/>
  <c r="I59" i="18"/>
  <c r="K58" i="18"/>
  <c r="I58" i="18"/>
  <c r="K57" i="18"/>
  <c r="I57" i="18"/>
  <c r="K56" i="18"/>
  <c r="I56" i="18"/>
  <c r="K55" i="18"/>
  <c r="I55" i="18"/>
  <c r="K54" i="18"/>
  <c r="I54" i="18"/>
  <c r="K53" i="18"/>
  <c r="I53" i="18"/>
  <c r="K52" i="18"/>
  <c r="I52" i="18"/>
  <c r="K51" i="18"/>
  <c r="I51" i="18"/>
  <c r="K50" i="18"/>
  <c r="I50" i="18"/>
  <c r="K49" i="18"/>
  <c r="I49" i="18"/>
  <c r="K48" i="18"/>
  <c r="I48" i="18"/>
  <c r="K47" i="18"/>
  <c r="I47" i="18"/>
  <c r="K46" i="18"/>
  <c r="I46" i="18"/>
  <c r="K45" i="18"/>
  <c r="I45" i="18"/>
  <c r="K44" i="18"/>
  <c r="I44" i="18"/>
  <c r="K43" i="18"/>
  <c r="I43" i="18"/>
  <c r="K42" i="18"/>
  <c r="I42" i="18"/>
  <c r="K41" i="18"/>
  <c r="I41" i="18"/>
  <c r="K40" i="18"/>
  <c r="I40" i="18"/>
  <c r="K39" i="18"/>
  <c r="I39" i="18"/>
  <c r="K38" i="18"/>
  <c r="I38" i="18"/>
  <c r="K37" i="18"/>
  <c r="I37" i="18"/>
  <c r="K36" i="18"/>
  <c r="I36" i="18"/>
  <c r="K35" i="18"/>
  <c r="I35" i="18"/>
  <c r="K34" i="18"/>
  <c r="I34" i="18"/>
  <c r="K33" i="18"/>
  <c r="I33" i="18"/>
  <c r="K32" i="18"/>
  <c r="I32" i="18"/>
  <c r="K31" i="18"/>
  <c r="I31" i="18"/>
  <c r="K30" i="18"/>
  <c r="I30" i="18"/>
  <c r="K29" i="18"/>
  <c r="I29" i="18"/>
  <c r="K28" i="18"/>
  <c r="J28" i="18"/>
  <c r="I28" i="18"/>
  <c r="K27" i="18"/>
  <c r="J27" i="18"/>
  <c r="I27" i="18"/>
  <c r="K26" i="18"/>
  <c r="J26" i="18"/>
  <c r="I26" i="18"/>
  <c r="K25" i="18"/>
  <c r="J25" i="18"/>
  <c r="I25" i="18"/>
  <c r="K24" i="18"/>
  <c r="J24" i="18"/>
  <c r="I24" i="18"/>
  <c r="K23" i="18"/>
  <c r="J23" i="18"/>
  <c r="I23" i="18"/>
  <c r="K22" i="18"/>
  <c r="J22" i="18"/>
  <c r="I22" i="18"/>
  <c r="K21" i="18"/>
  <c r="J21" i="18"/>
  <c r="I21" i="18"/>
  <c r="K20" i="18"/>
  <c r="J20" i="18"/>
  <c r="I20" i="18"/>
  <c r="K19" i="18"/>
  <c r="J19" i="18"/>
  <c r="I19" i="18"/>
  <c r="K18" i="18"/>
  <c r="J18" i="18"/>
  <c r="I18" i="18"/>
  <c r="K17" i="18"/>
  <c r="J17" i="18"/>
  <c r="I17" i="18"/>
  <c r="K16" i="18"/>
  <c r="J16" i="18"/>
  <c r="I16" i="18"/>
  <c r="K15" i="18"/>
  <c r="J15" i="18"/>
  <c r="I15" i="18"/>
  <c r="K14" i="18"/>
  <c r="J14" i="18"/>
  <c r="I14" i="18"/>
  <c r="K13" i="18"/>
  <c r="J13" i="18"/>
  <c r="I13" i="18"/>
  <c r="K12" i="18"/>
  <c r="J12" i="18"/>
  <c r="I12" i="18"/>
  <c r="K11" i="18"/>
  <c r="J11" i="18"/>
  <c r="I11" i="18"/>
  <c r="K10" i="18"/>
  <c r="J10" i="18"/>
  <c r="I10" i="18"/>
  <c r="K9" i="18"/>
  <c r="J9" i="18"/>
  <c r="I9" i="18"/>
  <c r="K8" i="18"/>
  <c r="J8" i="18"/>
  <c r="I8" i="18"/>
  <c r="K7" i="18"/>
  <c r="J7" i="18"/>
  <c r="I7" i="18"/>
  <c r="K6" i="18"/>
  <c r="J6" i="18"/>
  <c r="I6" i="18"/>
  <c r="K5" i="18"/>
  <c r="J5" i="18"/>
  <c r="I5" i="18"/>
  <c r="K4" i="18"/>
  <c r="J4" i="18"/>
  <c r="I4" i="18"/>
  <c r="K3" i="18"/>
  <c r="J3" i="18"/>
  <c r="I3" i="18"/>
  <c r="E83" i="17"/>
  <c r="E81" i="17"/>
  <c r="E82" i="17"/>
  <c r="E80" i="17"/>
  <c r="E78" i="17"/>
  <c r="E79" i="17"/>
  <c r="E38" i="17"/>
  <c r="F60" i="16"/>
  <c r="F68" i="16"/>
  <c r="F70" i="16"/>
  <c r="F73" i="16"/>
  <c r="F86" i="16"/>
  <c r="F88" i="16"/>
  <c r="J29" i="16"/>
  <c r="J30" i="16"/>
  <c r="J31" i="16"/>
  <c r="J32" i="16"/>
  <c r="J33" i="16"/>
  <c r="J34" i="16"/>
  <c r="J35" i="16"/>
  <c r="J36" i="16"/>
  <c r="J37" i="16"/>
  <c r="J38" i="16"/>
  <c r="J39" i="16"/>
  <c r="J40" i="16"/>
  <c r="J41" i="16"/>
  <c r="J42" i="16"/>
  <c r="J43" i="16"/>
  <c r="J44" i="16"/>
  <c r="J45" i="16"/>
  <c r="J46" i="16"/>
  <c r="J47" i="16"/>
  <c r="J48" i="16"/>
  <c r="J49" i="16"/>
  <c r="J50" i="16"/>
  <c r="J51" i="16"/>
  <c r="J52" i="16"/>
  <c r="J53" i="16"/>
  <c r="J54" i="16"/>
  <c r="J55" i="16"/>
  <c r="J56" i="16"/>
  <c r="J57" i="16"/>
  <c r="J58" i="16"/>
  <c r="J59" i="16"/>
  <c r="E60" i="16"/>
  <c r="G60" i="16"/>
  <c r="K60" i="16"/>
  <c r="E61" i="16"/>
  <c r="G61" i="16"/>
  <c r="K61" i="16"/>
  <c r="E62" i="16"/>
  <c r="G62" i="16"/>
  <c r="K62" i="16"/>
  <c r="E63" i="16"/>
  <c r="G63" i="16"/>
  <c r="K63" i="16"/>
  <c r="E66" i="16"/>
  <c r="G66" i="16"/>
  <c r="K66" i="16"/>
  <c r="E67" i="16"/>
  <c r="G67" i="16"/>
  <c r="K67" i="16"/>
  <c r="E68" i="16"/>
  <c r="G68" i="16"/>
  <c r="K68" i="16"/>
  <c r="E69" i="16"/>
  <c r="G69" i="16"/>
  <c r="K69" i="16"/>
  <c r="E70" i="16"/>
  <c r="G70" i="16"/>
  <c r="K70" i="16"/>
  <c r="E71" i="16"/>
  <c r="G71" i="16"/>
  <c r="K71" i="16"/>
  <c r="E72" i="16"/>
  <c r="G72" i="16"/>
  <c r="K72" i="16"/>
  <c r="E73" i="16"/>
  <c r="G73" i="16"/>
  <c r="K73" i="16"/>
  <c r="E74" i="16"/>
  <c r="G74" i="16"/>
  <c r="K74" i="16"/>
  <c r="E75" i="16"/>
  <c r="G75" i="16"/>
  <c r="K75" i="16"/>
  <c r="E76" i="16"/>
  <c r="G76" i="16"/>
  <c r="K76" i="16"/>
  <c r="E77" i="16"/>
  <c r="G77" i="16"/>
  <c r="K77" i="16"/>
  <c r="E78" i="16"/>
  <c r="G78" i="16"/>
  <c r="K78" i="16"/>
  <c r="E79" i="16"/>
  <c r="G79" i="16"/>
  <c r="K79" i="16"/>
  <c r="E80" i="16"/>
  <c r="G80" i="16"/>
  <c r="K80" i="16"/>
  <c r="E81" i="16"/>
  <c r="G81" i="16"/>
  <c r="K81" i="16"/>
  <c r="E82" i="16"/>
  <c r="G82" i="16"/>
  <c r="K82" i="16"/>
  <c r="E83" i="16"/>
  <c r="G83" i="16"/>
  <c r="K83" i="16"/>
  <c r="E84" i="16"/>
  <c r="G84" i="16"/>
  <c r="K84" i="16"/>
  <c r="E85" i="16"/>
  <c r="G85" i="16"/>
  <c r="K85" i="16"/>
  <c r="E86" i="16"/>
  <c r="G86" i="16"/>
  <c r="K86" i="16"/>
  <c r="E87" i="16"/>
  <c r="G87" i="16"/>
  <c r="K87" i="16"/>
  <c r="E88" i="16"/>
  <c r="G88" i="16"/>
  <c r="K88" i="16"/>
  <c r="E89" i="16"/>
  <c r="G89" i="16"/>
  <c r="K89" i="16"/>
  <c r="D60" i="16"/>
  <c r="D61" i="16"/>
  <c r="D62" i="16"/>
  <c r="D63" i="16"/>
  <c r="D66" i="16"/>
  <c r="D67" i="16"/>
  <c r="D68" i="16"/>
  <c r="D69" i="16"/>
  <c r="D70" i="16"/>
  <c r="D71" i="16"/>
  <c r="D72" i="16"/>
  <c r="D73" i="16"/>
  <c r="D74" i="16"/>
  <c r="D75" i="16"/>
  <c r="D76" i="16"/>
  <c r="D77" i="16"/>
  <c r="D78" i="16"/>
  <c r="D79" i="16"/>
  <c r="D80" i="16"/>
  <c r="D81" i="16"/>
  <c r="D82" i="16"/>
  <c r="D83" i="16"/>
  <c r="D84" i="16"/>
  <c r="D85" i="16"/>
  <c r="D86" i="16"/>
  <c r="D87" i="16"/>
  <c r="D88" i="16"/>
  <c r="D89" i="16"/>
  <c r="J89" i="15"/>
  <c r="I89" i="15"/>
  <c r="J88" i="15"/>
  <c r="I88" i="15"/>
  <c r="J87" i="15"/>
  <c r="I87" i="15"/>
  <c r="J86" i="15"/>
  <c r="I86" i="15"/>
  <c r="J85" i="15"/>
  <c r="I85" i="15"/>
  <c r="J84" i="15"/>
  <c r="I84" i="15"/>
  <c r="J83" i="15"/>
  <c r="I83" i="15"/>
  <c r="J82" i="15"/>
  <c r="I82" i="15"/>
  <c r="J81" i="15"/>
  <c r="I81" i="15"/>
  <c r="J80" i="15"/>
  <c r="I80" i="15"/>
  <c r="J79" i="15"/>
  <c r="I79" i="15"/>
  <c r="J78" i="15"/>
  <c r="I78" i="15"/>
  <c r="J77" i="15"/>
  <c r="I77" i="15"/>
  <c r="J76" i="15"/>
  <c r="I76" i="15"/>
  <c r="J75" i="15"/>
  <c r="I75" i="15"/>
  <c r="J74" i="15"/>
  <c r="I74" i="15"/>
  <c r="J73" i="15"/>
  <c r="I73" i="15"/>
  <c r="J72" i="15"/>
  <c r="I72" i="15"/>
  <c r="J71" i="15"/>
  <c r="I71" i="15"/>
  <c r="J70" i="15"/>
  <c r="I70" i="15"/>
  <c r="J69" i="15"/>
  <c r="I69" i="15"/>
  <c r="J68" i="15"/>
  <c r="I68" i="15"/>
  <c r="J67" i="15"/>
  <c r="I67" i="15"/>
  <c r="J66" i="15"/>
  <c r="I66" i="15"/>
  <c r="J65" i="15"/>
  <c r="I65" i="15"/>
  <c r="J63" i="15"/>
  <c r="I63" i="15"/>
  <c r="J62" i="15"/>
  <c r="I62" i="15"/>
  <c r="J61" i="15"/>
  <c r="I61" i="15"/>
  <c r="J60" i="15"/>
  <c r="I60" i="15"/>
  <c r="K59" i="15"/>
  <c r="I59" i="15"/>
  <c r="K58" i="15"/>
  <c r="I58" i="15"/>
  <c r="K57" i="15"/>
  <c r="I57" i="15"/>
  <c r="K56" i="15"/>
  <c r="I56" i="15"/>
  <c r="K55" i="15"/>
  <c r="I55" i="15"/>
  <c r="K54" i="15"/>
  <c r="I54" i="15"/>
  <c r="K53" i="15"/>
  <c r="I53" i="15"/>
  <c r="K52" i="15"/>
  <c r="I52" i="15"/>
  <c r="K51" i="15"/>
  <c r="I51" i="15"/>
  <c r="K50" i="15"/>
  <c r="I50" i="15"/>
  <c r="K49" i="15"/>
  <c r="I49" i="15"/>
  <c r="K48" i="15"/>
  <c r="I48" i="15"/>
  <c r="K47" i="15"/>
  <c r="I47" i="15"/>
  <c r="K46" i="15"/>
  <c r="I46" i="15"/>
  <c r="K45" i="15"/>
  <c r="I45" i="15"/>
  <c r="K44" i="15"/>
  <c r="I44" i="15"/>
  <c r="K43" i="15"/>
  <c r="I43" i="15"/>
  <c r="K42" i="15"/>
  <c r="I42" i="15"/>
  <c r="K41" i="15"/>
  <c r="I41" i="15"/>
  <c r="K40" i="15"/>
  <c r="I40" i="15"/>
  <c r="K39" i="15"/>
  <c r="I39" i="15"/>
  <c r="K38" i="15"/>
  <c r="I38" i="15"/>
  <c r="K37" i="15"/>
  <c r="I37" i="15"/>
  <c r="K36" i="15"/>
  <c r="I36" i="15"/>
  <c r="K35" i="15"/>
  <c r="I35" i="15"/>
  <c r="K34" i="15"/>
  <c r="I34" i="15"/>
  <c r="K33" i="15"/>
  <c r="I33" i="15"/>
  <c r="K32" i="15"/>
  <c r="I32" i="15"/>
  <c r="K31" i="15"/>
  <c r="I31" i="15"/>
  <c r="K30" i="15"/>
  <c r="I30" i="15"/>
  <c r="K29" i="15"/>
  <c r="I29" i="15"/>
  <c r="K28" i="15"/>
  <c r="J28" i="15"/>
  <c r="I28" i="15"/>
  <c r="K27" i="15"/>
  <c r="J27" i="15"/>
  <c r="I27" i="15"/>
  <c r="K26" i="15"/>
  <c r="J26" i="15"/>
  <c r="I26" i="15"/>
  <c r="K25" i="15"/>
  <c r="J25" i="15"/>
  <c r="I25" i="15"/>
  <c r="K24" i="15"/>
  <c r="J24" i="15"/>
  <c r="I24" i="15"/>
  <c r="K23" i="15"/>
  <c r="J23" i="15"/>
  <c r="I23" i="15"/>
  <c r="K22" i="15"/>
  <c r="J22" i="15"/>
  <c r="I22" i="15"/>
  <c r="K21" i="15"/>
  <c r="J21" i="15"/>
  <c r="I21" i="15"/>
  <c r="K20" i="15"/>
  <c r="J20" i="15"/>
  <c r="I20" i="15"/>
  <c r="K19" i="15"/>
  <c r="J19" i="15"/>
  <c r="I19" i="15"/>
  <c r="K18" i="15"/>
  <c r="J18" i="15"/>
  <c r="I18" i="15"/>
  <c r="K17" i="15"/>
  <c r="J17" i="15"/>
  <c r="I17" i="15"/>
  <c r="K16" i="15"/>
  <c r="J16" i="15"/>
  <c r="I16" i="15"/>
  <c r="K15" i="15"/>
  <c r="J15" i="15"/>
  <c r="I15" i="15"/>
  <c r="K14" i="15"/>
  <c r="J14" i="15"/>
  <c r="I14" i="15"/>
  <c r="K13" i="15"/>
  <c r="J13" i="15"/>
  <c r="I13" i="15"/>
  <c r="K12" i="15"/>
  <c r="J12" i="15"/>
  <c r="I12" i="15"/>
  <c r="K11" i="15"/>
  <c r="J11" i="15"/>
  <c r="I11" i="15"/>
  <c r="K10" i="15"/>
  <c r="J10" i="15"/>
  <c r="I10" i="15"/>
  <c r="K9" i="15"/>
  <c r="J9" i="15"/>
  <c r="I9" i="15"/>
  <c r="K8" i="15"/>
  <c r="J8" i="15"/>
  <c r="I8" i="15"/>
  <c r="K7" i="15"/>
  <c r="J7" i="15"/>
  <c r="I7" i="15"/>
  <c r="K6" i="15"/>
  <c r="J6" i="15"/>
  <c r="I6" i="15"/>
  <c r="K5" i="15"/>
  <c r="J5" i="15"/>
  <c r="I5" i="15"/>
  <c r="K4" i="15"/>
  <c r="J4" i="15"/>
  <c r="I4" i="15"/>
  <c r="K3" i="15"/>
  <c r="J3" i="15"/>
  <c r="I3" i="15"/>
  <c r="E87" i="7"/>
  <c r="E39" i="7"/>
  <c r="E37" i="7"/>
  <c r="E52" i="7"/>
  <c r="K3" i="6"/>
  <c r="L3" i="6" s="1"/>
  <c r="K4" i="6"/>
  <c r="L4" i="6" s="1"/>
  <c r="K5" i="6"/>
  <c r="L5" i="6" s="1"/>
  <c r="K6" i="6"/>
  <c r="L6" i="6" s="1"/>
  <c r="K7" i="6"/>
  <c r="L7" i="6" s="1"/>
  <c r="K8" i="6"/>
  <c r="L8" i="6" s="1"/>
  <c r="K9" i="6"/>
  <c r="L9" i="6" s="1"/>
  <c r="K10" i="6"/>
  <c r="L10" i="6" s="1"/>
  <c r="K11" i="6"/>
  <c r="L11" i="6" s="1"/>
  <c r="K12" i="6"/>
  <c r="L12" i="6" s="1"/>
  <c r="K13" i="6"/>
  <c r="L13" i="6" s="1"/>
  <c r="K14" i="6"/>
  <c r="L14" i="6" s="1"/>
  <c r="K15" i="6"/>
  <c r="L15" i="6" s="1"/>
  <c r="K16" i="6"/>
  <c r="L16" i="6" s="1"/>
  <c r="K17" i="6"/>
  <c r="L17" i="6" s="1"/>
  <c r="K18" i="6"/>
  <c r="L18" i="6" s="1"/>
  <c r="K19" i="6"/>
  <c r="K20" i="6"/>
  <c r="K21" i="6"/>
  <c r="K22" i="6"/>
  <c r="K23" i="6"/>
  <c r="K24" i="6"/>
  <c r="K25" i="6"/>
  <c r="K26" i="6"/>
  <c r="K27" i="6"/>
  <c r="K28" i="6"/>
  <c r="K29" i="6"/>
  <c r="K30" i="6"/>
  <c r="K31" i="6"/>
  <c r="K32" i="6"/>
  <c r="K33" i="6"/>
  <c r="K34" i="6"/>
  <c r="K35" i="6"/>
  <c r="L35" i="6" s="1"/>
  <c r="K36" i="6"/>
  <c r="L36" i="6" s="1"/>
  <c r="K37" i="6"/>
  <c r="L37" i="6" s="1"/>
  <c r="E37" i="17" s="1"/>
  <c r="K38" i="6"/>
  <c r="L38" i="6" s="1"/>
  <c r="E38" i="7" s="1"/>
  <c r="K39" i="6"/>
  <c r="L39" i="6" s="1"/>
  <c r="E39" i="21" s="1"/>
  <c r="K40" i="6"/>
  <c r="L40" i="6" s="1"/>
  <c r="E40" i="21" s="1"/>
  <c r="K41" i="6"/>
  <c r="L41" i="6" s="1"/>
  <c r="K42" i="6"/>
  <c r="L42" i="6" s="1"/>
  <c r="K43" i="6"/>
  <c r="L43" i="6" s="1"/>
  <c r="E43" i="21" s="1"/>
  <c r="K44" i="6"/>
  <c r="L44" i="6" s="1"/>
  <c r="K45" i="6"/>
  <c r="L45" i="6" s="1"/>
  <c r="E45" i="17" s="1"/>
  <c r="K46" i="6"/>
  <c r="L46" i="6" s="1"/>
  <c r="E46" i="21" s="1"/>
  <c r="K47" i="6"/>
  <c r="L47" i="6" s="1"/>
  <c r="E47" i="17" s="1"/>
  <c r="K48" i="6"/>
  <c r="L48" i="6" s="1"/>
  <c r="E48" i="17" s="1"/>
  <c r="K49" i="6"/>
  <c r="L49" i="6" s="1"/>
  <c r="E49" i="17" s="1"/>
  <c r="K50" i="6"/>
  <c r="L50" i="6" s="1"/>
  <c r="K51" i="6"/>
  <c r="L51" i="6" s="1"/>
  <c r="K52" i="6"/>
  <c r="L52" i="6" s="1"/>
  <c r="K53" i="6"/>
  <c r="L53" i="6" s="1"/>
  <c r="K54" i="6"/>
  <c r="L54" i="6" s="1"/>
  <c r="K55" i="6"/>
  <c r="L55" i="6" s="1"/>
  <c r="K56" i="6"/>
  <c r="L56" i="6" s="1"/>
  <c r="K57" i="6"/>
  <c r="L57" i="6" s="1"/>
  <c r="K58" i="6"/>
  <c r="L58" i="6" s="1"/>
  <c r="K59" i="6"/>
  <c r="L59" i="6" s="1"/>
  <c r="K60" i="6"/>
  <c r="L60" i="6" s="1"/>
  <c r="K61" i="6"/>
  <c r="L61" i="6" s="1"/>
  <c r="K62" i="6"/>
  <c r="L62" i="6" s="1"/>
  <c r="K63" i="6"/>
  <c r="L63" i="6" s="1"/>
  <c r="K64" i="6"/>
  <c r="L64" i="6" s="1"/>
  <c r="K65" i="6"/>
  <c r="L65" i="6" s="1"/>
  <c r="K66" i="6"/>
  <c r="L66" i="6" s="1"/>
  <c r="K67" i="6"/>
  <c r="L67" i="6" s="1"/>
  <c r="K68" i="6"/>
  <c r="L68" i="6" s="1"/>
  <c r="K69" i="6"/>
  <c r="L69" i="6" s="1"/>
  <c r="K70" i="6"/>
  <c r="L70" i="6" s="1"/>
  <c r="K71" i="6"/>
  <c r="L71" i="6" s="1"/>
  <c r="K72" i="6"/>
  <c r="L72" i="6" s="1"/>
  <c r="K73" i="6"/>
  <c r="L73" i="6" s="1"/>
  <c r="K74" i="6"/>
  <c r="L74" i="6" s="1"/>
  <c r="K75" i="6"/>
  <c r="L75" i="6" s="1"/>
  <c r="K76" i="6"/>
  <c r="L76" i="6" s="1"/>
  <c r="K77" i="6"/>
  <c r="L77" i="6" s="1"/>
  <c r="E85" i="7" s="1"/>
  <c r="K78" i="6"/>
  <c r="L78" i="6" s="1"/>
  <c r="E86" i="7" s="1"/>
  <c r="K79" i="6"/>
  <c r="L79" i="6" s="1"/>
  <c r="K80" i="6"/>
  <c r="L80" i="6" s="1"/>
  <c r="E88" i="7" s="1"/>
  <c r="K81" i="6"/>
  <c r="L81" i="6" s="1"/>
  <c r="K82" i="6"/>
  <c r="L82" i="6" s="1"/>
  <c r="K83" i="6"/>
  <c r="L83" i="6" s="1"/>
  <c r="K84" i="6"/>
  <c r="L84" i="6" s="1"/>
  <c r="K85" i="6"/>
  <c r="L85" i="6" s="1"/>
  <c r="K86" i="6"/>
  <c r="L86" i="6" s="1"/>
  <c r="K87" i="6"/>
  <c r="L87" i="6" s="1"/>
  <c r="K88" i="6"/>
  <c r="L88" i="6" s="1"/>
  <c r="K89" i="6"/>
  <c r="L89" i="6" s="1"/>
  <c r="K90" i="6"/>
  <c r="L90" i="6" s="1"/>
  <c r="K91" i="6"/>
  <c r="L91" i="6" s="1"/>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L118" i="6" s="1"/>
  <c r="K119" i="6"/>
  <c r="L119" i="6" s="1"/>
  <c r="K120" i="6"/>
  <c r="L120" i="6" s="1"/>
  <c r="K121" i="6"/>
  <c r="L121" i="6" s="1"/>
  <c r="K122" i="6"/>
  <c r="L122" i="6" s="1"/>
  <c r="K123" i="6"/>
  <c r="L123" i="6" s="1"/>
  <c r="K124" i="6"/>
  <c r="L124" i="6" s="1"/>
  <c r="K125" i="6"/>
  <c r="L125" i="6" s="1"/>
  <c r="K126" i="6"/>
  <c r="L126" i="6" s="1"/>
  <c r="K127" i="6"/>
  <c r="L127" i="6" s="1"/>
  <c r="K128" i="6"/>
  <c r="L128" i="6" s="1"/>
  <c r="K129" i="6"/>
  <c r="L129" i="6" s="1"/>
  <c r="K130" i="6"/>
  <c r="L130" i="6" s="1"/>
  <c r="K131" i="6"/>
  <c r="L131" i="6" s="1"/>
  <c r="K132" i="6"/>
  <c r="L132" i="6" s="1"/>
  <c r="K133" i="6"/>
  <c r="L133" i="6" s="1"/>
  <c r="K134" i="6"/>
  <c r="L134" i="6" s="1"/>
  <c r="K135" i="6"/>
  <c r="L135" i="6" s="1"/>
  <c r="K136" i="6"/>
  <c r="L136" i="6" s="1"/>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L164" i="6" s="1"/>
  <c r="K165" i="6"/>
  <c r="L165" i="6" s="1"/>
  <c r="H62" i="20" s="1"/>
  <c r="K166" i="6"/>
  <c r="L166" i="6" s="1"/>
  <c r="K167" i="6"/>
  <c r="L167" i="6" s="1"/>
  <c r="K168" i="6"/>
  <c r="L168" i="6" s="1"/>
  <c r="K169" i="6"/>
  <c r="L169" i="6" s="1"/>
  <c r="K170" i="6"/>
  <c r="L170" i="6" s="1"/>
  <c r="K171" i="6"/>
  <c r="L171" i="6" s="1"/>
  <c r="K172" i="6"/>
  <c r="L172" i="6" s="1"/>
  <c r="K173" i="6"/>
  <c r="L173" i="6" s="1"/>
  <c r="K174" i="6"/>
  <c r="L174" i="6" s="1"/>
  <c r="K175" i="6"/>
  <c r="L175" i="6" s="1"/>
  <c r="K176" i="6"/>
  <c r="L176" i="6" s="1"/>
  <c r="K177" i="6"/>
  <c r="L177" i="6" s="1"/>
  <c r="K178" i="6"/>
  <c r="L178" i="6" s="1"/>
  <c r="K179" i="6"/>
  <c r="L179" i="6" s="1"/>
  <c r="K180" i="6"/>
  <c r="L180" i="6" s="1"/>
  <c r="K181" i="6"/>
  <c r="L181" i="6" s="1"/>
  <c r="K182" i="6"/>
  <c r="L182" i="6" s="1"/>
  <c r="K183" i="6"/>
  <c r="L183" i="6" s="1"/>
  <c r="K184" i="6"/>
  <c r="L184" i="6" s="1"/>
  <c r="K185" i="6"/>
  <c r="L185" i="6" s="1"/>
  <c r="K186" i="6"/>
  <c r="L186" i="6" s="1"/>
  <c r="K187" i="6"/>
  <c r="L187" i="6" s="1"/>
  <c r="K188" i="6"/>
  <c r="L188" i="6" s="1"/>
  <c r="K2" i="6"/>
  <c r="L2" i="6" s="1"/>
  <c r="F73" i="12"/>
  <c r="F74" i="12"/>
  <c r="F60" i="12"/>
  <c r="F68" i="12"/>
  <c r="F69" i="12"/>
  <c r="F70" i="12"/>
  <c r="F86" i="12"/>
  <c r="F87" i="12"/>
  <c r="F88" i="12"/>
  <c r="F89" i="12"/>
  <c r="D29" i="4"/>
  <c r="D29" i="12" s="1"/>
  <c r="D30" i="4"/>
  <c r="D30" i="12" s="1"/>
  <c r="D31" i="4"/>
  <c r="D31" i="12" s="1"/>
  <c r="E78" i="7"/>
  <c r="E80" i="7"/>
  <c r="E81" i="7"/>
  <c r="E82" i="7"/>
  <c r="D40" i="4"/>
  <c r="D40" i="12" s="1"/>
  <c r="D41" i="4"/>
  <c r="D41" i="12" s="1"/>
  <c r="D42" i="4"/>
  <c r="D42" i="12" s="1"/>
  <c r="E83" i="7"/>
  <c r="D46" i="4"/>
  <c r="D46" i="12" s="1"/>
  <c r="D51" i="4"/>
  <c r="D51" i="12" s="1"/>
  <c r="D52" i="4"/>
  <c r="D52" i="12" s="1"/>
  <c r="D53" i="4"/>
  <c r="D53" i="12" s="1"/>
  <c r="D55" i="4"/>
  <c r="D55" i="12" s="1"/>
  <c r="D56" i="4"/>
  <c r="D56" i="12" s="1"/>
  <c r="D58" i="4"/>
  <c r="D58" i="12" s="1"/>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E60" i="12"/>
  <c r="G60" i="12"/>
  <c r="K60" i="12"/>
  <c r="E61" i="12"/>
  <c r="G61" i="12"/>
  <c r="K61" i="12"/>
  <c r="E62" i="12"/>
  <c r="G62" i="12"/>
  <c r="K62" i="12"/>
  <c r="E63" i="12"/>
  <c r="G63" i="12"/>
  <c r="K63" i="12"/>
  <c r="E65" i="12"/>
  <c r="G65" i="12"/>
  <c r="K65" i="12"/>
  <c r="E66" i="12"/>
  <c r="G66" i="12"/>
  <c r="K66" i="12"/>
  <c r="E67" i="12"/>
  <c r="G67" i="12"/>
  <c r="K67" i="12"/>
  <c r="E68" i="12"/>
  <c r="G68" i="12"/>
  <c r="K68" i="12"/>
  <c r="E69" i="12"/>
  <c r="G69" i="12"/>
  <c r="K69" i="12"/>
  <c r="E70" i="12"/>
  <c r="G70" i="12"/>
  <c r="K70" i="12"/>
  <c r="E71" i="12"/>
  <c r="G71" i="12"/>
  <c r="K71" i="12"/>
  <c r="E72" i="12"/>
  <c r="G72" i="12"/>
  <c r="K72" i="12"/>
  <c r="E73" i="12"/>
  <c r="G73" i="12"/>
  <c r="K73" i="12"/>
  <c r="E74" i="12"/>
  <c r="G74" i="12"/>
  <c r="K74" i="12"/>
  <c r="E75" i="12"/>
  <c r="G75" i="12"/>
  <c r="K75" i="12"/>
  <c r="E76" i="12"/>
  <c r="G76" i="12"/>
  <c r="K76" i="12"/>
  <c r="E77" i="12"/>
  <c r="G77" i="12"/>
  <c r="K77" i="12"/>
  <c r="E78" i="12"/>
  <c r="G78" i="12"/>
  <c r="K78" i="12"/>
  <c r="E79" i="12"/>
  <c r="G79" i="12"/>
  <c r="K79" i="12"/>
  <c r="E80" i="12"/>
  <c r="G80" i="12"/>
  <c r="K80" i="12"/>
  <c r="E81" i="12"/>
  <c r="G81" i="12"/>
  <c r="K81" i="12"/>
  <c r="E82" i="12"/>
  <c r="G82" i="12"/>
  <c r="K82" i="12"/>
  <c r="E83" i="12"/>
  <c r="G83" i="12"/>
  <c r="K83" i="12"/>
  <c r="E84" i="12"/>
  <c r="G84" i="12"/>
  <c r="K84" i="12"/>
  <c r="E85" i="12"/>
  <c r="G85" i="12"/>
  <c r="K85" i="12"/>
  <c r="E86" i="12"/>
  <c r="G86" i="12"/>
  <c r="K86" i="12"/>
  <c r="E87" i="12"/>
  <c r="G87" i="12"/>
  <c r="K87" i="12"/>
  <c r="E88" i="12"/>
  <c r="G88" i="12"/>
  <c r="K88" i="12"/>
  <c r="E89" i="12"/>
  <c r="G89" i="12"/>
  <c r="K89" i="12"/>
  <c r="D60" i="12"/>
  <c r="D61" i="12"/>
  <c r="D62" i="12"/>
  <c r="D63" i="12"/>
  <c r="D65" i="12"/>
  <c r="D67" i="12"/>
  <c r="D68" i="12"/>
  <c r="D69" i="12"/>
  <c r="D70" i="12"/>
  <c r="D71" i="12"/>
  <c r="D72" i="12"/>
  <c r="D73" i="12"/>
  <c r="D74" i="12"/>
  <c r="D75" i="12"/>
  <c r="D76" i="12"/>
  <c r="D77" i="12"/>
  <c r="D78" i="12"/>
  <c r="D79" i="12"/>
  <c r="D80" i="12"/>
  <c r="D81" i="12"/>
  <c r="D82" i="12"/>
  <c r="D83" i="12"/>
  <c r="D84" i="12"/>
  <c r="D85" i="12"/>
  <c r="D86" i="12"/>
  <c r="D87" i="12"/>
  <c r="D88" i="12"/>
  <c r="D89" i="12"/>
  <c r="J88" i="11"/>
  <c r="I88" i="11"/>
  <c r="J87" i="11"/>
  <c r="I87" i="11"/>
  <c r="J86" i="11"/>
  <c r="I86" i="11"/>
  <c r="J85" i="11"/>
  <c r="I85" i="11"/>
  <c r="J84" i="11"/>
  <c r="I84" i="11"/>
  <c r="J83" i="11"/>
  <c r="I83" i="11"/>
  <c r="J82" i="11"/>
  <c r="I82" i="11"/>
  <c r="J81" i="11"/>
  <c r="I81" i="11"/>
  <c r="J80" i="11"/>
  <c r="I80" i="11"/>
  <c r="J79" i="11"/>
  <c r="I79" i="11"/>
  <c r="J78" i="11"/>
  <c r="I78" i="11"/>
  <c r="J77" i="11"/>
  <c r="I77" i="11"/>
  <c r="J76" i="11"/>
  <c r="I76" i="11"/>
  <c r="J75" i="11"/>
  <c r="I75" i="11"/>
  <c r="J73" i="11"/>
  <c r="I73" i="11"/>
  <c r="J72" i="11"/>
  <c r="I72" i="11"/>
  <c r="J71" i="11"/>
  <c r="I71" i="11"/>
  <c r="J70" i="11"/>
  <c r="I70" i="11"/>
  <c r="J69" i="11"/>
  <c r="I69" i="11"/>
  <c r="J68" i="11"/>
  <c r="I68" i="11"/>
  <c r="J67" i="11"/>
  <c r="I67" i="11"/>
  <c r="J66" i="11"/>
  <c r="I66" i="11"/>
  <c r="J65" i="11"/>
  <c r="I65" i="11"/>
  <c r="J63" i="11"/>
  <c r="I63" i="11"/>
  <c r="J62" i="11"/>
  <c r="I62" i="11"/>
  <c r="J61" i="11"/>
  <c r="I61" i="11"/>
  <c r="K59" i="11"/>
  <c r="I59" i="11"/>
  <c r="K58" i="11"/>
  <c r="I58" i="11"/>
  <c r="K57" i="11"/>
  <c r="I57" i="11"/>
  <c r="K56" i="11"/>
  <c r="I56" i="11"/>
  <c r="K55" i="11"/>
  <c r="I55" i="11"/>
  <c r="K54" i="11"/>
  <c r="I54" i="11"/>
  <c r="K53" i="11"/>
  <c r="I53" i="11"/>
  <c r="K52" i="11"/>
  <c r="I52" i="11"/>
  <c r="K51" i="11"/>
  <c r="I51" i="11"/>
  <c r="K50" i="11"/>
  <c r="I50" i="11"/>
  <c r="K49" i="11"/>
  <c r="I49" i="11"/>
  <c r="K48" i="11"/>
  <c r="I48" i="11"/>
  <c r="K47" i="11"/>
  <c r="I47" i="11"/>
  <c r="K46" i="11"/>
  <c r="I46" i="11"/>
  <c r="K45" i="11"/>
  <c r="I45" i="11"/>
  <c r="K44" i="11"/>
  <c r="I44" i="11"/>
  <c r="K43" i="11"/>
  <c r="I43" i="11"/>
  <c r="K42" i="11"/>
  <c r="I42" i="11"/>
  <c r="K41" i="11"/>
  <c r="I41" i="11"/>
  <c r="K40" i="11"/>
  <c r="I40" i="11"/>
  <c r="K39" i="11"/>
  <c r="I39" i="11"/>
  <c r="K38" i="11"/>
  <c r="I38" i="11"/>
  <c r="K37" i="11"/>
  <c r="I37" i="11"/>
  <c r="K36" i="11"/>
  <c r="I36" i="11"/>
  <c r="K35" i="11"/>
  <c r="I35" i="11"/>
  <c r="K34" i="11"/>
  <c r="I34" i="11"/>
  <c r="K33" i="11"/>
  <c r="I33" i="11"/>
  <c r="K32" i="11"/>
  <c r="I32" i="11"/>
  <c r="K31" i="11"/>
  <c r="I31" i="11"/>
  <c r="K30" i="11"/>
  <c r="I30" i="11"/>
  <c r="K29" i="11"/>
  <c r="I29" i="11"/>
  <c r="K28" i="11"/>
  <c r="J28" i="11"/>
  <c r="I28" i="11"/>
  <c r="K27" i="11"/>
  <c r="J27" i="11"/>
  <c r="I27" i="11"/>
  <c r="K26" i="11"/>
  <c r="J26" i="11"/>
  <c r="I26" i="11"/>
  <c r="K25" i="11"/>
  <c r="J25" i="11"/>
  <c r="I25" i="11"/>
  <c r="K24" i="11"/>
  <c r="J24" i="11"/>
  <c r="I24" i="11"/>
  <c r="K23" i="11"/>
  <c r="J23" i="11"/>
  <c r="I23" i="11"/>
  <c r="K22" i="11"/>
  <c r="J22" i="11"/>
  <c r="I22" i="11"/>
  <c r="K21" i="11"/>
  <c r="J21" i="11"/>
  <c r="I21" i="11"/>
  <c r="K20" i="11"/>
  <c r="J20" i="11"/>
  <c r="I20" i="11"/>
  <c r="K19" i="11"/>
  <c r="J19" i="11"/>
  <c r="I19" i="11"/>
  <c r="K18" i="11"/>
  <c r="J18" i="11"/>
  <c r="I18" i="11"/>
  <c r="K17" i="11"/>
  <c r="J17" i="11"/>
  <c r="I17" i="11"/>
  <c r="K16" i="11"/>
  <c r="J16" i="11"/>
  <c r="I16" i="11"/>
  <c r="K15" i="11"/>
  <c r="J15" i="11"/>
  <c r="I15" i="11"/>
  <c r="K14" i="11"/>
  <c r="J14" i="11"/>
  <c r="I14" i="11"/>
  <c r="K13" i="11"/>
  <c r="J13" i="11"/>
  <c r="I13" i="11"/>
  <c r="K12" i="11"/>
  <c r="J12" i="11"/>
  <c r="I12" i="11"/>
  <c r="K11" i="11"/>
  <c r="J11" i="11"/>
  <c r="I11" i="11"/>
  <c r="K10" i="11"/>
  <c r="J10" i="11"/>
  <c r="I10" i="11"/>
  <c r="K9" i="11"/>
  <c r="J9" i="11"/>
  <c r="I9" i="11"/>
  <c r="K8" i="11"/>
  <c r="J8" i="11"/>
  <c r="I8" i="11"/>
  <c r="K7" i="11"/>
  <c r="J7" i="11"/>
  <c r="I7" i="11"/>
  <c r="K6" i="11"/>
  <c r="J6" i="11"/>
  <c r="I6" i="11"/>
  <c r="K5" i="11"/>
  <c r="J5" i="11"/>
  <c r="I5" i="11"/>
  <c r="K4" i="11"/>
  <c r="J4" i="11"/>
  <c r="I4" i="11"/>
  <c r="K3" i="11"/>
  <c r="J3" i="11"/>
  <c r="I3" i="11"/>
  <c r="J87" i="9"/>
  <c r="H87" i="9" s="1"/>
  <c r="E156" i="21"/>
  <c r="D69" i="20"/>
  <c r="I60" i="8"/>
  <c r="I60" i="16" s="1"/>
  <c r="D30" i="9"/>
  <c r="D30" i="20" s="1"/>
  <c r="D31" i="9"/>
  <c r="D31" i="20" s="1"/>
  <c r="D32" i="9"/>
  <c r="D32" i="20" s="1"/>
  <c r="D33" i="9"/>
  <c r="D33" i="20" s="1"/>
  <c r="D34" i="9"/>
  <c r="D34" i="20" s="1"/>
  <c r="D35" i="9"/>
  <c r="D35" i="20" s="1"/>
  <c r="D36" i="9"/>
  <c r="D36" i="20" s="1"/>
  <c r="D37" i="9"/>
  <c r="D37" i="20" s="1"/>
  <c r="D38" i="9"/>
  <c r="D38" i="20" s="1"/>
  <c r="D39" i="9"/>
  <c r="D39" i="20" s="1"/>
  <c r="D40" i="9"/>
  <c r="D40" i="20" s="1"/>
  <c r="D41" i="9"/>
  <c r="D41" i="20" s="1"/>
  <c r="D42" i="9"/>
  <c r="D42" i="20" s="1"/>
  <c r="D43" i="9"/>
  <c r="D43" i="20" s="1"/>
  <c r="D44" i="9"/>
  <c r="D44" i="20" s="1"/>
  <c r="D45" i="9"/>
  <c r="D45" i="20" s="1"/>
  <c r="D46" i="9"/>
  <c r="D46" i="20" s="1"/>
  <c r="D47" i="9"/>
  <c r="D47" i="20" s="1"/>
  <c r="D48" i="9"/>
  <c r="D48" i="20" s="1"/>
  <c r="D49" i="9"/>
  <c r="D49" i="20" s="1"/>
  <c r="D50" i="9"/>
  <c r="D50" i="20" s="1"/>
  <c r="D51" i="9"/>
  <c r="D51" i="20" s="1"/>
  <c r="D52" i="9"/>
  <c r="D52" i="20" s="1"/>
  <c r="D53" i="9"/>
  <c r="D53" i="20" s="1"/>
  <c r="D54" i="9"/>
  <c r="D54" i="20" s="1"/>
  <c r="D55" i="9"/>
  <c r="D55" i="20" s="1"/>
  <c r="D56" i="9"/>
  <c r="D56" i="20" s="1"/>
  <c r="D57" i="9"/>
  <c r="D57" i="20" s="1"/>
  <c r="D58" i="9"/>
  <c r="D58" i="20" s="1"/>
  <c r="D59" i="9"/>
  <c r="D59" i="20" s="1"/>
  <c r="D29" i="9"/>
  <c r="D29" i="20" s="1"/>
  <c r="D30" i="8"/>
  <c r="D30" i="16" s="1"/>
  <c r="D31" i="8"/>
  <c r="D31" i="16" s="1"/>
  <c r="D32" i="8"/>
  <c r="D32" i="16" s="1"/>
  <c r="D33" i="8"/>
  <c r="D33" i="16" s="1"/>
  <c r="D34" i="8"/>
  <c r="D34" i="16" s="1"/>
  <c r="D35" i="8"/>
  <c r="D35" i="16" s="1"/>
  <c r="D36" i="8"/>
  <c r="D36" i="16" s="1"/>
  <c r="D37" i="8"/>
  <c r="D37" i="16" s="1"/>
  <c r="D38" i="8"/>
  <c r="D38" i="16" s="1"/>
  <c r="D39" i="8"/>
  <c r="D39" i="16" s="1"/>
  <c r="D40" i="8"/>
  <c r="D40" i="16" s="1"/>
  <c r="D41" i="8"/>
  <c r="D41" i="16" s="1"/>
  <c r="D42" i="8"/>
  <c r="D42" i="16" s="1"/>
  <c r="D43" i="8"/>
  <c r="D43" i="16" s="1"/>
  <c r="D44" i="8"/>
  <c r="D44" i="16" s="1"/>
  <c r="D45" i="8"/>
  <c r="D45" i="16" s="1"/>
  <c r="D46" i="8"/>
  <c r="D46" i="16" s="1"/>
  <c r="D47" i="8"/>
  <c r="D47" i="16" s="1"/>
  <c r="D48" i="8"/>
  <c r="D48" i="16" s="1"/>
  <c r="D49" i="8"/>
  <c r="D49" i="16" s="1"/>
  <c r="D50" i="8"/>
  <c r="D50" i="16" s="1"/>
  <c r="D51" i="8"/>
  <c r="D51" i="16" s="1"/>
  <c r="D52" i="8"/>
  <c r="D52" i="16" s="1"/>
  <c r="D53" i="8"/>
  <c r="D53" i="16" s="1"/>
  <c r="D54" i="8"/>
  <c r="D54" i="16" s="1"/>
  <c r="D55" i="8"/>
  <c r="D55" i="16" s="1"/>
  <c r="D56" i="8"/>
  <c r="D56" i="16" s="1"/>
  <c r="D57" i="8"/>
  <c r="D57" i="16" s="1"/>
  <c r="D58" i="8"/>
  <c r="D58" i="16" s="1"/>
  <c r="D59" i="8"/>
  <c r="D59" i="16" s="1"/>
  <c r="D29" i="8"/>
  <c r="D29" i="16" s="1"/>
  <c r="I61" i="9"/>
  <c r="I61" i="20" s="1"/>
  <c r="J61" i="9"/>
  <c r="H61" i="9" s="1"/>
  <c r="I62" i="9"/>
  <c r="I62" i="20" s="1"/>
  <c r="J62" i="9"/>
  <c r="J62" i="20" s="1"/>
  <c r="E150" i="21" s="1"/>
  <c r="I63" i="9"/>
  <c r="I63" i="20" s="1"/>
  <c r="J63" i="9"/>
  <c r="J63" i="20" s="1"/>
  <c r="E151" i="21" s="1"/>
  <c r="I66" i="9"/>
  <c r="I66" i="20" s="1"/>
  <c r="J66" i="9"/>
  <c r="H66" i="9" s="1"/>
  <c r="I67" i="9"/>
  <c r="I67" i="20" s="1"/>
  <c r="J67" i="9"/>
  <c r="J67" i="20" s="1"/>
  <c r="E154" i="21" s="1"/>
  <c r="I68" i="9"/>
  <c r="I68" i="20" s="1"/>
  <c r="J68" i="9"/>
  <c r="J68" i="20" s="1"/>
  <c r="E155" i="21" s="1"/>
  <c r="H70" i="9"/>
  <c r="I71" i="9"/>
  <c r="I71" i="20" s="1"/>
  <c r="J71" i="9"/>
  <c r="I72" i="9"/>
  <c r="I72" i="20" s="1"/>
  <c r="J72" i="9"/>
  <c r="J72" i="20" s="1"/>
  <c r="E159" i="21" s="1"/>
  <c r="I73" i="9"/>
  <c r="I73" i="20" s="1"/>
  <c r="J73" i="9"/>
  <c r="J73" i="20" s="1"/>
  <c r="E160" i="21" s="1"/>
  <c r="I74" i="9"/>
  <c r="I74" i="20" s="1"/>
  <c r="J74" i="9"/>
  <c r="H74" i="9" s="1"/>
  <c r="I75" i="9"/>
  <c r="I75" i="20" s="1"/>
  <c r="J75" i="9"/>
  <c r="J75" i="20" s="1"/>
  <c r="E162" i="21" s="1"/>
  <c r="I76" i="9"/>
  <c r="I76" i="20" s="1"/>
  <c r="J76" i="9"/>
  <c r="I77" i="9"/>
  <c r="I78" i="9"/>
  <c r="I78" i="20" s="1"/>
  <c r="J78" i="9"/>
  <c r="H78" i="9" s="1"/>
  <c r="I79" i="9"/>
  <c r="I79" i="20" s="1"/>
  <c r="J79" i="9"/>
  <c r="J79" i="20" s="1"/>
  <c r="E166" i="21" s="1"/>
  <c r="I80" i="9"/>
  <c r="I80" i="20" s="1"/>
  <c r="J80" i="9"/>
  <c r="J80" i="20" s="1"/>
  <c r="E167" i="21" s="1"/>
  <c r="I81" i="9"/>
  <c r="I81" i="20" s="1"/>
  <c r="J81" i="9"/>
  <c r="J81" i="20" s="1"/>
  <c r="E168" i="21" s="1"/>
  <c r="I82" i="9"/>
  <c r="I82" i="20" s="1"/>
  <c r="J82" i="9"/>
  <c r="H82" i="9" s="1"/>
  <c r="I83" i="9"/>
  <c r="I83" i="20" s="1"/>
  <c r="J83" i="9"/>
  <c r="J83" i="20" s="1"/>
  <c r="E170" i="21" s="1"/>
  <c r="I84" i="9"/>
  <c r="I84" i="20" s="1"/>
  <c r="J84" i="9"/>
  <c r="J84" i="20" s="1"/>
  <c r="E171" i="21" s="1"/>
  <c r="I85" i="9"/>
  <c r="I85" i="20" s="1"/>
  <c r="J85" i="9"/>
  <c r="J85" i="20" s="1"/>
  <c r="E172" i="21" s="1"/>
  <c r="I86" i="9"/>
  <c r="I86" i="20" s="1"/>
  <c r="J86" i="9"/>
  <c r="H86" i="9" s="1"/>
  <c r="I87" i="9"/>
  <c r="I87" i="20" s="1"/>
  <c r="I88" i="9"/>
  <c r="I88" i="20" s="1"/>
  <c r="J88" i="9"/>
  <c r="J88" i="20" s="1"/>
  <c r="E175" i="21" s="1"/>
  <c r="I89" i="9"/>
  <c r="I89" i="20" s="1"/>
  <c r="J89" i="9"/>
  <c r="J89" i="20" s="1"/>
  <c r="J60" i="9"/>
  <c r="H60" i="9" s="1"/>
  <c r="I60" i="9"/>
  <c r="I60" i="20" s="1"/>
  <c r="I30" i="9"/>
  <c r="F30" i="9" s="1"/>
  <c r="F30" i="20" s="1"/>
  <c r="K30" i="9"/>
  <c r="K30" i="20" s="1"/>
  <c r="E101" i="21" s="1"/>
  <c r="I31" i="9"/>
  <c r="F31" i="9" s="1"/>
  <c r="F31" i="20" s="1"/>
  <c r="K31" i="9"/>
  <c r="E31" i="9" s="1"/>
  <c r="E31" i="20" s="1"/>
  <c r="I32" i="9"/>
  <c r="F32" i="9" s="1"/>
  <c r="F32" i="20" s="1"/>
  <c r="K32" i="9"/>
  <c r="I33" i="9"/>
  <c r="F33" i="9" s="1"/>
  <c r="F33" i="20" s="1"/>
  <c r="K33" i="9"/>
  <c r="E33" i="9" s="1"/>
  <c r="E33" i="20" s="1"/>
  <c r="I34" i="9"/>
  <c r="F34" i="9" s="1"/>
  <c r="F34" i="20" s="1"/>
  <c r="K34" i="9"/>
  <c r="K34" i="20" s="1"/>
  <c r="E105" i="21" s="1"/>
  <c r="I35" i="9"/>
  <c r="F35" i="9" s="1"/>
  <c r="F35" i="20" s="1"/>
  <c r="K35" i="9"/>
  <c r="E35" i="9" s="1"/>
  <c r="E35" i="20" s="1"/>
  <c r="I36" i="9"/>
  <c r="F36" i="9" s="1"/>
  <c r="F36" i="20" s="1"/>
  <c r="K36" i="9"/>
  <c r="K36" i="20" s="1"/>
  <c r="E107" i="21" s="1"/>
  <c r="I37" i="9"/>
  <c r="F37" i="9" s="1"/>
  <c r="F37" i="20" s="1"/>
  <c r="K37" i="9"/>
  <c r="E37" i="9" s="1"/>
  <c r="E37" i="20" s="1"/>
  <c r="I38" i="9"/>
  <c r="F38" i="9" s="1"/>
  <c r="F38" i="20" s="1"/>
  <c r="K38" i="9"/>
  <c r="K38" i="20" s="1"/>
  <c r="E109" i="21" s="1"/>
  <c r="I39" i="9"/>
  <c r="F39" i="9" s="1"/>
  <c r="F39" i="20" s="1"/>
  <c r="K39" i="9"/>
  <c r="E39" i="9" s="1"/>
  <c r="E39" i="20" s="1"/>
  <c r="I40" i="9"/>
  <c r="F40" i="9" s="1"/>
  <c r="F40" i="20" s="1"/>
  <c r="K40" i="9"/>
  <c r="K40" i="20" s="1"/>
  <c r="E111" i="21" s="1"/>
  <c r="I41" i="9"/>
  <c r="F41" i="9" s="1"/>
  <c r="F41" i="20" s="1"/>
  <c r="K41" i="9"/>
  <c r="E41" i="9" s="1"/>
  <c r="E41" i="20" s="1"/>
  <c r="I42" i="9"/>
  <c r="F42" i="9" s="1"/>
  <c r="F42" i="20" s="1"/>
  <c r="K42" i="9"/>
  <c r="K42" i="20" s="1"/>
  <c r="E113" i="21" s="1"/>
  <c r="I43" i="9"/>
  <c r="F43" i="9" s="1"/>
  <c r="F43" i="20" s="1"/>
  <c r="K43" i="9"/>
  <c r="E43" i="9" s="1"/>
  <c r="E43" i="20" s="1"/>
  <c r="I44" i="9"/>
  <c r="F44" i="9" s="1"/>
  <c r="F44" i="20" s="1"/>
  <c r="K44" i="9"/>
  <c r="K44" i="20" s="1"/>
  <c r="E115" i="21" s="1"/>
  <c r="I45" i="9"/>
  <c r="F45" i="9" s="1"/>
  <c r="F45" i="20" s="1"/>
  <c r="K45" i="9"/>
  <c r="E45" i="9" s="1"/>
  <c r="E45" i="20" s="1"/>
  <c r="I46" i="9"/>
  <c r="F46" i="9" s="1"/>
  <c r="F46" i="20" s="1"/>
  <c r="K46" i="9"/>
  <c r="K46" i="20" s="1"/>
  <c r="E117" i="21" s="1"/>
  <c r="I47" i="9"/>
  <c r="F47" i="9" s="1"/>
  <c r="F47" i="20" s="1"/>
  <c r="K47" i="9"/>
  <c r="E47" i="9" s="1"/>
  <c r="E47" i="20" s="1"/>
  <c r="I48" i="9"/>
  <c r="F48" i="9" s="1"/>
  <c r="F48" i="20" s="1"/>
  <c r="K48" i="9"/>
  <c r="E48" i="9" s="1"/>
  <c r="E48" i="20" s="1"/>
  <c r="I49" i="9"/>
  <c r="F49" i="9" s="1"/>
  <c r="F49" i="20" s="1"/>
  <c r="K49" i="9"/>
  <c r="K49" i="20" s="1"/>
  <c r="E120" i="21" s="1"/>
  <c r="I50" i="9"/>
  <c r="F50" i="9" s="1"/>
  <c r="F50" i="20" s="1"/>
  <c r="K50" i="9"/>
  <c r="E50" i="9" s="1"/>
  <c r="E50" i="20" s="1"/>
  <c r="I51" i="9"/>
  <c r="F51" i="9" s="1"/>
  <c r="F51" i="20" s="1"/>
  <c r="K51" i="9"/>
  <c r="K51" i="20" s="1"/>
  <c r="E122" i="21" s="1"/>
  <c r="I52" i="9"/>
  <c r="F52" i="9" s="1"/>
  <c r="F52" i="20" s="1"/>
  <c r="K52" i="9"/>
  <c r="E52" i="9" s="1"/>
  <c r="E52" i="20" s="1"/>
  <c r="I53" i="9"/>
  <c r="F53" i="9" s="1"/>
  <c r="F53" i="20" s="1"/>
  <c r="K53" i="9"/>
  <c r="K53" i="20" s="1"/>
  <c r="E124" i="21" s="1"/>
  <c r="I54" i="9"/>
  <c r="F54" i="9" s="1"/>
  <c r="F54" i="20" s="1"/>
  <c r="K54" i="9"/>
  <c r="E54" i="9" s="1"/>
  <c r="E54" i="20" s="1"/>
  <c r="I55" i="9"/>
  <c r="F55" i="9" s="1"/>
  <c r="F55" i="20" s="1"/>
  <c r="K55" i="9"/>
  <c r="K55" i="20" s="1"/>
  <c r="I56" i="9"/>
  <c r="F56" i="9" s="1"/>
  <c r="F56" i="20" s="1"/>
  <c r="K56" i="9"/>
  <c r="E56" i="9" s="1"/>
  <c r="E56" i="20" s="1"/>
  <c r="I57" i="9"/>
  <c r="F57" i="9" s="1"/>
  <c r="F57" i="20" s="1"/>
  <c r="K57" i="9"/>
  <c r="K57" i="20" s="1"/>
  <c r="I58" i="9"/>
  <c r="F58" i="9" s="1"/>
  <c r="F58" i="20" s="1"/>
  <c r="K58" i="9"/>
  <c r="E58" i="9" s="1"/>
  <c r="E58" i="20" s="1"/>
  <c r="I59" i="9"/>
  <c r="F59" i="9" s="1"/>
  <c r="F59" i="20" s="1"/>
  <c r="K59" i="9"/>
  <c r="K59" i="20" s="1"/>
  <c r="K29" i="9"/>
  <c r="E29" i="9" s="1"/>
  <c r="E29" i="20" s="1"/>
  <c r="I29" i="9"/>
  <c r="F29" i="9" s="1"/>
  <c r="F29" i="20" s="1"/>
  <c r="I4" i="9"/>
  <c r="I4" i="20" s="1"/>
  <c r="J4" i="9"/>
  <c r="J4" i="20" s="1"/>
  <c r="K4" i="9"/>
  <c r="K4" i="20" s="1"/>
  <c r="I5" i="9"/>
  <c r="I5" i="20" s="1"/>
  <c r="J5" i="9"/>
  <c r="D5" i="9" s="1"/>
  <c r="D5" i="20" s="1"/>
  <c r="K5" i="9"/>
  <c r="E5" i="9" s="1"/>
  <c r="E5" i="20" s="1"/>
  <c r="I6" i="9"/>
  <c r="I6" i="20" s="1"/>
  <c r="J6" i="9"/>
  <c r="K6" i="9"/>
  <c r="K6" i="20" s="1"/>
  <c r="E7" i="9"/>
  <c r="E7" i="20" s="1"/>
  <c r="I8" i="9"/>
  <c r="I8" i="20" s="1"/>
  <c r="J8" i="9"/>
  <c r="J8" i="20" s="1"/>
  <c r="E20" i="21" s="1"/>
  <c r="K8" i="9"/>
  <c r="K8" i="20" s="1"/>
  <c r="I9" i="9"/>
  <c r="I9" i="20" s="1"/>
  <c r="J9" i="9"/>
  <c r="D9" i="9" s="1"/>
  <c r="D9" i="20" s="1"/>
  <c r="K9" i="9"/>
  <c r="E9" i="9" s="1"/>
  <c r="E9" i="20" s="1"/>
  <c r="I10" i="9"/>
  <c r="I10" i="20" s="1"/>
  <c r="J10" i="9"/>
  <c r="J10" i="20" s="1"/>
  <c r="E22" i="21" s="1"/>
  <c r="K10" i="9"/>
  <c r="K10" i="20" s="1"/>
  <c r="I11" i="9"/>
  <c r="I11" i="20" s="1"/>
  <c r="J11" i="9"/>
  <c r="D11" i="9" s="1"/>
  <c r="D11" i="20" s="1"/>
  <c r="K11" i="9"/>
  <c r="E11" i="9" s="1"/>
  <c r="E11" i="20" s="1"/>
  <c r="I12" i="9"/>
  <c r="I12" i="20" s="1"/>
  <c r="J12" i="9"/>
  <c r="J12" i="20" s="1"/>
  <c r="E24" i="21" s="1"/>
  <c r="K12" i="9"/>
  <c r="K12" i="20" s="1"/>
  <c r="I13" i="9"/>
  <c r="I13" i="20" s="1"/>
  <c r="J13" i="9"/>
  <c r="D13" i="9" s="1"/>
  <c r="D13" i="20" s="1"/>
  <c r="K13" i="9"/>
  <c r="E13" i="9" s="1"/>
  <c r="E13" i="20" s="1"/>
  <c r="I14" i="9"/>
  <c r="I14" i="20" s="1"/>
  <c r="J14" i="9"/>
  <c r="J14" i="20" s="1"/>
  <c r="E26" i="21" s="1"/>
  <c r="K14" i="9"/>
  <c r="K14" i="20" s="1"/>
  <c r="I15" i="9"/>
  <c r="I15" i="20" s="1"/>
  <c r="J15" i="9"/>
  <c r="D15" i="9" s="1"/>
  <c r="D15" i="20" s="1"/>
  <c r="K15" i="9"/>
  <c r="E15" i="9" s="1"/>
  <c r="E15" i="20" s="1"/>
  <c r="I16" i="9"/>
  <c r="I16" i="20" s="1"/>
  <c r="J16" i="9"/>
  <c r="J16" i="20" s="1"/>
  <c r="E28" i="21" s="1"/>
  <c r="K16" i="9"/>
  <c r="K16" i="20" s="1"/>
  <c r="I17" i="9"/>
  <c r="I17" i="20" s="1"/>
  <c r="J17" i="9"/>
  <c r="D17" i="9" s="1"/>
  <c r="D17" i="20" s="1"/>
  <c r="K17" i="9"/>
  <c r="E17" i="9" s="1"/>
  <c r="E17" i="20" s="1"/>
  <c r="I18" i="9"/>
  <c r="I18" i="20" s="1"/>
  <c r="J18" i="9"/>
  <c r="J18" i="20" s="1"/>
  <c r="E30" i="21" s="1"/>
  <c r="K18" i="9"/>
  <c r="K18" i="20" s="1"/>
  <c r="I19" i="9"/>
  <c r="I19" i="20" s="1"/>
  <c r="J19" i="9"/>
  <c r="D19" i="9" s="1"/>
  <c r="D19" i="20" s="1"/>
  <c r="K19" i="9"/>
  <c r="E19" i="9" s="1"/>
  <c r="E19" i="20" s="1"/>
  <c r="I20" i="9"/>
  <c r="I20" i="20" s="1"/>
  <c r="J20" i="9"/>
  <c r="J20" i="20" s="1"/>
  <c r="E32" i="21" s="1"/>
  <c r="K20" i="9"/>
  <c r="K20" i="20" s="1"/>
  <c r="I21" i="9"/>
  <c r="I21" i="20" s="1"/>
  <c r="J21" i="9"/>
  <c r="D21" i="9" s="1"/>
  <c r="D21" i="20" s="1"/>
  <c r="K21" i="9"/>
  <c r="E21" i="9" s="1"/>
  <c r="E21" i="20" s="1"/>
  <c r="I22" i="9"/>
  <c r="I22" i="20" s="1"/>
  <c r="J22" i="9"/>
  <c r="J22" i="20" s="1"/>
  <c r="E34" i="21" s="1"/>
  <c r="K22" i="9"/>
  <c r="K22" i="20" s="1"/>
  <c r="I23" i="9"/>
  <c r="I23" i="20" s="1"/>
  <c r="J23" i="9"/>
  <c r="D23" i="9" s="1"/>
  <c r="D23" i="20" s="1"/>
  <c r="K23" i="9"/>
  <c r="E23" i="9" s="1"/>
  <c r="E23" i="20" s="1"/>
  <c r="I24" i="9"/>
  <c r="I24" i="20" s="1"/>
  <c r="J24" i="9"/>
  <c r="J24" i="20" s="1"/>
  <c r="K24" i="9"/>
  <c r="K24" i="20" s="1"/>
  <c r="I25" i="9"/>
  <c r="I25" i="20" s="1"/>
  <c r="J25" i="9"/>
  <c r="D25" i="9" s="1"/>
  <c r="D25" i="20" s="1"/>
  <c r="K25" i="9"/>
  <c r="E25" i="9" s="1"/>
  <c r="E25" i="20" s="1"/>
  <c r="I26" i="9"/>
  <c r="I26" i="20" s="1"/>
  <c r="J26" i="9"/>
  <c r="J26" i="20" s="1"/>
  <c r="K26" i="9"/>
  <c r="K26" i="20" s="1"/>
  <c r="I27" i="9"/>
  <c r="I27" i="20" s="1"/>
  <c r="J27" i="9"/>
  <c r="D27" i="9" s="1"/>
  <c r="D27" i="20" s="1"/>
  <c r="K27" i="9"/>
  <c r="E27" i="9" s="1"/>
  <c r="E27" i="20" s="1"/>
  <c r="I28" i="9"/>
  <c r="I28" i="20" s="1"/>
  <c r="J28" i="9"/>
  <c r="J28" i="20" s="1"/>
  <c r="K28" i="9"/>
  <c r="K28" i="20" s="1"/>
  <c r="I3" i="9"/>
  <c r="I3" i="20" s="1"/>
  <c r="J4" i="8"/>
  <c r="J5" i="8"/>
  <c r="J5" i="16" s="1"/>
  <c r="J6" i="8"/>
  <c r="D6" i="8" s="1"/>
  <c r="D6" i="16" s="1"/>
  <c r="J7" i="8"/>
  <c r="J7" i="16" s="1"/>
  <c r="E19" i="17" s="1"/>
  <c r="J8" i="8"/>
  <c r="J8" i="16" s="1"/>
  <c r="E20" i="17" s="1"/>
  <c r="J9" i="8"/>
  <c r="J9" i="16" s="1"/>
  <c r="E21" i="17" s="1"/>
  <c r="J10" i="8"/>
  <c r="J10" i="16" s="1"/>
  <c r="E22" i="17" s="1"/>
  <c r="J11" i="8"/>
  <c r="J11" i="16" s="1"/>
  <c r="E23" i="17" s="1"/>
  <c r="J12" i="8"/>
  <c r="J12" i="16" s="1"/>
  <c r="E24" i="17" s="1"/>
  <c r="J13" i="8"/>
  <c r="J13" i="16" s="1"/>
  <c r="E25" i="17" s="1"/>
  <c r="J14" i="8"/>
  <c r="J14" i="16" s="1"/>
  <c r="E26" i="17" s="1"/>
  <c r="J15" i="8"/>
  <c r="J15" i="16" s="1"/>
  <c r="E27" i="17" s="1"/>
  <c r="J16" i="8"/>
  <c r="J16" i="16" s="1"/>
  <c r="E28" i="17" s="1"/>
  <c r="J17" i="8"/>
  <c r="J17" i="16" s="1"/>
  <c r="E29" i="17" s="1"/>
  <c r="J18" i="8"/>
  <c r="J18" i="16" s="1"/>
  <c r="E30" i="17" s="1"/>
  <c r="J19" i="8"/>
  <c r="J19" i="16" s="1"/>
  <c r="E31" i="17" s="1"/>
  <c r="J20" i="8"/>
  <c r="J20" i="16" s="1"/>
  <c r="E32" i="17" s="1"/>
  <c r="J21" i="8"/>
  <c r="J21" i="16" s="1"/>
  <c r="E33" i="17" s="1"/>
  <c r="J22" i="8"/>
  <c r="J22" i="16" s="1"/>
  <c r="E34" i="17" s="1"/>
  <c r="J23" i="8"/>
  <c r="J23" i="16" s="1"/>
  <c r="J24" i="8"/>
  <c r="J24" i="16" s="1"/>
  <c r="J25" i="8"/>
  <c r="J25" i="16" s="1"/>
  <c r="J26" i="8"/>
  <c r="J26" i="16" s="1"/>
  <c r="J27" i="8"/>
  <c r="J27" i="16" s="1"/>
  <c r="J28" i="8"/>
  <c r="J28" i="16" s="1"/>
  <c r="J3" i="8"/>
  <c r="J3" i="16" s="1"/>
  <c r="J3" i="9"/>
  <c r="D3" i="9" s="1"/>
  <c r="D3" i="20" s="1"/>
  <c r="K3" i="9"/>
  <c r="E3" i="9" s="1"/>
  <c r="E3" i="20" s="1"/>
  <c r="I61" i="8"/>
  <c r="I61" i="16" s="1"/>
  <c r="J61" i="8"/>
  <c r="H61" i="8" s="1"/>
  <c r="I62" i="8"/>
  <c r="I62" i="16" s="1"/>
  <c r="J62" i="8"/>
  <c r="J62" i="16" s="1"/>
  <c r="E150" i="17" s="1"/>
  <c r="I63" i="8"/>
  <c r="I63" i="16" s="1"/>
  <c r="J63" i="8"/>
  <c r="I65" i="8"/>
  <c r="I65" i="16" s="1"/>
  <c r="J65" i="8"/>
  <c r="I66" i="8"/>
  <c r="I66" i="16" s="1"/>
  <c r="J66" i="8"/>
  <c r="I67" i="8"/>
  <c r="I67" i="16" s="1"/>
  <c r="J67" i="8"/>
  <c r="I68" i="8"/>
  <c r="I68" i="16" s="1"/>
  <c r="J68" i="8"/>
  <c r="J68" i="16" s="1"/>
  <c r="E155" i="17" s="1"/>
  <c r="I69" i="8"/>
  <c r="I69" i="16" s="1"/>
  <c r="J69" i="8"/>
  <c r="J69" i="16" s="1"/>
  <c r="E156" i="17" s="1"/>
  <c r="I70" i="8"/>
  <c r="I70" i="16" s="1"/>
  <c r="J70" i="8"/>
  <c r="J70" i="16" s="1"/>
  <c r="E157" i="17" s="1"/>
  <c r="I71" i="8"/>
  <c r="I71" i="16" s="1"/>
  <c r="J71" i="8"/>
  <c r="H71" i="8" s="1"/>
  <c r="I72" i="8"/>
  <c r="I72" i="16" s="1"/>
  <c r="J72" i="8"/>
  <c r="I73" i="8"/>
  <c r="I73" i="16" s="1"/>
  <c r="J73" i="8"/>
  <c r="H73" i="8" s="1"/>
  <c r="I74" i="8"/>
  <c r="I74" i="16" s="1"/>
  <c r="J74" i="8"/>
  <c r="J74" i="16" s="1"/>
  <c r="E161" i="17" s="1"/>
  <c r="I75" i="8"/>
  <c r="I75" i="16" s="1"/>
  <c r="J75" i="8"/>
  <c r="J75" i="16" s="1"/>
  <c r="E162" i="17" s="1"/>
  <c r="I76" i="8"/>
  <c r="I76" i="16" s="1"/>
  <c r="J76" i="8"/>
  <c r="I77" i="8"/>
  <c r="I77" i="16" s="1"/>
  <c r="J77" i="8"/>
  <c r="J77" i="16" s="1"/>
  <c r="E164" i="17" s="1"/>
  <c r="I78" i="8"/>
  <c r="I78" i="16" s="1"/>
  <c r="J78" i="8"/>
  <c r="J78" i="16" s="1"/>
  <c r="E165" i="17" s="1"/>
  <c r="I79" i="8"/>
  <c r="I79" i="16" s="1"/>
  <c r="J79" i="8"/>
  <c r="J79" i="16" s="1"/>
  <c r="E166" i="17" s="1"/>
  <c r="I80" i="8"/>
  <c r="I80" i="16" s="1"/>
  <c r="J80" i="8"/>
  <c r="I81" i="8"/>
  <c r="I81" i="16" s="1"/>
  <c r="J81" i="8"/>
  <c r="I82" i="8"/>
  <c r="I82" i="16" s="1"/>
  <c r="J82" i="8"/>
  <c r="J82" i="16" s="1"/>
  <c r="E169" i="17" s="1"/>
  <c r="I83" i="8"/>
  <c r="I83" i="16" s="1"/>
  <c r="J83" i="8"/>
  <c r="J83" i="16" s="1"/>
  <c r="E170" i="17" s="1"/>
  <c r="I84" i="8"/>
  <c r="I84" i="16" s="1"/>
  <c r="J84" i="8"/>
  <c r="I85" i="8"/>
  <c r="I85" i="16" s="1"/>
  <c r="J85" i="8"/>
  <c r="J85" i="16" s="1"/>
  <c r="E172" i="17" s="1"/>
  <c r="I86" i="8"/>
  <c r="I86" i="16" s="1"/>
  <c r="J86" i="8"/>
  <c r="J86" i="16" s="1"/>
  <c r="E173" i="17" s="1"/>
  <c r="I87" i="8"/>
  <c r="I87" i="16" s="1"/>
  <c r="J87" i="8"/>
  <c r="J87" i="16" s="1"/>
  <c r="E174" i="17" s="1"/>
  <c r="I88" i="8"/>
  <c r="I88" i="16" s="1"/>
  <c r="J88" i="8"/>
  <c r="J88" i="16" s="1"/>
  <c r="E175" i="17" s="1"/>
  <c r="I89" i="8"/>
  <c r="I89" i="16" s="1"/>
  <c r="J89" i="8"/>
  <c r="H89" i="8" s="1"/>
  <c r="J60" i="8"/>
  <c r="J60" i="16" s="1"/>
  <c r="I30" i="8"/>
  <c r="F30" i="8" s="1"/>
  <c r="F30" i="16" s="1"/>
  <c r="K30" i="8"/>
  <c r="K30" i="16" s="1"/>
  <c r="E101" i="17" s="1"/>
  <c r="I31" i="8"/>
  <c r="I31" i="16" s="1"/>
  <c r="K31" i="8"/>
  <c r="K31" i="16" s="1"/>
  <c r="E102" i="17" s="1"/>
  <c r="I32" i="8"/>
  <c r="F32" i="8" s="1"/>
  <c r="F32" i="16" s="1"/>
  <c r="K32" i="8"/>
  <c r="K32" i="16" s="1"/>
  <c r="E103" i="17" s="1"/>
  <c r="I33" i="8"/>
  <c r="F33" i="8" s="1"/>
  <c r="F33" i="16" s="1"/>
  <c r="K33" i="8"/>
  <c r="K33" i="16" s="1"/>
  <c r="E104" i="17" s="1"/>
  <c r="I34" i="8"/>
  <c r="K34" i="8"/>
  <c r="K34" i="16" s="1"/>
  <c r="E105" i="17" s="1"/>
  <c r="I35" i="8"/>
  <c r="F35" i="8" s="1"/>
  <c r="F35" i="16" s="1"/>
  <c r="K35" i="8"/>
  <c r="K35" i="16" s="1"/>
  <c r="E106" i="17" s="1"/>
  <c r="I36" i="8"/>
  <c r="K36" i="8"/>
  <c r="K36" i="16" s="1"/>
  <c r="E107" i="17" s="1"/>
  <c r="I37" i="8"/>
  <c r="I37" i="16" s="1"/>
  <c r="K37" i="8"/>
  <c r="K37" i="16" s="1"/>
  <c r="E108" i="17" s="1"/>
  <c r="I38" i="8"/>
  <c r="F38" i="8" s="1"/>
  <c r="F38" i="16" s="1"/>
  <c r="K38" i="8"/>
  <c r="K38" i="16" s="1"/>
  <c r="E109" i="17" s="1"/>
  <c r="I39" i="8"/>
  <c r="I39" i="16" s="1"/>
  <c r="K39" i="8"/>
  <c r="I40" i="8"/>
  <c r="F40" i="8" s="1"/>
  <c r="F40" i="16" s="1"/>
  <c r="K40" i="8"/>
  <c r="K40" i="16" s="1"/>
  <c r="E111" i="17" s="1"/>
  <c r="I41" i="8"/>
  <c r="F41" i="8" s="1"/>
  <c r="F41" i="16" s="1"/>
  <c r="K41" i="8"/>
  <c r="I42" i="8"/>
  <c r="K42" i="8"/>
  <c r="K42" i="16" s="1"/>
  <c r="E113" i="17" s="1"/>
  <c r="I43" i="8"/>
  <c r="I43" i="16" s="1"/>
  <c r="K43" i="8"/>
  <c r="K43" i="16" s="1"/>
  <c r="E114" i="17" s="1"/>
  <c r="I44" i="8"/>
  <c r="K44" i="8"/>
  <c r="K44" i="16" s="1"/>
  <c r="E115" i="17" s="1"/>
  <c r="I45" i="8"/>
  <c r="I45" i="16" s="1"/>
  <c r="K45" i="8"/>
  <c r="K45" i="16" s="1"/>
  <c r="E116" i="17" s="1"/>
  <c r="I46" i="8"/>
  <c r="F46" i="8" s="1"/>
  <c r="F46" i="16" s="1"/>
  <c r="K46" i="8"/>
  <c r="K46" i="16" s="1"/>
  <c r="E117" i="17" s="1"/>
  <c r="I47" i="8"/>
  <c r="I47" i="16" s="1"/>
  <c r="K47" i="8"/>
  <c r="K47" i="16" s="1"/>
  <c r="E118" i="17" s="1"/>
  <c r="I48" i="8"/>
  <c r="F48" i="8" s="1"/>
  <c r="F48" i="16" s="1"/>
  <c r="K48" i="8"/>
  <c r="K48" i="16" s="1"/>
  <c r="E119" i="17" s="1"/>
  <c r="I49" i="8"/>
  <c r="K49" i="8"/>
  <c r="K49" i="16" s="1"/>
  <c r="E120" i="17" s="1"/>
  <c r="I50" i="8"/>
  <c r="I50" i="16" s="1"/>
  <c r="K50" i="8"/>
  <c r="K50" i="16" s="1"/>
  <c r="E121" i="17" s="1"/>
  <c r="I51" i="8"/>
  <c r="F51" i="8" s="1"/>
  <c r="F51" i="16" s="1"/>
  <c r="K51" i="8"/>
  <c r="K51" i="16" s="1"/>
  <c r="E122" i="17" s="1"/>
  <c r="I52" i="8"/>
  <c r="I52" i="16" s="1"/>
  <c r="K52" i="8"/>
  <c r="G52" i="8" s="1"/>
  <c r="G52" i="16" s="1"/>
  <c r="I53" i="8"/>
  <c r="F53" i="8" s="1"/>
  <c r="F53" i="16" s="1"/>
  <c r="K53" i="8"/>
  <c r="K53" i="16" s="1"/>
  <c r="E124" i="17" s="1"/>
  <c r="I54" i="8"/>
  <c r="F54" i="8" s="1"/>
  <c r="F54" i="16" s="1"/>
  <c r="K54" i="8"/>
  <c r="I55" i="8"/>
  <c r="K55" i="8"/>
  <c r="K55" i="16" s="1"/>
  <c r="I56" i="8"/>
  <c r="I56" i="16" s="1"/>
  <c r="K56" i="8"/>
  <c r="K56" i="16" s="1"/>
  <c r="I57" i="8"/>
  <c r="K57" i="8"/>
  <c r="K57" i="16" s="1"/>
  <c r="I58" i="8"/>
  <c r="I58" i="16" s="1"/>
  <c r="K58" i="8"/>
  <c r="K58" i="16" s="1"/>
  <c r="I59" i="8"/>
  <c r="F59" i="8" s="1"/>
  <c r="F59" i="16" s="1"/>
  <c r="K59" i="8"/>
  <c r="K59" i="16" s="1"/>
  <c r="K29" i="8"/>
  <c r="K29" i="16" s="1"/>
  <c r="E100" i="17" s="1"/>
  <c r="K29" i="4"/>
  <c r="E29" i="4" s="1"/>
  <c r="E29" i="12" s="1"/>
  <c r="I29" i="8"/>
  <c r="I29" i="16" s="1"/>
  <c r="I29" i="4"/>
  <c r="F29" i="4" s="1"/>
  <c r="F29" i="12" s="1"/>
  <c r="I4" i="8"/>
  <c r="I4" i="16" s="1"/>
  <c r="K4" i="8"/>
  <c r="I5" i="8"/>
  <c r="I5" i="16" s="1"/>
  <c r="K5" i="8"/>
  <c r="K5" i="16" s="1"/>
  <c r="I6" i="8"/>
  <c r="I6" i="16" s="1"/>
  <c r="K6" i="8"/>
  <c r="K6" i="16" s="1"/>
  <c r="I7" i="8"/>
  <c r="I7" i="16" s="1"/>
  <c r="K7" i="8"/>
  <c r="K7" i="16" s="1"/>
  <c r="I8" i="8"/>
  <c r="I8" i="16" s="1"/>
  <c r="K8" i="8"/>
  <c r="K8" i="16" s="1"/>
  <c r="I9" i="8"/>
  <c r="I9" i="16" s="1"/>
  <c r="K9" i="8"/>
  <c r="K9" i="16" s="1"/>
  <c r="I10" i="8"/>
  <c r="I10" i="16" s="1"/>
  <c r="K10" i="8"/>
  <c r="E10" i="8" s="1"/>
  <c r="E10" i="16" s="1"/>
  <c r="I11" i="8"/>
  <c r="I11" i="16" s="1"/>
  <c r="K11" i="8"/>
  <c r="K11" i="16" s="1"/>
  <c r="I12" i="8"/>
  <c r="I12" i="16" s="1"/>
  <c r="K12" i="8"/>
  <c r="K12" i="16" s="1"/>
  <c r="I13" i="8"/>
  <c r="I13" i="16" s="1"/>
  <c r="K13" i="8"/>
  <c r="K13" i="16" s="1"/>
  <c r="I14" i="8"/>
  <c r="I14" i="16" s="1"/>
  <c r="K14" i="8"/>
  <c r="E14" i="8" s="1"/>
  <c r="E14" i="16" s="1"/>
  <c r="I15" i="8"/>
  <c r="I15" i="16" s="1"/>
  <c r="K15" i="8"/>
  <c r="K15" i="16" s="1"/>
  <c r="I16" i="8"/>
  <c r="I16" i="16" s="1"/>
  <c r="K16" i="8"/>
  <c r="K16" i="16" s="1"/>
  <c r="I17" i="8"/>
  <c r="I17" i="16" s="1"/>
  <c r="K17" i="8"/>
  <c r="K17" i="16" s="1"/>
  <c r="I18" i="8"/>
  <c r="I18" i="16" s="1"/>
  <c r="K18" i="8"/>
  <c r="E18" i="8" s="1"/>
  <c r="E18" i="16" s="1"/>
  <c r="I19" i="8"/>
  <c r="I19" i="16" s="1"/>
  <c r="K19" i="8"/>
  <c r="K19" i="16" s="1"/>
  <c r="I20" i="8"/>
  <c r="I20" i="16" s="1"/>
  <c r="K20" i="8"/>
  <c r="K20" i="16" s="1"/>
  <c r="I21" i="8"/>
  <c r="I21" i="16" s="1"/>
  <c r="K21" i="8"/>
  <c r="K21" i="16" s="1"/>
  <c r="I22" i="8"/>
  <c r="I22" i="16" s="1"/>
  <c r="K22" i="8"/>
  <c r="E22" i="8" s="1"/>
  <c r="E22" i="16" s="1"/>
  <c r="I23" i="8"/>
  <c r="I23" i="16" s="1"/>
  <c r="K23" i="8"/>
  <c r="K23" i="16" s="1"/>
  <c r="I24" i="8"/>
  <c r="I24" i="16" s="1"/>
  <c r="K24" i="8"/>
  <c r="K24" i="16" s="1"/>
  <c r="I25" i="8"/>
  <c r="I25" i="16" s="1"/>
  <c r="K25" i="8"/>
  <c r="K25" i="16" s="1"/>
  <c r="I26" i="8"/>
  <c r="I26" i="16" s="1"/>
  <c r="K26" i="8"/>
  <c r="E26" i="8" s="1"/>
  <c r="E26" i="16" s="1"/>
  <c r="I27" i="8"/>
  <c r="I27" i="16" s="1"/>
  <c r="K27" i="8"/>
  <c r="K27" i="16" s="1"/>
  <c r="I28" i="8"/>
  <c r="I28" i="16" s="1"/>
  <c r="K28" i="8"/>
  <c r="K28" i="16" s="1"/>
  <c r="K3" i="8"/>
  <c r="K3" i="16" s="1"/>
  <c r="I3" i="8"/>
  <c r="I3" i="16" s="1"/>
  <c r="K3" i="4"/>
  <c r="K3" i="12" s="1"/>
  <c r="K4" i="4"/>
  <c r="K4" i="12" s="1"/>
  <c r="B93" i="6"/>
  <c r="B94" i="6"/>
  <c r="B95" i="6"/>
  <c r="B96" i="6"/>
  <c r="B97" i="6"/>
  <c r="B98" i="6"/>
  <c r="B99" i="6"/>
  <c r="B100" i="6"/>
  <c r="B101" i="6"/>
  <c r="B102" i="6"/>
  <c r="B103" i="6"/>
  <c r="B104" i="6"/>
  <c r="B105" i="6"/>
  <c r="B106" i="6"/>
  <c r="B107" i="6"/>
  <c r="B108" i="6"/>
  <c r="B109" i="6"/>
  <c r="B110" i="6"/>
  <c r="B111" i="6"/>
  <c r="B112" i="6"/>
  <c r="B113" i="6"/>
  <c r="B114" i="6"/>
  <c r="B115" i="6"/>
  <c r="B116" i="6"/>
  <c r="B117" i="6"/>
  <c r="B21" i="6"/>
  <c r="B23" i="6"/>
  <c r="B25" i="6"/>
  <c r="B26" i="6"/>
  <c r="B27" i="6"/>
  <c r="B28" i="6"/>
  <c r="B143" i="6"/>
  <c r="B144" i="6"/>
  <c r="B145" i="6"/>
  <c r="B148" i="6"/>
  <c r="B149" i="6"/>
  <c r="B150" i="6"/>
  <c r="B152" i="6"/>
  <c r="B161" i="6"/>
  <c r="B162" i="6"/>
  <c r="B163" i="6"/>
  <c r="B92" i="6"/>
  <c r="B40" i="6"/>
  <c r="B41" i="6"/>
  <c r="B42" i="6"/>
  <c r="B43" i="6"/>
  <c r="B44" i="6"/>
  <c r="B45" i="6"/>
  <c r="B46" i="6"/>
  <c r="B70" i="6"/>
  <c r="B71" i="6"/>
  <c r="B72" i="6"/>
  <c r="B73" i="6"/>
  <c r="B74" i="6"/>
  <c r="B75" i="6"/>
  <c r="B76" i="6"/>
  <c r="B186" i="6"/>
  <c r="B187" i="6"/>
  <c r="B39" i="6"/>
  <c r="J3" i="4"/>
  <c r="J3" i="12" s="1"/>
  <c r="B47" i="6"/>
  <c r="B188" i="6"/>
  <c r="I3" i="4"/>
  <c r="I3" i="12" s="1"/>
  <c r="B36" i="6"/>
  <c r="B37" i="6"/>
  <c r="B38" i="6"/>
  <c r="B164" i="6"/>
  <c r="B165" i="6"/>
  <c r="B166" i="6"/>
  <c r="B167" i="6"/>
  <c r="B168" i="6"/>
  <c r="B169" i="6"/>
  <c r="B170" i="6"/>
  <c r="B171" i="6"/>
  <c r="B172" i="6"/>
  <c r="B173" i="6"/>
  <c r="B174" i="6"/>
  <c r="B175" i="6"/>
  <c r="B176" i="6"/>
  <c r="B177" i="6"/>
  <c r="B178" i="6"/>
  <c r="B179" i="6"/>
  <c r="B180" i="6"/>
  <c r="B181" i="6"/>
  <c r="B182" i="6"/>
  <c r="B183" i="6"/>
  <c r="B184" i="6"/>
  <c r="B185" i="6"/>
  <c r="B48" i="6"/>
  <c r="B49" i="6"/>
  <c r="B50" i="6"/>
  <c r="B51" i="6"/>
  <c r="B52" i="6"/>
  <c r="B77" i="6"/>
  <c r="B78" i="6"/>
  <c r="B79" i="6"/>
  <c r="B80" i="6"/>
  <c r="B35" i="6"/>
  <c r="B20" i="6"/>
  <c r="B22" i="6"/>
  <c r="B24" i="6"/>
  <c r="B29" i="6"/>
  <c r="B30" i="6"/>
  <c r="B31" i="6"/>
  <c r="B32" i="6"/>
  <c r="B33" i="6"/>
  <c r="B34" i="6"/>
  <c r="B137" i="6"/>
  <c r="B138" i="6"/>
  <c r="B139" i="6"/>
  <c r="B140" i="6"/>
  <c r="B141" i="6"/>
  <c r="B142" i="6"/>
  <c r="B146" i="6"/>
  <c r="B147" i="6"/>
  <c r="B151" i="6"/>
  <c r="B153" i="6"/>
  <c r="B154" i="6"/>
  <c r="B155" i="6"/>
  <c r="B156" i="6"/>
  <c r="B157" i="6"/>
  <c r="B158" i="6"/>
  <c r="B159" i="6"/>
  <c r="B160" i="6"/>
  <c r="B19" i="6"/>
  <c r="I38" i="4"/>
  <c r="I38" i="12" s="1"/>
  <c r="E3" i="4"/>
  <c r="E3" i="12" s="1"/>
  <c r="F53" i="6"/>
  <c r="B53" i="6" s="1"/>
  <c r="F3" i="6"/>
  <c r="B3" i="6" s="1"/>
  <c r="F54" i="6"/>
  <c r="B54" i="6" s="1"/>
  <c r="F4" i="6"/>
  <c r="B4" i="6" s="1"/>
  <c r="F55" i="6"/>
  <c r="B55" i="6" s="1"/>
  <c r="F5" i="6"/>
  <c r="B5" i="6" s="1"/>
  <c r="F56" i="6"/>
  <c r="B56" i="6" s="1"/>
  <c r="F6" i="6"/>
  <c r="B6" i="6" s="1"/>
  <c r="F57" i="6"/>
  <c r="B57" i="6" s="1"/>
  <c r="F7" i="6"/>
  <c r="B7" i="6" s="1"/>
  <c r="F58" i="6"/>
  <c r="B58" i="6" s="1"/>
  <c r="F8" i="6"/>
  <c r="B8" i="6" s="1"/>
  <c r="F59" i="6"/>
  <c r="B59" i="6" s="1"/>
  <c r="F9" i="6"/>
  <c r="B9" i="6" s="1"/>
  <c r="F60" i="6"/>
  <c r="B60" i="6" s="1"/>
  <c r="F10" i="6"/>
  <c r="B10" i="6" s="1"/>
  <c r="F61" i="6"/>
  <c r="B61" i="6" s="1"/>
  <c r="F11" i="6"/>
  <c r="B11" i="6" s="1"/>
  <c r="F62" i="6"/>
  <c r="B62" i="6" s="1"/>
  <c r="F12" i="6"/>
  <c r="B12" i="6" s="1"/>
  <c r="F63" i="6"/>
  <c r="B63" i="6" s="1"/>
  <c r="F81" i="6"/>
  <c r="B81" i="6" s="1"/>
  <c r="F82" i="6"/>
  <c r="B82" i="6" s="1"/>
  <c r="F83" i="6"/>
  <c r="B83" i="6" s="1"/>
  <c r="F84" i="6"/>
  <c r="B84" i="6" s="1"/>
  <c r="F85" i="6"/>
  <c r="B85" i="6" s="1"/>
  <c r="F86" i="6"/>
  <c r="B86" i="6" s="1"/>
  <c r="F87" i="6"/>
  <c r="B87" i="6" s="1"/>
  <c r="F118" i="6"/>
  <c r="B118" i="6" s="1"/>
  <c r="F119" i="6"/>
  <c r="B119" i="6" s="1"/>
  <c r="F120" i="6"/>
  <c r="B120" i="6" s="1"/>
  <c r="F121" i="6"/>
  <c r="B121" i="6" s="1"/>
  <c r="F122" i="6"/>
  <c r="B122" i="6" s="1"/>
  <c r="F123" i="6"/>
  <c r="B123" i="6" s="1"/>
  <c r="F124" i="6"/>
  <c r="B124" i="6" s="1"/>
  <c r="F125" i="6"/>
  <c r="B125" i="6" s="1"/>
  <c r="F126" i="6"/>
  <c r="B126" i="6" s="1"/>
  <c r="F127" i="6"/>
  <c r="B127" i="6" s="1"/>
  <c r="F128" i="6"/>
  <c r="B128" i="6" s="1"/>
  <c r="F129" i="6"/>
  <c r="B129" i="6" s="1"/>
  <c r="F130" i="6"/>
  <c r="B130" i="6" s="1"/>
  <c r="F131" i="6"/>
  <c r="B131" i="6" s="1"/>
  <c r="F132" i="6"/>
  <c r="B132" i="6" s="1"/>
  <c r="F133" i="6"/>
  <c r="B133" i="6" s="1"/>
  <c r="F134" i="6"/>
  <c r="B134" i="6" s="1"/>
  <c r="F135" i="6"/>
  <c r="B135" i="6" s="1"/>
  <c r="F136" i="6"/>
  <c r="B136" i="6" s="1"/>
  <c r="F13" i="6"/>
  <c r="B13" i="6" s="1"/>
  <c r="F64" i="6"/>
  <c r="B64" i="6" s="1"/>
  <c r="F14" i="6"/>
  <c r="B14" i="6" s="1"/>
  <c r="F65" i="6"/>
  <c r="B65" i="6" s="1"/>
  <c r="F15" i="6"/>
  <c r="B15" i="6" s="1"/>
  <c r="F66" i="6"/>
  <c r="B66" i="6" s="1"/>
  <c r="F16" i="6"/>
  <c r="B16" i="6" s="1"/>
  <c r="F67" i="6"/>
  <c r="B67" i="6" s="1"/>
  <c r="F17" i="6"/>
  <c r="B17" i="6" s="1"/>
  <c r="F68" i="6"/>
  <c r="B68" i="6" s="1"/>
  <c r="F18" i="6"/>
  <c r="B18" i="6" s="1"/>
  <c r="F69" i="6"/>
  <c r="B69" i="6" s="1"/>
  <c r="F88" i="6"/>
  <c r="B88" i="6" s="1"/>
  <c r="F89" i="6"/>
  <c r="B89" i="6" s="1"/>
  <c r="F90" i="6"/>
  <c r="B90" i="6" s="1"/>
  <c r="F91" i="6"/>
  <c r="B91" i="6" s="1"/>
  <c r="F2" i="6"/>
  <c r="B2" i="6" s="1"/>
  <c r="J69" i="4"/>
  <c r="H69" i="4" s="1"/>
  <c r="H69" i="12" s="1"/>
  <c r="E183" i="7" s="1"/>
  <c r="I69" i="4"/>
  <c r="I69" i="12" s="1"/>
  <c r="D33" i="4"/>
  <c r="D33" i="12" s="1"/>
  <c r="D35" i="4"/>
  <c r="D35" i="12" s="1"/>
  <c r="D36" i="4"/>
  <c r="D36" i="12" s="1"/>
  <c r="D38" i="4"/>
  <c r="D38" i="12" s="1"/>
  <c r="D43" i="4"/>
  <c r="D43" i="12" s="1"/>
  <c r="D44" i="4"/>
  <c r="D44" i="12" s="1"/>
  <c r="D47" i="4"/>
  <c r="D47" i="12" s="1"/>
  <c r="D48" i="4"/>
  <c r="D48" i="12" s="1"/>
  <c r="D49" i="4"/>
  <c r="D49" i="12" s="1"/>
  <c r="D50" i="4"/>
  <c r="D50" i="12" s="1"/>
  <c r="D54" i="4"/>
  <c r="D54" i="12" s="1"/>
  <c r="D57" i="4"/>
  <c r="D57" i="12" s="1"/>
  <c r="J61" i="4"/>
  <c r="H61" i="4" s="1"/>
  <c r="J62" i="4"/>
  <c r="J62" i="12" s="1"/>
  <c r="E150" i="7" s="1"/>
  <c r="J63" i="4"/>
  <c r="J63" i="12" s="1"/>
  <c r="E151" i="7" s="1"/>
  <c r="J65" i="4"/>
  <c r="J65" i="12" s="1"/>
  <c r="E152" i="7" s="1"/>
  <c r="J66" i="4"/>
  <c r="H66" i="4" s="1"/>
  <c r="J67" i="4"/>
  <c r="H67" i="4" s="1"/>
  <c r="J68" i="4"/>
  <c r="H68" i="4" s="1"/>
  <c r="J70" i="4"/>
  <c r="H70" i="4" s="1"/>
  <c r="J71" i="4"/>
  <c r="H71" i="4" s="1"/>
  <c r="J72" i="4"/>
  <c r="J72" i="12" s="1"/>
  <c r="E159" i="7" s="1"/>
  <c r="J73" i="4"/>
  <c r="J73" i="12" s="1"/>
  <c r="E160" i="7" s="1"/>
  <c r="E161" i="7"/>
  <c r="J75" i="4"/>
  <c r="H75" i="4" s="1"/>
  <c r="J76" i="4"/>
  <c r="H76" i="4" s="1"/>
  <c r="J77" i="4"/>
  <c r="H77" i="4" s="1"/>
  <c r="J78" i="4"/>
  <c r="H78" i="4" s="1"/>
  <c r="J79" i="4"/>
  <c r="H79" i="4" s="1"/>
  <c r="J80" i="4"/>
  <c r="J80" i="12" s="1"/>
  <c r="E167" i="7" s="1"/>
  <c r="J81" i="4"/>
  <c r="J81" i="12" s="1"/>
  <c r="E168" i="7" s="1"/>
  <c r="J82" i="4"/>
  <c r="J82" i="12" s="1"/>
  <c r="E169" i="7" s="1"/>
  <c r="J83" i="4"/>
  <c r="H83" i="4" s="1"/>
  <c r="J84" i="4"/>
  <c r="J84" i="12" s="1"/>
  <c r="E171" i="7" s="1"/>
  <c r="J85" i="4"/>
  <c r="H85" i="4" s="1"/>
  <c r="J86" i="4"/>
  <c r="H86" i="4" s="1"/>
  <c r="J87" i="4"/>
  <c r="H87" i="4" s="1"/>
  <c r="H87" i="12" s="1"/>
  <c r="E199" i="7" s="1"/>
  <c r="J88" i="4"/>
  <c r="J88" i="12" s="1"/>
  <c r="E175" i="7" s="1"/>
  <c r="E177" i="7"/>
  <c r="K30" i="4"/>
  <c r="K30" i="12" s="1"/>
  <c r="E101" i="7" s="1"/>
  <c r="K31" i="4"/>
  <c r="K31" i="12" s="1"/>
  <c r="E102" i="7" s="1"/>
  <c r="K32" i="4"/>
  <c r="K33" i="4"/>
  <c r="E33" i="4" s="1"/>
  <c r="E33" i="12" s="1"/>
  <c r="K34" i="4"/>
  <c r="K34" i="12" s="1"/>
  <c r="E105" i="7" s="1"/>
  <c r="K35" i="4"/>
  <c r="K35" i="12" s="1"/>
  <c r="E106" i="7" s="1"/>
  <c r="K36" i="4"/>
  <c r="K36" i="12" s="1"/>
  <c r="E107" i="7" s="1"/>
  <c r="K37" i="4"/>
  <c r="E37" i="4" s="1"/>
  <c r="E37" i="12" s="1"/>
  <c r="K38" i="4"/>
  <c r="K38" i="12" s="1"/>
  <c r="E109" i="7" s="1"/>
  <c r="K39" i="4"/>
  <c r="K39" i="12" s="1"/>
  <c r="E110" i="7" s="1"/>
  <c r="K40" i="4"/>
  <c r="K40" i="12" s="1"/>
  <c r="E111" i="7" s="1"/>
  <c r="K41" i="4"/>
  <c r="K41" i="12" s="1"/>
  <c r="E112" i="7" s="1"/>
  <c r="K42" i="4"/>
  <c r="K42" i="12" s="1"/>
  <c r="E113" i="7" s="1"/>
  <c r="K43" i="4"/>
  <c r="K43" i="12" s="1"/>
  <c r="E114" i="7" s="1"/>
  <c r="K44" i="4"/>
  <c r="E44" i="4" s="1"/>
  <c r="E44" i="12" s="1"/>
  <c r="K45" i="4"/>
  <c r="K45" i="12" s="1"/>
  <c r="E116" i="7" s="1"/>
  <c r="K46" i="4"/>
  <c r="E46" i="4" s="1"/>
  <c r="E46" i="12" s="1"/>
  <c r="K47" i="4"/>
  <c r="K47" i="12" s="1"/>
  <c r="E118" i="7" s="1"/>
  <c r="K48" i="4"/>
  <c r="K48" i="12" s="1"/>
  <c r="E119" i="7" s="1"/>
  <c r="K49" i="4"/>
  <c r="E49" i="4" s="1"/>
  <c r="E49" i="12" s="1"/>
  <c r="K50" i="4"/>
  <c r="K50" i="12" s="1"/>
  <c r="E121" i="7" s="1"/>
  <c r="K51" i="4"/>
  <c r="K51" i="12" s="1"/>
  <c r="E122" i="7" s="1"/>
  <c r="K52" i="4"/>
  <c r="K52" i="12" s="1"/>
  <c r="E123" i="7" s="1"/>
  <c r="K53" i="4"/>
  <c r="K53" i="12" s="1"/>
  <c r="E124" i="7" s="1"/>
  <c r="K54" i="4"/>
  <c r="E54" i="4" s="1"/>
  <c r="E54" i="12" s="1"/>
  <c r="K55" i="4"/>
  <c r="K55" i="12" s="1"/>
  <c r="K56" i="4"/>
  <c r="K56" i="12" s="1"/>
  <c r="K57" i="4"/>
  <c r="K57" i="12" s="1"/>
  <c r="K58" i="4"/>
  <c r="E58" i="4" s="1"/>
  <c r="E58" i="12" s="1"/>
  <c r="K59" i="4"/>
  <c r="E59" i="4" s="1"/>
  <c r="E59" i="12" s="1"/>
  <c r="K5" i="4"/>
  <c r="K6" i="4"/>
  <c r="K6" i="12" s="1"/>
  <c r="K7" i="4"/>
  <c r="K7" i="12" s="1"/>
  <c r="K8" i="4"/>
  <c r="K8" i="12" s="1"/>
  <c r="K9" i="4"/>
  <c r="E9" i="4" s="1"/>
  <c r="E9" i="12" s="1"/>
  <c r="K10" i="4"/>
  <c r="E10" i="4" s="1"/>
  <c r="E10" i="12" s="1"/>
  <c r="K11" i="4"/>
  <c r="K11" i="12" s="1"/>
  <c r="K12" i="4"/>
  <c r="K12" i="12" s="1"/>
  <c r="K13" i="4"/>
  <c r="K14" i="4"/>
  <c r="K15" i="4"/>
  <c r="E15" i="4" s="1"/>
  <c r="E15" i="12" s="1"/>
  <c r="K16" i="4"/>
  <c r="K17" i="4"/>
  <c r="K17" i="12" s="1"/>
  <c r="K18" i="4"/>
  <c r="K18" i="12" s="1"/>
  <c r="K19" i="4"/>
  <c r="K19" i="12" s="1"/>
  <c r="K20" i="4"/>
  <c r="K20" i="12" s="1"/>
  <c r="K21" i="4"/>
  <c r="K22" i="4"/>
  <c r="K23" i="4"/>
  <c r="K23" i="12" s="1"/>
  <c r="K24" i="4"/>
  <c r="K24" i="12" s="1"/>
  <c r="K25" i="4"/>
  <c r="E25" i="4" s="1"/>
  <c r="E25" i="12" s="1"/>
  <c r="K26" i="4"/>
  <c r="K26" i="12" s="1"/>
  <c r="K27" i="4"/>
  <c r="K27" i="12" s="1"/>
  <c r="K28" i="4"/>
  <c r="K28" i="12" s="1"/>
  <c r="J4" i="4"/>
  <c r="D4" i="4" s="1"/>
  <c r="D4" i="12" s="1"/>
  <c r="J5" i="4"/>
  <c r="J5" i="12" s="1"/>
  <c r="J6" i="4"/>
  <c r="J6" i="12" s="1"/>
  <c r="J7" i="4"/>
  <c r="D7" i="4" s="1"/>
  <c r="D7" i="12" s="1"/>
  <c r="J8" i="4"/>
  <c r="D8" i="4" s="1"/>
  <c r="D8" i="12" s="1"/>
  <c r="J9" i="4"/>
  <c r="D9" i="4" s="1"/>
  <c r="D9" i="12" s="1"/>
  <c r="J10" i="4"/>
  <c r="J10" i="12" s="1"/>
  <c r="E22" i="7" s="1"/>
  <c r="J11" i="4"/>
  <c r="J11" i="12" s="1"/>
  <c r="E23" i="7" s="1"/>
  <c r="J12" i="4"/>
  <c r="D12" i="4" s="1"/>
  <c r="D12" i="12" s="1"/>
  <c r="J13" i="4"/>
  <c r="J13" i="12" s="1"/>
  <c r="E25" i="7" s="1"/>
  <c r="J14" i="4"/>
  <c r="J14" i="12" s="1"/>
  <c r="E26" i="7" s="1"/>
  <c r="J15" i="4"/>
  <c r="D15" i="4" s="1"/>
  <c r="D15" i="12" s="1"/>
  <c r="J16" i="4"/>
  <c r="D16" i="4" s="1"/>
  <c r="D16" i="12" s="1"/>
  <c r="J17" i="4"/>
  <c r="D17" i="4" s="1"/>
  <c r="D17" i="12" s="1"/>
  <c r="J18" i="4"/>
  <c r="J18" i="12" s="1"/>
  <c r="E30" i="7" s="1"/>
  <c r="J19" i="4"/>
  <c r="D19" i="4" s="1"/>
  <c r="D19" i="12" s="1"/>
  <c r="J20" i="4"/>
  <c r="J20" i="12" s="1"/>
  <c r="E32" i="7" s="1"/>
  <c r="J21" i="4"/>
  <c r="J21" i="12" s="1"/>
  <c r="E33" i="7" s="1"/>
  <c r="J22" i="4"/>
  <c r="D22" i="4" s="1"/>
  <c r="D22" i="12" s="1"/>
  <c r="J23" i="4"/>
  <c r="D23" i="4" s="1"/>
  <c r="D23" i="12" s="1"/>
  <c r="J24" i="4"/>
  <c r="D24" i="4" s="1"/>
  <c r="D24" i="12" s="1"/>
  <c r="J25" i="4"/>
  <c r="D25" i="4" s="1"/>
  <c r="D25" i="12" s="1"/>
  <c r="J26" i="4"/>
  <c r="J26" i="12" s="1"/>
  <c r="J27" i="4"/>
  <c r="D27" i="4" s="1"/>
  <c r="D27" i="12" s="1"/>
  <c r="J28" i="4"/>
  <c r="D28" i="4" s="1"/>
  <c r="D28" i="12" s="1"/>
  <c r="I61" i="4"/>
  <c r="I61" i="12" s="1"/>
  <c r="I62" i="4"/>
  <c r="I62" i="12" s="1"/>
  <c r="I63" i="4"/>
  <c r="I63" i="12" s="1"/>
  <c r="I65" i="4"/>
  <c r="I65" i="12" s="1"/>
  <c r="I66" i="4"/>
  <c r="I66" i="12" s="1"/>
  <c r="I67" i="4"/>
  <c r="I67" i="12" s="1"/>
  <c r="I68" i="4"/>
  <c r="I68" i="12" s="1"/>
  <c r="I70" i="4"/>
  <c r="I70" i="12" s="1"/>
  <c r="I71" i="4"/>
  <c r="I71" i="12" s="1"/>
  <c r="I72" i="4"/>
  <c r="I72" i="12" s="1"/>
  <c r="I73" i="4"/>
  <c r="I73" i="12" s="1"/>
  <c r="I75" i="4"/>
  <c r="I75" i="12" s="1"/>
  <c r="I76" i="4"/>
  <c r="I76" i="12" s="1"/>
  <c r="I77" i="4"/>
  <c r="I77" i="12" s="1"/>
  <c r="I78" i="4"/>
  <c r="I78" i="12" s="1"/>
  <c r="I79" i="4"/>
  <c r="I79" i="12" s="1"/>
  <c r="I80" i="4"/>
  <c r="I80" i="12" s="1"/>
  <c r="I81" i="4"/>
  <c r="I81" i="12" s="1"/>
  <c r="I82" i="4"/>
  <c r="I82" i="12" s="1"/>
  <c r="I83" i="4"/>
  <c r="I83" i="12" s="1"/>
  <c r="I84" i="4"/>
  <c r="I84" i="12" s="1"/>
  <c r="I85" i="4"/>
  <c r="I85" i="12" s="1"/>
  <c r="I86" i="4"/>
  <c r="I86" i="12" s="1"/>
  <c r="I87" i="4"/>
  <c r="I87" i="12" s="1"/>
  <c r="I88" i="4"/>
  <c r="I88" i="12" s="1"/>
  <c r="I30" i="4"/>
  <c r="I30" i="12" s="1"/>
  <c r="I31" i="4"/>
  <c r="F31" i="4" s="1"/>
  <c r="F31" i="12" s="1"/>
  <c r="I32" i="4"/>
  <c r="I32" i="12" s="1"/>
  <c r="I33" i="4"/>
  <c r="F33" i="4" s="1"/>
  <c r="F33" i="12" s="1"/>
  <c r="I34" i="4"/>
  <c r="F34" i="4" s="1"/>
  <c r="F34" i="12" s="1"/>
  <c r="I35" i="4"/>
  <c r="F35" i="4" s="1"/>
  <c r="F35" i="12" s="1"/>
  <c r="I36" i="4"/>
  <c r="F36" i="4" s="1"/>
  <c r="F36" i="12" s="1"/>
  <c r="I37" i="4"/>
  <c r="I37" i="12" s="1"/>
  <c r="I39" i="4"/>
  <c r="F39" i="4" s="1"/>
  <c r="F39" i="12" s="1"/>
  <c r="I40" i="4"/>
  <c r="I40" i="12" s="1"/>
  <c r="I41" i="4"/>
  <c r="F41" i="4" s="1"/>
  <c r="F41" i="12" s="1"/>
  <c r="I42" i="4"/>
  <c r="F42" i="4" s="1"/>
  <c r="F42" i="12" s="1"/>
  <c r="I43" i="4"/>
  <c r="F43" i="4" s="1"/>
  <c r="F43" i="12" s="1"/>
  <c r="I44" i="4"/>
  <c r="F44" i="4" s="1"/>
  <c r="F44" i="12" s="1"/>
  <c r="I45" i="4"/>
  <c r="I45" i="12" s="1"/>
  <c r="I46" i="4"/>
  <c r="I46" i="12" s="1"/>
  <c r="I47" i="4"/>
  <c r="F47" i="4" s="1"/>
  <c r="F47" i="12" s="1"/>
  <c r="I48" i="4"/>
  <c r="F48" i="4" s="1"/>
  <c r="F48" i="12" s="1"/>
  <c r="I49" i="4"/>
  <c r="F49" i="4" s="1"/>
  <c r="F49" i="12" s="1"/>
  <c r="I50" i="4"/>
  <c r="I50" i="12" s="1"/>
  <c r="I51" i="4"/>
  <c r="I51" i="12" s="1"/>
  <c r="I52" i="4"/>
  <c r="F52" i="4" s="1"/>
  <c r="F52" i="12" s="1"/>
  <c r="I53" i="4"/>
  <c r="F53" i="4" s="1"/>
  <c r="F53" i="12" s="1"/>
  <c r="I54" i="4"/>
  <c r="F54" i="4" s="1"/>
  <c r="F54" i="12" s="1"/>
  <c r="I55" i="4"/>
  <c r="F55" i="4" s="1"/>
  <c r="F55" i="12" s="1"/>
  <c r="I56" i="4"/>
  <c r="F56" i="4" s="1"/>
  <c r="F56" i="12" s="1"/>
  <c r="I57" i="4"/>
  <c r="F57" i="4" s="1"/>
  <c r="F57" i="12" s="1"/>
  <c r="I58" i="4"/>
  <c r="I58" i="12" s="1"/>
  <c r="I59" i="4"/>
  <c r="I59" i="12" s="1"/>
  <c r="I4" i="4"/>
  <c r="I4" i="12" s="1"/>
  <c r="I5" i="4"/>
  <c r="I5" i="12" s="1"/>
  <c r="I6" i="4"/>
  <c r="I6" i="12" s="1"/>
  <c r="I7" i="4"/>
  <c r="I7" i="12" s="1"/>
  <c r="I8" i="4"/>
  <c r="I8" i="12" s="1"/>
  <c r="I9" i="4"/>
  <c r="I10" i="4"/>
  <c r="I10" i="12" s="1"/>
  <c r="I11" i="4"/>
  <c r="I11" i="12" s="1"/>
  <c r="I12" i="4"/>
  <c r="I12" i="12" s="1"/>
  <c r="I13" i="4"/>
  <c r="I13" i="12" s="1"/>
  <c r="I14" i="4"/>
  <c r="I14" i="12" s="1"/>
  <c r="I15" i="4"/>
  <c r="I15" i="12" s="1"/>
  <c r="I16" i="4"/>
  <c r="I16" i="12" s="1"/>
  <c r="I17" i="4"/>
  <c r="I17" i="12" s="1"/>
  <c r="I18" i="4"/>
  <c r="I18" i="12" s="1"/>
  <c r="I19" i="4"/>
  <c r="I19" i="12" s="1"/>
  <c r="I20" i="4"/>
  <c r="I20" i="12" s="1"/>
  <c r="I21" i="4"/>
  <c r="I21" i="12" s="1"/>
  <c r="I22" i="4"/>
  <c r="I22" i="12" s="1"/>
  <c r="I23" i="4"/>
  <c r="I23" i="12" s="1"/>
  <c r="I24" i="4"/>
  <c r="I24" i="12" s="1"/>
  <c r="I25" i="4"/>
  <c r="I25" i="12" s="1"/>
  <c r="I26" i="4"/>
  <c r="I26" i="12" s="1"/>
  <c r="I27" i="4"/>
  <c r="I27" i="12" s="1"/>
  <c r="I28" i="4"/>
  <c r="I28" i="12" s="1"/>
  <c r="E19" i="21" l="1"/>
  <c r="E164" i="21"/>
  <c r="E152" i="21"/>
  <c r="E152" i="17"/>
  <c r="J65" i="16"/>
  <c r="G39" i="8"/>
  <c r="G39" i="16" s="1"/>
  <c r="G9" i="4"/>
  <c r="G9" i="12" s="1"/>
  <c r="E22" i="4"/>
  <c r="E22" i="12" s="1"/>
  <c r="E14" i="4"/>
  <c r="E14" i="12" s="1"/>
  <c r="E32" i="4"/>
  <c r="E32" i="12" s="1"/>
  <c r="E5" i="4"/>
  <c r="E5" i="12" s="1"/>
  <c r="D39" i="4"/>
  <c r="D39" i="12" s="1"/>
  <c r="D37" i="4"/>
  <c r="D37" i="12" s="1"/>
  <c r="E16" i="4"/>
  <c r="E16" i="12" s="1"/>
  <c r="D45" i="4"/>
  <c r="D45" i="12" s="1"/>
  <c r="E36" i="21"/>
  <c r="E35" i="21"/>
  <c r="H74" i="20"/>
  <c r="H73" i="20" s="1"/>
  <c r="H82" i="20"/>
  <c r="H64" i="16"/>
  <c r="E178" i="17" s="1"/>
  <c r="H64" i="20"/>
  <c r="H64" i="12"/>
  <c r="E178" i="7" s="1"/>
  <c r="E47" i="7"/>
  <c r="E42" i="7"/>
  <c r="E44" i="17"/>
  <c r="E38" i="21"/>
  <c r="H71" i="16"/>
  <c r="H71" i="12"/>
  <c r="E185" i="7" s="1"/>
  <c r="E84" i="7"/>
  <c r="E46" i="17"/>
  <c r="E85" i="17"/>
  <c r="E37" i="21"/>
  <c r="H70" i="20"/>
  <c r="E36" i="7"/>
  <c r="E35" i="7"/>
  <c r="E43" i="7"/>
  <c r="E42" i="17"/>
  <c r="E84" i="17"/>
  <c r="E86" i="17"/>
  <c r="E52" i="21"/>
  <c r="E45" i="21"/>
  <c r="E87" i="21"/>
  <c r="H87" i="20"/>
  <c r="H79" i="12"/>
  <c r="E191" i="7" s="1"/>
  <c r="E87" i="17"/>
  <c r="E51" i="21"/>
  <c r="E41" i="21"/>
  <c r="E84" i="21"/>
  <c r="H86" i="12"/>
  <c r="E198" i="7" s="1"/>
  <c r="H78" i="20"/>
  <c r="H78" i="12"/>
  <c r="E190" i="7" s="1"/>
  <c r="H68" i="20"/>
  <c r="H68" i="12"/>
  <c r="E182" i="7" s="1"/>
  <c r="E40" i="17"/>
  <c r="E51" i="7"/>
  <c r="E40" i="7"/>
  <c r="E45" i="7"/>
  <c r="E36" i="17"/>
  <c r="E43" i="17"/>
  <c r="E88" i="17"/>
  <c r="E50" i="21"/>
  <c r="E44" i="21"/>
  <c r="H61" i="20"/>
  <c r="H85" i="12"/>
  <c r="E197" i="7" s="1"/>
  <c r="H77" i="12"/>
  <c r="E189" i="7" s="1"/>
  <c r="H67" i="12"/>
  <c r="E181" i="7" s="1"/>
  <c r="E50" i="7"/>
  <c r="E52" i="17"/>
  <c r="E39" i="17"/>
  <c r="E49" i="21"/>
  <c r="H63" i="20"/>
  <c r="H76" i="12"/>
  <c r="E188" i="7" s="1"/>
  <c r="H66" i="20"/>
  <c r="H66" i="12"/>
  <c r="E180" i="7" s="1"/>
  <c r="E49" i="7"/>
  <c r="E41" i="7"/>
  <c r="E44" i="7"/>
  <c r="E51" i="17"/>
  <c r="E48" i="21"/>
  <c r="E42" i="21"/>
  <c r="H83" i="12"/>
  <c r="E195" i="7" s="1"/>
  <c r="H75" i="12"/>
  <c r="E187" i="7" s="1"/>
  <c r="H65" i="20"/>
  <c r="H61" i="16"/>
  <c r="H61" i="12"/>
  <c r="E48" i="7"/>
  <c r="E46" i="7"/>
  <c r="E50" i="17"/>
  <c r="E41" i="17"/>
  <c r="E47" i="21"/>
  <c r="E35" i="17"/>
  <c r="E185" i="21"/>
  <c r="E185" i="17"/>
  <c r="G4" i="8"/>
  <c r="G4" i="16" s="1"/>
  <c r="G54" i="8"/>
  <c r="G54" i="16" s="1"/>
  <c r="G41" i="8"/>
  <c r="G41" i="16" s="1"/>
  <c r="K29" i="12"/>
  <c r="E100" i="7" s="1"/>
  <c r="K22" i="12"/>
  <c r="K32" i="12"/>
  <c r="E103" i="7" s="1"/>
  <c r="J12" i="12"/>
  <c r="E24" i="7" s="1"/>
  <c r="D59" i="4"/>
  <c r="D59" i="12" s="1"/>
  <c r="J4" i="12"/>
  <c r="F6" i="9"/>
  <c r="F6" i="20" s="1"/>
  <c r="D19" i="8"/>
  <c r="D19" i="16" s="1"/>
  <c r="D7" i="8"/>
  <c r="D7" i="16" s="1"/>
  <c r="J6" i="16"/>
  <c r="D28" i="8"/>
  <c r="D28" i="16" s="1"/>
  <c r="D18" i="8"/>
  <c r="D18" i="16" s="1"/>
  <c r="K50" i="20"/>
  <c r="E121" i="21" s="1"/>
  <c r="K33" i="20"/>
  <c r="E104" i="21" s="1"/>
  <c r="D27" i="8"/>
  <c r="D27" i="16" s="1"/>
  <c r="D16" i="8"/>
  <c r="D16" i="16" s="1"/>
  <c r="F29" i="8"/>
  <c r="F29" i="16" s="1"/>
  <c r="D26" i="8"/>
  <c r="D26" i="16" s="1"/>
  <c r="D15" i="8"/>
  <c r="D15" i="16" s="1"/>
  <c r="E39" i="8"/>
  <c r="E39" i="16" s="1"/>
  <c r="I50" i="20"/>
  <c r="D24" i="8"/>
  <c r="D24" i="16" s="1"/>
  <c r="D14" i="8"/>
  <c r="D14" i="16" s="1"/>
  <c r="D23" i="8"/>
  <c r="D23" i="16" s="1"/>
  <c r="D11" i="8"/>
  <c r="D11" i="16" s="1"/>
  <c r="G32" i="9"/>
  <c r="G32" i="20" s="1"/>
  <c r="F76" i="9"/>
  <c r="F76" i="20" s="1"/>
  <c r="D22" i="8"/>
  <c r="D22" i="16" s="1"/>
  <c r="D10" i="8"/>
  <c r="D10" i="16" s="1"/>
  <c r="D20" i="8"/>
  <c r="D20" i="16" s="1"/>
  <c r="D8" i="8"/>
  <c r="D8" i="16" s="1"/>
  <c r="D7" i="9"/>
  <c r="D7" i="20" s="1"/>
  <c r="I54" i="20"/>
  <c r="K52" i="20"/>
  <c r="E123" i="21" s="1"/>
  <c r="K31" i="20"/>
  <c r="E102" i="21" s="1"/>
  <c r="I30" i="20"/>
  <c r="I58" i="20"/>
  <c r="I49" i="20"/>
  <c r="I45" i="20"/>
  <c r="I41" i="20"/>
  <c r="K35" i="20"/>
  <c r="E106" i="21" s="1"/>
  <c r="I34" i="20"/>
  <c r="K56" i="20"/>
  <c r="I55" i="20"/>
  <c r="I52" i="20"/>
  <c r="K39" i="20"/>
  <c r="E110" i="21" s="1"/>
  <c r="I38" i="20"/>
  <c r="K32" i="20"/>
  <c r="E103" i="21" s="1"/>
  <c r="I31" i="20"/>
  <c r="K47" i="20"/>
  <c r="E118" i="21" s="1"/>
  <c r="I46" i="20"/>
  <c r="K43" i="20"/>
  <c r="E114" i="21" s="1"/>
  <c r="I42" i="20"/>
  <c r="I35" i="20"/>
  <c r="J6" i="20"/>
  <c r="I59" i="20"/>
  <c r="I56" i="20"/>
  <c r="K48" i="20"/>
  <c r="E119" i="21" s="1"/>
  <c r="I39" i="20"/>
  <c r="I32" i="20"/>
  <c r="K29" i="20"/>
  <c r="E100" i="21" s="1"/>
  <c r="I53" i="20"/>
  <c r="I47" i="20"/>
  <c r="I43" i="20"/>
  <c r="K37" i="20"/>
  <c r="E108" i="21" s="1"/>
  <c r="I36" i="20"/>
  <c r="K54" i="20"/>
  <c r="E125" i="21" s="1"/>
  <c r="I48" i="20"/>
  <c r="I40" i="20"/>
  <c r="I33" i="20"/>
  <c r="I29" i="20"/>
  <c r="K27" i="20"/>
  <c r="K25" i="20"/>
  <c r="K23" i="20"/>
  <c r="K21" i="20"/>
  <c r="K19" i="20"/>
  <c r="K17" i="20"/>
  <c r="K15" i="20"/>
  <c r="K13" i="20"/>
  <c r="K11" i="20"/>
  <c r="K9" i="20"/>
  <c r="K5" i="20"/>
  <c r="K3" i="20"/>
  <c r="J87" i="20"/>
  <c r="E174" i="21" s="1"/>
  <c r="K58" i="20"/>
  <c r="I57" i="20"/>
  <c r="I51" i="20"/>
  <c r="K45" i="20"/>
  <c r="E116" i="21" s="1"/>
  <c r="I44" i="20"/>
  <c r="K41" i="20"/>
  <c r="E112" i="21" s="1"/>
  <c r="I37" i="20"/>
  <c r="J27" i="20"/>
  <c r="J25" i="20"/>
  <c r="J23" i="20"/>
  <c r="J21" i="20"/>
  <c r="E33" i="21" s="1"/>
  <c r="J19" i="20"/>
  <c r="E31" i="21" s="1"/>
  <c r="J17" i="20"/>
  <c r="E29" i="21" s="1"/>
  <c r="J15" i="20"/>
  <c r="E27" i="21" s="1"/>
  <c r="J13" i="20"/>
  <c r="E25" i="21" s="1"/>
  <c r="J11" i="20"/>
  <c r="E23" i="21" s="1"/>
  <c r="J9" i="20"/>
  <c r="E21" i="21" s="1"/>
  <c r="J5" i="20"/>
  <c r="J3" i="20"/>
  <c r="F4" i="8"/>
  <c r="F4" i="16" s="1"/>
  <c r="G28" i="8"/>
  <c r="G28" i="16" s="1"/>
  <c r="G26" i="8"/>
  <c r="G26" i="16" s="1"/>
  <c r="G24" i="8"/>
  <c r="G24" i="16" s="1"/>
  <c r="G22" i="8"/>
  <c r="G22" i="16" s="1"/>
  <c r="G20" i="8"/>
  <c r="G20" i="16" s="1"/>
  <c r="G18" i="8"/>
  <c r="G18" i="16" s="1"/>
  <c r="G16" i="8"/>
  <c r="G16" i="16" s="1"/>
  <c r="G14" i="8"/>
  <c r="G14" i="16" s="1"/>
  <c r="G12" i="8"/>
  <c r="G12" i="16" s="1"/>
  <c r="G10" i="8"/>
  <c r="G10" i="16" s="1"/>
  <c r="G8" i="8"/>
  <c r="G8" i="16" s="1"/>
  <c r="G6" i="8"/>
  <c r="G6" i="16" s="1"/>
  <c r="E4" i="8"/>
  <c r="E4" i="16" s="1"/>
  <c r="G34" i="8"/>
  <c r="G34" i="16" s="1"/>
  <c r="E32" i="8"/>
  <c r="E32" i="16" s="1"/>
  <c r="I54" i="16"/>
  <c r="I41" i="16"/>
  <c r="I33" i="16"/>
  <c r="G56" i="8"/>
  <c r="G56" i="16" s="1"/>
  <c r="E52" i="8"/>
  <c r="E52" i="16" s="1"/>
  <c r="G43" i="8"/>
  <c r="G43" i="16" s="1"/>
  <c r="I55" i="16"/>
  <c r="F55" i="8"/>
  <c r="F55" i="16" s="1"/>
  <c r="I42" i="16"/>
  <c r="F42" i="8"/>
  <c r="F42" i="16" s="1"/>
  <c r="I34" i="16"/>
  <c r="F34" i="8"/>
  <c r="F34" i="16" s="1"/>
  <c r="F67" i="8"/>
  <c r="F67" i="16" s="1"/>
  <c r="F28" i="8"/>
  <c r="F28" i="16" s="1"/>
  <c r="F26" i="8"/>
  <c r="F26" i="16" s="1"/>
  <c r="F24" i="8"/>
  <c r="F24" i="16" s="1"/>
  <c r="F22" i="8"/>
  <c r="F22" i="16" s="1"/>
  <c r="F20" i="8"/>
  <c r="F20" i="16" s="1"/>
  <c r="F18" i="8"/>
  <c r="F18" i="16" s="1"/>
  <c r="F16" i="8"/>
  <c r="F16" i="16" s="1"/>
  <c r="F14" i="8"/>
  <c r="F14" i="16" s="1"/>
  <c r="F12" i="8"/>
  <c r="F12" i="16" s="1"/>
  <c r="F10" i="8"/>
  <c r="F10" i="16" s="1"/>
  <c r="F8" i="8"/>
  <c r="F8" i="16" s="1"/>
  <c r="E6" i="8"/>
  <c r="E6" i="16" s="1"/>
  <c r="D4" i="8"/>
  <c r="D4" i="16" s="1"/>
  <c r="G58" i="8"/>
  <c r="G58" i="16" s="1"/>
  <c r="F56" i="8"/>
  <c r="F56" i="16" s="1"/>
  <c r="E54" i="8"/>
  <c r="E54" i="16" s="1"/>
  <c r="G49" i="8"/>
  <c r="G49" i="16" s="1"/>
  <c r="G45" i="8"/>
  <c r="G45" i="16" s="1"/>
  <c r="F43" i="8"/>
  <c r="F43" i="16" s="1"/>
  <c r="E41" i="8"/>
  <c r="E41" i="16" s="1"/>
  <c r="G36" i="8"/>
  <c r="G36" i="16" s="1"/>
  <c r="E34" i="8"/>
  <c r="E34" i="16" s="1"/>
  <c r="I59" i="16"/>
  <c r="I51" i="16"/>
  <c r="I48" i="16"/>
  <c r="I46" i="16"/>
  <c r="I38" i="16"/>
  <c r="I35" i="16"/>
  <c r="I30" i="16"/>
  <c r="K26" i="16"/>
  <c r="K22" i="16"/>
  <c r="K18" i="16"/>
  <c r="K14" i="16"/>
  <c r="K10" i="16"/>
  <c r="E28" i="8"/>
  <c r="E28" i="16" s="1"/>
  <c r="E24" i="8"/>
  <c r="E24" i="16" s="1"/>
  <c r="E20" i="8"/>
  <c r="E20" i="16" s="1"/>
  <c r="E16" i="8"/>
  <c r="E16" i="16" s="1"/>
  <c r="E12" i="8"/>
  <c r="E12" i="16" s="1"/>
  <c r="E8" i="8"/>
  <c r="E8" i="16" s="1"/>
  <c r="G29" i="8"/>
  <c r="G29" i="16" s="1"/>
  <c r="F58" i="8"/>
  <c r="F58" i="16" s="1"/>
  <c r="E56" i="8"/>
  <c r="E56" i="16" s="1"/>
  <c r="G51" i="8"/>
  <c r="G51" i="16" s="1"/>
  <c r="E49" i="8"/>
  <c r="E49" i="16" s="1"/>
  <c r="G47" i="8"/>
  <c r="G47" i="16" s="1"/>
  <c r="F45" i="8"/>
  <c r="F45" i="16" s="1"/>
  <c r="E43" i="8"/>
  <c r="E43" i="16" s="1"/>
  <c r="G38" i="8"/>
  <c r="G38" i="16" s="1"/>
  <c r="E36" i="8"/>
  <c r="E36" i="16" s="1"/>
  <c r="G31" i="8"/>
  <c r="G31" i="16" s="1"/>
  <c r="I53" i="16"/>
  <c r="I40" i="16"/>
  <c r="I32" i="16"/>
  <c r="H66" i="8"/>
  <c r="H66" i="16" s="1"/>
  <c r="E180" i="21" s="1"/>
  <c r="F66" i="8"/>
  <c r="F66" i="16" s="1"/>
  <c r="D12" i="8"/>
  <c r="D12" i="16" s="1"/>
  <c r="G5" i="8"/>
  <c r="G5" i="16" s="1"/>
  <c r="E58" i="8"/>
  <c r="E58" i="16" s="1"/>
  <c r="G53" i="8"/>
  <c r="G53" i="16" s="1"/>
  <c r="E51" i="8"/>
  <c r="E51" i="16" s="1"/>
  <c r="F47" i="8"/>
  <c r="F47" i="16" s="1"/>
  <c r="E45" i="8"/>
  <c r="E45" i="16" s="1"/>
  <c r="G40" i="8"/>
  <c r="G40" i="16" s="1"/>
  <c r="E38" i="8"/>
  <c r="E38" i="16" s="1"/>
  <c r="G33" i="8"/>
  <c r="G33" i="16" s="1"/>
  <c r="F31" i="8"/>
  <c r="F31" i="16" s="1"/>
  <c r="H86" i="8"/>
  <c r="G3" i="8"/>
  <c r="G3" i="16" s="1"/>
  <c r="G27" i="8"/>
  <c r="G27" i="16" s="1"/>
  <c r="G25" i="8"/>
  <c r="G25" i="16" s="1"/>
  <c r="G23" i="8"/>
  <c r="G23" i="16" s="1"/>
  <c r="G21" i="8"/>
  <c r="G21" i="16" s="1"/>
  <c r="G19" i="8"/>
  <c r="G19" i="16" s="1"/>
  <c r="G17" i="8"/>
  <c r="G17" i="16" s="1"/>
  <c r="G15" i="8"/>
  <c r="G15" i="16" s="1"/>
  <c r="G13" i="8"/>
  <c r="G13" i="16" s="1"/>
  <c r="G11" i="8"/>
  <c r="G11" i="16" s="1"/>
  <c r="G9" i="8"/>
  <c r="G9" i="16" s="1"/>
  <c r="G7" i="8"/>
  <c r="G7" i="16" s="1"/>
  <c r="F5" i="8"/>
  <c r="F5" i="16" s="1"/>
  <c r="E29" i="8"/>
  <c r="E29" i="16" s="1"/>
  <c r="G55" i="8"/>
  <c r="G55" i="16" s="1"/>
  <c r="E53" i="8"/>
  <c r="E53" i="16" s="1"/>
  <c r="G48" i="8"/>
  <c r="G48" i="16" s="1"/>
  <c r="E47" i="8"/>
  <c r="E47" i="16" s="1"/>
  <c r="G42" i="8"/>
  <c r="G42" i="16" s="1"/>
  <c r="E40" i="8"/>
  <c r="E40" i="16" s="1"/>
  <c r="G35" i="8"/>
  <c r="G35" i="16" s="1"/>
  <c r="E31" i="8"/>
  <c r="E31" i="16" s="1"/>
  <c r="H82" i="8"/>
  <c r="H82" i="16" s="1"/>
  <c r="F57" i="8"/>
  <c r="F57" i="16" s="1"/>
  <c r="I57" i="16"/>
  <c r="F49" i="8"/>
  <c r="F49" i="16" s="1"/>
  <c r="I49" i="16"/>
  <c r="F44" i="8"/>
  <c r="F44" i="16" s="1"/>
  <c r="I44" i="16"/>
  <c r="F36" i="8"/>
  <c r="F36" i="16" s="1"/>
  <c r="I36" i="16"/>
  <c r="F81" i="8"/>
  <c r="F81" i="16" s="1"/>
  <c r="F3" i="8"/>
  <c r="F3" i="16" s="1"/>
  <c r="F27" i="8"/>
  <c r="F27" i="16" s="1"/>
  <c r="F25" i="8"/>
  <c r="F25" i="16" s="1"/>
  <c r="F23" i="8"/>
  <c r="F23" i="16" s="1"/>
  <c r="F21" i="8"/>
  <c r="F21" i="16" s="1"/>
  <c r="F19" i="8"/>
  <c r="F19" i="16" s="1"/>
  <c r="F17" i="8"/>
  <c r="F17" i="16" s="1"/>
  <c r="F15" i="8"/>
  <c r="F15" i="16" s="1"/>
  <c r="F13" i="8"/>
  <c r="F13" i="16" s="1"/>
  <c r="F11" i="8"/>
  <c r="F11" i="16" s="1"/>
  <c r="F9" i="8"/>
  <c r="F9" i="16" s="1"/>
  <c r="F7" i="8"/>
  <c r="F7" i="16" s="1"/>
  <c r="E5" i="8"/>
  <c r="E5" i="16" s="1"/>
  <c r="G57" i="8"/>
  <c r="G57" i="16" s="1"/>
  <c r="E55" i="8"/>
  <c r="E55" i="16" s="1"/>
  <c r="G50" i="8"/>
  <c r="G50" i="16" s="1"/>
  <c r="G44" i="8"/>
  <c r="G44" i="16" s="1"/>
  <c r="E42" i="8"/>
  <c r="E42" i="16" s="1"/>
  <c r="G37" i="8"/>
  <c r="G37" i="16" s="1"/>
  <c r="E33" i="8"/>
  <c r="E33" i="16" s="1"/>
  <c r="F82" i="8"/>
  <c r="F82" i="16" s="1"/>
  <c r="K52" i="16"/>
  <c r="E123" i="17" s="1"/>
  <c r="K39" i="16"/>
  <c r="E110" i="17" s="1"/>
  <c r="K4" i="16"/>
  <c r="F6" i="8"/>
  <c r="F6" i="16" s="1"/>
  <c r="E3" i="8"/>
  <c r="E3" i="16" s="1"/>
  <c r="E27" i="8"/>
  <c r="E27" i="16" s="1"/>
  <c r="E25" i="8"/>
  <c r="E25" i="16" s="1"/>
  <c r="E23" i="8"/>
  <c r="E23" i="16" s="1"/>
  <c r="E21" i="8"/>
  <c r="E21" i="16" s="1"/>
  <c r="E19" i="8"/>
  <c r="E19" i="16" s="1"/>
  <c r="E17" i="8"/>
  <c r="E17" i="16" s="1"/>
  <c r="E15" i="8"/>
  <c r="E15" i="16" s="1"/>
  <c r="E13" i="8"/>
  <c r="E13" i="16" s="1"/>
  <c r="E11" i="8"/>
  <c r="E11" i="16" s="1"/>
  <c r="E9" i="8"/>
  <c r="E9" i="16" s="1"/>
  <c r="E7" i="8"/>
  <c r="E7" i="16" s="1"/>
  <c r="D5" i="8"/>
  <c r="D5" i="16" s="1"/>
  <c r="G59" i="8"/>
  <c r="G59" i="16" s="1"/>
  <c r="E57" i="8"/>
  <c r="E57" i="16" s="1"/>
  <c r="F50" i="8"/>
  <c r="F50" i="16" s="1"/>
  <c r="E48" i="8"/>
  <c r="E48" i="16" s="1"/>
  <c r="G46" i="8"/>
  <c r="G46" i="16" s="1"/>
  <c r="E44" i="8"/>
  <c r="E44" i="16" s="1"/>
  <c r="F37" i="8"/>
  <c r="F37" i="16" s="1"/>
  <c r="E35" i="8"/>
  <c r="E35" i="16" s="1"/>
  <c r="G30" i="8"/>
  <c r="G30" i="16" s="1"/>
  <c r="F65" i="8"/>
  <c r="K54" i="16"/>
  <c r="E125" i="17" s="1"/>
  <c r="K41" i="16"/>
  <c r="E112" i="17" s="1"/>
  <c r="J4" i="16"/>
  <c r="D3" i="8"/>
  <c r="D3" i="16" s="1"/>
  <c r="D25" i="8"/>
  <c r="D25" i="16" s="1"/>
  <c r="D21" i="8"/>
  <c r="D21" i="16" s="1"/>
  <c r="D17" i="8"/>
  <c r="D17" i="16" s="1"/>
  <c r="D13" i="8"/>
  <c r="D13" i="16" s="1"/>
  <c r="D9" i="8"/>
  <c r="D9" i="16" s="1"/>
  <c r="E59" i="8"/>
  <c r="E59" i="16" s="1"/>
  <c r="F52" i="8"/>
  <c r="F52" i="16" s="1"/>
  <c r="E50" i="8"/>
  <c r="E50" i="16" s="1"/>
  <c r="E46" i="8"/>
  <c r="E46" i="16" s="1"/>
  <c r="F39" i="8"/>
  <c r="F39" i="16" s="1"/>
  <c r="E37" i="8"/>
  <c r="E37" i="16" s="1"/>
  <c r="G32" i="8"/>
  <c r="G32" i="16" s="1"/>
  <c r="E30" i="8"/>
  <c r="E30" i="16" s="1"/>
  <c r="K15" i="12"/>
  <c r="I56" i="12"/>
  <c r="I54" i="12"/>
  <c r="I52" i="12"/>
  <c r="I48" i="12"/>
  <c r="I47" i="12"/>
  <c r="I43" i="12"/>
  <c r="I41" i="12"/>
  <c r="I39" i="12"/>
  <c r="I35" i="12"/>
  <c r="I33" i="12"/>
  <c r="I31" i="12"/>
  <c r="J23" i="12"/>
  <c r="J15" i="12"/>
  <c r="E27" i="7" s="1"/>
  <c r="J7" i="12"/>
  <c r="E19" i="7" s="1"/>
  <c r="J28" i="12"/>
  <c r="K25" i="12"/>
  <c r="K9" i="12"/>
  <c r="K59" i="12"/>
  <c r="K49" i="12"/>
  <c r="E120" i="7" s="1"/>
  <c r="K46" i="12"/>
  <c r="E117" i="7" s="1"/>
  <c r="K44" i="12"/>
  <c r="E115" i="7" s="1"/>
  <c r="J25" i="12"/>
  <c r="J17" i="12"/>
  <c r="E29" i="7" s="1"/>
  <c r="K14" i="12"/>
  <c r="J9" i="12"/>
  <c r="E21" i="7" s="1"/>
  <c r="J22" i="12"/>
  <c r="E34" i="7" s="1"/>
  <c r="I9" i="12"/>
  <c r="D32" i="4"/>
  <c r="D32" i="12" s="1"/>
  <c r="I57" i="12"/>
  <c r="I55" i="12"/>
  <c r="I53" i="12"/>
  <c r="I49" i="12"/>
  <c r="I44" i="12"/>
  <c r="I42" i="12"/>
  <c r="I36" i="12"/>
  <c r="I34" i="12"/>
  <c r="J27" i="12"/>
  <c r="J19" i="12"/>
  <c r="E31" i="7" s="1"/>
  <c r="K16" i="12"/>
  <c r="G25" i="4"/>
  <c r="G25" i="12" s="1"/>
  <c r="F20" i="4"/>
  <c r="F20" i="12" s="1"/>
  <c r="G21" i="4"/>
  <c r="G21" i="12" s="1"/>
  <c r="G13" i="4"/>
  <c r="G13" i="12" s="1"/>
  <c r="E47" i="4"/>
  <c r="E47" i="12" s="1"/>
  <c r="E39" i="4"/>
  <c r="E39" i="12" s="1"/>
  <c r="D3" i="4"/>
  <c r="D3" i="12" s="1"/>
  <c r="J24" i="12"/>
  <c r="K21" i="12"/>
  <c r="J16" i="12"/>
  <c r="E28" i="7" s="1"/>
  <c r="K13" i="12"/>
  <c r="J8" i="12"/>
  <c r="E20" i="7" s="1"/>
  <c r="K5" i="12"/>
  <c r="E79" i="7"/>
  <c r="F11" i="4"/>
  <c r="F11" i="12" s="1"/>
  <c r="K58" i="12"/>
  <c r="K54" i="12"/>
  <c r="E125" i="7" s="1"/>
  <c r="K37" i="12"/>
  <c r="E108" i="7" s="1"/>
  <c r="K33" i="12"/>
  <c r="E104" i="7" s="1"/>
  <c r="K10" i="12"/>
  <c r="F74" i="8"/>
  <c r="F74" i="16" s="1"/>
  <c r="H60" i="8"/>
  <c r="H69" i="8"/>
  <c r="H69" i="16" s="1"/>
  <c r="F69" i="8"/>
  <c r="F69" i="16" s="1"/>
  <c r="F84" i="8"/>
  <c r="F84" i="16" s="1"/>
  <c r="F80" i="8"/>
  <c r="F80" i="16" s="1"/>
  <c r="F76" i="8"/>
  <c r="F76" i="16" s="1"/>
  <c r="F72" i="8"/>
  <c r="F72" i="16" s="1"/>
  <c r="F63" i="8"/>
  <c r="F63" i="16" s="1"/>
  <c r="H78" i="8"/>
  <c r="H78" i="16" s="1"/>
  <c r="E190" i="21" s="1"/>
  <c r="F62" i="8"/>
  <c r="F62" i="16" s="1"/>
  <c r="F78" i="8"/>
  <c r="F78" i="16" s="1"/>
  <c r="F61" i="8"/>
  <c r="F61" i="16" s="1"/>
  <c r="H74" i="8"/>
  <c r="H74" i="16" s="1"/>
  <c r="J78" i="20"/>
  <c r="E165" i="21" s="1"/>
  <c r="J60" i="20"/>
  <c r="J86" i="20"/>
  <c r="E173" i="21" s="1"/>
  <c r="E157" i="21"/>
  <c r="J66" i="20"/>
  <c r="E153" i="21" s="1"/>
  <c r="J76" i="20"/>
  <c r="E163" i="21" s="1"/>
  <c r="J74" i="20"/>
  <c r="E161" i="21" s="1"/>
  <c r="J61" i="20"/>
  <c r="E149" i="21" s="1"/>
  <c r="J82" i="20"/>
  <c r="E169" i="21" s="1"/>
  <c r="H88" i="8"/>
  <c r="H88" i="16" s="1"/>
  <c r="H83" i="8"/>
  <c r="H83" i="16" s="1"/>
  <c r="H79" i="8"/>
  <c r="H79" i="16" s="1"/>
  <c r="H75" i="8"/>
  <c r="H75" i="16" s="1"/>
  <c r="E187" i="17" s="1"/>
  <c r="F71" i="8"/>
  <c r="F71" i="16" s="1"/>
  <c r="J80" i="16"/>
  <c r="E167" i="17" s="1"/>
  <c r="J72" i="16"/>
  <c r="E159" i="17" s="1"/>
  <c r="J63" i="16"/>
  <c r="E151" i="17" s="1"/>
  <c r="H87" i="8"/>
  <c r="H87" i="16" s="1"/>
  <c r="F83" i="8"/>
  <c r="F83" i="16" s="1"/>
  <c r="F79" i="8"/>
  <c r="F79" i="16" s="1"/>
  <c r="F75" i="8"/>
  <c r="F75" i="16" s="1"/>
  <c r="H70" i="8"/>
  <c r="H65" i="8"/>
  <c r="H65" i="16" s="1"/>
  <c r="J67" i="16"/>
  <c r="E154" i="17" s="1"/>
  <c r="F87" i="8"/>
  <c r="J61" i="16"/>
  <c r="E149" i="17" s="1"/>
  <c r="H63" i="8"/>
  <c r="H63" i="16" s="1"/>
  <c r="J89" i="16"/>
  <c r="J81" i="16"/>
  <c r="E168" i="17" s="1"/>
  <c r="J73" i="16"/>
  <c r="E160" i="17" s="1"/>
  <c r="H85" i="8"/>
  <c r="H85" i="16" s="1"/>
  <c r="H81" i="8"/>
  <c r="H81" i="16" s="1"/>
  <c r="H77" i="8"/>
  <c r="H77" i="16" s="1"/>
  <c r="E189" i="21" s="1"/>
  <c r="H68" i="8"/>
  <c r="H68" i="16" s="1"/>
  <c r="J84" i="16"/>
  <c r="E171" i="17" s="1"/>
  <c r="J76" i="16"/>
  <c r="E163" i="17" s="1"/>
  <c r="F85" i="8"/>
  <c r="F85" i="16" s="1"/>
  <c r="F77" i="8"/>
  <c r="F77" i="16" s="1"/>
  <c r="H72" i="8"/>
  <c r="H72" i="16" s="1"/>
  <c r="H67" i="8"/>
  <c r="H67" i="16" s="1"/>
  <c r="E181" i="17" s="1"/>
  <c r="H62" i="8"/>
  <c r="H62" i="16" s="1"/>
  <c r="J71" i="16"/>
  <c r="E158" i="17" s="1"/>
  <c r="J66" i="16"/>
  <c r="E153" i="17" s="1"/>
  <c r="H84" i="8"/>
  <c r="H84" i="16" s="1"/>
  <c r="E196" i="17" s="1"/>
  <c r="H80" i="8"/>
  <c r="H80" i="16" s="1"/>
  <c r="E192" i="21" s="1"/>
  <c r="H76" i="8"/>
  <c r="H76" i="16" s="1"/>
  <c r="H70" i="12"/>
  <c r="E184" i="7" s="1"/>
  <c r="J69" i="12"/>
  <c r="E156" i="7" s="1"/>
  <c r="J66" i="12"/>
  <c r="E153" i="7" s="1"/>
  <c r="J83" i="12"/>
  <c r="E170" i="7" s="1"/>
  <c r="J75" i="12"/>
  <c r="E162" i="7" s="1"/>
  <c r="J86" i="12"/>
  <c r="E173" i="7" s="1"/>
  <c r="J78" i="12"/>
  <c r="E165" i="7" s="1"/>
  <c r="E176" i="7"/>
  <c r="J70" i="12"/>
  <c r="E157" i="7" s="1"/>
  <c r="J67" i="12"/>
  <c r="E154" i="7" s="1"/>
  <c r="J87" i="12"/>
  <c r="E174" i="7" s="1"/>
  <c r="J76" i="12"/>
  <c r="E163" i="7" s="1"/>
  <c r="J79" i="12"/>
  <c r="E166" i="7" s="1"/>
  <c r="J61" i="12"/>
  <c r="E149" i="7" s="1"/>
  <c r="J71" i="12"/>
  <c r="E158" i="7" s="1"/>
  <c r="J68" i="12"/>
  <c r="E155" i="7" s="1"/>
  <c r="F77" i="4"/>
  <c r="F77" i="12" s="1"/>
  <c r="J85" i="12"/>
  <c r="E172" i="7" s="1"/>
  <c r="J77" i="12"/>
  <c r="E164" i="7" s="1"/>
  <c r="H89" i="20"/>
  <c r="H86" i="20"/>
  <c r="E26" i="4"/>
  <c r="E26" i="12" s="1"/>
  <c r="E18" i="4"/>
  <c r="E18" i="12" s="1"/>
  <c r="D26" i="4"/>
  <c r="D26" i="12" s="1"/>
  <c r="D18" i="4"/>
  <c r="D18" i="12" s="1"/>
  <c r="E55" i="4"/>
  <c r="E55" i="12" s="1"/>
  <c r="E42" i="4"/>
  <c r="E42" i="12" s="1"/>
  <c r="E34" i="4"/>
  <c r="E34" i="12" s="1"/>
  <c r="D34" i="4"/>
  <c r="D34" i="12" s="1"/>
  <c r="F22" i="9"/>
  <c r="F22" i="20" s="1"/>
  <c r="G28" i="9"/>
  <c r="G28" i="20" s="1"/>
  <c r="G20" i="9"/>
  <c r="G20" i="20" s="1"/>
  <c r="F84" i="9"/>
  <c r="F84" i="20" s="1"/>
  <c r="F80" i="9"/>
  <c r="F80" i="20" s="1"/>
  <c r="F67" i="9"/>
  <c r="F67" i="20" s="1"/>
  <c r="G14" i="9"/>
  <c r="G14" i="20" s="1"/>
  <c r="F14" i="9"/>
  <c r="F14" i="20" s="1"/>
  <c r="G12" i="9"/>
  <c r="G12" i="20" s="1"/>
  <c r="G4" i="9"/>
  <c r="G4" i="20" s="1"/>
  <c r="F24" i="9"/>
  <c r="F24" i="20" s="1"/>
  <c r="G58" i="4"/>
  <c r="G58" i="12" s="1"/>
  <c r="G45" i="4"/>
  <c r="G45" i="12" s="1"/>
  <c r="G50" i="4"/>
  <c r="G50" i="12" s="1"/>
  <c r="F5" i="4"/>
  <c r="F5" i="12" s="1"/>
  <c r="G37" i="4"/>
  <c r="G37" i="12" s="1"/>
  <c r="G24" i="4"/>
  <c r="G24" i="12" s="1"/>
  <c r="G8" i="4"/>
  <c r="G8" i="12" s="1"/>
  <c r="D5" i="4"/>
  <c r="D5" i="12" s="1"/>
  <c r="E38" i="4"/>
  <c r="E38" i="12" s="1"/>
  <c r="F21" i="4"/>
  <c r="F21" i="12" s="1"/>
  <c r="F6" i="4"/>
  <c r="F6" i="12" s="1"/>
  <c r="G23" i="4"/>
  <c r="G23" i="12" s="1"/>
  <c r="G7" i="4"/>
  <c r="G7" i="12" s="1"/>
  <c r="E36" i="4"/>
  <c r="E36" i="12" s="1"/>
  <c r="E52" i="4"/>
  <c r="E52" i="12" s="1"/>
  <c r="E30" i="4"/>
  <c r="E30" i="12" s="1"/>
  <c r="G54" i="4"/>
  <c r="G54" i="12" s="1"/>
  <c r="E51" i="4"/>
  <c r="E51" i="12" s="1"/>
  <c r="G27" i="4"/>
  <c r="G27" i="12" s="1"/>
  <c r="G19" i="4"/>
  <c r="G19" i="12" s="1"/>
  <c r="G11" i="4"/>
  <c r="G11" i="12" s="1"/>
  <c r="F13" i="4"/>
  <c r="G17" i="4"/>
  <c r="G17" i="12" s="1"/>
  <c r="G56" i="4"/>
  <c r="G56" i="12" s="1"/>
  <c r="G48" i="4"/>
  <c r="G48" i="12" s="1"/>
  <c r="G43" i="4"/>
  <c r="G43" i="12" s="1"/>
  <c r="G35" i="4"/>
  <c r="G35" i="12" s="1"/>
  <c r="D13" i="4"/>
  <c r="D13" i="12" s="1"/>
  <c r="E40" i="4"/>
  <c r="E40" i="12" s="1"/>
  <c r="G59" i="4"/>
  <c r="G59" i="12" s="1"/>
  <c r="G51" i="4"/>
  <c r="G51" i="12" s="1"/>
  <c r="G46" i="4"/>
  <c r="G46" i="12" s="1"/>
  <c r="G38" i="4"/>
  <c r="G38" i="12" s="1"/>
  <c r="G30" i="4"/>
  <c r="G30" i="12" s="1"/>
  <c r="G57" i="4"/>
  <c r="G57" i="12" s="1"/>
  <c r="G49" i="4"/>
  <c r="G49" i="12" s="1"/>
  <c r="G44" i="4"/>
  <c r="G44" i="12" s="1"/>
  <c r="G36" i="4"/>
  <c r="G36" i="12" s="1"/>
  <c r="G16" i="4"/>
  <c r="G16" i="12" s="1"/>
  <c r="D21" i="4"/>
  <c r="D21" i="12" s="1"/>
  <c r="E53" i="4"/>
  <c r="E53" i="12" s="1"/>
  <c r="E45" i="4"/>
  <c r="E45" i="12" s="1"/>
  <c r="E31" i="4"/>
  <c r="E31" i="12" s="1"/>
  <c r="G15" i="4"/>
  <c r="G15" i="12" s="1"/>
  <c r="D14" i="4"/>
  <c r="D14" i="12" s="1"/>
  <c r="E8" i="4"/>
  <c r="E8" i="12" s="1"/>
  <c r="F58" i="4"/>
  <c r="F58" i="12" s="1"/>
  <c r="F45" i="4"/>
  <c r="F45" i="12" s="1"/>
  <c r="E7" i="4"/>
  <c r="E7" i="12" s="1"/>
  <c r="G6" i="4"/>
  <c r="G6" i="12" s="1"/>
  <c r="G41" i="4"/>
  <c r="G41" i="12" s="1"/>
  <c r="F22" i="4"/>
  <c r="F22" i="12" s="1"/>
  <c r="G33" i="4"/>
  <c r="G33" i="12" s="1"/>
  <c r="D6" i="4"/>
  <c r="D6" i="12" s="1"/>
  <c r="E50" i="4"/>
  <c r="E50" i="12" s="1"/>
  <c r="E24" i="4"/>
  <c r="E24" i="12" s="1"/>
  <c r="F84" i="4"/>
  <c r="F84" i="12" s="1"/>
  <c r="E23" i="4"/>
  <c r="E23" i="12" s="1"/>
  <c r="G28" i="4"/>
  <c r="G28" i="12" s="1"/>
  <c r="G20" i="4"/>
  <c r="G20" i="12" s="1"/>
  <c r="G12" i="4"/>
  <c r="G12" i="12" s="1"/>
  <c r="F14" i="4"/>
  <c r="F14" i="12" s="1"/>
  <c r="E17" i="4"/>
  <c r="E17" i="12" s="1"/>
  <c r="G32" i="4"/>
  <c r="G32" i="12" s="1"/>
  <c r="F50" i="4"/>
  <c r="F50" i="12" s="1"/>
  <c r="F37" i="4"/>
  <c r="F37" i="12" s="1"/>
  <c r="G4" i="4"/>
  <c r="G4" i="12" s="1"/>
  <c r="G40" i="4"/>
  <c r="G40" i="12" s="1"/>
  <c r="F10" i="4"/>
  <c r="F10" i="12" s="1"/>
  <c r="E57" i="4"/>
  <c r="E57" i="12" s="1"/>
  <c r="F85" i="4"/>
  <c r="F85" i="12" s="1"/>
  <c r="F76" i="4"/>
  <c r="F76" i="12" s="1"/>
  <c r="H84" i="4"/>
  <c r="H84" i="12" s="1"/>
  <c r="E196" i="7" s="1"/>
  <c r="F80" i="4"/>
  <c r="F80" i="12" s="1"/>
  <c r="F72" i="4"/>
  <c r="F72" i="12" s="1"/>
  <c r="F62" i="4"/>
  <c r="F62" i="12" s="1"/>
  <c r="F16" i="9"/>
  <c r="F16" i="20" s="1"/>
  <c r="F28" i="9"/>
  <c r="F28" i="20" s="1"/>
  <c r="F20" i="9"/>
  <c r="F20" i="20" s="1"/>
  <c r="F12" i="9"/>
  <c r="F12" i="20" s="1"/>
  <c r="G57" i="9"/>
  <c r="G57" i="20" s="1"/>
  <c r="G53" i="9"/>
  <c r="G53" i="20" s="1"/>
  <c r="G49" i="9"/>
  <c r="G49" i="20" s="1"/>
  <c r="G22" i="9"/>
  <c r="G22" i="20" s="1"/>
  <c r="G6" i="9"/>
  <c r="G6" i="20" s="1"/>
  <c r="F62" i="9"/>
  <c r="F62" i="20" s="1"/>
  <c r="F8" i="9"/>
  <c r="F8" i="20" s="1"/>
  <c r="F85" i="9"/>
  <c r="F85" i="20" s="1"/>
  <c r="F81" i="9"/>
  <c r="F81" i="20" s="1"/>
  <c r="F77" i="9"/>
  <c r="F77" i="20" s="1"/>
  <c r="F72" i="9"/>
  <c r="F72" i="20" s="1"/>
  <c r="F26" i="9"/>
  <c r="F26" i="20" s="1"/>
  <c r="F18" i="9"/>
  <c r="F18" i="20" s="1"/>
  <c r="F10" i="9"/>
  <c r="F10" i="20" s="1"/>
  <c r="F65" i="9"/>
  <c r="F65" i="20" s="1"/>
  <c r="F4" i="9"/>
  <c r="F4" i="20" s="1"/>
  <c r="G44" i="9"/>
  <c r="G44" i="20" s="1"/>
  <c r="G40" i="9"/>
  <c r="G40" i="20" s="1"/>
  <c r="G36" i="9"/>
  <c r="G36" i="20" s="1"/>
  <c r="F63" i="9"/>
  <c r="F63" i="20" s="1"/>
  <c r="G24" i="9"/>
  <c r="G24" i="20" s="1"/>
  <c r="G16" i="9"/>
  <c r="G16" i="20" s="1"/>
  <c r="G8" i="9"/>
  <c r="G8" i="20" s="1"/>
  <c r="F83" i="9"/>
  <c r="F83" i="20" s="1"/>
  <c r="F79" i="9"/>
  <c r="F79" i="20" s="1"/>
  <c r="F75" i="9"/>
  <c r="F75" i="20" s="1"/>
  <c r="F71" i="9"/>
  <c r="F71" i="20" s="1"/>
  <c r="G59" i="9"/>
  <c r="G59" i="20" s="1"/>
  <c r="G55" i="9"/>
  <c r="G55" i="20" s="1"/>
  <c r="G51" i="9"/>
  <c r="G51" i="20" s="1"/>
  <c r="G46" i="9"/>
  <c r="G46" i="20" s="1"/>
  <c r="G42" i="9"/>
  <c r="G42" i="20" s="1"/>
  <c r="G38" i="9"/>
  <c r="G38" i="20" s="1"/>
  <c r="G34" i="9"/>
  <c r="G34" i="20" s="1"/>
  <c r="G30" i="9"/>
  <c r="G30" i="20" s="1"/>
  <c r="H69" i="9"/>
  <c r="H69" i="20" s="1"/>
  <c r="G26" i="9"/>
  <c r="G26" i="20" s="1"/>
  <c r="G18" i="9"/>
  <c r="G18" i="20" s="1"/>
  <c r="G10" i="9"/>
  <c r="G10" i="20" s="1"/>
  <c r="E28" i="9"/>
  <c r="E28" i="20" s="1"/>
  <c r="E26" i="9"/>
  <c r="E26" i="20" s="1"/>
  <c r="E24" i="9"/>
  <c r="E24" i="20" s="1"/>
  <c r="E22" i="9"/>
  <c r="E22" i="20" s="1"/>
  <c r="E20" i="9"/>
  <c r="E20" i="20" s="1"/>
  <c r="E18" i="9"/>
  <c r="E18" i="20" s="1"/>
  <c r="E16" i="9"/>
  <c r="E16" i="20" s="1"/>
  <c r="E14" i="9"/>
  <c r="E14" i="20" s="1"/>
  <c r="E12" i="9"/>
  <c r="E12" i="20" s="1"/>
  <c r="E10" i="9"/>
  <c r="E10" i="20" s="1"/>
  <c r="E8" i="9"/>
  <c r="E8" i="20" s="1"/>
  <c r="E6" i="9"/>
  <c r="E6" i="20" s="1"/>
  <c r="E4" i="9"/>
  <c r="E4" i="20" s="1"/>
  <c r="E59" i="9"/>
  <c r="E59" i="20" s="1"/>
  <c r="E57" i="9"/>
  <c r="E57" i="20" s="1"/>
  <c r="E55" i="9"/>
  <c r="E55" i="20" s="1"/>
  <c r="E53" i="9"/>
  <c r="E53" i="20" s="1"/>
  <c r="E51" i="9"/>
  <c r="E51" i="20" s="1"/>
  <c r="E49" i="9"/>
  <c r="E49" i="20" s="1"/>
  <c r="E46" i="9"/>
  <c r="E46" i="20" s="1"/>
  <c r="E44" i="9"/>
  <c r="E44" i="20" s="1"/>
  <c r="E42" i="9"/>
  <c r="E42" i="20" s="1"/>
  <c r="E40" i="9"/>
  <c r="E40" i="20" s="1"/>
  <c r="E38" i="9"/>
  <c r="E38" i="20" s="1"/>
  <c r="E36" i="9"/>
  <c r="E36" i="20" s="1"/>
  <c r="E34" i="9"/>
  <c r="E34" i="20" s="1"/>
  <c r="E32" i="9"/>
  <c r="E32" i="20" s="1"/>
  <c r="E30" i="9"/>
  <c r="E30" i="20" s="1"/>
  <c r="F61" i="9"/>
  <c r="F61" i="20" s="1"/>
  <c r="F82" i="9"/>
  <c r="F82" i="20" s="1"/>
  <c r="F78" i="9"/>
  <c r="F78" i="20" s="1"/>
  <c r="F74" i="9"/>
  <c r="F74" i="20" s="1"/>
  <c r="F66" i="9"/>
  <c r="F66" i="20" s="1"/>
  <c r="D28" i="9"/>
  <c r="D28" i="20" s="1"/>
  <c r="D26" i="9"/>
  <c r="D26" i="20" s="1"/>
  <c r="D24" i="9"/>
  <c r="D24" i="20" s="1"/>
  <c r="D22" i="9"/>
  <c r="D22" i="20" s="1"/>
  <c r="D20" i="9"/>
  <c r="D20" i="20" s="1"/>
  <c r="D18" i="9"/>
  <c r="D18" i="20" s="1"/>
  <c r="D16" i="9"/>
  <c r="D16" i="20" s="1"/>
  <c r="D14" i="9"/>
  <c r="D14" i="20" s="1"/>
  <c r="D12" i="9"/>
  <c r="D12" i="20" s="1"/>
  <c r="D10" i="9"/>
  <c r="D10" i="20" s="1"/>
  <c r="D8" i="9"/>
  <c r="D8" i="20" s="1"/>
  <c r="D6" i="9"/>
  <c r="D6" i="20" s="1"/>
  <c r="D4" i="9"/>
  <c r="D4" i="20" s="1"/>
  <c r="H89" i="9"/>
  <c r="H85" i="9"/>
  <c r="H85" i="20" s="1"/>
  <c r="H81" i="9"/>
  <c r="H81" i="20" s="1"/>
  <c r="H77" i="9"/>
  <c r="H77" i="20" s="1"/>
  <c r="H73" i="9"/>
  <c r="H65" i="9"/>
  <c r="G3" i="9"/>
  <c r="G3" i="20" s="1"/>
  <c r="G27" i="9"/>
  <c r="G27" i="20" s="1"/>
  <c r="G25" i="9"/>
  <c r="G25" i="20" s="1"/>
  <c r="G23" i="9"/>
  <c r="G23" i="20" s="1"/>
  <c r="G21" i="9"/>
  <c r="G21" i="20" s="1"/>
  <c r="G19" i="9"/>
  <c r="G19" i="20" s="1"/>
  <c r="G17" i="9"/>
  <c r="G17" i="20" s="1"/>
  <c r="G15" i="9"/>
  <c r="G15" i="20" s="1"/>
  <c r="G13" i="9"/>
  <c r="G13" i="20" s="1"/>
  <c r="G11" i="9"/>
  <c r="G11" i="20" s="1"/>
  <c r="G9" i="9"/>
  <c r="G9" i="20" s="1"/>
  <c r="G7" i="9"/>
  <c r="G7" i="20" s="1"/>
  <c r="G5" i="9"/>
  <c r="G5" i="20" s="1"/>
  <c r="G29" i="9"/>
  <c r="G29" i="20" s="1"/>
  <c r="G58" i="9"/>
  <c r="G58" i="20" s="1"/>
  <c r="G56" i="9"/>
  <c r="G56" i="20" s="1"/>
  <c r="G54" i="9"/>
  <c r="G54" i="20" s="1"/>
  <c r="G52" i="9"/>
  <c r="G52" i="20" s="1"/>
  <c r="G50" i="9"/>
  <c r="G50" i="20" s="1"/>
  <c r="G48" i="9"/>
  <c r="G48" i="20" s="1"/>
  <c r="G47" i="9"/>
  <c r="G47" i="20" s="1"/>
  <c r="G45" i="9"/>
  <c r="G45" i="20" s="1"/>
  <c r="G43" i="9"/>
  <c r="G43" i="20" s="1"/>
  <c r="G41" i="9"/>
  <c r="G41" i="20" s="1"/>
  <c r="G39" i="9"/>
  <c r="G39" i="20" s="1"/>
  <c r="G37" i="9"/>
  <c r="G37" i="20" s="1"/>
  <c r="G35" i="9"/>
  <c r="G35" i="20" s="1"/>
  <c r="G33" i="9"/>
  <c r="G33" i="20" s="1"/>
  <c r="G31" i="9"/>
  <c r="G31" i="20" s="1"/>
  <c r="F3" i="9"/>
  <c r="F3" i="20" s="1"/>
  <c r="F27" i="9"/>
  <c r="F27" i="20" s="1"/>
  <c r="F25" i="9"/>
  <c r="F25" i="20" s="1"/>
  <c r="F23" i="9"/>
  <c r="F23" i="20" s="1"/>
  <c r="F21" i="9"/>
  <c r="F21" i="20" s="1"/>
  <c r="F19" i="9"/>
  <c r="F19" i="20" s="1"/>
  <c r="F17" i="9"/>
  <c r="F17" i="20" s="1"/>
  <c r="F15" i="9"/>
  <c r="F15" i="20" s="1"/>
  <c r="F13" i="9"/>
  <c r="F13" i="20" s="1"/>
  <c r="F11" i="9"/>
  <c r="F11" i="20" s="1"/>
  <c r="F9" i="9"/>
  <c r="F9" i="20" s="1"/>
  <c r="F7" i="9"/>
  <c r="F7" i="20" s="1"/>
  <c r="F5" i="9"/>
  <c r="F5" i="20" s="1"/>
  <c r="H88" i="9"/>
  <c r="H88" i="20" s="1"/>
  <c r="H84" i="9"/>
  <c r="H84" i="20" s="1"/>
  <c r="H80" i="9"/>
  <c r="H80" i="20" s="1"/>
  <c r="H76" i="9"/>
  <c r="H76" i="20" s="1"/>
  <c r="H72" i="9"/>
  <c r="H72" i="20" s="1"/>
  <c r="H68" i="9"/>
  <c r="H63" i="9"/>
  <c r="H83" i="9"/>
  <c r="H83" i="20" s="1"/>
  <c r="H79" i="9"/>
  <c r="H79" i="20" s="1"/>
  <c r="H75" i="9"/>
  <c r="H75" i="20" s="1"/>
  <c r="H71" i="9"/>
  <c r="H71" i="20" s="1"/>
  <c r="H67" i="9"/>
  <c r="H67" i="20" s="1"/>
  <c r="H62" i="9"/>
  <c r="F3" i="4"/>
  <c r="F3" i="12" s="1"/>
  <c r="F4" i="4"/>
  <c r="F4" i="12" s="1"/>
  <c r="D20" i="4"/>
  <c r="D20" i="12" s="1"/>
  <c r="G31" i="4"/>
  <c r="G31" i="12" s="1"/>
  <c r="F78" i="4"/>
  <c r="F78" i="12" s="1"/>
  <c r="F59" i="4"/>
  <c r="F59" i="12" s="1"/>
  <c r="F51" i="4"/>
  <c r="F51" i="12" s="1"/>
  <c r="F46" i="4"/>
  <c r="F46" i="12" s="1"/>
  <c r="F38" i="4"/>
  <c r="F38" i="12" s="1"/>
  <c r="F30" i="4"/>
  <c r="F30" i="12" s="1"/>
  <c r="G55" i="4"/>
  <c r="G55" i="12" s="1"/>
  <c r="G42" i="4"/>
  <c r="G42" i="12" s="1"/>
  <c r="G34" i="4"/>
  <c r="G34" i="12" s="1"/>
  <c r="G26" i="4"/>
  <c r="G26" i="12" s="1"/>
  <c r="G18" i="4"/>
  <c r="G18" i="12" s="1"/>
  <c r="G10" i="4"/>
  <c r="G10" i="12" s="1"/>
  <c r="E41" i="4"/>
  <c r="E41" i="12" s="1"/>
  <c r="G53" i="4"/>
  <c r="G53" i="12" s="1"/>
  <c r="F19" i="4"/>
  <c r="F19" i="12" s="1"/>
  <c r="G52" i="4"/>
  <c r="G52" i="12" s="1"/>
  <c r="G39" i="4"/>
  <c r="G39" i="12" s="1"/>
  <c r="D11" i="4"/>
  <c r="D11" i="12" s="1"/>
  <c r="E6" i="4"/>
  <c r="E6" i="12" s="1"/>
  <c r="F18" i="4"/>
  <c r="F18" i="12" s="1"/>
  <c r="G22" i="4"/>
  <c r="G22" i="12" s="1"/>
  <c r="D10" i="4"/>
  <c r="D10" i="12" s="1"/>
  <c r="E21" i="4"/>
  <c r="E21" i="12" s="1"/>
  <c r="E13" i="4"/>
  <c r="E13" i="12" s="1"/>
  <c r="F25" i="4"/>
  <c r="F25" i="12" s="1"/>
  <c r="F17" i="4"/>
  <c r="F17" i="12" s="1"/>
  <c r="F9" i="4"/>
  <c r="F9" i="12" s="1"/>
  <c r="G29" i="4"/>
  <c r="G29" i="12" s="1"/>
  <c r="G5" i="4"/>
  <c r="G5" i="12" s="1"/>
  <c r="E28" i="4"/>
  <c r="E28" i="12" s="1"/>
  <c r="E20" i="4"/>
  <c r="E20" i="12" s="1"/>
  <c r="E12" i="4"/>
  <c r="E12" i="12" s="1"/>
  <c r="E4" i="4"/>
  <c r="E4" i="12" s="1"/>
  <c r="F28" i="4"/>
  <c r="F28" i="12" s="1"/>
  <c r="F27" i="4"/>
  <c r="F27" i="12" s="1"/>
  <c r="G3" i="4"/>
  <c r="G3" i="12" s="1"/>
  <c r="G47" i="4"/>
  <c r="G47" i="12" s="1"/>
  <c r="G14" i="4"/>
  <c r="G14" i="12" s="1"/>
  <c r="F82" i="4"/>
  <c r="F82" i="12" s="1"/>
  <c r="F65" i="4"/>
  <c r="F65" i="12" s="1"/>
  <c r="F67" i="4"/>
  <c r="F67" i="12" s="1"/>
  <c r="F40" i="4"/>
  <c r="F40" i="12" s="1"/>
  <c r="F32" i="4"/>
  <c r="F32" i="12" s="1"/>
  <c r="F24" i="4"/>
  <c r="F24" i="12" s="1"/>
  <c r="F16" i="4"/>
  <c r="F16" i="12" s="1"/>
  <c r="F8" i="4"/>
  <c r="F8" i="12" s="1"/>
  <c r="E56" i="4"/>
  <c r="E56" i="12" s="1"/>
  <c r="E48" i="4"/>
  <c r="E48" i="12" s="1"/>
  <c r="E43" i="4"/>
  <c r="E43" i="12" s="1"/>
  <c r="E35" i="4"/>
  <c r="E35" i="12" s="1"/>
  <c r="E27" i="4"/>
  <c r="E27" i="12" s="1"/>
  <c r="E19" i="4"/>
  <c r="E19" i="12" s="1"/>
  <c r="E11" i="4"/>
  <c r="E11" i="12" s="1"/>
  <c r="F12" i="4"/>
  <c r="F12" i="12" s="1"/>
  <c r="F71" i="4"/>
  <c r="F71" i="12" s="1"/>
  <c r="F26" i="4"/>
  <c r="F26" i="12" s="1"/>
  <c r="F81" i="4"/>
  <c r="F81" i="12" s="1"/>
  <c r="F63" i="4"/>
  <c r="F63" i="12" s="1"/>
  <c r="F79" i="4"/>
  <c r="F79" i="12" s="1"/>
  <c r="F61" i="4"/>
  <c r="F61" i="12" s="1"/>
  <c r="F23" i="4"/>
  <c r="F23" i="12" s="1"/>
  <c r="F15" i="4"/>
  <c r="F15" i="12" s="1"/>
  <c r="F7" i="4"/>
  <c r="F7" i="12" s="1"/>
  <c r="H74" i="12"/>
  <c r="F83" i="4"/>
  <c r="F83" i="12" s="1"/>
  <c r="F75" i="4"/>
  <c r="F75" i="12" s="1"/>
  <c r="F66" i="4"/>
  <c r="F66" i="12" s="1"/>
  <c r="H81" i="4"/>
  <c r="H81" i="12" s="1"/>
  <c r="E193" i="7" s="1"/>
  <c r="H73" i="4"/>
  <c r="H65" i="4"/>
  <c r="H65" i="12" s="1"/>
  <c r="E179" i="7" s="1"/>
  <c r="H82" i="4"/>
  <c r="H82" i="12" s="1"/>
  <c r="E194" i="7" s="1"/>
  <c r="H88" i="4"/>
  <c r="H88" i="12" s="1"/>
  <c r="E200" i="7" s="1"/>
  <c r="H80" i="4"/>
  <c r="H80" i="12" s="1"/>
  <c r="E192" i="7" s="1"/>
  <c r="H72" i="4"/>
  <c r="H72" i="12" s="1"/>
  <c r="E186" i="7" s="1"/>
  <c r="H63" i="4"/>
  <c r="H63" i="12" s="1"/>
  <c r="H62" i="4"/>
  <c r="H62" i="12" s="1"/>
  <c r="I65" i="20" l="1"/>
  <c r="I77" i="20"/>
  <c r="H60" i="20"/>
  <c r="E188" i="17"/>
  <c r="E188" i="21"/>
  <c r="E193" i="21"/>
  <c r="E193" i="17"/>
  <c r="E186" i="17"/>
  <c r="E186" i="21"/>
  <c r="E197" i="21"/>
  <c r="E197" i="17"/>
  <c r="E179" i="17"/>
  <c r="E191" i="21"/>
  <c r="E191" i="17"/>
  <c r="E182" i="17"/>
  <c r="E182" i="21"/>
  <c r="E194" i="21"/>
  <c r="E194" i="17"/>
  <c r="F65" i="16"/>
  <c r="H73" i="12"/>
  <c r="E202" i="7"/>
  <c r="E190" i="17"/>
  <c r="E181" i="21"/>
  <c r="E189" i="17"/>
  <c r="E187" i="21"/>
  <c r="E192" i="17"/>
  <c r="E196" i="21"/>
  <c r="E180" i="17"/>
  <c r="E200" i="21"/>
  <c r="E200" i="17"/>
  <c r="E195" i="17"/>
  <c r="E195" i="21"/>
  <c r="E199" i="17"/>
  <c r="E199" i="21"/>
  <c r="H60" i="16"/>
  <c r="E202" i="21"/>
  <c r="E202" i="17"/>
  <c r="H70" i="16"/>
  <c r="E183" i="17"/>
  <c r="E183" i="21"/>
  <c r="H86" i="16"/>
  <c r="H73" i="16"/>
  <c r="I29" i="12"/>
  <c r="H89" i="16"/>
  <c r="J71" i="20"/>
  <c r="E158" i="21" s="1"/>
  <c r="F89" i="8"/>
  <c r="F89" i="16" s="1"/>
  <c r="F87" i="16"/>
  <c r="D66" i="12"/>
  <c r="E201" i="7"/>
  <c r="F35" i="6"/>
  <c r="F36" i="6"/>
  <c r="F37" i="6"/>
  <c r="F38" i="6"/>
  <c r="F164" i="6"/>
  <c r="F165" i="6"/>
  <c r="F166" i="6"/>
  <c r="F167" i="6"/>
  <c r="F168" i="6"/>
  <c r="F169" i="6"/>
  <c r="F170" i="6"/>
  <c r="F171" i="6"/>
  <c r="F172" i="6"/>
  <c r="F173" i="6"/>
  <c r="F174" i="6"/>
  <c r="F175" i="6"/>
  <c r="F176" i="6"/>
  <c r="F177" i="6"/>
  <c r="F178" i="6"/>
  <c r="F179" i="6"/>
  <c r="F180" i="6"/>
  <c r="F181" i="6"/>
  <c r="F182" i="6"/>
  <c r="F183" i="6"/>
  <c r="F184" i="6"/>
  <c r="F185" i="6"/>
  <c r="F188" i="6"/>
  <c r="F47" i="6"/>
  <c r="F48" i="6"/>
  <c r="F49" i="6"/>
  <c r="F50" i="6"/>
  <c r="F51" i="6"/>
  <c r="F52" i="6"/>
  <c r="F77" i="6"/>
  <c r="F78" i="6"/>
  <c r="F79" i="6"/>
  <c r="F80" i="6"/>
  <c r="F39" i="6"/>
  <c r="F40" i="6"/>
  <c r="F41" i="6"/>
  <c r="F42" i="6"/>
  <c r="F43" i="6"/>
  <c r="F44" i="6"/>
  <c r="F45" i="6"/>
  <c r="F46" i="6"/>
  <c r="F70" i="6"/>
  <c r="F71" i="6"/>
  <c r="F72" i="6"/>
  <c r="F73" i="6"/>
  <c r="F74" i="6"/>
  <c r="F75" i="6"/>
  <c r="F76" i="6"/>
  <c r="F186" i="6"/>
  <c r="F187" i="6"/>
  <c r="G86" i="6"/>
  <c r="H86" i="6" s="1"/>
  <c r="G87" i="6"/>
  <c r="H87" i="6" s="1"/>
  <c r="G118" i="6"/>
  <c r="H118" i="6" s="1"/>
  <c r="G119" i="6"/>
  <c r="H119" i="6" s="1"/>
  <c r="G120" i="6"/>
  <c r="H120" i="6" s="1"/>
  <c r="G121" i="6"/>
  <c r="H121" i="6" s="1"/>
  <c r="G122" i="6"/>
  <c r="H122" i="6" s="1"/>
  <c r="G123" i="6"/>
  <c r="H123" i="6" s="1"/>
  <c r="G124" i="6"/>
  <c r="H124" i="6" s="1"/>
  <c r="G125" i="6"/>
  <c r="H125" i="6" s="1"/>
  <c r="G126" i="6"/>
  <c r="H126" i="6" s="1"/>
  <c r="G127" i="6"/>
  <c r="H127" i="6" s="1"/>
  <c r="G128" i="6"/>
  <c r="H128" i="6" s="1"/>
  <c r="G129" i="6"/>
  <c r="H129" i="6" s="1"/>
  <c r="G130" i="6"/>
  <c r="H130" i="6" s="1"/>
  <c r="G131" i="6"/>
  <c r="H131" i="6" s="1"/>
  <c r="G132" i="6"/>
  <c r="H132" i="6" s="1"/>
  <c r="G133" i="6"/>
  <c r="H133" i="6" s="1"/>
  <c r="G134" i="6"/>
  <c r="H134" i="6" s="1"/>
  <c r="G135" i="6"/>
  <c r="H135" i="6" s="1"/>
  <c r="G136" i="6"/>
  <c r="H136" i="6" s="1"/>
  <c r="G13" i="6"/>
  <c r="H13" i="6" s="1"/>
  <c r="G64" i="6"/>
  <c r="H64" i="6" s="1"/>
  <c r="G14" i="6"/>
  <c r="H14" i="6" s="1"/>
  <c r="G65" i="6"/>
  <c r="H65" i="6" s="1"/>
  <c r="G15" i="6"/>
  <c r="H15" i="6" s="1"/>
  <c r="G66" i="6"/>
  <c r="H66" i="6" s="1"/>
  <c r="G16" i="6"/>
  <c r="H16" i="6" s="1"/>
  <c r="G67" i="6"/>
  <c r="H67" i="6" s="1"/>
  <c r="G17" i="6"/>
  <c r="H17" i="6" s="1"/>
  <c r="G68" i="6"/>
  <c r="H68" i="6" s="1"/>
  <c r="G18" i="6"/>
  <c r="H18" i="6" s="1"/>
  <c r="G69" i="6"/>
  <c r="H69" i="6" s="1"/>
  <c r="G88" i="6"/>
  <c r="H88" i="6" s="1"/>
  <c r="G89" i="6"/>
  <c r="H89" i="6" s="1"/>
  <c r="G90" i="6"/>
  <c r="H90" i="6" s="1"/>
  <c r="G91" i="6"/>
  <c r="H91" i="6" s="1"/>
  <c r="G19" i="6"/>
  <c r="H19" i="6" s="1"/>
  <c r="F19" i="6" s="1"/>
  <c r="G20" i="6"/>
  <c r="H20" i="6" s="1"/>
  <c r="F20" i="6" s="1"/>
  <c r="G22" i="6"/>
  <c r="H22" i="6" s="1"/>
  <c r="F22" i="6" s="1"/>
  <c r="G24" i="6"/>
  <c r="H24" i="6" s="1"/>
  <c r="F24" i="6" s="1"/>
  <c r="G29" i="6"/>
  <c r="H29" i="6" s="1"/>
  <c r="F29" i="6" s="1"/>
  <c r="G30" i="6"/>
  <c r="H30" i="6" s="1"/>
  <c r="F30" i="6" s="1"/>
  <c r="G31" i="6"/>
  <c r="H31" i="6" s="1"/>
  <c r="F31" i="6" s="1"/>
  <c r="G32" i="6"/>
  <c r="H32" i="6" s="1"/>
  <c r="F32" i="6" s="1"/>
  <c r="G33" i="6"/>
  <c r="H33" i="6" s="1"/>
  <c r="F33" i="6" s="1"/>
  <c r="G34" i="6"/>
  <c r="H34" i="6" s="1"/>
  <c r="F34" i="6" s="1"/>
  <c r="G137" i="6"/>
  <c r="H137" i="6" s="1"/>
  <c r="F137" i="6" s="1"/>
  <c r="G138" i="6"/>
  <c r="H138" i="6" s="1"/>
  <c r="F138" i="6" s="1"/>
  <c r="G139" i="6"/>
  <c r="H139" i="6" s="1"/>
  <c r="F139" i="6" s="1"/>
  <c r="G140" i="6"/>
  <c r="H140" i="6" s="1"/>
  <c r="F140" i="6" s="1"/>
  <c r="G141" i="6"/>
  <c r="H141" i="6" s="1"/>
  <c r="F141" i="6" s="1"/>
  <c r="G142" i="6"/>
  <c r="H142" i="6" s="1"/>
  <c r="F142" i="6" s="1"/>
  <c r="G146" i="6"/>
  <c r="H146" i="6" s="1"/>
  <c r="F146" i="6" s="1"/>
  <c r="G147" i="6"/>
  <c r="H147" i="6" s="1"/>
  <c r="F147" i="6" s="1"/>
  <c r="G151" i="6"/>
  <c r="H151" i="6" s="1"/>
  <c r="F151" i="6" s="1"/>
  <c r="G153" i="6"/>
  <c r="H153" i="6" s="1"/>
  <c r="F153" i="6" s="1"/>
  <c r="G154" i="6"/>
  <c r="H154" i="6" s="1"/>
  <c r="F154" i="6" s="1"/>
  <c r="G155" i="6"/>
  <c r="H155" i="6" s="1"/>
  <c r="F155" i="6" s="1"/>
  <c r="G156" i="6"/>
  <c r="H156" i="6" s="1"/>
  <c r="F156" i="6" s="1"/>
  <c r="G157" i="6"/>
  <c r="H157" i="6" s="1"/>
  <c r="F157" i="6" s="1"/>
  <c r="G158" i="6"/>
  <c r="H158" i="6" s="1"/>
  <c r="F158" i="6" s="1"/>
  <c r="G159" i="6"/>
  <c r="H159" i="6" s="1"/>
  <c r="F159" i="6" s="1"/>
  <c r="G160" i="6"/>
  <c r="H160" i="6" s="1"/>
  <c r="F160" i="6" s="1"/>
  <c r="G35" i="6"/>
  <c r="H35" i="6" s="1"/>
  <c r="G36" i="6"/>
  <c r="H36" i="6" s="1"/>
  <c r="G37" i="6"/>
  <c r="H37" i="6" s="1"/>
  <c r="G38" i="6"/>
  <c r="H38" i="6" s="1"/>
  <c r="G164" i="6"/>
  <c r="H164" i="6" s="1"/>
  <c r="G165" i="6"/>
  <c r="H165" i="6" s="1"/>
  <c r="G166" i="6"/>
  <c r="H166" i="6" s="1"/>
  <c r="G167" i="6"/>
  <c r="H167" i="6" s="1"/>
  <c r="G168" i="6"/>
  <c r="H168" i="6" s="1"/>
  <c r="G169" i="6"/>
  <c r="H169" i="6" s="1"/>
  <c r="G170" i="6"/>
  <c r="H170" i="6" s="1"/>
  <c r="G171" i="6"/>
  <c r="H171" i="6" s="1"/>
  <c r="G172" i="6"/>
  <c r="H172" i="6" s="1"/>
  <c r="G173" i="6"/>
  <c r="H173" i="6" s="1"/>
  <c r="G174" i="6"/>
  <c r="H174" i="6" s="1"/>
  <c r="G175" i="6"/>
  <c r="H175" i="6" s="1"/>
  <c r="G176" i="6"/>
  <c r="H176" i="6" s="1"/>
  <c r="G177" i="6"/>
  <c r="H177" i="6" s="1"/>
  <c r="G178" i="6"/>
  <c r="H178" i="6" s="1"/>
  <c r="G179" i="6"/>
  <c r="H179" i="6" s="1"/>
  <c r="G180" i="6"/>
  <c r="H180" i="6" s="1"/>
  <c r="G181" i="6"/>
  <c r="H181" i="6" s="1"/>
  <c r="G182" i="6"/>
  <c r="H182" i="6" s="1"/>
  <c r="G183" i="6"/>
  <c r="H183" i="6" s="1"/>
  <c r="G184" i="6"/>
  <c r="H184" i="6" s="1"/>
  <c r="G185" i="6"/>
  <c r="H185" i="6" s="1"/>
  <c r="G188" i="6"/>
  <c r="G47" i="6"/>
  <c r="H47" i="6" s="1"/>
  <c r="G48" i="6"/>
  <c r="H48" i="6" s="1"/>
  <c r="G49" i="6"/>
  <c r="H49" i="6" s="1"/>
  <c r="G50" i="6"/>
  <c r="H50" i="6" s="1"/>
  <c r="G51" i="6"/>
  <c r="H51" i="6" s="1"/>
  <c r="G52" i="6"/>
  <c r="H52" i="6" s="1"/>
  <c r="G77" i="6"/>
  <c r="H77" i="6" s="1"/>
  <c r="G78" i="6"/>
  <c r="H78" i="6" s="1"/>
  <c r="G79" i="6"/>
  <c r="H79" i="6" s="1"/>
  <c r="G80" i="6"/>
  <c r="H80" i="6" s="1"/>
  <c r="G39" i="6"/>
  <c r="H39" i="6" s="1"/>
  <c r="G40" i="6"/>
  <c r="H40" i="6" s="1"/>
  <c r="G41" i="6"/>
  <c r="H41" i="6" s="1"/>
  <c r="G42" i="6"/>
  <c r="H42" i="6" s="1"/>
  <c r="G43" i="6"/>
  <c r="H43" i="6" s="1"/>
  <c r="G44" i="6"/>
  <c r="H44" i="6" s="1"/>
  <c r="G45" i="6"/>
  <c r="H45" i="6" s="1"/>
  <c r="G46" i="6"/>
  <c r="H46" i="6" s="1"/>
  <c r="G70" i="6"/>
  <c r="H70" i="6" s="1"/>
  <c r="G71" i="6"/>
  <c r="H71" i="6" s="1"/>
  <c r="G72" i="6"/>
  <c r="H72" i="6" s="1"/>
  <c r="G73" i="6"/>
  <c r="H73" i="6" s="1"/>
  <c r="G74" i="6"/>
  <c r="H74" i="6" s="1"/>
  <c r="G75" i="6"/>
  <c r="H75" i="6" s="1"/>
  <c r="G76" i="6"/>
  <c r="H76" i="6" s="1"/>
  <c r="G186" i="6"/>
  <c r="H186" i="6" s="1"/>
  <c r="G187" i="6"/>
  <c r="G92" i="6"/>
  <c r="H92" i="6" s="1"/>
  <c r="F92" i="6" s="1"/>
  <c r="G93" i="6"/>
  <c r="H93" i="6" s="1"/>
  <c r="F93" i="6" s="1"/>
  <c r="G94" i="6"/>
  <c r="H94" i="6" s="1"/>
  <c r="F94" i="6" s="1"/>
  <c r="G95" i="6"/>
  <c r="H95" i="6" s="1"/>
  <c r="F95" i="6" s="1"/>
  <c r="G96" i="6"/>
  <c r="H96" i="6" s="1"/>
  <c r="F96" i="6" s="1"/>
  <c r="G97" i="6"/>
  <c r="H97" i="6" s="1"/>
  <c r="F97" i="6" s="1"/>
  <c r="G98" i="6"/>
  <c r="H98" i="6" s="1"/>
  <c r="F98" i="6" s="1"/>
  <c r="G99" i="6"/>
  <c r="H99" i="6" s="1"/>
  <c r="F99" i="6" s="1"/>
  <c r="G100" i="6"/>
  <c r="H100" i="6" s="1"/>
  <c r="F100" i="6" s="1"/>
  <c r="G101" i="6"/>
  <c r="H101" i="6" s="1"/>
  <c r="F101" i="6" s="1"/>
  <c r="G102" i="6"/>
  <c r="H102" i="6" s="1"/>
  <c r="F102" i="6" s="1"/>
  <c r="G103" i="6"/>
  <c r="H103" i="6" s="1"/>
  <c r="F103" i="6" s="1"/>
  <c r="G104" i="6"/>
  <c r="H104" i="6" s="1"/>
  <c r="F104" i="6" s="1"/>
  <c r="G105" i="6"/>
  <c r="H105" i="6" s="1"/>
  <c r="F105" i="6" s="1"/>
  <c r="G106" i="6"/>
  <c r="H106" i="6" s="1"/>
  <c r="F106" i="6" s="1"/>
  <c r="G107" i="6"/>
  <c r="H107" i="6" s="1"/>
  <c r="F107" i="6" s="1"/>
  <c r="G108" i="6"/>
  <c r="H108" i="6" s="1"/>
  <c r="F108" i="6" s="1"/>
  <c r="G109" i="6"/>
  <c r="H109" i="6" s="1"/>
  <c r="F109" i="6" s="1"/>
  <c r="G110" i="6"/>
  <c r="H110" i="6" s="1"/>
  <c r="F110" i="6" s="1"/>
  <c r="G111" i="6"/>
  <c r="H111" i="6" s="1"/>
  <c r="F111" i="6" s="1"/>
  <c r="G112" i="6"/>
  <c r="H112" i="6" s="1"/>
  <c r="F112" i="6" s="1"/>
  <c r="G113" i="6"/>
  <c r="H113" i="6" s="1"/>
  <c r="F113" i="6" s="1"/>
  <c r="G114" i="6"/>
  <c r="H114" i="6" s="1"/>
  <c r="F114" i="6" s="1"/>
  <c r="G115" i="6"/>
  <c r="H115" i="6" s="1"/>
  <c r="F115" i="6" s="1"/>
  <c r="G116" i="6"/>
  <c r="H116" i="6" s="1"/>
  <c r="F116" i="6" s="1"/>
  <c r="G117" i="6"/>
  <c r="H117" i="6" s="1"/>
  <c r="F117" i="6" s="1"/>
  <c r="G21" i="6"/>
  <c r="H21" i="6" s="1"/>
  <c r="F21" i="6" s="1"/>
  <c r="G23" i="6"/>
  <c r="H23" i="6" s="1"/>
  <c r="F23" i="6" s="1"/>
  <c r="G25" i="6"/>
  <c r="H25" i="6" s="1"/>
  <c r="F25" i="6" s="1"/>
  <c r="G26" i="6"/>
  <c r="H26" i="6" s="1"/>
  <c r="F26" i="6" s="1"/>
  <c r="G27" i="6"/>
  <c r="H27" i="6" s="1"/>
  <c r="F27" i="6" s="1"/>
  <c r="G28" i="6"/>
  <c r="H28" i="6" s="1"/>
  <c r="F28" i="6" s="1"/>
  <c r="G143" i="6"/>
  <c r="H143" i="6" s="1"/>
  <c r="F143" i="6" s="1"/>
  <c r="G144" i="6"/>
  <c r="H144" i="6" s="1"/>
  <c r="F144" i="6" s="1"/>
  <c r="G145" i="6"/>
  <c r="H145" i="6" s="1"/>
  <c r="F145" i="6" s="1"/>
  <c r="G148" i="6"/>
  <c r="H148" i="6" s="1"/>
  <c r="F148" i="6" s="1"/>
  <c r="G149" i="6"/>
  <c r="H149" i="6" s="1"/>
  <c r="F149" i="6" s="1"/>
  <c r="G150" i="6"/>
  <c r="H150" i="6" s="1"/>
  <c r="F150" i="6" s="1"/>
  <c r="G152" i="6"/>
  <c r="H152" i="6" s="1"/>
  <c r="F152" i="6" s="1"/>
  <c r="G161" i="6"/>
  <c r="H161" i="6" s="1"/>
  <c r="F161" i="6" s="1"/>
  <c r="G162" i="6"/>
  <c r="H162" i="6" s="1"/>
  <c r="F162" i="6" s="1"/>
  <c r="G163" i="6"/>
  <c r="H163" i="6" s="1"/>
  <c r="F163" i="6" s="1"/>
  <c r="G53" i="6"/>
  <c r="H53" i="6" s="1"/>
  <c r="G3" i="6"/>
  <c r="H3" i="6" s="1"/>
  <c r="G54" i="6"/>
  <c r="H54" i="6" s="1"/>
  <c r="G4" i="6"/>
  <c r="H4" i="6" s="1"/>
  <c r="G55" i="6"/>
  <c r="H55" i="6" s="1"/>
  <c r="G5" i="6"/>
  <c r="H5" i="6" s="1"/>
  <c r="G56" i="6"/>
  <c r="H56" i="6" s="1"/>
  <c r="G6" i="6"/>
  <c r="H6" i="6" s="1"/>
  <c r="G57" i="6"/>
  <c r="H57" i="6" s="1"/>
  <c r="G7" i="6"/>
  <c r="H7" i="6" s="1"/>
  <c r="G58" i="6"/>
  <c r="H58" i="6" s="1"/>
  <c r="G8" i="6"/>
  <c r="H8" i="6" s="1"/>
  <c r="G59" i="6"/>
  <c r="H59" i="6" s="1"/>
  <c r="G9" i="6"/>
  <c r="H9" i="6" s="1"/>
  <c r="G60" i="6"/>
  <c r="H60" i="6" s="1"/>
  <c r="G10" i="6"/>
  <c r="H10" i="6" s="1"/>
  <c r="G61" i="6"/>
  <c r="H61" i="6" s="1"/>
  <c r="G11" i="6"/>
  <c r="H11" i="6" s="1"/>
  <c r="G62" i="6"/>
  <c r="H62" i="6" s="1"/>
  <c r="G12" i="6"/>
  <c r="H12" i="6" s="1"/>
  <c r="G63" i="6"/>
  <c r="H63" i="6" s="1"/>
  <c r="G81" i="6"/>
  <c r="H81" i="6" s="1"/>
  <c r="G82" i="6"/>
  <c r="H82" i="6" s="1"/>
  <c r="G83" i="6"/>
  <c r="H83" i="6" s="1"/>
  <c r="G84" i="6"/>
  <c r="H84" i="6" s="1"/>
  <c r="G85" i="6"/>
  <c r="H85" i="6" s="1"/>
  <c r="G2" i="6"/>
  <c r="H2" i="6" s="1"/>
  <c r="C53" i="6"/>
  <c r="C3" i="6"/>
  <c r="C54" i="6"/>
  <c r="C4" i="6"/>
  <c r="C55" i="6"/>
  <c r="C5" i="6"/>
  <c r="C56" i="6"/>
  <c r="C6" i="6"/>
  <c r="C57" i="6"/>
  <c r="C7" i="6"/>
  <c r="C58" i="6"/>
  <c r="C8" i="6"/>
  <c r="C59" i="6"/>
  <c r="C9" i="6"/>
  <c r="C60" i="6"/>
  <c r="C10" i="6"/>
  <c r="C61" i="6"/>
  <c r="C11" i="6"/>
  <c r="C62" i="6"/>
  <c r="C12" i="6"/>
  <c r="C63" i="6"/>
  <c r="C81" i="6"/>
  <c r="C82" i="6"/>
  <c r="C83" i="6"/>
  <c r="C84" i="6"/>
  <c r="C85" i="6"/>
  <c r="C86" i="6"/>
  <c r="C87" i="6"/>
  <c r="C118" i="6"/>
  <c r="C119" i="6"/>
  <c r="C120" i="6"/>
  <c r="C121" i="6"/>
  <c r="C122" i="6"/>
  <c r="C123" i="6"/>
  <c r="C124" i="6"/>
  <c r="C125" i="6"/>
  <c r="C126" i="6"/>
  <c r="C127" i="6"/>
  <c r="C128" i="6"/>
  <c r="C129" i="6"/>
  <c r="C130" i="6"/>
  <c r="C131" i="6"/>
  <c r="C132" i="6"/>
  <c r="C133" i="6"/>
  <c r="C134" i="6"/>
  <c r="C135" i="6"/>
  <c r="C136" i="6"/>
  <c r="C13" i="6"/>
  <c r="C64" i="6"/>
  <c r="C14" i="6"/>
  <c r="C65" i="6"/>
  <c r="C15" i="6"/>
  <c r="C66" i="6"/>
  <c r="C16" i="6"/>
  <c r="C67" i="6"/>
  <c r="C17" i="6"/>
  <c r="C68" i="6"/>
  <c r="C18" i="6"/>
  <c r="C69" i="6"/>
  <c r="C88" i="6"/>
  <c r="C89" i="6"/>
  <c r="C90" i="6"/>
  <c r="C91" i="6"/>
  <c r="C19" i="6"/>
  <c r="D19" i="6" s="1"/>
  <c r="L19" i="6" s="1"/>
  <c r="C20" i="6"/>
  <c r="D20" i="6" s="1"/>
  <c r="L20" i="6" s="1"/>
  <c r="C22" i="6"/>
  <c r="D22" i="6" s="1"/>
  <c r="L22" i="6" s="1"/>
  <c r="C24" i="6"/>
  <c r="D24" i="6" s="1"/>
  <c r="L24" i="6" s="1"/>
  <c r="C29" i="6"/>
  <c r="D29" i="6" s="1"/>
  <c r="L29" i="6" s="1"/>
  <c r="C30" i="6"/>
  <c r="D30" i="6" s="1"/>
  <c r="L30" i="6" s="1"/>
  <c r="C31" i="6"/>
  <c r="D31" i="6" s="1"/>
  <c r="L31" i="6" s="1"/>
  <c r="C32" i="6"/>
  <c r="D32" i="6" s="1"/>
  <c r="L32" i="6" s="1"/>
  <c r="C33" i="6"/>
  <c r="D33" i="6" s="1"/>
  <c r="L33" i="6" s="1"/>
  <c r="C34" i="6"/>
  <c r="D34" i="6" s="1"/>
  <c r="L34" i="6" s="1"/>
  <c r="C137" i="6"/>
  <c r="D137" i="6" s="1"/>
  <c r="L137" i="6" s="1"/>
  <c r="C138" i="6"/>
  <c r="D138" i="6" s="1"/>
  <c r="L138" i="6" s="1"/>
  <c r="C139" i="6"/>
  <c r="D139" i="6" s="1"/>
  <c r="L139" i="6" s="1"/>
  <c r="C140" i="6"/>
  <c r="D140" i="6" s="1"/>
  <c r="L140" i="6" s="1"/>
  <c r="C141" i="6"/>
  <c r="D141" i="6" s="1"/>
  <c r="L141" i="6" s="1"/>
  <c r="C142" i="6"/>
  <c r="D142" i="6" s="1"/>
  <c r="L142" i="6" s="1"/>
  <c r="C146" i="6"/>
  <c r="D146" i="6" s="1"/>
  <c r="L146" i="6" s="1"/>
  <c r="C147" i="6"/>
  <c r="D147" i="6" s="1"/>
  <c r="L147" i="6" s="1"/>
  <c r="C151" i="6"/>
  <c r="D151" i="6" s="1"/>
  <c r="L151" i="6" s="1"/>
  <c r="C153" i="6"/>
  <c r="D153" i="6" s="1"/>
  <c r="L153" i="6" s="1"/>
  <c r="C154" i="6"/>
  <c r="D154" i="6" s="1"/>
  <c r="L154" i="6" s="1"/>
  <c r="C155" i="6"/>
  <c r="D155" i="6" s="1"/>
  <c r="L155" i="6" s="1"/>
  <c r="C156" i="6"/>
  <c r="D156" i="6" s="1"/>
  <c r="L156" i="6" s="1"/>
  <c r="C157" i="6"/>
  <c r="D157" i="6" s="1"/>
  <c r="L157" i="6" s="1"/>
  <c r="C158" i="6"/>
  <c r="D158" i="6" s="1"/>
  <c r="L158" i="6" s="1"/>
  <c r="C159" i="6"/>
  <c r="D159" i="6" s="1"/>
  <c r="L159" i="6" s="1"/>
  <c r="C160" i="6"/>
  <c r="D160" i="6" s="1"/>
  <c r="L160" i="6" s="1"/>
  <c r="C35" i="6"/>
  <c r="C36" i="6"/>
  <c r="C37" i="6"/>
  <c r="C38" i="6"/>
  <c r="C164" i="6"/>
  <c r="C165" i="6"/>
  <c r="C166" i="6"/>
  <c r="C167" i="6"/>
  <c r="C168" i="6"/>
  <c r="C169" i="6"/>
  <c r="C170" i="6"/>
  <c r="C171" i="6"/>
  <c r="C172" i="6"/>
  <c r="C173" i="6"/>
  <c r="C174" i="6"/>
  <c r="C175" i="6"/>
  <c r="C176" i="6"/>
  <c r="C177" i="6"/>
  <c r="C178" i="6"/>
  <c r="C179" i="6"/>
  <c r="C180" i="6"/>
  <c r="C181" i="6"/>
  <c r="C182" i="6"/>
  <c r="C183" i="6"/>
  <c r="C184" i="6"/>
  <c r="C185" i="6"/>
  <c r="C188" i="6"/>
  <c r="C47" i="6"/>
  <c r="C48" i="6"/>
  <c r="C49" i="6"/>
  <c r="C50" i="6"/>
  <c r="C51" i="6"/>
  <c r="C52" i="6"/>
  <c r="C77" i="6"/>
  <c r="C78" i="6"/>
  <c r="C79" i="6"/>
  <c r="C80" i="6"/>
  <c r="C39" i="6"/>
  <c r="C40" i="6"/>
  <c r="C41" i="6"/>
  <c r="C42" i="6"/>
  <c r="C43" i="6"/>
  <c r="C44" i="6"/>
  <c r="C45" i="6"/>
  <c r="C46" i="6"/>
  <c r="C70" i="6"/>
  <c r="C71" i="6"/>
  <c r="C72" i="6"/>
  <c r="C73" i="6"/>
  <c r="C74" i="6"/>
  <c r="C75" i="6"/>
  <c r="C76" i="6"/>
  <c r="C186" i="6"/>
  <c r="C187" i="6"/>
  <c r="C92" i="6"/>
  <c r="D92" i="6" s="1"/>
  <c r="L92" i="6" s="1"/>
  <c r="C93" i="6"/>
  <c r="D93" i="6" s="1"/>
  <c r="L93" i="6" s="1"/>
  <c r="C94" i="6"/>
  <c r="D94" i="6" s="1"/>
  <c r="L94" i="6" s="1"/>
  <c r="C95" i="6"/>
  <c r="D95" i="6" s="1"/>
  <c r="L95" i="6" s="1"/>
  <c r="C96" i="6"/>
  <c r="D96" i="6" s="1"/>
  <c r="L96" i="6" s="1"/>
  <c r="C97" i="6"/>
  <c r="D97" i="6" s="1"/>
  <c r="L97" i="6" s="1"/>
  <c r="C98" i="6"/>
  <c r="D98" i="6" s="1"/>
  <c r="L98" i="6" s="1"/>
  <c r="C99" i="6"/>
  <c r="D99" i="6" s="1"/>
  <c r="L99" i="6" s="1"/>
  <c r="C100" i="6"/>
  <c r="D100" i="6" s="1"/>
  <c r="L100" i="6" s="1"/>
  <c r="C101" i="6"/>
  <c r="D101" i="6" s="1"/>
  <c r="L101" i="6" s="1"/>
  <c r="C102" i="6"/>
  <c r="D102" i="6" s="1"/>
  <c r="L102" i="6" s="1"/>
  <c r="C103" i="6"/>
  <c r="D103" i="6" s="1"/>
  <c r="L103" i="6" s="1"/>
  <c r="C104" i="6"/>
  <c r="D104" i="6" s="1"/>
  <c r="L104" i="6" s="1"/>
  <c r="C105" i="6"/>
  <c r="D105" i="6" s="1"/>
  <c r="L105" i="6" s="1"/>
  <c r="C106" i="6"/>
  <c r="D106" i="6" s="1"/>
  <c r="L106" i="6" s="1"/>
  <c r="C107" i="6"/>
  <c r="D107" i="6" s="1"/>
  <c r="L107" i="6" s="1"/>
  <c r="C108" i="6"/>
  <c r="D108" i="6" s="1"/>
  <c r="L108" i="6" s="1"/>
  <c r="C109" i="6"/>
  <c r="D109" i="6" s="1"/>
  <c r="L109" i="6" s="1"/>
  <c r="C110" i="6"/>
  <c r="D110" i="6" s="1"/>
  <c r="L110" i="6" s="1"/>
  <c r="C111" i="6"/>
  <c r="D111" i="6" s="1"/>
  <c r="L111" i="6" s="1"/>
  <c r="C112" i="6"/>
  <c r="D112" i="6" s="1"/>
  <c r="L112" i="6" s="1"/>
  <c r="C113" i="6"/>
  <c r="D113" i="6" s="1"/>
  <c r="L113" i="6" s="1"/>
  <c r="C114" i="6"/>
  <c r="D114" i="6" s="1"/>
  <c r="L114" i="6" s="1"/>
  <c r="C115" i="6"/>
  <c r="D115" i="6" s="1"/>
  <c r="L115" i="6" s="1"/>
  <c r="C116" i="6"/>
  <c r="D116" i="6" s="1"/>
  <c r="L116" i="6" s="1"/>
  <c r="C117" i="6"/>
  <c r="D117" i="6" s="1"/>
  <c r="L117" i="6" s="1"/>
  <c r="C21" i="6"/>
  <c r="D21" i="6" s="1"/>
  <c r="L21" i="6" s="1"/>
  <c r="C23" i="6"/>
  <c r="D23" i="6" s="1"/>
  <c r="L23" i="6" s="1"/>
  <c r="C25" i="6"/>
  <c r="D25" i="6" s="1"/>
  <c r="L25" i="6" s="1"/>
  <c r="C26" i="6"/>
  <c r="D26" i="6" s="1"/>
  <c r="L26" i="6" s="1"/>
  <c r="C27" i="6"/>
  <c r="D27" i="6" s="1"/>
  <c r="L27" i="6" s="1"/>
  <c r="C28" i="6"/>
  <c r="D28" i="6" s="1"/>
  <c r="L28" i="6" s="1"/>
  <c r="C143" i="6"/>
  <c r="D143" i="6" s="1"/>
  <c r="L143" i="6" s="1"/>
  <c r="C144" i="6"/>
  <c r="D144" i="6" s="1"/>
  <c r="L144" i="6" s="1"/>
  <c r="C145" i="6"/>
  <c r="D145" i="6" s="1"/>
  <c r="L145" i="6" s="1"/>
  <c r="C148" i="6"/>
  <c r="D148" i="6" s="1"/>
  <c r="L148" i="6" s="1"/>
  <c r="C149" i="6"/>
  <c r="D149" i="6" s="1"/>
  <c r="L149" i="6" s="1"/>
  <c r="C150" i="6"/>
  <c r="D150" i="6" s="1"/>
  <c r="L150" i="6" s="1"/>
  <c r="C152" i="6"/>
  <c r="D152" i="6" s="1"/>
  <c r="L152" i="6" s="1"/>
  <c r="C161" i="6"/>
  <c r="D161" i="6" s="1"/>
  <c r="L161" i="6" s="1"/>
  <c r="C162" i="6"/>
  <c r="D162" i="6" s="1"/>
  <c r="L162" i="6" s="1"/>
  <c r="C163" i="6"/>
  <c r="D163" i="6" s="1"/>
  <c r="L163" i="6" s="1"/>
  <c r="C2" i="6"/>
  <c r="E184" i="21" l="1"/>
  <c r="E184" i="17"/>
  <c r="E201" i="21"/>
  <c r="E201" i="17"/>
  <c r="E198" i="17"/>
  <c r="E198" i="21"/>
</calcChain>
</file>

<file path=xl/sharedStrings.xml><?xml version="1.0" encoding="utf-8"?>
<sst xmlns="http://schemas.openxmlformats.org/spreadsheetml/2006/main" count="7572" uniqueCount="1022">
  <si>
    <t>Group</t>
  </si>
  <si>
    <t>Total</t>
  </si>
  <si>
    <t>Coal</t>
  </si>
  <si>
    <t>Coal gas</t>
  </si>
  <si>
    <t>Oil</t>
  </si>
  <si>
    <t>Bio oil</t>
  </si>
  <si>
    <t>Diesel</t>
  </si>
  <si>
    <t>Gas power fuelmix</t>
  </si>
  <si>
    <t>Network gas</t>
  </si>
  <si>
    <t>Waste mix</t>
  </si>
  <si>
    <t>Wood pellets</t>
  </si>
  <si>
    <t>Torrefied Wood pellets</t>
  </si>
  <si>
    <t>Hydro</t>
  </si>
  <si>
    <t>Wind</t>
  </si>
  <si>
    <t>Solar thermal</t>
  </si>
  <si>
    <t>Solar photovoltaic</t>
  </si>
  <si>
    <t>Geothermal</t>
  </si>
  <si>
    <t>Nuclear</t>
  </si>
  <si>
    <t>Electricity</t>
  </si>
  <si>
    <t>Heat</t>
  </si>
  <si>
    <t>Gross electricity production</t>
  </si>
  <si>
    <t>Gross electricity production - producer combined heat and power</t>
  </si>
  <si>
    <t>Gross electricity production - producer electricity only</t>
  </si>
  <si>
    <t>Gross heat production</t>
  </si>
  <si>
    <t>Gross heat production - producer combined heat and power</t>
  </si>
  <si>
    <t>Gross heat production - producer heat only</t>
  </si>
  <si>
    <t>Transformation input - electricity and heat generation - producer combined heat and power - energy use</t>
  </si>
  <si>
    <t>Transformation input - electricity and heat generation - producer electricity only - energy use</t>
  </si>
  <si>
    <t>Transformation input - electricity and heat generation - producer heat only - energy use</t>
  </si>
  <si>
    <t>Transformation output - electricity and heat generation - producer combined heat and power</t>
  </si>
  <si>
    <t>Transformation output - electricity and heat generation - producer electricity only</t>
  </si>
  <si>
    <t>Transformation output - electricity and heat generation - producer heat only</t>
  </si>
  <si>
    <t>energy_chp_coal_gas</t>
  </si>
  <si>
    <t>energy_heat_burner_ht_crude_oil</t>
  </si>
  <si>
    <t>energy_power_ultra_supercritical_crude_oil</t>
  </si>
  <si>
    <t>energy_power_engine_diesel</t>
  </si>
  <si>
    <t>energy_chp_combined_cycle_ht_network_gas</t>
  </si>
  <si>
    <t>energy_chp_local_engine_ht_network_gas</t>
  </si>
  <si>
    <t>energy_heat_burner_ht_network_gas</t>
  </si>
  <si>
    <t>energy_chp_supercritical_ht_waste_mix</t>
  </si>
  <si>
    <t>energy_heat_burner_ht_waste_mix</t>
  </si>
  <si>
    <t>energy_chp_local_ht_wood_pellets</t>
  </si>
  <si>
    <t>energy_heat_burner_ht_wood_pellets</t>
  </si>
  <si>
    <t>energy_power_hydro_mountain</t>
  </si>
  <si>
    <t>energy_power_hydro_river</t>
  </si>
  <si>
    <t>energy_power_wind_turbine_inland</t>
  </si>
  <si>
    <t>energy_heat_solar_ht_solar_thermal</t>
  </si>
  <si>
    <t>buildings_solar_pv</t>
  </si>
  <si>
    <t>households_solar_pv</t>
  </si>
  <si>
    <t>energy_heat_heatpump_water_water_ht_electricity</t>
  </si>
  <si>
    <t>energy_heat_well_deep_ht_geothermal</t>
  </si>
  <si>
    <t>energy_heat_well_deep_mt_geothermal</t>
  </si>
  <si>
    <t>energy_heat_well_shallow_lt_geothermal</t>
  </si>
  <si>
    <t>Nuclear 2nd Gen</t>
  </si>
  <si>
    <t>key</t>
  </si>
  <si>
    <t>label</t>
  </si>
  <si>
    <t>type</t>
  </si>
  <si>
    <t>electrical output capacity (MW)</t>
  </si>
  <si>
    <t>heat output capacity (MW)</t>
  </si>
  <si>
    <t>electrical output efficiency (%)</t>
  </si>
  <si>
    <t>heat output efficiency (%)</t>
  </si>
  <si>
    <t>full load hours (flh)</t>
  </si>
  <si>
    <t>energy input (TJ)</t>
  </si>
  <si>
    <t>electricity output (TJ)</t>
  </si>
  <si>
    <t>heat output (TJ)</t>
  </si>
  <si>
    <t>comment</t>
  </si>
  <si>
    <t>agriculture_chp_engine_biogas</t>
  </si>
  <si>
    <t>Agriculture biogas CHP</t>
  </si>
  <si>
    <t>chp</t>
  </si>
  <si>
    <t>agriculture_chp_wood_pellets</t>
  </si>
  <si>
    <t>Agriculture biomass CHP</t>
  </si>
  <si>
    <t>agriculture_chp_engine_network_gas</t>
  </si>
  <si>
    <t>Agriculture gas motor CHP</t>
  </si>
  <si>
    <t>energy_chp_local_engine_ht_biogas</t>
  </si>
  <si>
    <t>Biogas CHP (HT)</t>
  </si>
  <si>
    <t>energy_chp_local_engine_mt_biogas</t>
  </si>
  <si>
    <t>Biogas CHP (MT)</t>
  </si>
  <si>
    <t>Biomass CHP (HT)</t>
  </si>
  <si>
    <t>energy_chp_local_mt_wood_pellets</t>
  </si>
  <si>
    <t>Biomass CHP (MT)</t>
  </si>
  <si>
    <t>Biomass heater (HT)</t>
  </si>
  <si>
    <t>heat plant</t>
  </si>
  <si>
    <t>energy_heat_burner_mt_wood_pellets</t>
  </si>
  <si>
    <t>Biomass heater (MT)</t>
  </si>
  <si>
    <t>energy_power_supercritical_coal</t>
  </si>
  <si>
    <t>Coal conventional</t>
  </si>
  <si>
    <t>power plant</t>
  </si>
  <si>
    <t>Coal gas CHP</t>
  </si>
  <si>
    <t>energy_heat_burner_ht_coal</t>
  </si>
  <si>
    <t>Coal heater (HT)</t>
  </si>
  <si>
    <t>energy_heat_burner_mt_coal</t>
  </si>
  <si>
    <t>Coal heater (MT)</t>
  </si>
  <si>
    <t>energy_power_combined_cycle_coal</t>
  </si>
  <si>
    <t>Coal IGCC</t>
  </si>
  <si>
    <t>energy_power_combined_cycle_ccs_coal</t>
  </si>
  <si>
    <t>Coal IGCC + CC</t>
  </si>
  <si>
    <t>energy_power_ultra_supercritical_cofiring_coal</t>
  </si>
  <si>
    <t>Coal pulverized with co-firing</t>
  </si>
  <si>
    <t>Collective heat pump (HT)</t>
  </si>
  <si>
    <t>energy_heat_heatpump_water_water_lt_electricity</t>
  </si>
  <si>
    <t>Collective heat pump (LT)</t>
  </si>
  <si>
    <t>energy_heat_heatpump_water_water_mt_electricity</t>
  </si>
  <si>
    <t>Collective heat pump (MT)</t>
  </si>
  <si>
    <t>energy_power_solar_csp_solar_radiation</t>
  </si>
  <si>
    <t>Concentrated solar power</t>
  </si>
  <si>
    <t>Diesel generator</t>
  </si>
  <si>
    <t>energy_heat_boiler_ht_electricity</t>
  </si>
  <si>
    <t>Electric boiler  (HT)</t>
  </si>
  <si>
    <t>energy_heat_boiler_lt_electricity</t>
  </si>
  <si>
    <t>Electric boiler  (LT)</t>
  </si>
  <si>
    <t>energy_heat_boiler_mt_electricity</t>
  </si>
  <si>
    <t>Electric boiler  (MT)</t>
  </si>
  <si>
    <t>energy_power_combined_cycle_network_gas</t>
  </si>
  <si>
    <t>Gas CCGT</t>
  </si>
  <si>
    <t>energy_power_combined_cycle_ccs_network_gas</t>
  </si>
  <si>
    <t>Gas CCGT + CCS</t>
  </si>
  <si>
    <t>Gas CCGT CHP (HT)</t>
  </si>
  <si>
    <t>energy_chp_combined_cycle_mt_network_gas</t>
  </si>
  <si>
    <t>Gas CCGT CHP (MT)</t>
  </si>
  <si>
    <t>energy_power_engine_network_gas</t>
  </si>
  <si>
    <t>Gas combustion engine</t>
  </si>
  <si>
    <t>energy_power_ultra_supercritical_network_gas</t>
  </si>
  <si>
    <t>Gas conventional</t>
  </si>
  <si>
    <t>Gas heater (HT)</t>
  </si>
  <si>
    <t>energy_heat_burner_mt_network_gas</t>
  </si>
  <si>
    <t>Gas heater (MT)</t>
  </si>
  <si>
    <t>Gas motor CHP (HT)</t>
  </si>
  <si>
    <t>energy_chp_local_engine_mt_network_gas</t>
  </si>
  <si>
    <t>Gas motor CHP (MT)</t>
  </si>
  <si>
    <t>energy_power_turbine_network_gas</t>
  </si>
  <si>
    <t>Gas turbine</t>
  </si>
  <si>
    <t>Geothermal deep (HT)</t>
  </si>
  <si>
    <t>Geothermal deep (MT)</t>
  </si>
  <si>
    <t>Geothermal shallow (LT)</t>
  </si>
  <si>
    <t>energy_heat_well_shallow_heatpump_mt_geothermal</t>
  </si>
  <si>
    <t>Geothermal shallow + heat pump (MT)</t>
  </si>
  <si>
    <t>energy_power_geothermal</t>
  </si>
  <si>
    <t>Goethermal</t>
  </si>
  <si>
    <t>Hydro (mountain)</t>
  </si>
  <si>
    <t>Hydro (river)</t>
  </si>
  <si>
    <t>energy_heat_burner_ht_hydrogen</t>
  </si>
  <si>
    <t>Hydrogen heater (HT)</t>
  </si>
  <si>
    <t>energy_heat_burner_lt_hydrogen</t>
  </si>
  <si>
    <t>Hydrogen heater (LT)</t>
  </si>
  <si>
    <t>energy_heat_burner_mt_hydrogen</t>
  </si>
  <si>
    <t>Hydrogen heater (MT)</t>
  </si>
  <si>
    <t>industry_chp_wood_pellets</t>
  </si>
  <si>
    <t>Industry biomass CHP</t>
  </si>
  <si>
    <t>industry_heat_burner_coal</t>
  </si>
  <si>
    <t>Industry coal heater</t>
  </si>
  <si>
    <t>industry_chp_combined_cycle_gas_power_fuelmix</t>
  </si>
  <si>
    <t>Industry gas CCGT CHP</t>
  </si>
  <si>
    <t>industry_chp_engine_gas_power_fuelmix</t>
  </si>
  <si>
    <t>Industry gas motor CHP</t>
  </si>
  <si>
    <t>industry_chp_turbine_gas_power_fuelmix</t>
  </si>
  <si>
    <t>Industry gas turbine CHP</t>
  </si>
  <si>
    <t>industry_heat_well_geothermal</t>
  </si>
  <si>
    <t>Industry geothermal heater</t>
  </si>
  <si>
    <t>industry_heat_burner_hydrogen</t>
  </si>
  <si>
    <t>Industry hydrogen heater</t>
  </si>
  <si>
    <t>industry_chp_turbine_hydrogen</t>
  </si>
  <si>
    <t>Industry hydrogen turbine CHP</t>
  </si>
  <si>
    <t>industry_heat_burner_lignite</t>
  </si>
  <si>
    <t>Industry lignite heater</t>
  </si>
  <si>
    <t>industry_heat_burner_crude_oil</t>
  </si>
  <si>
    <t>Industry oil heater</t>
  </si>
  <si>
    <t>industry_chp_ultra_supercritical_coal</t>
  </si>
  <si>
    <t>Industry pulverized coal CHP</t>
  </si>
  <si>
    <t>energy_power_ultra_supercritical_lignite</t>
  </si>
  <si>
    <t>Lignite</t>
  </si>
  <si>
    <t>energy_power_ultra_supercritical_oxyfuel_ccs_lignite</t>
  </si>
  <si>
    <t>Lignite + CC</t>
  </si>
  <si>
    <t>energy_chp_ultra_supercritical_ht_lignite</t>
  </si>
  <si>
    <t>Lignite CHP (HT)</t>
  </si>
  <si>
    <t>energy_chp_ultra_supercritical_mt_lignite</t>
  </si>
  <si>
    <t>Lignite CHP (MT)</t>
  </si>
  <si>
    <t>energy_power_nuclear_gen2_uranium_oxide</t>
  </si>
  <si>
    <t>energy_power_nuclear_gen3_uranium_oxide</t>
  </si>
  <si>
    <t>Nuclear 3rd Gen</t>
  </si>
  <si>
    <t>Oil heater (HT)</t>
  </si>
  <si>
    <t>energy_heat_burner_mt_crude_oil</t>
  </si>
  <si>
    <t>Oil heater (MT)</t>
  </si>
  <si>
    <t>Oil plant</t>
  </si>
  <si>
    <t>energy_power_ultra_supercritical_coal</t>
  </si>
  <si>
    <t>Pulverized coal</t>
  </si>
  <si>
    <t>energy_power_ultra_supercritical_ccs_coal</t>
  </si>
  <si>
    <t>Pulverized coal + CC</t>
  </si>
  <si>
    <t>energy_chp_ultra_supercritical_ht_coal</t>
  </si>
  <si>
    <t>Pulverized coal CHP (HT)</t>
  </si>
  <si>
    <t>energy_chp_ultra_supercritical_mt_coal</t>
  </si>
  <si>
    <t>Pulverized coal CHP (MT)</t>
  </si>
  <si>
    <t>energy_chp_ultra_supercritical_cofiring_ht_coal</t>
  </si>
  <si>
    <t>Pulverized coal CHP with co-firing (HT)</t>
  </si>
  <si>
    <t>energy_chp_ultra_supercritical_cofiring_mt_coal</t>
  </si>
  <si>
    <t>Pulverized coal CHP with co-firing (MT)</t>
  </si>
  <si>
    <t>Solar PV buildings</t>
  </si>
  <si>
    <t>Solar PV households</t>
  </si>
  <si>
    <t>energy_power_solar_pv_solar_radiation</t>
  </si>
  <si>
    <t>Solar PV plant</t>
  </si>
  <si>
    <t>Solar thermal (HT)</t>
  </si>
  <si>
    <t>energy_heat_solar_lt_solar_thermal</t>
  </si>
  <si>
    <t>Solar thermal (LT)</t>
  </si>
  <si>
    <t>energy_heat_solar_mt_solar_thermal</t>
  </si>
  <si>
    <t>Solar thermal (MT)</t>
  </si>
  <si>
    <t>Waste CHP (HT)</t>
  </si>
  <si>
    <t>energy_chp_supercritical_mt_waste_mix</t>
  </si>
  <si>
    <t>Waste CHP (MT)</t>
  </si>
  <si>
    <t>Waste heater (HT)</t>
  </si>
  <si>
    <t>energy_heat_burner_mt_waste_mix</t>
  </si>
  <si>
    <t>Waste heater (MT)</t>
  </si>
  <si>
    <t>energy_power_supercritical_waste_mix</t>
  </si>
  <si>
    <t>Waste incinerator</t>
  </si>
  <si>
    <t>energy_power_supercritical_ccs_waste_mix</t>
  </si>
  <si>
    <t>Waste incinerator + CCS</t>
  </si>
  <si>
    <t>energy_power_wind_turbine_coastal</t>
  </si>
  <si>
    <t>Wind (coastal)</t>
  </si>
  <si>
    <t>Wind (inland)</t>
  </si>
  <si>
    <t>energy_power_wind_turbine_offshore</t>
  </si>
  <si>
    <t>Wind (offshore)</t>
  </si>
  <si>
    <t>method</t>
  </si>
  <si>
    <t>electricity</t>
  </si>
  <si>
    <t>heat</t>
  </si>
  <si>
    <t>input_agriculture_chp_engine_biogas_electricity_output_conversion</t>
  </si>
  <si>
    <t>input_agriculture_chp_engine_biogas_steam_hot_water_output_conversion</t>
  </si>
  <si>
    <t>input_agriculture_chp_engine_network_gas_dispatchable_electricity_output_conversion</t>
  </si>
  <si>
    <t>input_agriculture_chp_engine_network_gas_dispatchable_steam_hot_water_output_conversion</t>
  </si>
  <si>
    <t>input_agriculture_chp_wood_pellets_electricity_output_conversion</t>
  </si>
  <si>
    <t>input_agriculture_chp_wood_pellets_steam_hot_water_output_conversion</t>
  </si>
  <si>
    <t>input_energy_chp_combined_cycle_network_gas_electricity_output_conversion</t>
  </si>
  <si>
    <t>input_energy_chp_combined_cycle_network_gas_steam_hot_water_output_conversion</t>
  </si>
  <si>
    <t>input_energy_chp_local_engine_biogas_electricity_output_conversion</t>
  </si>
  <si>
    <t>input_energy_chp_local_engine_biogas_steam_hot_water_output_conversion</t>
  </si>
  <si>
    <t>input_energy_chp_local_engine_network_gas_electricity_output_conversion</t>
  </si>
  <si>
    <t>input_energy_chp_local_engine_network_gas_steam_hot_water_output_conversion</t>
  </si>
  <si>
    <t>input_energy_chp_local_wood_pellets_electricity_output_conversion</t>
  </si>
  <si>
    <t>input_energy_chp_local_wood_pellets_steam_hot_water_output_conversion</t>
  </si>
  <si>
    <t>input_energy_chp_supercritical_waste_mix_electricity_output_conversion</t>
  </si>
  <si>
    <t>input_energy_chp_supercritical_waste_mix_steam_hot_water_output_conversion</t>
  </si>
  <si>
    <t>input_energy_chp_ultra_supercritical_coal_electricity_output_conversion</t>
  </si>
  <si>
    <t>input_energy_chp_ultra_supercritical_coal_steam_hot_water_output_conversion</t>
  </si>
  <si>
    <t>input_energy_chp_ultra_supercritical_cofiring_coal_electricity_output_conversion</t>
  </si>
  <si>
    <t>input_energy_chp_ultra_supercritical_cofiring_coal_steam_hot_water_output_conversion</t>
  </si>
  <si>
    <t>input_energy_chp_ultra_supercritical_lignite_electricity_output_conversion</t>
  </si>
  <si>
    <t>input_energy_chp_ultra_supercritical_lignite_steam_hot_water_output_conversion</t>
  </si>
  <si>
    <t>input_energy_heat_boiler_electricity_steam_hot_water_output_conversion</t>
  </si>
  <si>
    <t>input_energy_heat_burner_coal_steam_hot_water_output_conversion</t>
  </si>
  <si>
    <t>input_energy_heat_burner_crude_oil_steam_hot_water_output_conversion</t>
  </si>
  <si>
    <t>input_energy_heat_burner_hydrogen_steam_hot_water_output_conversion</t>
  </si>
  <si>
    <t>input_energy_heat_burner_network_gas_steam_hot_water_output_conversion</t>
  </si>
  <si>
    <t>input_energy_heat_burner_waste_mix_steam_hot_water_output_conversion</t>
  </si>
  <si>
    <t>input_energy_heat_burner_wood_pellets_steam_hot_water_output_conversion</t>
  </si>
  <si>
    <t>input_energy_power_combined_cycle_ccs_coal_electricity_output_conversion</t>
  </si>
  <si>
    <t>input_energy_power_combined_cycle_ccs_network_gas_electricity_output_conversion</t>
  </si>
  <si>
    <t>input_energy_power_combined_cycle_coal_electricity_output_conversion</t>
  </si>
  <si>
    <t>input_energy_power_combined_cycle_network_gas_electricity_output_conversion</t>
  </si>
  <si>
    <t>input_energy_power_engine_diesel_electricity_output_conversion</t>
  </si>
  <si>
    <t>input_energy_power_engine_network_gas_electricity_output_conversion</t>
  </si>
  <si>
    <t>input_energy_power_nuclear_gen2_uranium_oxide_electricity_output_conversion</t>
  </si>
  <si>
    <t>input_energy_power_nuclear_gen3_uranium_oxide_electricity_output_conversion</t>
  </si>
  <si>
    <t>input_energy_power_supercritical_ccs_waste_mix_electricity_output_conversion</t>
  </si>
  <si>
    <t>input_energy_power_supercritical_coal_electricity_output_conversion</t>
  </si>
  <si>
    <t>input_energy_power_supercritical_waste_mix_electricity_output_conversion</t>
  </si>
  <si>
    <t>input_energy_power_turbine_network_gas_electricity_output_conversion</t>
  </si>
  <si>
    <t>input_energy_power_ultra_supercritical_ccs_coal_electricity_output_conversion</t>
  </si>
  <si>
    <t>input_energy_power_ultra_supercritical_coal_electricity_output_conversion</t>
  </si>
  <si>
    <t>input_energy_power_ultra_supercritical_cofiring_coal_electricity_output_conversion</t>
  </si>
  <si>
    <t>input_energy_power_ultra_supercritical_crude_oil_electricity_output_conversion</t>
  </si>
  <si>
    <t>input_energy_power_ultra_supercritical_lignite_electricity_output_conversion</t>
  </si>
  <si>
    <t>input_energy_power_ultra_supercritical_network_gas_electricity_output_conversion</t>
  </si>
  <si>
    <t>input_energy_power_ultra_supercritical_oxyfuel_ccs_lignite_electricity_output_conversion</t>
  </si>
  <si>
    <t>input_industry_chp_combined_cycle_gas_power_fuelmix_electricity_output_conversion</t>
  </si>
  <si>
    <t>input_industry_chp_combined_cycle_gas_power_fuelmix_steam_hot_water_output_conversion</t>
  </si>
  <si>
    <t>input_industry_chp_engine_gas_power_fuelmix_electricity_output_conversion</t>
  </si>
  <si>
    <t>input_industry_chp_engine_gas_power_fuelmix_steam_hot_water_output_conversion</t>
  </si>
  <si>
    <t>input_industry_chp_turbine_gas_power_fuelmix_electricity_output_conversion</t>
  </si>
  <si>
    <t>input_industry_chp_turbine_gas_power_fuelmix_steam_hot_water_output_conversion</t>
  </si>
  <si>
    <t>input_industry_chp_turbine_hydrogen_electricity_output_conversion</t>
  </si>
  <si>
    <t>input_industry_chp_turbine_hydrogen_steam_hot_water_output_conversion</t>
  </si>
  <si>
    <t>input_industry_chp_ultra_supercritical_coal_electricity_output_conversion</t>
  </si>
  <si>
    <t>input_industry_chp_ultra_supercritical_coal_steam_hot_water_output_conversion</t>
  </si>
  <si>
    <t>input_industry_chp_wood_pellets_electricity_output_conversion</t>
  </si>
  <si>
    <t>input_industry_chp_wood_pellets_steam_hot_water_output_conversion</t>
  </si>
  <si>
    <t>input_industry_heat_burner_coal_steam_hot_water_output_conversion</t>
  </si>
  <si>
    <t>input_industry_heat_burner_crude_oil_steam_hot_water_output_conversion</t>
  </si>
  <si>
    <t>input_industry_heat_burner_hydrogen_steam_hot_water_output_conversion</t>
  </si>
  <si>
    <t>input_industry_heat_burner_lignite_steam_hot_water_output_conversion</t>
  </si>
  <si>
    <t>input_energy_chp_combined_cycle_ht_network_gas_production</t>
  </si>
  <si>
    <t>input_energy_chp_combined_cycle_mt_network_gas_production</t>
  </si>
  <si>
    <t>input_energy_chp_local_engine_ht_network_gas_production</t>
  </si>
  <si>
    <t>input_energy_chp_local_engine_mt_network_gas_production</t>
  </si>
  <si>
    <t>input_energy_chp_ultra_supercritical_cofiring_ht_coal_production</t>
  </si>
  <si>
    <t>input_energy_chp_ultra_supercritical_cofiring_mt_coal_production</t>
  </si>
  <si>
    <t>input_energy_chp_ultra_supercritical_ht_coal_production</t>
  </si>
  <si>
    <t>input_energy_chp_ultra_supercritical_ht_lignite_production</t>
  </si>
  <si>
    <t>input_energy_chp_ultra_supercritical_mt_coal_production</t>
  </si>
  <si>
    <t>input_energy_chp_ultra_supercritical_mt_lignite_production</t>
  </si>
  <si>
    <t>input_energy_power_combined_cycle_ccs_coal_production</t>
  </si>
  <si>
    <t>input_energy_power_combined_cycle_ccs_network_gas_production</t>
  </si>
  <si>
    <t>input_energy_power_combined_cycle_coal_production</t>
  </si>
  <si>
    <t>input_energy_power_combined_cycle_network_gas_production</t>
  </si>
  <si>
    <t>input_energy_power_engine_diesel_production</t>
  </si>
  <si>
    <t>input_energy_power_engine_network_gas_production</t>
  </si>
  <si>
    <t>input_energy_power_nuclear_gen2_uranium_oxide_production</t>
  </si>
  <si>
    <t>input_energy_power_nuclear_gen3_uranium_oxide_production</t>
  </si>
  <si>
    <t>input_energy_power_supercritical_coal_production</t>
  </si>
  <si>
    <t>input_energy_power_turbine_network_gas_production</t>
  </si>
  <si>
    <t>input_energy_power_ultra_supercritical_ccs_coal_production</t>
  </si>
  <si>
    <t>input_energy_power_ultra_supercritical_coal_production</t>
  </si>
  <si>
    <t>input_energy_power_ultra_supercritical_cofiring_coal_production</t>
  </si>
  <si>
    <t>input_energy_power_ultra_supercritical_crude_oil_production</t>
  </si>
  <si>
    <t>input_energy_power_ultra_supercritical_lignite_production</t>
  </si>
  <si>
    <t>input_energy_power_ultra_supercritical_network_gas_production</t>
  </si>
  <si>
    <t>input_energy_power_ultra_supercritical_oxyfuel_ccs_lignite_production</t>
  </si>
  <si>
    <t>agriculture_chp_engine_biogas_full_load_hours</t>
  </si>
  <si>
    <t>agriculture_chp_engine_network_gas_dispatchable_full_load_hours</t>
  </si>
  <si>
    <t>agriculture_chp_wood_pellets_full_load_hours</t>
  </si>
  <si>
    <t>energy_chp_coal_gas_full_load_hours</t>
  </si>
  <si>
    <t>energy_power_combined_cycle_coal_gas_full_load_hours</t>
  </si>
  <si>
    <t>energy_power_combined_cycle_network_gas_full_load_hours</t>
  </si>
  <si>
    <t>energy_power_engine_diesel_full_load_hours</t>
  </si>
  <si>
    <t>energy_power_engine_network_gas_full_load_hours</t>
  </si>
  <si>
    <t>energy_power_geothermal_full_load_hours</t>
  </si>
  <si>
    <t>energy_power_hydro_mountain_full_load_hours</t>
  </si>
  <si>
    <t>energy_power_hydro_river_full_load_hours</t>
  </si>
  <si>
    <t>energy_power_nuclear_gen2_uranium_oxide_full_load_hours</t>
  </si>
  <si>
    <t>energy_power_nuclear_gen3_uranium_oxide_full_load_hours</t>
  </si>
  <si>
    <t>energy_power_supercritical_ccs_waste_mix_full_load_hours</t>
  </si>
  <si>
    <t>energy_power_supercritical_coal_full_load_hours</t>
  </si>
  <si>
    <t>energy_power_supercritical_waste_mix_full_load_hours</t>
  </si>
  <si>
    <t>energy_power_turbine_network_gas_full_load_hours</t>
  </si>
  <si>
    <t>energy_power_ultra_supercritical_ccs_coal_full_load_hours</t>
  </si>
  <si>
    <t>energy_power_ultra_supercritical_coal_full_load_hours</t>
  </si>
  <si>
    <t>energy_power_ultra_supercritical_cofiring_coal_full_load_hours</t>
  </si>
  <si>
    <t>energy_power_ultra_supercritical_crude_oil_full_load_hours</t>
  </si>
  <si>
    <t>energy_power_ultra_supercritical_lignite_full_load_hours</t>
  </si>
  <si>
    <t>energy_power_ultra_supercritical_network_gas_full_load_hours</t>
  </si>
  <si>
    <t>energy_power_ultra_supercritical_oxyfuel_ccs_lignite_full_load_hours</t>
  </si>
  <si>
    <t>energy_power_wind_turbine_coastal_full_load_hours</t>
  </si>
  <si>
    <t>energy_power_wind_turbine_inland_full_load_hours</t>
  </si>
  <si>
    <t>flh_solar_pv_solar_radiation_max</t>
  </si>
  <si>
    <t>industry_chp_combined_cycle_gas_power_fuelmix_full_load_hours</t>
  </si>
  <si>
    <t>industry_chp_engine_gas_power_fuelmix_full_load_hours</t>
  </si>
  <si>
    <t>industry_chp_turbine_gas_power_fuelmix_full_load_hours</t>
  </si>
  <si>
    <t>industry_chp_turbine_hydrogen_full_load_hours</t>
  </si>
  <si>
    <t>industry_chp_ultra_supercritical_coal_full_load_hours</t>
  </si>
  <si>
    <t>industry_chp_wood_pellets_full_load_hours</t>
  </si>
  <si>
    <t>industry_heat_burner_coal_full_load_hours</t>
  </si>
  <si>
    <t>industry_heat_burner_crude_oil_full_load_hours</t>
  </si>
  <si>
    <t>industry_heat_burner_hydrogen_full_load_hours</t>
  </si>
  <si>
    <t>industry_heat_burner_lignite_full_load_hours</t>
  </si>
  <si>
    <t>input_energy_chp_combined_cycle_network_gas_full_load_hours</t>
  </si>
  <si>
    <t>input_energy_chp_local_engine_biogas_full_load_hours</t>
  </si>
  <si>
    <t>input_energy_chp_local_engine_network_gas_full_load_hours</t>
  </si>
  <si>
    <t>input_energy_chp_local_wood_pellets_full_load_hours</t>
  </si>
  <si>
    <t>input_energy_chp_supercritical_waste_mix_full_load_hours</t>
  </si>
  <si>
    <t>input_energy_chp_ultra_supercritical_coal_full_load_hours</t>
  </si>
  <si>
    <t>input_energy_chp_ultra_supercritical_cofiring_coal_full_load_hours</t>
  </si>
  <si>
    <t>input_energy_chp_ultra_supercritical_lignite_full_load_hours</t>
  </si>
  <si>
    <t>input_energy_heat_burner_coal_full_load_hours</t>
  </si>
  <si>
    <t>input_energy_heat_burner_crude_oil_full_load_hours</t>
  </si>
  <si>
    <t>input_energy_heat_burner_network_gas_full_load_hours</t>
  </si>
  <si>
    <t>input_energy_heat_burner_waste_mix_full_load_hours</t>
  </si>
  <si>
    <t>input_energy_heat_burner_wood_pellets_full_load_hours</t>
  </si>
  <si>
    <t>input_energy_heat_heatpump_water_water_electricity_full_load_hours</t>
  </si>
  <si>
    <t>input_energy_heat_solar_solar_thermal_full_load_hours</t>
  </si>
  <si>
    <t>input_energy_power_wind_turbine_offshore_full_load_hours</t>
  </si>
  <si>
    <t>input_solar_panels_roofs_and_parks_full_load_hours</t>
  </si>
  <si>
    <t>input_energy_heat_boiler_ht_electricity_production</t>
  </si>
  <si>
    <t>input_energy_heat_boiler_lt_electricity_production</t>
  </si>
  <si>
    <t>input_energy_heat_boiler_mt_electricity_production</t>
  </si>
  <si>
    <t>input_energy_heat_burner_ht_coal_production</t>
  </si>
  <si>
    <t>input_energy_heat_burner_ht_crude_oil_production</t>
  </si>
  <si>
    <t>input_energy_heat_burner_ht_hydrogen_production</t>
  </si>
  <si>
    <t>input_energy_heat_burner_ht_network_gas_production</t>
  </si>
  <si>
    <t>input_energy_heat_burner_ht_waste_mix_production</t>
  </si>
  <si>
    <t>input_energy_heat_burner_ht_wood_pellets_production</t>
  </si>
  <si>
    <t>input_energy_heat_burner_lt_hydrogen_production</t>
  </si>
  <si>
    <t>input_energy_heat_burner_mt_coal_production</t>
  </si>
  <si>
    <t>input_energy_heat_burner_mt_crude_oil_production</t>
  </si>
  <si>
    <t>input_energy_heat_burner_mt_hydrogen_production</t>
  </si>
  <si>
    <t>input_energy_heat_burner_mt_network_gas_production</t>
  </si>
  <si>
    <t>input_energy_heat_burner_mt_waste_mix_production</t>
  </si>
  <si>
    <t>input_energy_heat_burner_mt_wood_pellets_production</t>
  </si>
  <si>
    <t>input_energy_heat_heatpump_water_water_ht_electricity_production</t>
  </si>
  <si>
    <t>input_energy_heat_heatpump_water_water_lt_electricity_production</t>
  </si>
  <si>
    <t>input_energy_heat_heatpump_water_water_mt_electricity_production</t>
  </si>
  <si>
    <t>input_energy_heat_solar_ht_solar_thermal_production</t>
  </si>
  <si>
    <t>input_energy_heat_solar_lt_solar_thermal_production</t>
  </si>
  <si>
    <t>input_energy_heat_solar_mt_solar_thermal_production</t>
  </si>
  <si>
    <t>input_energy_heat_well_deep_ht_geothermal_production</t>
  </si>
  <si>
    <t>input_energy_heat_well_deep_mt_geothermal_production</t>
  </si>
  <si>
    <t>input_energy_heat_well_shallow_heatpump_mt_geothermal_production</t>
  </si>
  <si>
    <t>input_energy_heat_well_shallow_lt_geothermal_production</t>
  </si>
  <si>
    <t>input_energy_chp_local_engine_ht_biogas_production</t>
  </si>
  <si>
    <t>input_energy_chp_local_engine_mt_biogas_production</t>
  </si>
  <si>
    <t>input_energy_chp_local_ht_wood_pellets_production</t>
  </si>
  <si>
    <t>input_energy_chp_local_mt_wood_pellets_production</t>
  </si>
  <si>
    <t>input_energy_chp_supercritical_ht_waste_mix_production</t>
  </si>
  <si>
    <t>input_energy_chp_supercritical_mt_waste_mix_production</t>
  </si>
  <si>
    <t>input_energy_power_geothermal_production</t>
  </si>
  <si>
    <t>input_energy_power_hydro_mountain_production</t>
  </si>
  <si>
    <t>input_energy_power_hydro_river_production</t>
  </si>
  <si>
    <t>input_energy_power_solar_csp_solar_radiation_production</t>
  </si>
  <si>
    <t>input_energy_power_solar_pv_solar_radiation_production</t>
  </si>
  <si>
    <t>input_energy_power_supercritical_ccs_waste_mix_production</t>
  </si>
  <si>
    <t>input_energy_power_supercritical_waste_mix_production</t>
  </si>
  <si>
    <t>input_energy_power_wind_turbine_coastal_production</t>
  </si>
  <si>
    <t>input_energy_power_wind_turbine_inland_production</t>
  </si>
  <si>
    <t>input_energy_power_wind_turbine_offshore_production</t>
  </si>
  <si>
    <t>efficiency</t>
  </si>
  <si>
    <t>full_load_hours</t>
  </si>
  <si>
    <t>carrier</t>
  </si>
  <si>
    <t>plant</t>
  </si>
  <si>
    <t>power</t>
  </si>
  <si>
    <t>type corrected</t>
  </si>
  <si>
    <t>type raw</t>
  </si>
  <si>
    <t>plant raw</t>
  </si>
  <si>
    <t>value</t>
  </si>
  <si>
    <t>ETLocal key</t>
  </si>
  <si>
    <t>all primary solid biofuels are wood pellets</t>
  </si>
  <si>
    <t>ignore electricity only flow</t>
  </si>
  <si>
    <t>no mapping of CHP or HP</t>
  </si>
  <si>
    <t>Power plant</t>
  </si>
  <si>
    <t>Heat plant</t>
  </si>
  <si>
    <t>electricity_output</t>
  </si>
  <si>
    <t>heat_output</t>
  </si>
  <si>
    <t>electricity_efficiency</t>
  </si>
  <si>
    <t>heat_efficiency</t>
  </si>
  <si>
    <t>producer</t>
  </si>
  <si>
    <t>energy_power_combined_cycle_coal_gas</t>
  </si>
  <si>
    <t>Assumption</t>
  </si>
  <si>
    <t>Derived from energy balance</t>
  </si>
  <si>
    <t>Derived from energy balance and installed capacity from ENTSO-E: https://transparency.entsoe.eu/generation/r2/installedGenerationCapacityAggregation/show</t>
  </si>
  <si>
    <t>Derived from energy balance and installed capacity from Eurostat: https://doi.org/10.2908/NRG_INF_EPCRW</t>
  </si>
  <si>
    <t>Derived from energy balance, assumption all to HT</t>
  </si>
  <si>
    <t>Assumptions</t>
  </si>
  <si>
    <t>All coal to collective, no split to industry</t>
  </si>
  <si>
    <t>No oil CHP in ETM, only consider PP and HP flows</t>
  </si>
  <si>
    <t>Not in ETM</t>
  </si>
  <si>
    <t>Only PP flows, CHP and HP not in ETM</t>
  </si>
  <si>
    <t>Ignore</t>
  </si>
  <si>
    <t>Allocated to CCGT</t>
  </si>
  <si>
    <t>all primary solid biofuels assumed to be wood pellets</t>
  </si>
  <si>
    <t>assumed all flows to mountain</t>
  </si>
  <si>
    <t>assumed all flows to wind onshore</t>
  </si>
  <si>
    <t>all flows assumed to PV plant</t>
  </si>
  <si>
    <t>requires adding flow electric boiler</t>
  </si>
  <si>
    <t>ignore diesel or calculate capacity, or allocate to oil</t>
  </si>
  <si>
    <t>CHP heat efficiency</t>
  </si>
  <si>
    <t>PP fossil  e efficiency</t>
  </si>
  <si>
    <t>CHP e efficiency</t>
  </si>
  <si>
    <t>HP heat efficiency</t>
  </si>
  <si>
    <t>full load hours CHP and HP</t>
  </si>
  <si>
    <t>installed capacities known, electrical efficiency of renewables assumed 1</t>
  </si>
  <si>
    <t>agriculture_final_demand_electricity_demand</t>
  </si>
  <si>
    <t>agriculture_final_demand_network_gas_demand</t>
  </si>
  <si>
    <t>input_agriculture_final_demand_steam_hot_water_demand</t>
  </si>
  <si>
    <t>agriculture_final_demand_wood_pellets_demand</t>
  </si>
  <si>
    <t>input_agriculture_final_demand_crude_oil_demand</t>
  </si>
  <si>
    <t>agriculture_final_demand_hydrogen_demand</t>
  </si>
  <si>
    <t>input_percentage_of_central_mt_steam_hot_water_agriculture_final_demand_steam_hot_water</t>
  </si>
  <si>
    <t>input_percentage_of_central_ht_steam_hot_water_agriculture_final_demand_steam_hot_water</t>
  </si>
  <si>
    <t>input_percentage_of_local_steam_hot_water_agriculture_final_demand_steam_hot_water</t>
  </si>
  <si>
    <t>input_percentage_of_diesel_agriculture_final_demand_crude_oil</t>
  </si>
  <si>
    <t>input_percentage_of_biodiesel_agriculture_final_demand_crude_oil</t>
  </si>
  <si>
    <t>input_percentage_of_kerosene_agriculture_final_demand_crude_oil</t>
  </si>
  <si>
    <t>input_percentage_of_bio_kerosene_agriculture_final_demand_crude_oil</t>
  </si>
  <si>
    <t>input_percentage_of_lpg_agriculture_final_demand_crude_oil</t>
  </si>
  <si>
    <t>input_percentage_of_bio_oil_agriculture_final_demand_crude_oil</t>
  </si>
  <si>
    <t>input_percentage_of_crude_oil_agriculture_final_demand_crude_oil</t>
  </si>
  <si>
    <t>agriculture_chp_engine_network_gas_dispatchable_demand</t>
  </si>
  <si>
    <t>agriculture_chp_engine_biogas_demand</t>
  </si>
  <si>
    <t>agriculture_chp_wood_pellets_demand</t>
  </si>
  <si>
    <t>analysis_year</t>
  </si>
  <si>
    <t>file_carriers_natural_gas_co2_conversion_per_mj</t>
  </si>
  <si>
    <t>file_carriers_crude_oil_co2_conversion_per_mj</t>
  </si>
  <si>
    <t>file_carriers_coal_co2_conversion_per_mj</t>
  </si>
  <si>
    <t>file_carriers_lignite_co2_conversion_per_mj</t>
  </si>
  <si>
    <t>file_carriers_non_biogenic_waste_co2_conversion_per_mj</t>
  </si>
  <si>
    <t>file_carriers_propane_co2_conversion_per_mj</t>
  </si>
  <si>
    <t>file_carriers_diesel_co2_conversion_per_mj</t>
  </si>
  <si>
    <t>file_carriers_gasoline_co2_conversion_per_mj</t>
  </si>
  <si>
    <t>file_carriers_heavy_fuel_oil_co2_conversion_per_mj</t>
  </si>
  <si>
    <t>file_carriers_kerosene_co2_conversion_per_mj</t>
  </si>
  <si>
    <t>file_carriers_lng_co2_conversion_per_mj</t>
  </si>
  <si>
    <t>file_carriers_lpg_co2_conversion_per_mj</t>
  </si>
  <si>
    <t>file_carriers_imported_electricity_co2_conversion_per_mj</t>
  </si>
  <si>
    <t>file_carriers_imported_heat_co2_conversion_per_mj</t>
  </si>
  <si>
    <t>file_carriers_imported_hydrogen_co2_conversion_per_mj</t>
  </si>
  <si>
    <t>file_carriers_imported_ammonia_co2_conversion_per_mj</t>
  </si>
  <si>
    <t>co2_emission_1990</t>
  </si>
  <si>
    <t>co2_emission_1990_aviation_bunkers</t>
  </si>
  <si>
    <t>co2_emission_1990_marine_bunkers</t>
  </si>
  <si>
    <t>energetic_emissions_other_ghg_households</t>
  </si>
  <si>
    <t>energetic_emissions_other_ghg_buildings</t>
  </si>
  <si>
    <t>energetic_emissions_other_ghg_transport</t>
  </si>
  <si>
    <t>energetic_emissions_other_ghg_agriculture</t>
  </si>
  <si>
    <t>energetic_emissions_other_ghg_industry</t>
  </si>
  <si>
    <t>energetic_emissions_other_ghg_energy</t>
  </si>
  <si>
    <t>non_energetic_emissions_co2_chemical_industry</t>
  </si>
  <si>
    <t>non_energetic_emissions_co2_waste_management</t>
  </si>
  <si>
    <t>non_energetic_emissions_co2_other_industry</t>
  </si>
  <si>
    <t>non_energetic_emissions_co2_agriculture_manure</t>
  </si>
  <si>
    <t>non_energetic_emissions_co2_agriculture_soil_cultivation</t>
  </si>
  <si>
    <t>indirect_emissions_co2</t>
  </si>
  <si>
    <t>non_energetic_emissions_other_ghg_chemical_industry</t>
  </si>
  <si>
    <t>non_energetic_emissions_other_ghg_waste_management</t>
  </si>
  <si>
    <t>non_energetic_emissions_other_ghg_other_industry</t>
  </si>
  <si>
    <t>non_energetic_emissions_other_ghg_agriculture_manure</t>
  </si>
  <si>
    <t>non_energetic_emissions_other_ghg_agriculture_soil_cultivation</t>
  </si>
  <si>
    <t>non_energetic_emissions_other_ghg_agriculture_fermentation</t>
  </si>
  <si>
    <t>non_energetic_emissions_other_ghg_agriculture_other</t>
  </si>
  <si>
    <t>total_land_area</t>
  </si>
  <si>
    <t>areable_land</t>
  </si>
  <si>
    <t>offshore_suitable_for_wind</t>
  </si>
  <si>
    <t>coast_line</t>
  </si>
  <si>
    <t>lv_net_total_costs_present</t>
  </si>
  <si>
    <t>mv_net_total_costs_present</t>
  </si>
  <si>
    <t>hv_net_total_costs_present</t>
  </si>
  <si>
    <t>lv_mv_trafo_total_costs_present</t>
  </si>
  <si>
    <t>mv_hv_trafo_total_costs_present</t>
  </si>
  <si>
    <t>offshore_net_costs_present</t>
  </si>
  <si>
    <t>interconnection_net_costs_present</t>
  </si>
  <si>
    <t>annual_infrastructure_cost_gas</t>
  </si>
  <si>
    <t>lv_net_spare_capacity</t>
  </si>
  <si>
    <t>mv_net_spare_capacity</t>
  </si>
  <si>
    <t>hv_net_spare_capacity</t>
  </si>
  <si>
    <t>lv_mv_trafo_spare_capacity</t>
  </si>
  <si>
    <t>mv_hv_trafo_spare_capacity</t>
  </si>
  <si>
    <t>interconnector_capacity</t>
  </si>
  <si>
    <t>lv_net_capacity_per_step</t>
  </si>
  <si>
    <t>lv_net_costs_per_capacity_step</t>
  </si>
  <si>
    <t>mv_net_capacity_per_step</t>
  </si>
  <si>
    <t>mv_net_costs_per_capacity_step</t>
  </si>
  <si>
    <t>hv_net_capacity_per_step</t>
  </si>
  <si>
    <t>hv_net_costs_per_capacity_step</t>
  </si>
  <si>
    <t>lv_mv_trafo_capacity_per_step</t>
  </si>
  <si>
    <t>lv_mv_trafo_costs_per_capacity_step</t>
  </si>
  <si>
    <t>mv_hv_trafo_capacity_per_step</t>
  </si>
  <si>
    <t>mv_hv_trafo_costs_per_capacity_step</t>
  </si>
  <si>
    <t>heat_length_of_distribution_pipelines_in_meter_per_residence_object_first_bracket</t>
  </si>
  <si>
    <t>heat_length_of_distribution_pipelines_in_meter_per_residence_object_second_bracket</t>
  </si>
  <si>
    <t>heat_length_of_distribution_pipelines_in_meter_per_residence_object_third_bracket</t>
  </si>
  <si>
    <t>heat_length_of_distribution_pipelines_in_meter_per_residence_object_fourth_bracket</t>
  </si>
  <si>
    <t>heat_length_of_distribution_pipelines_in_meter_per_residence_object_fifth_bracket</t>
  </si>
  <si>
    <t>heat_length_of_connection_pipelines_in_meter_per_residence_first_bracket</t>
  </si>
  <si>
    <t>heat_length_of_connection_pipelines_in_meter_per_residence_second_bracket</t>
  </si>
  <si>
    <t>heat_length_of_connection_pipelines_in_meter_per_residence_third_bracket</t>
  </si>
  <si>
    <t>heat_length_of_connection_pipelines_in_meter_per_residence_fourth_bracket</t>
  </si>
  <si>
    <t>heat_length_of_connection_pipelines_in_meter_per_residence_fifth_bracket</t>
  </si>
  <si>
    <t>buildings_final_demand_electricity_buildings_final_demand_for_lighting_electricity_parent_share</t>
  </si>
  <si>
    <t>buildings_final_demand_electricity_buildings_final_demand_for_space_heating_electricity_parent_share</t>
  </si>
  <si>
    <t>buildings_final_demand_electricity_buildings_final_demand_for_appliances_electricity_parent_share</t>
  </si>
  <si>
    <t>buildings_final_demand_electricity_buildings_final_demand_for_cooling_electricity_parent_share</t>
  </si>
  <si>
    <t>buildings_final_demand_network_gas_buildings_final_demand_for_appliances_network_gas_parent_share</t>
  </si>
  <si>
    <t>buildings_final_demand_network_gas_buildings_final_demand_for_space_heating_network_gas_parent_share</t>
  </si>
  <si>
    <t>buildings_final_demand_network_gas_buildings_final_demand_for_cooling_network_gas_parent_share</t>
  </si>
  <si>
    <t>buildings_final_demand_wood_pellets_buildings_final_demand_for_space_heating_wood_pellets_parent_share</t>
  </si>
  <si>
    <t>buildings_final_demand_wood_pellets_buildings_final_demand_for_appliances_wood_pellets_parent_share</t>
  </si>
  <si>
    <t>buildings_final_demand_coal_buildings_final_demand_for_space_heating_coal_parent_share</t>
  </si>
  <si>
    <t>buildings_final_demand_coal_buildings_final_demand_for_appliances_coal_parent_share</t>
  </si>
  <si>
    <t>buildings_final_demand_crude_oil_buildings_final_demand_for_space_heating_crude_oil_parent_share</t>
  </si>
  <si>
    <t>buildings_final_demand_crude_oil_buildings_final_demand_for_appliances_crude_oil_parent_share</t>
  </si>
  <si>
    <t>buildings_final_demand_for_space_heating_network_gas_buildings_space_heater_heatpump_air_water_network_gas_parent_share</t>
  </si>
  <si>
    <t>buildings_final_demand_for_space_heating_network_gas_buildings_space_heater_hybrid_heatpump_air_water_electricity_parent_share</t>
  </si>
  <si>
    <t>buildings_final_demand_for_space_heating_network_gas_buildings_space_heater_network_gas_parent_share</t>
  </si>
  <si>
    <t>buildings_final_demand_for_space_heating_electricity_buildings_space_heater_collective_heatpump_water_water_ts_electricity_parent_share</t>
  </si>
  <si>
    <t>buildings_final_demand_for_space_heating_electricity_buildings_space_heater_heatpump_air_water_electricity_parent_share</t>
  </si>
  <si>
    <t>buildings_final_demand_for_space_heating_electricity_buildings_space_heater_hybrid_heatpump_air_water_electricity_parent_share</t>
  </si>
  <si>
    <t>buildings_final_demand_for_space_heating_electricity_buildings_space_heater_electricity_parent_share</t>
  </si>
  <si>
    <t>buildings_final_demand_for_lighting_electricity_buildings_lighting_efficient_fluorescent_electricity_parent_share</t>
  </si>
  <si>
    <t>buildings_final_demand_for_lighting_electricity_buildings_lighting_standard_fluorescent_electricity_parent_share</t>
  </si>
  <si>
    <t>buildings_final_demand_for_lighting_electricity_buildings_lighting_led_electricity_parent_share</t>
  </si>
  <si>
    <t>buildings_final_demand_for_cooling_electricity_buildings_cooling_airconditioning_electricity_parent_share</t>
  </si>
  <si>
    <t>buildings_final_demand_for_cooling_electricity_buildings_cooling_heatpump_air_water_electricity_parent_share</t>
  </si>
  <si>
    <t>buildings_final_demand_for_cooling_electricity_buildings_cooling_collective_heatpump_water_water_ts_electricity_parent_share</t>
  </si>
  <si>
    <t>present_number_of_buildings</t>
  </si>
  <si>
    <t>buildings_roof_surface_available_for_pv</t>
  </si>
  <si>
    <t>typical_useful_demand_for_space_heating_buildings_present</t>
  </si>
  <si>
    <t>typical_useful_demand_for_space_heating_buildings_future</t>
  </si>
  <si>
    <t>input_buildings_electricity_demand</t>
  </si>
  <si>
    <t>buildings_final_demand_network_gas_demand</t>
  </si>
  <si>
    <t>input_buildings_final_demand_steam_hot_water_demand</t>
  </si>
  <si>
    <t>buildings_final_demand_wood_pellets_demand</t>
  </si>
  <si>
    <t>buildings_final_demand_coal_demand</t>
  </si>
  <si>
    <t>input_buildings_final_demand_crude_oil_demand</t>
  </si>
  <si>
    <t>buildings_final_demand_solar_thermal_demand</t>
  </si>
  <si>
    <t>input_percentage_of_lt_steam_hot_water_buildings_final_demand_steam_hot_water</t>
  </si>
  <si>
    <t>input_percentage_of_mt_steam_hot_water_buildings_final_demand_steam_hot_water</t>
  </si>
  <si>
    <t>input_percentage_of_ht_steam_hot_water_buildings_final_demand_steam_hot_water</t>
  </si>
  <si>
    <t>input_percentage_of_diesel_buildings_final_demand_crude_oil</t>
  </si>
  <si>
    <t>input_percentage_of_biodiesel_buildings_final_demand_crude_oil</t>
  </si>
  <si>
    <t>input_percentage_of_kerosene_buildings_final_demand_crude_oil</t>
  </si>
  <si>
    <t>input_percentage_of_bio_kerosene_buildings_final_demand_crude_oil</t>
  </si>
  <si>
    <t>input_percentage_of_lpg_buildings_final_demand_crude_oil</t>
  </si>
  <si>
    <t>input_percentage_of_bio_oil_buildings_final_demand_crude_oil</t>
  </si>
  <si>
    <t>input_percentage_of_crude_oil_buildings_final_demand_crude_oil</t>
  </si>
  <si>
    <t>input_buildings_solar_pv_demand</t>
  </si>
  <si>
    <t>energy_greengas_gasification_dry_biomass_energy_greengas_production_child_share</t>
  </si>
  <si>
    <t>energy_greengas_gasification_wet_biomass_energy_greengas_production_child_share</t>
  </si>
  <si>
    <t>energy_greengas_upgrade_biogas_energy_greengas_production_child_share</t>
  </si>
  <si>
    <t>energy_distribution_biogenic_waste_energy_distribution_waste_mix_child_share</t>
  </si>
  <si>
    <t>energy_distribution_non_biogenic_waste_energy_distribution_waste_mix_child_share</t>
  </si>
  <si>
    <t>energy_production_dry_biomass_max_demand</t>
  </si>
  <si>
    <t>energy_production_wet_biomass_max_demand</t>
  </si>
  <si>
    <t>energy_production_oily_biomass_max_demand</t>
  </si>
  <si>
    <t>energy_power_sector_own_use_electricity_demand</t>
  </si>
  <si>
    <t>energy_power_hv_network_loss_demand</t>
  </si>
  <si>
    <t>energy_distribution_greengas_demand</t>
  </si>
  <si>
    <t>energy_regasification_lng_energy_national_gas_network_natural_gas_demand</t>
  </si>
  <si>
    <t>energy_distribution_network_gas_loss_demand</t>
  </si>
  <si>
    <t>input_energy_heat_distribution_ht_loss_share</t>
  </si>
  <si>
    <t>input_energy_heat_distribution_mt_loss_share</t>
  </si>
  <si>
    <t>input_energy_heat_distribution_lt_loss_share</t>
  </si>
  <si>
    <t>energy_extraction_coal_demand</t>
  </si>
  <si>
    <t>energy_extraction_lignite_demand</t>
  </si>
  <si>
    <t>energy_extraction_crude_oil_demand</t>
  </si>
  <si>
    <t>energy_extraction_natural_gas_demand</t>
  </si>
  <si>
    <t>energy_extraction_uranium_oxide_demand</t>
  </si>
  <si>
    <t>aquathermal_potential_for_surface_water</t>
  </si>
  <si>
    <t>aquathermal_potential_for_waste_water</t>
  </si>
  <si>
    <t>aquathermal_potential_for_drink_water</t>
  </si>
  <si>
    <t>energy_heat_import_ht_steam_hot_water_demand</t>
  </si>
  <si>
    <t>energy_heat_import_mt_steam_hot_water_demand</t>
  </si>
  <si>
    <t>energy_heat_import_lt_steam_hot_water_demand</t>
  </si>
  <si>
    <t>households_final_demand_electricity_households_final_demand_for_cooking_electricity_parent_share</t>
  </si>
  <si>
    <t>households_final_demand_electricity_households_final_demand_for_cooling_electricity_parent_share</t>
  </si>
  <si>
    <t>households_final_demand_electricity_households_final_demand_for_hot_water_electricity_parent_share</t>
  </si>
  <si>
    <t>households_final_demand_electricity_households_final_demand_for_lighting_electricity_parent_share</t>
  </si>
  <si>
    <t>households_final_demand_electricity_households_final_demand_for_space_heating_electricity_parent_share</t>
  </si>
  <si>
    <t>households_final_demand_electricity_households_final_demand_for_appliances_electricity_parent_share</t>
  </si>
  <si>
    <t>households_final_demand_network_gas_households_final_demand_for_cooking_network_gas_parent_share</t>
  </si>
  <si>
    <t>households_final_demand_network_gas_households_final_demand_for_hot_water_network_gas_parent_share</t>
  </si>
  <si>
    <t>households_final_demand_network_gas_households_final_demand_for_space_heating_network_gas_parent_share</t>
  </si>
  <si>
    <t>households_final_demand_network_gas_households_final_demand_for_cooling_network_gas_parent_share</t>
  </si>
  <si>
    <t>input_households_final_demand_steam_hot_water_households_final_demand_for_hot_water_steam_hot_water_parent_share</t>
  </si>
  <si>
    <t>input_households_final_demand_steam_hot_water_households_final_demand_for_space_heating_steam_hot_water_parent_share</t>
  </si>
  <si>
    <t>households_final_demand_wood_pellets_households_final_demand_for_hot_water_wood_pellets_parent_share</t>
  </si>
  <si>
    <t>households_final_demand_wood_pellets_households_final_demand_for_space_heating_wood_pellets_parent_share</t>
  </si>
  <si>
    <t>households_final_demand_wood_pellets_households_final_demand_for_cooking_wood_pellets_parent_share</t>
  </si>
  <si>
    <t>households_final_demand_crude_oil_households_final_demand_for_space_heating_crude_oil_parent_share</t>
  </si>
  <si>
    <t>households_final_demand_crude_oil_households_final_demand_for_hot_water_crude_oil_parent_share</t>
  </si>
  <si>
    <t>households_final_demand_coal_households_final_demand_for_space_heating_coal_parent_share</t>
  </si>
  <si>
    <t>households_final_demand_coal_households_final_demand_for_hot_water_coal_parent_share</t>
  </si>
  <si>
    <t>households_final_demand_for_space_heating_network_gas_households_space_heater_combined_network_gas_parent_share</t>
  </si>
  <si>
    <t>households_final_demand_for_space_heating_network_gas_households_space_heater_network_gas_parent_share</t>
  </si>
  <si>
    <t>households_final_demand_for_space_heating_network_gas_households_space_heater_hybrid_heatpump_air_water_electricity_parent_share</t>
  </si>
  <si>
    <t>households_final_demand_for_space_heating_electricity_households_space_heater_electricity_parent_share</t>
  </si>
  <si>
    <t>households_final_demand_for_space_heating_electricity_households_space_heater_heatpump_air_water_electricity_parent_share</t>
  </si>
  <si>
    <t>households_final_demand_for_space_heating_electricity_households_space_heater_hybrid_heatpump_air_water_electricity_parent_share</t>
  </si>
  <si>
    <t>households_final_demand_for_space_heating_electricity_households_space_heater_heatpump_ground_water_electricity_parent_share</t>
  </si>
  <si>
    <t>households_final_demand_for_cooking_electricity_households_cooker_halogen_electricity_parent_share</t>
  </si>
  <si>
    <t>households_final_demand_for_cooking_electricity_households_cooker_induction_electricity_parent_share</t>
  </si>
  <si>
    <t>households_final_demand_for_cooking_electricity_households_cooker_resistive_electricity_parent_share</t>
  </si>
  <si>
    <t>households_final_demand_for_lighting_electricity_households_lighting_incandescent_electricity_parent_share</t>
  </si>
  <si>
    <t>households_final_demand_for_lighting_electricity_households_lighting_efficient_fluorescent_electricity_parent_share</t>
  </si>
  <si>
    <t>households_final_demand_for_lighting_electricity_households_lighting_led_electricity_parent_share</t>
  </si>
  <si>
    <t>households_final_demand_for_appliances_electricity_households_appliances_clothes_dryer_electricity_parent_share</t>
  </si>
  <si>
    <t>households_final_demand_for_appliances_electricity_households_appliances_computer_media_electricity_parent_share</t>
  </si>
  <si>
    <t>households_final_demand_for_appliances_electricity_households_appliances_dishwasher_electricity_parent_share</t>
  </si>
  <si>
    <t>households_final_demand_for_appliances_electricity_households_appliances_fridge_freezer_electricity_parent_share</t>
  </si>
  <si>
    <t>households_final_demand_for_appliances_electricity_households_appliances_other_electricity_parent_share</t>
  </si>
  <si>
    <t>households_final_demand_for_appliances_electricity_households_appliances_television_electricity_parent_share</t>
  </si>
  <si>
    <t>households_final_demand_for_appliances_electricity_households_appliances_vacuum_cleaner_electricity_parent_share</t>
  </si>
  <si>
    <t>households_final_demand_for_appliances_electricity_households_appliances_washing_machine_electricity_parent_share</t>
  </si>
  <si>
    <t>households_final_demand_for_cooling_electricity_households_cooling_airconditioning_electricity_parent_share</t>
  </si>
  <si>
    <t>households_final_demand_for_cooling_electricity_households_cooling_heatpump_ground_water_electricity_parent_share</t>
  </si>
  <si>
    <t>households_final_demand_for_cooling_electricity_households_cooling_heatpump_air_water_electricity_parent_share</t>
  </si>
  <si>
    <t>households_final_demand_electricity_demand</t>
  </si>
  <si>
    <t>households_final_demand_network_gas_demand</t>
  </si>
  <si>
    <t>input_households_final_demand_steam_hot_water_demand</t>
  </si>
  <si>
    <t>households_final_demand_wood_pellets_demand</t>
  </si>
  <si>
    <t>households_final_demand_coal_demand</t>
  </si>
  <si>
    <t>input_households_final_demand_crude_oil_demand</t>
  </si>
  <si>
    <t>households_final_demand_solar_thermal_demand</t>
  </si>
  <si>
    <t>input_percentage_of_lt_steam_hot_water_households_final_demand_steam_hot_water</t>
  </si>
  <si>
    <t>input_percentage_of_mt_steam_hot_water_households_final_demand_steam_hot_water</t>
  </si>
  <si>
    <t>input_percentage_of_ht_steam_hot_water_households_final_demand_steam_hot_water</t>
  </si>
  <si>
    <t>input_percentage_of_diesel_households_final_demand_crude_oil</t>
  </si>
  <si>
    <t>input_percentage_of_biodiesel_households_final_demand_crude_oil</t>
  </si>
  <si>
    <t>input_percentage_of_kerosene_households_final_demand_crude_oil</t>
  </si>
  <si>
    <t>input_percentage_of_bio_kerosene_households_final_demand_crude_oil</t>
  </si>
  <si>
    <t>input_percentage_of_lpg_households_final_demand_crude_oil</t>
  </si>
  <si>
    <t>input_percentage_of_bio_oil_households_final_demand_crude_oil</t>
  </si>
  <si>
    <t>input_percentage_of_crude_oil_households_final_demand_crude_oil</t>
  </si>
  <si>
    <t>input_households_solar_pv_demand</t>
  </si>
  <si>
    <t>number_of_inhabitants</t>
  </si>
  <si>
    <t>residences_roof_surface_available_for_pv</t>
  </si>
  <si>
    <t>present_number_of_apartments_before_1945</t>
  </si>
  <si>
    <t>present_number_of_apartments_1945_1964</t>
  </si>
  <si>
    <t>present_number_of_apartments_1965_1984</t>
  </si>
  <si>
    <t>present_number_of_apartments_1985_2004</t>
  </si>
  <si>
    <t>present_number_of_apartments_2005_present</t>
  </si>
  <si>
    <t>present_number_of_detached_houses_before_1945</t>
  </si>
  <si>
    <t>present_number_of_detached_houses_1945_1964</t>
  </si>
  <si>
    <t>present_number_of_detached_houses_1965_1984</t>
  </si>
  <si>
    <t>present_number_of_detached_houses_1985_2004</t>
  </si>
  <si>
    <t>present_number_of_detached_houses_2005_present</t>
  </si>
  <si>
    <t>present_number_of_semi_detached_houses_before_1945</t>
  </si>
  <si>
    <t>present_number_of_semi_detached_houses_1945_1964</t>
  </si>
  <si>
    <t>present_number_of_semi_detached_houses_1965_1984</t>
  </si>
  <si>
    <t>present_number_of_semi_detached_houses_1985_2004</t>
  </si>
  <si>
    <t>present_number_of_semi_detached_houses_2005_present</t>
  </si>
  <si>
    <t>present_number_of_terraced_houses_before_1945</t>
  </si>
  <si>
    <t>present_number_of_terraced_houses_1945_1964</t>
  </si>
  <si>
    <t>present_number_of_terraced_houses_1965_1984</t>
  </si>
  <si>
    <t>present_number_of_terraced_houses_1985_2004</t>
  </si>
  <si>
    <t>present_number_of_terraced_houses_2005_present</t>
  </si>
  <si>
    <t>typical_useful_demand_for_space_heating_apartments_before_1945</t>
  </si>
  <si>
    <t>typical_useful_demand_for_space_heating_apartments_1945_1964</t>
  </si>
  <si>
    <t>typical_useful_demand_for_space_heating_apartments_1965_1984</t>
  </si>
  <si>
    <t>typical_useful_demand_for_space_heating_apartments_1985_2004</t>
  </si>
  <si>
    <t>typical_useful_demand_for_space_heating_apartments_2005_present</t>
  </si>
  <si>
    <t>typical_useful_demand_for_space_heating_apartments_future</t>
  </si>
  <si>
    <t>typical_useful_demand_for_space_heating_detached_houses_before_1945</t>
  </si>
  <si>
    <t>typical_useful_demand_for_space_heating_detached_houses_1945_1964</t>
  </si>
  <si>
    <t>typical_useful_demand_for_space_heating_detached_houses_1965_1984</t>
  </si>
  <si>
    <t>typical_useful_demand_for_space_heating_detached_houses_1985_2004</t>
  </si>
  <si>
    <t>typical_useful_demand_for_space_heating_detached_houses_2005_present</t>
  </si>
  <si>
    <t>typical_useful_demand_for_space_heating_detached_houses_future</t>
  </si>
  <si>
    <t>typical_useful_demand_for_space_heating_semi_detached_houses_before_1945</t>
  </si>
  <si>
    <t>typical_useful_demand_for_space_heating_semi_detached_houses_1945_1964</t>
  </si>
  <si>
    <t>typical_useful_demand_for_space_heating_semi_detached_houses_1965_1984</t>
  </si>
  <si>
    <t>typical_useful_demand_for_space_heating_semi_detached_houses_1985_2004</t>
  </si>
  <si>
    <t>typical_useful_demand_for_space_heating_semi_detached_houses_2005_present</t>
  </si>
  <si>
    <t>typical_useful_demand_for_space_heating_semi_detached_houses_future</t>
  </si>
  <si>
    <t>typical_useful_demand_for_space_heating_terraced_houses_before_1945</t>
  </si>
  <si>
    <t>typical_useful_demand_for_space_heating_terraced_houses_1945_1964</t>
  </si>
  <si>
    <t>typical_useful_demand_for_space_heating_terraced_houses_1965_1984</t>
  </si>
  <si>
    <t>typical_useful_demand_for_space_heating_terraced_houses_1985_2004</t>
  </si>
  <si>
    <t>typical_useful_demand_for_space_heating_terraced_houses_2005_present</t>
  </si>
  <si>
    <t>typical_useful_demand_for_space_heating_terraced_houses_future</t>
  </si>
  <si>
    <t>present_share_of_apartments_before_1945_in_useful_demand_for_space_heating</t>
  </si>
  <si>
    <t>present_share_of_apartments_1945_1964_in_useful_demand_for_space_heating</t>
  </si>
  <si>
    <t>present_share_of_apartments_1965_1984_in_useful_demand_for_space_heating</t>
  </si>
  <si>
    <t>present_share_of_apartments_1985_2004_in_useful_demand_for_space_heating</t>
  </si>
  <si>
    <t>present_share_of_apartments_2005_present_in_useful_demand_for_space_heating</t>
  </si>
  <si>
    <t>present_share_of_detached_houses_before_1945_in_useful_demand_for_space_heating</t>
  </si>
  <si>
    <t>present_share_of_detached_houses_1945_1964_in_useful_demand_for_space_heating</t>
  </si>
  <si>
    <t>present_share_of_detached_houses_1965_1984_in_useful_demand_for_space_heating</t>
  </si>
  <si>
    <t>present_share_of_detached_houses_1985_2004_in_useful_demand_for_space_heating</t>
  </si>
  <si>
    <t>present_share_of_detached_houses_2005_present_in_useful_demand_for_space_heating</t>
  </si>
  <si>
    <t>present_share_of_semi_detached_houses_before_1945_in_useful_demand_for_space_heating</t>
  </si>
  <si>
    <t>present_share_of_semi_detached_houses_1945_1964_in_useful_demand_for_space_heating</t>
  </si>
  <si>
    <t>present_share_of_semi_detached_houses_1965_1984_in_useful_demand_for_space_heating</t>
  </si>
  <si>
    <t>present_share_of_semi_detached_houses_1985_2004_in_useful_demand_for_space_heating</t>
  </si>
  <si>
    <t>present_share_of_semi_detached_houses_2005_present_in_useful_demand_for_space_heating</t>
  </si>
  <si>
    <t>present_share_of_terraced_houses_before_1945_in_useful_demand_for_space_heating</t>
  </si>
  <si>
    <t>present_share_of_terraced_houses_1945_1964_in_useful_demand_for_space_heating</t>
  </si>
  <si>
    <t>present_share_of_terraced_houses_1965_1984_in_useful_demand_for_space_heating</t>
  </si>
  <si>
    <t>present_share_of_terraced_houses_1985_2004_in_useful_demand_for_space_heating</t>
  </si>
  <si>
    <t>present_share_of_terraced_houses_2005_present_in_useful_demand_for_space_heating</t>
  </si>
  <si>
    <t>input_industry_ict_electricity_demand</t>
  </si>
  <si>
    <t>input_industry_metal_aluminium_production</t>
  </si>
  <si>
    <t>input_industry_aluminium_electrolysis_current_electricity_share</t>
  </si>
  <si>
    <t>input_industry_aluminium_smeltoven_electricity_share</t>
  </si>
  <si>
    <t>input_industry_metal_aluminium_electricity_demand</t>
  </si>
  <si>
    <t>input_industry_metal_aluminium_network_gas_demand</t>
  </si>
  <si>
    <t>industry_final_demand_for_metal_aluminium_electricity_industry_aluminium_electrolysis_current_electricity_parent_share</t>
  </si>
  <si>
    <t>industry_final_demand_for_metal_aluminium_electricity_industry_aluminium_smeltoven_electricity_parent_share</t>
  </si>
  <si>
    <t>industry_aluminium_burner_network_gas_industry_aluminium_electrolysis_current_electricity_parent_share</t>
  </si>
  <si>
    <t>industry_aluminium_burner_network_gas_industry_aluminium_smeltoven_electricity_parent_share</t>
  </si>
  <si>
    <t>input_industry_chemical_other_electricity_demand</t>
  </si>
  <si>
    <t>input_industry_chemical_other_network_gas_demand</t>
  </si>
  <si>
    <t>input_industry_chemical_other_steam_hot_water_demand</t>
  </si>
  <si>
    <t>input_industry_chemical_other_wood_pellets_demand</t>
  </si>
  <si>
    <t>input_industry_chemical_other_crude_oil_demand</t>
  </si>
  <si>
    <t>input_industry_chemical_other_coal_demand</t>
  </si>
  <si>
    <t>input_industry_chemical_other_network_gas_non_energetic_demand</t>
  </si>
  <si>
    <t>input_industry_chemical_other_wood_pellets_non_energetic_demand</t>
  </si>
  <si>
    <t>input_industry_chemical_other_crude_oil_non_energetic_demand</t>
  </si>
  <si>
    <t>input_industry_chemical_other_coal_non_energetic_demand</t>
  </si>
  <si>
    <t>input_industry_chemical_fertilizers_electricity_demand</t>
  </si>
  <si>
    <t>input_industry_chemical_fertilizers_network_gas_demand</t>
  </si>
  <si>
    <t>input_industry_chemical_fertilizers_steam_hot_water_demand</t>
  </si>
  <si>
    <t>input_industry_chemical_fertilizers_wood_pellets_demand</t>
  </si>
  <si>
    <t>input_industry_chemical_fertilizers_crude_oil_demand</t>
  </si>
  <si>
    <t>input_industry_chemical_fertilizers_coal_demand</t>
  </si>
  <si>
    <t>input_industry_chemical_fertilizers_network_gas_non_energetic_demand</t>
  </si>
  <si>
    <t>input_industry_chemical_fertilizers_wood_pellets_non_energetic_demand</t>
  </si>
  <si>
    <t>input_industry_chemical_fertilizers_crude_oil_non_energetic_demand</t>
  </si>
  <si>
    <t>input_industry_chemical_fertilizers_coal_non_energetic_demand</t>
  </si>
  <si>
    <t>input_industry_chemical_fertilizers_hydrogen_non_energetic_demand</t>
  </si>
  <si>
    <t>input_industry_food_electricity_demand</t>
  </si>
  <si>
    <t>input_industry_food_network_gas_demand</t>
  </si>
  <si>
    <t>input_industry_food_steam_hot_water_demand</t>
  </si>
  <si>
    <t>input_industry_food_wood_pellets_demand</t>
  </si>
  <si>
    <t>input_industry_food_crude_oil_demand</t>
  </si>
  <si>
    <t>input_industry_food_coal_demand</t>
  </si>
  <si>
    <t>industry_final_demand_for_other_food_electricity_industry_useful_demand_for_other_food_electricity_parent_share</t>
  </si>
  <si>
    <t>industry_final_demand_for_other_food_electricity_industry_other_food_heater_electricity_parent_share</t>
  </si>
  <si>
    <t>industry_chp_combined_cycle_gas_power_fuelmix_demand</t>
  </si>
  <si>
    <t>industry_chp_engine_gas_power_fuelmix_demand</t>
  </si>
  <si>
    <t>industry_chp_turbine_gas_power_fuelmix_demand</t>
  </si>
  <si>
    <t>industry_chp_ultra_supercritical_coal_demand</t>
  </si>
  <si>
    <t>industry_chp_wood_pellets_demand</t>
  </si>
  <si>
    <t>industry_chp_turbine_hydrogen_demand</t>
  </si>
  <si>
    <t>industry_heat_burner_lignite_demand</t>
  </si>
  <si>
    <t>industry_heat_burner_coal_demand</t>
  </si>
  <si>
    <t>industry_heat_well_geothermal_demand</t>
  </si>
  <si>
    <t>industry_heat_burner_crude_oil_demand</t>
  </si>
  <si>
    <t>industry_heat_burner_hydrogen_demand</t>
  </si>
  <si>
    <t>input_share_mixer_gas_fuel_bio_oil</t>
  </si>
  <si>
    <t>input_share_mixer_gas_fuel_oil</t>
  </si>
  <si>
    <t>input_share_mixer_gas_fuel_network_gas</t>
  </si>
  <si>
    <t>input_percentage_of_diesel_industry_final_demand_crude_oil</t>
  </si>
  <si>
    <t>input_percentage_of_biodiesel_industry_final_demand_crude_oil</t>
  </si>
  <si>
    <t>input_percentage_of_kerosene_industry_final_demand_crude_oil</t>
  </si>
  <si>
    <t>input_percentage_of_bio_kerosene_industry_final_demand_crude_oil</t>
  </si>
  <si>
    <t>input_percentage_of_lpg_industry_final_demand_crude_oil</t>
  </si>
  <si>
    <t>input_percentage_of_bio_oil_industry_final_demand_crude_oil</t>
  </si>
  <si>
    <t>input_percentage_of_crude_oil_industry_final_demand_crude_oil</t>
  </si>
  <si>
    <t>input_industry_metal_other_electricity_demand</t>
  </si>
  <si>
    <t>input_industry_metal_other_network_gas_demand</t>
  </si>
  <si>
    <t>input_industry_metal_other_steam_hot_water_demand</t>
  </si>
  <si>
    <t>input_industry_metal_other_crude_oil_demand</t>
  </si>
  <si>
    <t>input_industry_metal_other_coal_demand</t>
  </si>
  <si>
    <t>input_industry_other_electricity_demand</t>
  </si>
  <si>
    <t>input_industry_other_network_gas_demand</t>
  </si>
  <si>
    <t>input_industry_other_steam_hot_water_demand</t>
  </si>
  <si>
    <t>input_industry_other_wood_pellets_demand</t>
  </si>
  <si>
    <t>input_industry_other_crude_oil_demand</t>
  </si>
  <si>
    <t>input_industry_other_coal_demand</t>
  </si>
  <si>
    <t>input_industry_other_cokes_demand</t>
  </si>
  <si>
    <t>input_industry_other_network_gas_non_energetic_demand</t>
  </si>
  <si>
    <t>input_industry_other_wood_pellets_non_energetic_demand</t>
  </si>
  <si>
    <t>input_industry_other_crude_oil_non_energetic_demand</t>
  </si>
  <si>
    <t>input_industry_other_coal_non_energetic_demand</t>
  </si>
  <si>
    <t>input_industry_other_cokes_non_energetic_demand</t>
  </si>
  <si>
    <t>input_industry_paper_electricity_demand</t>
  </si>
  <si>
    <t>input_industry_paper_network_gas_demand</t>
  </si>
  <si>
    <t>input_industry_paper_steam_hot_water_demand</t>
  </si>
  <si>
    <t>input_industry_paper_wood_pellets_demand</t>
  </si>
  <si>
    <t>input_industry_paper_crude_oil_demand</t>
  </si>
  <si>
    <t>input_industry_paper_coal_demand</t>
  </si>
  <si>
    <t>industry_final_demand_for_other_paper_electricity_industry_useful_demand_for_other_paper_electricity_parent_share</t>
  </si>
  <si>
    <t>industry_final_demand_for_other_paper_electricity_industry_other_paper_heater_electricity_parent_share</t>
  </si>
  <si>
    <t>industry_useful_demand_for_chemical_refineries_crude_oil_non_energetic_demand</t>
  </si>
  <si>
    <t>input_industry_chemical_refineries_wood_pellets_non_energetic_demand</t>
  </si>
  <si>
    <t>input_industry_chemical_refineries_network_gas_non_energetic_demand</t>
  </si>
  <si>
    <t>input_industry_chemical_refineries_coal_non_energetic_demand</t>
  </si>
  <si>
    <t>input_industry_chemical_refineries_electricity_demand</t>
  </si>
  <si>
    <t>input_industry_chemical_refineries_network_gas_demand</t>
  </si>
  <si>
    <t>input_industry_chemical_refineries_steam_hot_water_demand</t>
  </si>
  <si>
    <t>input_industry_chemical_refineries_wood_pellets_demand</t>
  </si>
  <si>
    <t>input_industry_chemical_refineries_coal_demand</t>
  </si>
  <si>
    <t>input_industry_chemical_refineries_crude_oil_demand</t>
  </si>
  <si>
    <t>input_industry_refinery_transformation_crude_oil_other_oil_demand</t>
  </si>
  <si>
    <t>input_industry_refinery_transformation_crude_oil_gasoline_demand</t>
  </si>
  <si>
    <t>input_industry_refinery_transformation_crude_oil_heavy_fuel_oil_demand</t>
  </si>
  <si>
    <t>input_industry_refinery_transformation_crude_oil_kerosene_demand</t>
  </si>
  <si>
    <t>input_industry_refinery_transformation_crude_oil_lpg_demand</t>
  </si>
  <si>
    <t>input_industry_refinery_transformation_crude_oil_refinery_gas_demand</t>
  </si>
  <si>
    <t>input_industry_refinery_transformation_crude_oil_diesel_demand</t>
  </si>
  <si>
    <t>energy_distribution_crude_oil_loss_demand</t>
  </si>
  <si>
    <t>input_industry_metal_steel_production</t>
  </si>
  <si>
    <t>input_industry_steel_blastfurnace_bof_share</t>
  </si>
  <si>
    <t>input_industry_steel_scrap_hbi_eaf_share</t>
  </si>
  <si>
    <t>input_industry_metal_steel_coal_demand</t>
  </si>
  <si>
    <t>input_industry_metal_steel_cokes_demand</t>
  </si>
  <si>
    <t>input_industry_metal_steel_coal_gas_demand</t>
  </si>
  <si>
    <t>input_industry_metal_steel_electricity_demand</t>
  </si>
  <si>
    <t>input_industry_metal_steel_network_gas_demand</t>
  </si>
  <si>
    <t>input_industry_metal_steel_steam_hot_water_demand</t>
  </si>
  <si>
    <t>input_industry_metal_steel_crude_oil_demand</t>
  </si>
  <si>
    <t>input_industry_metal_steel_wood_pellets_demand</t>
  </si>
  <si>
    <t>input_energy_cokesoven_transformation_coal_input_demand</t>
  </si>
  <si>
    <t>input_energy_cokesoven_transformation_cokes_output_conversion</t>
  </si>
  <si>
    <t>input_energy_cokesoven_transformation_coal_gas_output_conversion</t>
  </si>
  <si>
    <t>input_energy_cokesoven_transformation_loss_output_conversion</t>
  </si>
  <si>
    <t>input_energy_blastfurnace_transformation_coal_input_demand</t>
  </si>
  <si>
    <t>input_energy_blastfurnace_transformation_cokes_input_demand</t>
  </si>
  <si>
    <t>input_energy_blastfurnace_transformation_coal_gas_output_conversion</t>
  </si>
  <si>
    <t>input_energy_blastfurnace_transformation_loss_output_conversion</t>
  </si>
  <si>
    <t>input_energy_power_combined_cycle_coal_gas_coal_gas_input_demand</t>
  </si>
  <si>
    <t>input_energy_chp_coal_gas_coal_gas_input_demand</t>
  </si>
  <si>
    <t>input_energy_power_combined_cycle_coal_gas_electricity_output_conversion</t>
  </si>
  <si>
    <t>input_energy_power_combined_cycle_coal_gas_loss_output_conversion</t>
  </si>
  <si>
    <t>input_energy_chp_coal_gas_electricity_output_conversion</t>
  </si>
  <si>
    <t>input_energy_chp_coal_gas_steam_hot_water_output_conversion</t>
  </si>
  <si>
    <t>input_energy_chp_coal_gas_loss_output_conversion</t>
  </si>
  <si>
    <t>industry_final_demand_for_metal_steel_coal_industry_steel_blastfurnace_bof_parent_share</t>
  </si>
  <si>
    <t>industry_final_demand_for_metal_steel_coal_industry_steel_scrap_hbi_eaf_parent_share</t>
  </si>
  <si>
    <t>industry_final_demand_for_metal_steel_cokes_industry_steel_blastfurnace_bof_parent_share</t>
  </si>
  <si>
    <t>industry_final_demand_for_metal_steel_cokes_industry_steel_scrap_hbi_eaf_parent_share</t>
  </si>
  <si>
    <t>industry_final_demand_for_metal_steel_crude_oil_industry_steel_blastfurnace_bof_parent_share</t>
  </si>
  <si>
    <t>industry_final_demand_for_metal_steel_crude_oil_industry_steel_scrap_hbi_eaf_parent_share</t>
  </si>
  <si>
    <t>industry_final_demand_for_metal_steel_electricity_industry_steel_blastfurnace_bof_parent_share</t>
  </si>
  <si>
    <t>industry_final_demand_for_metal_steel_electricity_industry_steel_scrap_hbi_eaf_parent_share</t>
  </si>
  <si>
    <t>industry_final_demand_for_metal_steel_network_gas_industry_steel_blastfurnace_bof_parent_share</t>
  </si>
  <si>
    <t>industry_final_demand_for_metal_steel_network_gas_industry_steel_scrap_hbi_eaf_parent_share</t>
  </si>
  <si>
    <t>industry_final_demand_for_metal_steel_steam_hot_water_industry_steel_blastfurnace_bof_parent_share</t>
  </si>
  <si>
    <t>industry_final_demand_for_metal_steel_steam_hot_water_industry_steel_scrap_hbi_eaf_parent_share</t>
  </si>
  <si>
    <t>industry_final_demand_for_metal_steel_wood_pellets_industry_steel_blastfurnace_bof_parent_share</t>
  </si>
  <si>
    <t>industry_final_demand_for_metal_steel_wood_pellets_industry_steel_scrap_hbi_eaf_parent_share</t>
  </si>
  <si>
    <t>other_final_demand_electricity_demand</t>
  </si>
  <si>
    <t>other_final_demand_network_gas_demand</t>
  </si>
  <si>
    <t>input_other_final_demand_steam_hot_water_demand</t>
  </si>
  <si>
    <t>other_final_demand_wood_pellets_demand</t>
  </si>
  <si>
    <t>other_final_demand_coal_demand</t>
  </si>
  <si>
    <t>other_final_demand_crude_oil_demand</t>
  </si>
  <si>
    <t>other_final_demand_crude_oil_non_energetic_demand</t>
  </si>
  <si>
    <t>transport_final_demand_kerosene_demand</t>
  </si>
  <si>
    <t>input_transport_plane_gasoline_demand</t>
  </si>
  <si>
    <t>input_transport_plane_bio_ethanol_demand</t>
  </si>
  <si>
    <t>input_transport_plane_electricity_demand</t>
  </si>
  <si>
    <t>bunkers_total_useful_demand_planes_demand</t>
  </si>
  <si>
    <t>input_transport_rail_electricity_demand</t>
  </si>
  <si>
    <t>input_transport_rail_diesel_demand</t>
  </si>
  <si>
    <t>input_transport_rail_biodiesel_demand</t>
  </si>
  <si>
    <t>transport_final_demand_coal_demand</t>
  </si>
  <si>
    <t>transport_final_demand_for_rail_electricity_transport_freight_train_using_electricity_parent_share</t>
  </si>
  <si>
    <t>transport_final_demand_for_rail_electricity_transport_tram_using_electricity_parent_share</t>
  </si>
  <si>
    <t>transport_final_demand_for_rail_electricity_transport_passenger_train_using_electricity_parent_share</t>
  </si>
  <si>
    <t>transport_rail_mixer_diesel_transport_freight_train_using_diesel_mix_parent_share</t>
  </si>
  <si>
    <t>transport_rail_mixer_diesel_transport_passenger_train_using_diesel_mix_parent_share</t>
  </si>
  <si>
    <t>number_of_cars</t>
  </si>
  <si>
    <t>number_of_vans</t>
  </si>
  <si>
    <t>number_of_busses</t>
  </si>
  <si>
    <t>number_of_trucks</t>
  </si>
  <si>
    <t>input_transport_road_human_powered_bicycle_demand</t>
  </si>
  <si>
    <t>input_transport_road_gasoline_demand</t>
  </si>
  <si>
    <t>input_transport_road_diesel_demand</t>
  </si>
  <si>
    <t>transport_final_demand_lpg_demand</t>
  </si>
  <si>
    <t>input_transport_road_electricity_demand</t>
  </si>
  <si>
    <t>input_transport_road_bio_ethanol_demand</t>
  </si>
  <si>
    <t>input_transport_road_biodiesel_demand</t>
  </si>
  <si>
    <t>transport_final_demand_for_road_compressed_network_gas_demand</t>
  </si>
  <si>
    <t>transport_final_demand_hydrogen_demand</t>
  </si>
  <si>
    <t>transport_final_demand_for_road_lng_demand</t>
  </si>
  <si>
    <t>transport_final_demand_for_road_bio_lng_demand</t>
  </si>
  <si>
    <t>transport_road_mixer_gasoline_transport_car_using_gasoline_mix_parent_share</t>
  </si>
  <si>
    <t>transport_road_mixer_gasoline_transport_van_using_gasoline_mix_parent_share</t>
  </si>
  <si>
    <t>transport_road_mixer_gasoline_transport_bus_using_gasoline_mix_parent_share</t>
  </si>
  <si>
    <t>transport_road_mixer_gasoline_transport_truck_using_gasoline_mix_parent_share</t>
  </si>
  <si>
    <t>transport_road_mixer_gasoline_transport_motorcycle_using_gasoline_mix_parent_share</t>
  </si>
  <si>
    <t>transport_road_mixer_diesel_transport_car_using_diesel_mix_parent_share</t>
  </si>
  <si>
    <t>transport_road_mixer_diesel_transport_van_using_diesel_mix_parent_share</t>
  </si>
  <si>
    <t>transport_road_mixer_diesel_transport_bus_using_diesel_mix_parent_share</t>
  </si>
  <si>
    <t>transport_road_mixer_diesel_transport_truck_using_diesel_mix_parent_share</t>
  </si>
  <si>
    <t>transport_final_demand_for_road_electricity_transport_car_using_electricity_parent_share</t>
  </si>
  <si>
    <t>transport_final_demand_for_road_electricity_transport_van_using_electricity_parent_share</t>
  </si>
  <si>
    <t>transport_final_demand_for_road_electricity_transport_bus_using_electricity_parent_share</t>
  </si>
  <si>
    <t>transport_final_demand_for_road_electricity_transport_motorcycle_using_electricity_parent_share</t>
  </si>
  <si>
    <t>transport_final_demand_for_road_electricity_transport_bicycle_using_electricity_parent_share</t>
  </si>
  <si>
    <t>transport_final_demand_for_road_electricity_transport_truck_using_electricity_parent_share</t>
  </si>
  <si>
    <t>transport_road_mixer_compressed_network_gas_transport_bus_using_compressed_natural_gas_parent_share</t>
  </si>
  <si>
    <t>transport_road_mixer_compressed_network_gas_transport_car_using_compressed_natural_gas_parent_share</t>
  </si>
  <si>
    <t>transport_road_mixer_compressed_network_gas_transport_van_using_compressed_natural_gas_parent_share</t>
  </si>
  <si>
    <t>transport_road_mixer_compressed_network_gas_transport_truck_using_compressed_natural_gas_parent_share</t>
  </si>
  <si>
    <t>input_transport_road_car_hydrogen_share</t>
  </si>
  <si>
    <t>transport_final_demand_for_road_hydrogen_transport_van_using_hydrogen_parent_share</t>
  </si>
  <si>
    <t>transport_final_demand_for_road_hydrogen_transport_bus_using_hydrogen_parent_share</t>
  </si>
  <si>
    <t>transport_final_demand_for_road_hydrogen_transport_truck_using_hydrogen_parent_share</t>
  </si>
  <si>
    <t>transport_road_mixer_lng_transport_bus_using_lng_mix_parent_share</t>
  </si>
  <si>
    <t>transport_road_mixer_lng_transport_truck_using_lng_mix_parent_share</t>
  </si>
  <si>
    <t>transport_final_demand_for_road_lpg_transport_car_using_lpg_parent_share</t>
  </si>
  <si>
    <t>transport_final_demand_for_road_lpg_transport_van_using_lpg_parent_share</t>
  </si>
  <si>
    <t>input_transport_ship_diesel_demand</t>
  </si>
  <si>
    <t>input_transport_ship_biodiesel_demand</t>
  </si>
  <si>
    <t>transport_final_demand_for_shipping_lng_demand</t>
  </si>
  <si>
    <t>transport_final_demand_for_shipping_bio_lng_demand</t>
  </si>
  <si>
    <t>input_transport_ship_bio_ethanol_demand</t>
  </si>
  <si>
    <t>transport_final_demand_heavy_fuel_oil_demand</t>
  </si>
  <si>
    <t>input_transport_ship_electricity_demand</t>
  </si>
  <si>
    <t>bunkers_total_useful_demand_ships_demand</t>
  </si>
  <si>
    <t>agriculture_chp_engine_network_gas_dispatchable</t>
  </si>
  <si>
    <t>energy_chp_combined_cycle_network_gas</t>
  </si>
  <si>
    <t>energy_chp_local_engine_biogas</t>
  </si>
  <si>
    <t>energy_chp_local_engine_network_gas</t>
  </si>
  <si>
    <t>energy_chp_local_wood_pellets</t>
  </si>
  <si>
    <t>energy_chp_supercritical_waste_mix</t>
  </si>
  <si>
    <t>energy_chp_ultra_supercritical_coal</t>
  </si>
  <si>
    <t>energy_chp_ultra_supercritical_cofiring_coal</t>
  </si>
  <si>
    <t>energy_chp_ultra_supercritical_lignite</t>
  </si>
  <si>
    <t>energy_heat_burner_coal</t>
  </si>
  <si>
    <t>energy_heat_burner_crude_oil</t>
  </si>
  <si>
    <t>energy_heat_burner_network_gas</t>
  </si>
  <si>
    <t>energy_heat_burner_waste_mix</t>
  </si>
  <si>
    <t>energy_heat_burner_wood_pellets</t>
  </si>
  <si>
    <t>energy_heat_heatpump_water_water_electricity</t>
  </si>
  <si>
    <t>energy_heat_solar_solar_thermal</t>
  </si>
  <si>
    <t>energy_heat_boiler_electricity</t>
  </si>
  <si>
    <t>energy_heat_burner_hydrogen</t>
  </si>
  <si>
    <t>solar_panels_roofs_and_parks</t>
  </si>
  <si>
    <t>solar_pv_solar_radiation_max</t>
  </si>
  <si>
    <t>EU27 values</t>
  </si>
  <si>
    <t>EU 27 values corrected</t>
  </si>
  <si>
    <t>Full load hours assumed similar as flh of solar PV plant</t>
  </si>
  <si>
    <t>Full load hours assumed similar as flh of wind inland</t>
  </si>
  <si>
    <t>Installed capacity calculated from assumption flh</t>
  </si>
  <si>
    <t>Full load hours assumed similar as hydro mountain</t>
  </si>
  <si>
    <t>Full load hours assumed from EU27 dataset</t>
  </si>
  <si>
    <t>Full load hours assumed from EU27 dataset for CCGT</t>
  </si>
  <si>
    <t>Energy input calculated from assumption heat efficiency, full load hours assumed from EU27 dataset</t>
  </si>
  <si>
    <t>Full load hours assumption</t>
  </si>
  <si>
    <t>Full load hours assumed from EU27 dataset for geothermal power</t>
  </si>
  <si>
    <t>Heat efficiency of &gt;1 based on energy balance floes</t>
  </si>
  <si>
    <t>Installed capacity but no output</t>
  </si>
  <si>
    <t>More electricity output than energy input</t>
  </si>
  <si>
    <t>Electricity output with no installed capacity</t>
  </si>
  <si>
    <t>Data available on capacity mountain and river, now all to mountain</t>
  </si>
  <si>
    <t>Electricity production calculated from energy input and assumption electrical efficiency, full load hours assumed from EU27 dataset</t>
  </si>
  <si>
    <t>Energy input calculated from electricity output and assumption efficiency, full load hours assumed from EU27 dataset</t>
  </si>
  <si>
    <t>Derived from energy balance and installed capacity from PEMMDB 2019 dataset</t>
  </si>
  <si>
    <t>CHP</t>
  </si>
  <si>
    <t>Coal gas CCGT</t>
  </si>
  <si>
    <t>installed capacity unknown</t>
  </si>
  <si>
    <t>Is read directly from the EB, so not exported to ETLocal</t>
  </si>
  <si>
    <t>Pulverized coal + CCS</t>
  </si>
  <si>
    <t>index helper</t>
  </si>
  <si>
    <t>Electricity input calculated from energy production and assumption electrical efficiency, full load hours assumed from EU27 dataset</t>
  </si>
  <si>
    <t>Correction mapping of ht,mt,lt</t>
  </si>
  <si>
    <t>energy_heat_well_deep_geothermal</t>
  </si>
  <si>
    <t>energy_heat_well_shallow_heatpump_geothermal</t>
  </si>
  <si>
    <t>energy_heat_well_shallow_geothermal</t>
  </si>
  <si>
    <t>general comment</t>
  </si>
  <si>
    <t>comment extended</t>
  </si>
  <si>
    <t>value derived from energy balance with aggregation of categories and carriers to ETM plant types and carriers; see etdataset-public/eu_datasets/power_plants/20241018_power_plants_NO_RS_CH.xlsx</t>
  </si>
  <si>
    <t>demand</t>
  </si>
  <si>
    <t>=IF(ISNA(HLOOKUP(A69,raw_CH!$C$2:$U$16,11,FALSE)),0,HLOOKUP(A69,raw_CH!$C$2:$U$16,11,FALSE))*$D69/SUM($D$69:$D$71)</t>
  </si>
  <si>
    <t>Derived from energy balance and installed capacity from ENTSO-E (hydro water reservoir and hydro pumped storage): https://transparency.entsoe.eu/generation/r2/installedGenerationCapacityAggregation/show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</si>
</sst>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3"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rgb="FF000000"/>
      <name val="Aptos Narrow"/>
      <family val="2"/>
      <scheme val="minor"/>
    </font>
    <font>
      <b/>
      <sz val="12"/>
      <color theme="1"/>
      <name val="Aptos Narrow"/>
      <scheme val="minor"/>
    </font>
    <font>
      <sz val="12"/>
      <color theme="1"/>
      <name val="Aptos Narrow"/>
      <scheme val="minor"/>
    </font>
    <font>
      <b/>
      <sz val="12"/>
      <color rgb="FF000000"/>
      <name val="Aptos Narrow"/>
      <scheme val="minor"/>
    </font>
    <font>
      <sz val="12"/>
      <color rgb="FF9C0006"/>
      <name val="Aptos Narrow"/>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18" fillId="0" borderId="0" xfId="0" applyFont="1"/>
    <xf numFmtId="0" fontId="19" fillId="0" borderId="0" xfId="0" applyFont="1"/>
    <xf numFmtId="0" fontId="20" fillId="0" borderId="0" xfId="0" applyFont="1"/>
    <xf numFmtId="0" fontId="21" fillId="0" borderId="0" xfId="0" applyFont="1"/>
    <xf numFmtId="0" fontId="0" fillId="0" borderId="0" xfId="0" quotePrefix="1"/>
    <xf numFmtId="0" fontId="8" fillId="4" borderId="0" xfId="8"/>
    <xf numFmtId="0" fontId="7" fillId="3" borderId="0" xfId="7"/>
    <xf numFmtId="0" fontId="16" fillId="0" borderId="0" xfId="0" applyFont="1"/>
    <xf numFmtId="0" fontId="0" fillId="0" borderId="10" xfId="0" applyBorder="1"/>
    <xf numFmtId="0" fontId="18" fillId="0" borderId="10" xfId="0" applyFont="1" applyBorder="1"/>
    <xf numFmtId="11" fontId="18" fillId="0" borderId="0" xfId="0" applyNumberFormat="1" applyFont="1"/>
    <xf numFmtId="0" fontId="22" fillId="3" borderId="0" xfId="7" applyFont="1"/>
    <xf numFmtId="2" fontId="0" fillId="0" borderId="0" xfId="0" applyNumberFormat="1"/>
    <xf numFmtId="164" fontId="0" fillId="0" borderId="0" xfId="0" applyNumberFormat="1"/>
    <xf numFmtId="1" fontId="0" fillId="0" borderId="0" xfId="0" applyNumberFormat="1"/>
    <xf numFmtId="165" fontId="0" fillId="0" borderId="0" xfId="0" applyNumberFormat="1"/>
    <xf numFmtId="2" fontId="0" fillId="0" borderId="0" xfId="0" quotePrefix="1" applyNumberFormat="1"/>
    <xf numFmtId="0" fontId="8" fillId="4" borderId="0" xfId="8" quotePrefix="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800100</xdr:colOff>
      <xdr:row>3</xdr:row>
      <xdr:rowOff>127000</xdr:rowOff>
    </xdr:from>
    <xdr:to>
      <xdr:col>14</xdr:col>
      <xdr:colOff>419100</xdr:colOff>
      <xdr:row>38</xdr:row>
      <xdr:rowOff>139700</xdr:rowOff>
    </xdr:to>
    <xdr:sp macro="" textlink="">
      <xdr:nvSpPr>
        <xdr:cNvPr id="2" name="TextBox 1">
          <a:extLst>
            <a:ext uri="{FF2B5EF4-FFF2-40B4-BE49-F238E27FC236}">
              <a16:creationId xmlns:a16="http://schemas.microsoft.com/office/drawing/2014/main" id="{461E9782-E159-C942-B4A6-44F569EC136E}"/>
            </a:ext>
          </a:extLst>
        </xdr:cNvPr>
        <xdr:cNvSpPr txBox="1"/>
      </xdr:nvSpPr>
      <xdr:spPr>
        <a:xfrm>
          <a:off x="800100" y="736600"/>
          <a:ext cx="11176000" cy="7124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t>Calculation</a:t>
          </a:r>
          <a:r>
            <a:rPr lang="en-GB" sz="1800" b="1" baseline="0"/>
            <a:t> power plant, CHP plant and HP data</a:t>
          </a:r>
        </a:p>
        <a:p>
          <a:endParaRPr lang="en-GB" sz="1600" baseline="0"/>
        </a:p>
        <a:p>
          <a:r>
            <a:rPr lang="en-GB" sz="1400"/>
            <a:t>This Excel contains the calculations</a:t>
          </a:r>
          <a:r>
            <a:rPr lang="en-GB" sz="1400" baseline="0"/>
            <a:t> that were done to add power plant specifications to the countries Norway, Switzerland and Republic of Serbia to the ETM. </a:t>
          </a:r>
        </a:p>
        <a:p>
          <a:pPr marL="0" marR="0" lvl="0" indent="0" defTabSz="914400" eaLnBrk="1" fontAlgn="auto" latinLnBrk="0" hangingPunct="1">
            <a:lnSpc>
              <a:spcPct val="100000"/>
            </a:lnSpc>
            <a:spcBef>
              <a:spcPts val="0"/>
            </a:spcBef>
            <a:spcAft>
              <a:spcPts val="0"/>
            </a:spcAft>
            <a:buClrTx/>
            <a:buSzTx/>
            <a:buFontTx/>
            <a:buNone/>
            <a:tabLst/>
            <a:defRPr/>
          </a:pPr>
          <a:endParaRPr lang="en-GB" sz="1400" baseline="0"/>
        </a:p>
        <a:p>
          <a:pPr marL="0" marR="0" lvl="0" indent="0" defTabSz="914400" eaLnBrk="1" fontAlgn="auto" latinLnBrk="0" hangingPunct="1">
            <a:lnSpc>
              <a:spcPct val="100000"/>
            </a:lnSpc>
            <a:spcBef>
              <a:spcPts val="0"/>
            </a:spcBef>
            <a:spcAft>
              <a:spcPts val="0"/>
            </a:spcAft>
            <a:buClrTx/>
            <a:buSzTx/>
            <a:buFontTx/>
            <a:buNone/>
            <a:tabLst/>
            <a:defRPr/>
          </a:pPr>
          <a:r>
            <a:rPr lang="en-GB" sz="1400" baseline="0"/>
            <a:t>The Excel is structured with the following sheets:</a:t>
          </a:r>
        </a:p>
        <a:p>
          <a:pPr marL="0" marR="0" lvl="0" indent="0" defTabSz="914400" eaLnBrk="1" fontAlgn="auto" latinLnBrk="0" hangingPunct="1">
            <a:lnSpc>
              <a:spcPct val="100000"/>
            </a:lnSpc>
            <a:spcBef>
              <a:spcPts val="0"/>
            </a:spcBef>
            <a:spcAft>
              <a:spcPts val="0"/>
            </a:spcAft>
            <a:buClrTx/>
            <a:buSzTx/>
            <a:buFontTx/>
            <a:buNone/>
            <a:tabLst/>
            <a:defRPr/>
          </a:pPr>
          <a:endParaRPr lang="en-GB" sz="1400" baseline="0"/>
        </a:p>
        <a:p>
          <a:pPr marL="0" marR="0" lvl="0" indent="0" defTabSz="914400" eaLnBrk="1" fontAlgn="auto" latinLnBrk="0" hangingPunct="1">
            <a:lnSpc>
              <a:spcPct val="100000"/>
            </a:lnSpc>
            <a:spcBef>
              <a:spcPts val="0"/>
            </a:spcBef>
            <a:spcAft>
              <a:spcPts val="0"/>
            </a:spcAft>
            <a:buClrTx/>
            <a:buSzTx/>
            <a:buFontTx/>
            <a:buNone/>
            <a:tabLst/>
            <a:defRPr/>
          </a:pPr>
          <a:r>
            <a:rPr lang="en-GB" sz="1400" baseline="0"/>
            <a:t>Each country has:</a:t>
          </a:r>
        </a:p>
        <a:p>
          <a:pPr marL="0" marR="0" lvl="0" indent="0" defTabSz="914400" eaLnBrk="1" fontAlgn="auto" latinLnBrk="0" hangingPunct="1">
            <a:lnSpc>
              <a:spcPct val="100000"/>
            </a:lnSpc>
            <a:spcBef>
              <a:spcPts val="0"/>
            </a:spcBef>
            <a:spcAft>
              <a:spcPts val="0"/>
            </a:spcAft>
            <a:buClrTx/>
            <a:buSzTx/>
            <a:buFontTx/>
            <a:buNone/>
            <a:tabLst/>
            <a:defRPr/>
          </a:pPr>
          <a:endParaRPr lang="en-GB" sz="1400" baseline="0"/>
        </a:p>
        <a:p>
          <a:pPr marL="0" marR="0" lvl="0" indent="0" defTabSz="914400" eaLnBrk="1" fontAlgn="auto" latinLnBrk="0" hangingPunct="1">
            <a:lnSpc>
              <a:spcPct val="100000"/>
            </a:lnSpc>
            <a:spcBef>
              <a:spcPts val="0"/>
            </a:spcBef>
            <a:spcAft>
              <a:spcPts val="0"/>
            </a:spcAft>
            <a:buClrTx/>
            <a:buSzTx/>
            <a:buFontTx/>
            <a:buNone/>
            <a:tabLst/>
            <a:defRPr/>
          </a:pPr>
          <a:r>
            <a:rPr lang="en-GB" sz="1400" baseline="0"/>
            <a:t>- raw_XX = raw input data originating from the energy balance. This data is generated from an aggregation of energy balance flows and an aggregation of energy balance carriers to the ETM carriers, see etdataset-public/tools/energy_balance_generator/scripts/create_producers_energy_balance.py for the mapping of carriers and aggregation of flows. </a:t>
          </a:r>
          <a:br>
            <a:rPr lang="en-GB" sz="1400" baseline="0"/>
          </a:br>
          <a:r>
            <a:rPr lang="en-GB" sz="1400" baseline="0"/>
            <a:t>The result of this analysis is the intermediate_producers_raw.csv file per country (see etdataset-public/ data/COUNTRY/YEAR/energy_balance folder . The data in the raw_XX sheet directly comes from this file. </a:t>
          </a:r>
        </a:p>
        <a:p>
          <a:pPr marL="0" marR="0" lvl="0" indent="0" defTabSz="914400" eaLnBrk="1" fontAlgn="auto" latinLnBrk="0" hangingPunct="1">
            <a:lnSpc>
              <a:spcPct val="100000"/>
            </a:lnSpc>
            <a:spcBef>
              <a:spcPts val="0"/>
            </a:spcBef>
            <a:spcAft>
              <a:spcPts val="0"/>
            </a:spcAft>
            <a:buClrTx/>
            <a:buSzTx/>
            <a:buFontTx/>
            <a:buNone/>
            <a:tabLst/>
            <a:defRPr/>
          </a:pPr>
          <a:endParaRPr lang="en-GB" sz="1400" baseline="0"/>
        </a:p>
        <a:p>
          <a:pPr marL="0" marR="0" lvl="0" indent="0" defTabSz="914400" eaLnBrk="1" fontAlgn="auto" latinLnBrk="0" hangingPunct="1">
            <a:lnSpc>
              <a:spcPct val="100000"/>
            </a:lnSpc>
            <a:spcBef>
              <a:spcPts val="0"/>
            </a:spcBef>
            <a:spcAft>
              <a:spcPts val="0"/>
            </a:spcAft>
            <a:buClrTx/>
            <a:buSzTx/>
            <a:buFontTx/>
            <a:buNone/>
            <a:tabLst/>
            <a:defRPr/>
          </a:pPr>
          <a:r>
            <a:rPr lang="en-GB" sz="1400" baseline="0"/>
            <a:t>- input_XX = for all producers the inputs are specified, based on energy balance flows (from raw_XX) or based on assumptions</a:t>
          </a:r>
        </a:p>
        <a:p>
          <a:pPr marL="0" marR="0" lvl="0" indent="0" defTabSz="914400" eaLnBrk="1" fontAlgn="auto" latinLnBrk="0" hangingPunct="1">
            <a:lnSpc>
              <a:spcPct val="100000"/>
            </a:lnSpc>
            <a:spcBef>
              <a:spcPts val="0"/>
            </a:spcBef>
            <a:spcAft>
              <a:spcPts val="0"/>
            </a:spcAft>
            <a:buClrTx/>
            <a:buSzTx/>
            <a:buFontTx/>
            <a:buNone/>
            <a:tabLst/>
            <a:defRPr/>
          </a:pPr>
          <a:endParaRPr lang="en-GB" sz="1400" baseline="0"/>
        </a:p>
        <a:p>
          <a:pPr marL="0" marR="0" lvl="0" indent="0" defTabSz="914400" eaLnBrk="1" fontAlgn="auto" latinLnBrk="0" hangingPunct="1">
            <a:lnSpc>
              <a:spcPct val="100000"/>
            </a:lnSpc>
            <a:spcBef>
              <a:spcPts val="0"/>
            </a:spcBef>
            <a:spcAft>
              <a:spcPts val="0"/>
            </a:spcAft>
            <a:buClrTx/>
            <a:buSzTx/>
            <a:buFontTx/>
            <a:buNone/>
            <a:tabLst/>
            <a:defRPr/>
          </a:pPr>
          <a:r>
            <a:rPr lang="en-GB" sz="1400" baseline="0"/>
            <a:t>- enriched_XX = a similar overview of input_XX is provided where the missing values are calculated based on the values as provided in input_XX</a:t>
          </a:r>
        </a:p>
        <a:p>
          <a:pPr marL="0" marR="0" lvl="0" indent="0" defTabSz="914400" eaLnBrk="1" fontAlgn="auto" latinLnBrk="0" hangingPunct="1">
            <a:lnSpc>
              <a:spcPct val="100000"/>
            </a:lnSpc>
            <a:spcBef>
              <a:spcPts val="0"/>
            </a:spcBef>
            <a:spcAft>
              <a:spcPts val="0"/>
            </a:spcAft>
            <a:buClrTx/>
            <a:buSzTx/>
            <a:buFontTx/>
            <a:buNone/>
            <a:tabLst/>
            <a:defRPr/>
          </a:pPr>
          <a:endParaRPr lang="en-GB" sz="1400" baseline="0"/>
        </a:p>
        <a:p>
          <a:pPr marL="0" marR="0" lvl="0" indent="0" defTabSz="914400" eaLnBrk="1" fontAlgn="auto" latinLnBrk="0" hangingPunct="1">
            <a:lnSpc>
              <a:spcPct val="100000"/>
            </a:lnSpc>
            <a:spcBef>
              <a:spcPts val="0"/>
            </a:spcBef>
            <a:spcAft>
              <a:spcPts val="0"/>
            </a:spcAft>
            <a:buClrTx/>
            <a:buSzTx/>
            <a:buFontTx/>
            <a:buNone/>
            <a:tabLst/>
            <a:defRPr/>
          </a:pPr>
          <a:r>
            <a:rPr lang="en-GB" sz="1400" baseline="0"/>
            <a:t>- enriched_corrected_XX= changes are made based on the output of enriched_XX, for instance corrections due to incorrect values or determining efficiencies and full load hours which will be provided to the ETM dataset. </a:t>
          </a:r>
          <a:r>
            <a:rPr lang="en-GB" sz="1400" b="0" u="sng" baseline="0"/>
            <a:t>Note that only corrections are done for efficiencies, full load hours and energy in- and outputs. No corrections are done for installed capacity since these are not relevant for ETLocal input.</a:t>
          </a:r>
          <a:endParaRPr lang="en-GB" sz="1400" baseline="0"/>
        </a:p>
        <a:p>
          <a:pPr marL="0" marR="0" lvl="0" indent="0" defTabSz="914400" eaLnBrk="1" fontAlgn="auto" latinLnBrk="0" hangingPunct="1">
            <a:lnSpc>
              <a:spcPct val="100000"/>
            </a:lnSpc>
            <a:spcBef>
              <a:spcPts val="0"/>
            </a:spcBef>
            <a:spcAft>
              <a:spcPts val="0"/>
            </a:spcAft>
            <a:buClrTx/>
            <a:buSzTx/>
            <a:buFontTx/>
            <a:buNone/>
            <a:tabLst/>
            <a:defRPr/>
          </a:pPr>
          <a:endParaRPr lang="en-GB" sz="1400" baseline="0"/>
        </a:p>
        <a:p>
          <a:pPr marL="0" marR="0" lvl="0" indent="0" defTabSz="914400" eaLnBrk="1" fontAlgn="auto" latinLnBrk="0" hangingPunct="1">
            <a:lnSpc>
              <a:spcPct val="100000"/>
            </a:lnSpc>
            <a:spcBef>
              <a:spcPts val="0"/>
            </a:spcBef>
            <a:spcAft>
              <a:spcPts val="0"/>
            </a:spcAft>
            <a:buClrTx/>
            <a:buSzTx/>
            <a:buFontTx/>
            <a:buNone/>
            <a:tabLst/>
            <a:defRPr/>
          </a:pPr>
          <a:r>
            <a:rPr lang="en-GB" sz="1400" baseline="0"/>
            <a:t>- etlocal_XX = the ETLocal keys are provided with the values as determined in enriched_corrected_XX</a:t>
          </a:r>
        </a:p>
        <a:p>
          <a:pPr marL="0" marR="0" lvl="0" indent="0" defTabSz="914400" eaLnBrk="1" fontAlgn="auto" latinLnBrk="0" hangingPunct="1">
            <a:lnSpc>
              <a:spcPct val="100000"/>
            </a:lnSpc>
            <a:spcBef>
              <a:spcPts val="0"/>
            </a:spcBef>
            <a:spcAft>
              <a:spcPts val="0"/>
            </a:spcAft>
            <a:buClrTx/>
            <a:buSzTx/>
            <a:buFontTx/>
            <a:buNone/>
            <a:tabLst/>
            <a:defRPr/>
          </a:pPr>
          <a:endParaRPr lang="en-GB" sz="1400" baseline="0"/>
        </a:p>
        <a:p>
          <a:pPr marL="0" marR="0" lvl="0" indent="0" defTabSz="914400" eaLnBrk="1" fontAlgn="auto" latinLnBrk="0" hangingPunct="1">
            <a:lnSpc>
              <a:spcPct val="100000"/>
            </a:lnSpc>
            <a:spcBef>
              <a:spcPts val="0"/>
            </a:spcBef>
            <a:spcAft>
              <a:spcPts val="0"/>
            </a:spcAft>
            <a:buClrTx/>
            <a:buSzTx/>
            <a:buFontTx/>
            <a:buNone/>
            <a:tabLst/>
            <a:defRPr/>
          </a:pPr>
          <a:r>
            <a:rPr lang="en-GB" sz="1400" baseline="0"/>
            <a:t>General sheets:</a:t>
          </a:r>
        </a:p>
        <a:p>
          <a:pPr marL="0" marR="0" lvl="0" indent="0" defTabSz="914400" eaLnBrk="1" fontAlgn="auto" latinLnBrk="0" hangingPunct="1">
            <a:lnSpc>
              <a:spcPct val="100000"/>
            </a:lnSpc>
            <a:spcBef>
              <a:spcPts val="0"/>
            </a:spcBef>
            <a:spcAft>
              <a:spcPts val="0"/>
            </a:spcAft>
            <a:buClrTx/>
            <a:buSzTx/>
            <a:buFontTx/>
            <a:buNone/>
            <a:tabLst/>
            <a:defRPr/>
          </a:pPr>
          <a:r>
            <a:rPr lang="en-GB" sz="1400" baseline="0"/>
            <a:t>- general assumptions = contains assumptions on efficiencies, full load hours</a:t>
          </a:r>
        </a:p>
        <a:p>
          <a:pPr marL="0" marR="0" lvl="0" indent="0" defTabSz="914400" eaLnBrk="1" fontAlgn="auto" latinLnBrk="0" hangingPunct="1">
            <a:lnSpc>
              <a:spcPct val="100000"/>
            </a:lnSpc>
            <a:spcBef>
              <a:spcPts val="0"/>
            </a:spcBef>
            <a:spcAft>
              <a:spcPts val="0"/>
            </a:spcAft>
            <a:buClrTx/>
            <a:buSzTx/>
            <a:buFontTx/>
            <a:buNone/>
            <a:tabLst/>
            <a:defRPr/>
          </a:pPr>
          <a:r>
            <a:rPr lang="en-GB" sz="1400" baseline="0"/>
            <a:t>- etlocal_keys = contains mapping of ETLocal keys and the mapping of EU27 values (as provided in sheet EU27 dataset), these values are used as a base for various assumptions</a:t>
          </a:r>
        </a:p>
        <a:p>
          <a:pPr marL="0" marR="0" lvl="0" indent="0" defTabSz="914400" eaLnBrk="1" fontAlgn="auto" latinLnBrk="0" hangingPunct="1">
            <a:lnSpc>
              <a:spcPct val="100000"/>
            </a:lnSpc>
            <a:spcBef>
              <a:spcPts val="0"/>
            </a:spcBef>
            <a:spcAft>
              <a:spcPts val="0"/>
            </a:spcAft>
            <a:buClrTx/>
            <a:buSzTx/>
            <a:buFontTx/>
            <a:buNone/>
            <a:tabLst/>
            <a:defRPr/>
          </a:pPr>
          <a:r>
            <a:rPr lang="en-GB" sz="1400" baseline="0"/>
            <a:t>- EU27 dataset = export of the EU27 dataset from ETLocal</a:t>
          </a:r>
        </a:p>
        <a:p>
          <a:pPr marL="0" marR="0" lvl="0" indent="0" defTabSz="914400" eaLnBrk="1" fontAlgn="auto" latinLnBrk="0" hangingPunct="1">
            <a:lnSpc>
              <a:spcPct val="100000"/>
            </a:lnSpc>
            <a:spcBef>
              <a:spcPts val="0"/>
            </a:spcBef>
            <a:spcAft>
              <a:spcPts val="0"/>
            </a:spcAft>
            <a:buClrTx/>
            <a:buSzTx/>
            <a:buFontTx/>
            <a:buNone/>
            <a:tabLst/>
            <a:defRPr/>
          </a:pPr>
          <a:endParaRPr lang="en-GB" sz="1400" baseline="0"/>
        </a:p>
        <a:p>
          <a:pPr marL="0" marR="0" lvl="0" indent="0" defTabSz="914400" eaLnBrk="1" fontAlgn="auto" latinLnBrk="0" hangingPunct="1">
            <a:lnSpc>
              <a:spcPct val="100000"/>
            </a:lnSpc>
            <a:spcBef>
              <a:spcPts val="0"/>
            </a:spcBef>
            <a:spcAft>
              <a:spcPts val="0"/>
            </a:spcAft>
            <a:buClrTx/>
            <a:buSzTx/>
            <a:buFontTx/>
            <a:buNone/>
            <a:tabLst/>
            <a:defRPr/>
          </a:pPr>
          <a:endParaRPr lang="en-GB" sz="1400" baseline="0"/>
        </a:p>
        <a:p>
          <a:pPr marL="0" marR="0" lvl="0" indent="0" defTabSz="914400" eaLnBrk="1" fontAlgn="auto" latinLnBrk="0" hangingPunct="1">
            <a:lnSpc>
              <a:spcPct val="100000"/>
            </a:lnSpc>
            <a:spcBef>
              <a:spcPts val="0"/>
            </a:spcBef>
            <a:spcAft>
              <a:spcPts val="0"/>
            </a:spcAft>
            <a:buClrTx/>
            <a:buSzTx/>
            <a:buFontTx/>
            <a:buNone/>
            <a:tabLst/>
            <a:defRPr/>
          </a:pPr>
          <a:endParaRPr lang="en-GB" sz="1400" baseline="0"/>
        </a:p>
        <a:p>
          <a:endParaRPr lang="en-GB" sz="14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09CC-45DD-B643-A2CD-D09DBD77B0D1}">
  <dimension ref="A1"/>
  <sheetViews>
    <sheetView workbookViewId="0">
      <selection activeCell="Q27" sqref="Q27"/>
    </sheetView>
  </sheetViews>
  <sheetFormatPr baseColWidth="10" defaultRowHeight="16" x14ac:dyDescent="0.2"/>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32523-A5E1-3247-A23B-8A28FD1735A2}">
  <sheetPr>
    <tabColor theme="5" tint="0.79998168889431442"/>
  </sheetPr>
  <dimension ref="A1:N89"/>
  <sheetViews>
    <sheetView workbookViewId="0">
      <pane xSplit="3" ySplit="2" topLeftCell="D38" activePane="bottomRight" state="frozen"/>
      <selection activeCell="F89" sqref="F89"/>
      <selection pane="topRight" activeCell="F89" sqref="F89"/>
      <selection pane="bottomLeft" activeCell="F89" sqref="F89"/>
      <selection pane="bottomRight" activeCell="I65" sqref="I65"/>
    </sheetView>
  </sheetViews>
  <sheetFormatPr baseColWidth="10" defaultRowHeight="16" x14ac:dyDescent="0.2"/>
  <cols>
    <col min="1" max="1" width="45.1640625" bestFit="1" customWidth="1"/>
    <col min="2" max="2" width="32.83203125" bestFit="1" customWidth="1"/>
    <col min="4" max="4" width="27.33203125" bestFit="1" customWidth="1"/>
    <col min="5" max="5" width="23" bestFit="1" customWidth="1"/>
    <col min="6" max="6" width="26.33203125" bestFit="1" customWidth="1"/>
    <col min="7" max="7" width="22.1640625" bestFit="1" customWidth="1"/>
    <col min="8" max="8" width="16" bestFit="1" customWidth="1"/>
    <col min="9" max="9" width="14.1640625" bestFit="1" customWidth="1"/>
    <col min="10" max="10" width="18.5" bestFit="1" customWidth="1"/>
    <col min="11" max="11" width="13.6640625" bestFit="1" customWidth="1"/>
    <col min="12" max="12" width="13.6640625" customWidth="1"/>
    <col min="13" max="13" width="8.83203125" bestFit="1" customWidth="1"/>
  </cols>
  <sheetData>
    <row r="1" spans="1:14" ht="17" customHeight="1" x14ac:dyDescent="0.2">
      <c r="F1" t="s">
        <v>426</v>
      </c>
      <c r="G1" t="s">
        <v>427</v>
      </c>
      <c r="H1" t="s">
        <v>410</v>
      </c>
      <c r="J1" t="s">
        <v>424</v>
      </c>
      <c r="K1" t="s">
        <v>425</v>
      </c>
    </row>
    <row r="2" spans="1:14" s="2" customFormat="1" ht="17" customHeight="1" x14ac:dyDescent="0.2">
      <c r="A2" s="2" t="s">
        <v>54</v>
      </c>
      <c r="B2" s="2" t="s">
        <v>55</v>
      </c>
      <c r="C2" s="2" t="s">
        <v>56</v>
      </c>
      <c r="D2" s="2" t="s">
        <v>57</v>
      </c>
      <c r="E2" s="2" t="s">
        <v>58</v>
      </c>
      <c r="F2" s="2" t="s">
        <v>59</v>
      </c>
      <c r="G2" s="2" t="s">
        <v>60</v>
      </c>
      <c r="H2" s="2" t="s">
        <v>61</v>
      </c>
      <c r="I2" s="8" t="s">
        <v>62</v>
      </c>
      <c r="J2" s="8" t="s">
        <v>63</v>
      </c>
      <c r="K2" s="8" t="s">
        <v>64</v>
      </c>
      <c r="L2" s="2" t="s">
        <v>219</v>
      </c>
      <c r="M2" s="2" t="s">
        <v>65</v>
      </c>
      <c r="N2" s="3"/>
    </row>
    <row r="3" spans="1:14" x14ac:dyDescent="0.2">
      <c r="A3" t="s">
        <v>66</v>
      </c>
      <c r="B3" t="s">
        <v>67</v>
      </c>
      <c r="C3" t="s">
        <v>68</v>
      </c>
      <c r="D3">
        <f t="shared" ref="D3:D34" si="0">ROUND(J3/0.0036/$H3,2)</f>
        <v>0</v>
      </c>
      <c r="E3">
        <f t="shared" ref="E3:E34" si="1">ROUND(K3/0.0036/$H3,2)</f>
        <v>0</v>
      </c>
      <c r="F3">
        <f t="shared" ref="F3:F34" si="2">ROUND(IFERROR(J3/$I3,0),3)</f>
        <v>0</v>
      </c>
      <c r="G3">
        <f t="shared" ref="G3:G34" si="3">ROUND(IFERROR(K3/$I3,0),3)</f>
        <v>0</v>
      </c>
      <c r="H3">
        <f>input_NO!H3</f>
        <v>4200</v>
      </c>
      <c r="I3">
        <f>IF(ISNA(HLOOKUP($A3,raw_CH!$C$3:$U$16,9,FALSE)),0,HLOOKUP($A3,raw_CH!$C$3:$U$16,9,FALSE))</f>
        <v>0</v>
      </c>
      <c r="J3">
        <f>IF(ISNA(HLOOKUP($A3,raw_CH!$C$3:$U$16,4,FALSE)),0,HLOOKUP($A3,raw_CH!$C$3:$U$16,4,FALSE))</f>
        <v>0</v>
      </c>
      <c r="K3">
        <f>IF(ISNA(HLOOKUP($A3,raw_CH!$C$3:$U$16,7,FALSE)),0,HLOOKUP($A3,raw_CH!$C$3:$U$16,7,FALSE))</f>
        <v>0</v>
      </c>
    </row>
    <row r="4" spans="1:14" x14ac:dyDescent="0.2">
      <c r="A4" t="s">
        <v>71</v>
      </c>
      <c r="B4" t="s">
        <v>72</v>
      </c>
      <c r="C4" t="s">
        <v>68</v>
      </c>
      <c r="D4">
        <f t="shared" si="0"/>
        <v>0</v>
      </c>
      <c r="E4">
        <f t="shared" si="1"/>
        <v>0</v>
      </c>
      <c r="F4">
        <f t="shared" si="2"/>
        <v>0</v>
      </c>
      <c r="G4">
        <f t="shared" si="3"/>
        <v>0</v>
      </c>
      <c r="H4">
        <f>input_NO!H4</f>
        <v>3920</v>
      </c>
      <c r="I4">
        <f>IF(ISNA(HLOOKUP($A4,raw_CH!$C$3:$U$16,9,FALSE)),0,HLOOKUP($A4,raw_CH!$C$3:$U$16,9,FALSE))</f>
        <v>0</v>
      </c>
      <c r="J4">
        <f>IF(ISNA(HLOOKUP($A4,raw_CH!$C$3:$U$16,4,FALSE)),0,HLOOKUP($A4,raw_CH!$C$3:$U$16,4,FALSE))</f>
        <v>0</v>
      </c>
      <c r="K4">
        <f>IF(ISNA(HLOOKUP($A4,raw_CH!$C$3:$U$16,7,FALSE)),0,HLOOKUP($A4,raw_CH!$C$3:$U$16,7,FALSE))</f>
        <v>0</v>
      </c>
    </row>
    <row r="5" spans="1:14" x14ac:dyDescent="0.2">
      <c r="A5" t="s">
        <v>69</v>
      </c>
      <c r="B5" t="s">
        <v>70</v>
      </c>
      <c r="C5" t="s">
        <v>68</v>
      </c>
      <c r="D5">
        <f t="shared" si="0"/>
        <v>0</v>
      </c>
      <c r="E5">
        <f t="shared" si="1"/>
        <v>0</v>
      </c>
      <c r="F5">
        <f t="shared" si="2"/>
        <v>0</v>
      </c>
      <c r="G5">
        <f t="shared" si="3"/>
        <v>0</v>
      </c>
      <c r="H5">
        <f>input_NO!H5</f>
        <v>6500</v>
      </c>
      <c r="I5">
        <f>IF(ISNA(HLOOKUP($A5,raw_CH!$C$3:$U$16,9,FALSE)),0,HLOOKUP($A5,raw_CH!$C$3:$U$16,9,FALSE))</f>
        <v>0</v>
      </c>
      <c r="J5">
        <f>IF(ISNA(HLOOKUP($A5,raw_CH!$C$3:$U$16,4,FALSE)),0,HLOOKUP($A5,raw_CH!$C$3:$U$16,4,FALSE))</f>
        <v>0</v>
      </c>
      <c r="K5">
        <f>IF(ISNA(HLOOKUP($A5,raw_CH!$C$3:$U$16,7,FALSE)),0,HLOOKUP($A5,raw_CH!$C$3:$U$16,7,FALSE))</f>
        <v>0</v>
      </c>
    </row>
    <row r="6" spans="1:14" x14ac:dyDescent="0.2">
      <c r="A6" t="s">
        <v>32</v>
      </c>
      <c r="B6" t="s">
        <v>87</v>
      </c>
      <c r="C6" t="s">
        <v>68</v>
      </c>
      <c r="D6">
        <f t="shared" si="0"/>
        <v>0</v>
      </c>
      <c r="E6">
        <f t="shared" si="1"/>
        <v>0</v>
      </c>
      <c r="F6">
        <f t="shared" si="2"/>
        <v>0</v>
      </c>
      <c r="G6">
        <f t="shared" si="3"/>
        <v>0</v>
      </c>
      <c r="H6">
        <f>input_NO!H6</f>
        <v>5320</v>
      </c>
      <c r="I6">
        <f>IF(ISNA(HLOOKUP($A6,raw_CH!$C$3:$U$16,9,FALSE)),0,HLOOKUP($A6,raw_CH!$C$3:$U$16,9,FALSE))</f>
        <v>0</v>
      </c>
      <c r="J6">
        <f>IF(ISNA(HLOOKUP($A6,raw_CH!$C$3:$U$16,4,FALSE)),0,HLOOKUP($A6,raw_CH!$C$3:$U$16,4,FALSE))</f>
        <v>0</v>
      </c>
      <c r="K6">
        <f>IF(ISNA(HLOOKUP($A6,raw_CH!$C$3:$U$16,7,FALSE)),0,HLOOKUP($A6,raw_CH!$C$3:$U$16,7,FALSE))</f>
        <v>0</v>
      </c>
    </row>
    <row r="7" spans="1:14" x14ac:dyDescent="0.2">
      <c r="A7" t="s">
        <v>36</v>
      </c>
      <c r="B7" t="s">
        <v>116</v>
      </c>
      <c r="C7" t="s">
        <v>68</v>
      </c>
      <c r="D7">
        <f t="shared" si="0"/>
        <v>129.16999999999999</v>
      </c>
      <c r="E7">
        <f t="shared" si="1"/>
        <v>80.069999999999993</v>
      </c>
      <c r="F7">
        <f t="shared" si="2"/>
        <v>0.29499999999999998</v>
      </c>
      <c r="G7">
        <f t="shared" si="3"/>
        <v>0.183</v>
      </c>
      <c r="H7">
        <f>input_NO!H7</f>
        <v>4589.25</v>
      </c>
      <c r="I7">
        <f>IF(ISNA(HLOOKUP($A7,raw_CH!$C$3:$U$16,9,FALSE)),0,HLOOKUP($A7,raw_CH!$C$3:$U$16,9,FALSE))</f>
        <v>7228.87</v>
      </c>
      <c r="J7">
        <f>IF(ISNA(HLOOKUP($A7,raw_CH!$C$3:$U$16,4,FALSE)),0,HLOOKUP($A7,raw_CH!$C$3:$U$16,4,FALSE))</f>
        <v>2134.08</v>
      </c>
      <c r="K7">
        <f>IF(ISNA(HLOOKUP($A7,raw_CH!$C$3:$U$16,7,FALSE)),0,HLOOKUP($A7,raw_CH!$C$3:$U$16,7,FALSE))</f>
        <v>1322.83</v>
      </c>
    </row>
    <row r="8" spans="1:14" x14ac:dyDescent="0.2">
      <c r="A8" t="s">
        <v>117</v>
      </c>
      <c r="B8" t="s">
        <v>118</v>
      </c>
      <c r="C8" t="s">
        <v>68</v>
      </c>
      <c r="D8">
        <f t="shared" si="0"/>
        <v>0</v>
      </c>
      <c r="E8">
        <f t="shared" si="1"/>
        <v>0</v>
      </c>
      <c r="F8">
        <f t="shared" si="2"/>
        <v>0</v>
      </c>
      <c r="G8">
        <f t="shared" si="3"/>
        <v>0</v>
      </c>
      <c r="H8">
        <f>input_NO!H8</f>
        <v>4589.25</v>
      </c>
      <c r="I8">
        <f>IF(ISNA(HLOOKUP($A8,raw_CH!$C$3:$U$16,9,FALSE)),0,HLOOKUP($A8,raw_CH!$C$3:$U$16,9,FALSE))</f>
        <v>0</v>
      </c>
      <c r="J8">
        <f>IF(ISNA(HLOOKUP($A8,raw_CH!$C$3:$U$16,4,FALSE)),0,HLOOKUP($A8,raw_CH!$C$3:$U$16,4,FALSE))</f>
        <v>0</v>
      </c>
      <c r="K8">
        <f>IF(ISNA(HLOOKUP($A8,raw_CH!$C$3:$U$16,7,FALSE)),0,HLOOKUP($A8,raw_CH!$C$3:$U$16,7,FALSE))</f>
        <v>0</v>
      </c>
    </row>
    <row r="9" spans="1:14" x14ac:dyDescent="0.2">
      <c r="A9" t="s">
        <v>73</v>
      </c>
      <c r="B9" t="s">
        <v>74</v>
      </c>
      <c r="C9" t="s">
        <v>68</v>
      </c>
      <c r="D9">
        <f t="shared" si="0"/>
        <v>0</v>
      </c>
      <c r="E9">
        <f t="shared" si="1"/>
        <v>0</v>
      </c>
      <c r="F9">
        <f t="shared" si="2"/>
        <v>0</v>
      </c>
      <c r="G9">
        <f t="shared" si="3"/>
        <v>0</v>
      </c>
      <c r="H9">
        <f>input_NO!H9</f>
        <v>8500</v>
      </c>
      <c r="I9">
        <f>IF(ISNA(HLOOKUP($A9,raw_CH!$C$3:$U$16,9,FALSE)),0,HLOOKUP($A9,raw_CH!$C$3:$U$16,9,FALSE))</f>
        <v>0</v>
      </c>
      <c r="J9">
        <f>IF(ISNA(HLOOKUP($A9,raw_CH!$C$3:$U$16,4,FALSE)),0,HLOOKUP($A9,raw_CH!$C$3:$U$16,4,FALSE))</f>
        <v>0</v>
      </c>
      <c r="K9">
        <f>IF(ISNA(HLOOKUP($A9,raw_CH!$C$3:$U$16,7,FALSE)),0,HLOOKUP($A9,raw_CH!$C$3:$U$16,7,FALSE))</f>
        <v>0</v>
      </c>
    </row>
    <row r="10" spans="1:14" x14ac:dyDescent="0.2">
      <c r="A10" t="s">
        <v>37</v>
      </c>
      <c r="B10" t="s">
        <v>126</v>
      </c>
      <c r="C10" t="s">
        <v>68</v>
      </c>
      <c r="D10">
        <f t="shared" si="0"/>
        <v>0</v>
      </c>
      <c r="E10">
        <f t="shared" si="1"/>
        <v>0</v>
      </c>
      <c r="F10">
        <f t="shared" si="2"/>
        <v>0</v>
      </c>
      <c r="G10">
        <f t="shared" si="3"/>
        <v>0</v>
      </c>
      <c r="H10">
        <f>input_NO!H10</f>
        <v>4589.25</v>
      </c>
      <c r="I10">
        <f>IF(ISNA(HLOOKUP($A10,raw_CH!$C$3:$U$16,9,FALSE)),0,HLOOKUP($A10,raw_CH!$C$3:$U$16,9,FALSE))</f>
        <v>0</v>
      </c>
      <c r="J10">
        <f>IF(ISNA(HLOOKUP($A10,raw_CH!$C$3:$U$16,4,FALSE)),0,HLOOKUP($A10,raw_CH!$C$3:$U$16,4,FALSE))</f>
        <v>0</v>
      </c>
      <c r="K10">
        <f>IF(ISNA(HLOOKUP($A10,raw_CH!$C$3:$U$16,7,FALSE)),0,HLOOKUP($A10,raw_CH!$C$3:$U$16,7,FALSE))</f>
        <v>0</v>
      </c>
    </row>
    <row r="11" spans="1:14" x14ac:dyDescent="0.2">
      <c r="A11" t="s">
        <v>75</v>
      </c>
      <c r="B11" t="s">
        <v>76</v>
      </c>
      <c r="C11" t="s">
        <v>68</v>
      </c>
      <c r="D11">
        <f t="shared" si="0"/>
        <v>0</v>
      </c>
      <c r="E11">
        <f t="shared" si="1"/>
        <v>0</v>
      </c>
      <c r="F11">
        <f t="shared" si="2"/>
        <v>0</v>
      </c>
      <c r="G11">
        <f t="shared" si="3"/>
        <v>0</v>
      </c>
      <c r="H11">
        <f>input_NO!H11</f>
        <v>8500</v>
      </c>
      <c r="I11">
        <f>IF(ISNA(HLOOKUP($A11,raw_CH!$C$3:$U$16,9,FALSE)),0,HLOOKUP($A11,raw_CH!$C$3:$U$16,9,FALSE))</f>
        <v>0</v>
      </c>
      <c r="J11">
        <f>IF(ISNA(HLOOKUP($A11,raw_CH!$C$3:$U$16,4,FALSE)),0,HLOOKUP($A11,raw_CH!$C$3:$U$16,4,FALSE))</f>
        <v>0</v>
      </c>
      <c r="K11">
        <f>IF(ISNA(HLOOKUP($A11,raw_CH!$C$3:$U$16,7,FALSE)),0,HLOOKUP($A11,raw_CH!$C$3:$U$16,7,FALSE))</f>
        <v>0</v>
      </c>
    </row>
    <row r="12" spans="1:14" x14ac:dyDescent="0.2">
      <c r="A12" t="s">
        <v>127</v>
      </c>
      <c r="B12" t="s">
        <v>128</v>
      </c>
      <c r="C12" t="s">
        <v>68</v>
      </c>
      <c r="D12">
        <f t="shared" si="0"/>
        <v>0</v>
      </c>
      <c r="E12">
        <f t="shared" si="1"/>
        <v>0</v>
      </c>
      <c r="F12">
        <f t="shared" si="2"/>
        <v>0</v>
      </c>
      <c r="G12">
        <f t="shared" si="3"/>
        <v>0</v>
      </c>
      <c r="H12">
        <f>input_NO!H12</f>
        <v>4589.25</v>
      </c>
      <c r="I12">
        <f>IF(ISNA(HLOOKUP($A12,raw_CH!$C$3:$U$16,9,FALSE)),0,HLOOKUP($A12,raw_CH!$C$3:$U$16,9,FALSE))</f>
        <v>0</v>
      </c>
      <c r="J12">
        <f>IF(ISNA(HLOOKUP($A12,raw_CH!$C$3:$U$16,4,FALSE)),0,HLOOKUP($A12,raw_CH!$C$3:$U$16,4,FALSE))</f>
        <v>0</v>
      </c>
      <c r="K12">
        <f>IF(ISNA(HLOOKUP($A12,raw_CH!$C$3:$U$16,7,FALSE)),0,HLOOKUP($A12,raw_CH!$C$3:$U$16,7,FALSE))</f>
        <v>0</v>
      </c>
    </row>
    <row r="13" spans="1:14" x14ac:dyDescent="0.2">
      <c r="A13" t="s">
        <v>41</v>
      </c>
      <c r="B13" t="s">
        <v>77</v>
      </c>
      <c r="C13" t="s">
        <v>68</v>
      </c>
      <c r="D13">
        <f t="shared" si="0"/>
        <v>46.47</v>
      </c>
      <c r="E13">
        <f t="shared" si="1"/>
        <v>496.29</v>
      </c>
      <c r="F13">
        <f t="shared" si="2"/>
        <v>4.8000000000000001E-2</v>
      </c>
      <c r="G13">
        <f t="shared" si="3"/>
        <v>0.50900000000000001</v>
      </c>
      <c r="H13">
        <f>input_NO!H13</f>
        <v>2225.39</v>
      </c>
      <c r="I13">
        <f>IF(ISNA(HLOOKUP($A13,raw_CH!$C$3:$U$16,9,FALSE)),0,HLOOKUP($A13,raw_CH!$C$3:$U$16,9,FALSE))</f>
        <v>7807.35</v>
      </c>
      <c r="J13">
        <f>IF(ISNA(HLOOKUP($A13,raw_CH!$C$3:$U$16,4,FALSE)),0,HLOOKUP($A13,raw_CH!$C$3:$U$16,4,FALSE))</f>
        <v>372.31200000000001</v>
      </c>
      <c r="K13">
        <f>IF(ISNA(HLOOKUP($A13,raw_CH!$C$3:$U$16,7,FALSE)),0,HLOOKUP($A13,raw_CH!$C$3:$U$16,7,FALSE))</f>
        <v>3976.01</v>
      </c>
    </row>
    <row r="14" spans="1:14" x14ac:dyDescent="0.2">
      <c r="A14" t="s">
        <v>78</v>
      </c>
      <c r="B14" t="s">
        <v>79</v>
      </c>
      <c r="C14" t="s">
        <v>68</v>
      </c>
      <c r="D14">
        <f t="shared" si="0"/>
        <v>0</v>
      </c>
      <c r="E14">
        <f t="shared" si="1"/>
        <v>0</v>
      </c>
      <c r="F14">
        <f t="shared" si="2"/>
        <v>0</v>
      </c>
      <c r="G14">
        <f t="shared" si="3"/>
        <v>0</v>
      </c>
      <c r="H14">
        <f>input_NO!H14</f>
        <v>2225.39</v>
      </c>
      <c r="I14">
        <f>IF(ISNA(HLOOKUP($A14,raw_CH!$C$3:$U$16,9,FALSE)),0,HLOOKUP($A14,raw_CH!$C$3:$U$16,9,FALSE))</f>
        <v>0</v>
      </c>
      <c r="J14">
        <f>IF(ISNA(HLOOKUP($A14,raw_CH!$C$3:$U$16,4,FALSE)),0,HLOOKUP($A14,raw_CH!$C$3:$U$16,4,FALSE))</f>
        <v>0</v>
      </c>
      <c r="K14">
        <f>IF(ISNA(HLOOKUP($A14,raw_CH!$C$3:$U$16,7,FALSE)),0,HLOOKUP($A14,raw_CH!$C$3:$U$16,7,FALSE))</f>
        <v>0</v>
      </c>
    </row>
    <row r="15" spans="1:14" x14ac:dyDescent="0.2">
      <c r="A15" t="s">
        <v>39</v>
      </c>
      <c r="B15" t="s">
        <v>204</v>
      </c>
      <c r="C15" t="s">
        <v>68</v>
      </c>
      <c r="D15">
        <f t="shared" si="0"/>
        <v>1092.55</v>
      </c>
      <c r="E15">
        <f t="shared" si="1"/>
        <v>1867.51</v>
      </c>
      <c r="F15">
        <f t="shared" si="2"/>
        <v>0.184</v>
      </c>
      <c r="G15">
        <f t="shared" si="3"/>
        <v>0.315</v>
      </c>
      <c r="H15">
        <f>input_NO!H15</f>
        <v>2225.39</v>
      </c>
      <c r="I15">
        <f>IF(ISNA(HLOOKUP($A15,raw_CH!$C$3:$U$16,9,FALSE)),0,HLOOKUP($A15,raw_CH!$C$3:$U$16,9,FALSE))</f>
        <v>47462.71</v>
      </c>
      <c r="J15">
        <f>IF(ISNA(HLOOKUP($A15,raw_CH!$C$3:$U$16,4,FALSE)),0,HLOOKUP($A15,raw_CH!$C$3:$U$16,4,FALSE))</f>
        <v>8752.8960000000006</v>
      </c>
      <c r="K15">
        <f>IF(ISNA(HLOOKUP($A15,raw_CH!$C$3:$U$16,7,FALSE)),0,HLOOKUP($A15,raw_CH!$C$3:$U$16,7,FALSE))</f>
        <v>14961.4</v>
      </c>
    </row>
    <row r="16" spans="1:14" x14ac:dyDescent="0.2">
      <c r="A16" t="s">
        <v>205</v>
      </c>
      <c r="B16" t="s">
        <v>206</v>
      </c>
      <c r="C16" t="s">
        <v>68</v>
      </c>
      <c r="D16">
        <f t="shared" si="0"/>
        <v>0</v>
      </c>
      <c r="E16">
        <f t="shared" si="1"/>
        <v>0</v>
      </c>
      <c r="F16">
        <f t="shared" si="2"/>
        <v>0</v>
      </c>
      <c r="G16">
        <f t="shared" si="3"/>
        <v>0</v>
      </c>
      <c r="H16">
        <f>input_NO!H16</f>
        <v>2225.39</v>
      </c>
      <c r="I16">
        <f>IF(ISNA(HLOOKUP($A16,raw_CH!$C$3:$U$16,9,FALSE)),0,HLOOKUP($A16,raw_CH!$C$3:$U$16,9,FALSE))</f>
        <v>0</v>
      </c>
      <c r="J16">
        <f>IF(ISNA(HLOOKUP($A16,raw_CH!$C$3:$U$16,4,FALSE)),0,HLOOKUP($A16,raw_CH!$C$3:$U$16,4,FALSE))</f>
        <v>0</v>
      </c>
      <c r="K16">
        <f>IF(ISNA(HLOOKUP($A16,raw_CH!$C$3:$U$16,7,FALSE)),0,HLOOKUP($A16,raw_CH!$C$3:$U$16,7,FALSE))</f>
        <v>0</v>
      </c>
    </row>
    <row r="17" spans="1:11" x14ac:dyDescent="0.2">
      <c r="A17" t="s">
        <v>191</v>
      </c>
      <c r="B17" t="s">
        <v>192</v>
      </c>
      <c r="C17" t="s">
        <v>68</v>
      </c>
      <c r="D17">
        <f t="shared" si="0"/>
        <v>0</v>
      </c>
      <c r="E17">
        <f t="shared" si="1"/>
        <v>0</v>
      </c>
      <c r="F17">
        <f t="shared" si="2"/>
        <v>0</v>
      </c>
      <c r="G17">
        <f t="shared" si="3"/>
        <v>0</v>
      </c>
      <c r="H17">
        <f>input_NO!H17</f>
        <v>5350</v>
      </c>
      <c r="I17">
        <f>IF(ISNA(HLOOKUP($A17,raw_CH!$C$3:$U$16,9,FALSE)),0,HLOOKUP($A17,raw_CH!$C$3:$U$16,9,FALSE))</f>
        <v>0</v>
      </c>
      <c r="J17">
        <f>IF(ISNA(HLOOKUP($A17,raw_CH!$C$3:$U$16,4,FALSE)),0,HLOOKUP($A17,raw_CH!$C$3:$U$16,4,FALSE))</f>
        <v>0</v>
      </c>
      <c r="K17">
        <f>IF(ISNA(HLOOKUP($A17,raw_CH!$C$3:$U$16,7,FALSE)),0,HLOOKUP($A17,raw_CH!$C$3:$U$16,7,FALSE))</f>
        <v>0</v>
      </c>
    </row>
    <row r="18" spans="1:11" x14ac:dyDescent="0.2">
      <c r="A18" t="s">
        <v>193</v>
      </c>
      <c r="B18" t="s">
        <v>194</v>
      </c>
      <c r="C18" t="s">
        <v>68</v>
      </c>
      <c r="D18">
        <f t="shared" si="0"/>
        <v>0</v>
      </c>
      <c r="E18">
        <f t="shared" si="1"/>
        <v>0</v>
      </c>
      <c r="F18">
        <f t="shared" si="2"/>
        <v>0</v>
      </c>
      <c r="G18">
        <f t="shared" si="3"/>
        <v>0</v>
      </c>
      <c r="H18">
        <f>input_NO!H18</f>
        <v>5350</v>
      </c>
      <c r="I18">
        <f>IF(ISNA(HLOOKUP($A18,raw_CH!$C$3:$U$16,9,FALSE)),0,HLOOKUP($A18,raw_CH!$C$3:$U$16,9,FALSE))</f>
        <v>0</v>
      </c>
      <c r="J18">
        <f>IF(ISNA(HLOOKUP($A18,raw_CH!$C$3:$U$16,4,FALSE)),0,HLOOKUP($A18,raw_CH!$C$3:$U$16,4,FALSE))</f>
        <v>0</v>
      </c>
      <c r="K18">
        <f>IF(ISNA(HLOOKUP($A18,raw_CH!$C$3:$U$16,7,FALSE)),0,HLOOKUP($A18,raw_CH!$C$3:$U$16,7,FALSE))</f>
        <v>0</v>
      </c>
    </row>
    <row r="19" spans="1:11" x14ac:dyDescent="0.2">
      <c r="A19" t="s">
        <v>187</v>
      </c>
      <c r="B19" t="s">
        <v>188</v>
      </c>
      <c r="C19" t="s">
        <v>68</v>
      </c>
      <c r="D19">
        <f t="shared" si="0"/>
        <v>0</v>
      </c>
      <c r="E19">
        <f t="shared" si="1"/>
        <v>0</v>
      </c>
      <c r="F19">
        <f t="shared" si="2"/>
        <v>0</v>
      </c>
      <c r="G19">
        <f t="shared" si="3"/>
        <v>0</v>
      </c>
      <c r="H19">
        <f>input_NO!H19</f>
        <v>2225.39</v>
      </c>
      <c r="I19">
        <f>IF(ISNA(HLOOKUP($A19,raw_CH!$C$3:$U$16,9,FALSE)),0,HLOOKUP($A19,raw_CH!$C$3:$U$16,9,FALSE))</f>
        <v>0</v>
      </c>
      <c r="J19">
        <f>IF(ISNA(HLOOKUP($A19,raw_CH!$C$3:$U$16,4,FALSE)),0,HLOOKUP($A19,raw_CH!$C$3:$U$16,4,FALSE))</f>
        <v>0</v>
      </c>
      <c r="K19">
        <f>IF(ISNA(HLOOKUP($A19,raw_CH!$C$3:$U$16,7,FALSE)),0,HLOOKUP($A19,raw_CH!$C$3:$U$16,7,FALSE))</f>
        <v>0</v>
      </c>
    </row>
    <row r="20" spans="1:11" x14ac:dyDescent="0.2">
      <c r="A20" t="s">
        <v>172</v>
      </c>
      <c r="B20" t="s">
        <v>173</v>
      </c>
      <c r="C20" t="s">
        <v>68</v>
      </c>
      <c r="D20">
        <f t="shared" si="0"/>
        <v>0</v>
      </c>
      <c r="E20">
        <f t="shared" si="1"/>
        <v>0</v>
      </c>
      <c r="F20">
        <f t="shared" si="2"/>
        <v>0</v>
      </c>
      <c r="G20">
        <f t="shared" si="3"/>
        <v>0</v>
      </c>
      <c r="H20">
        <f>input_NO!H20</f>
        <v>2225.39</v>
      </c>
      <c r="I20">
        <f>IF(ISNA(HLOOKUP($A20,raw_CH!$C$3:$U$16,9,FALSE)),0,HLOOKUP($A20,raw_CH!$C$3:$U$16,9,FALSE))</f>
        <v>0</v>
      </c>
      <c r="J20">
        <f>IF(ISNA(HLOOKUP($A20,raw_CH!$C$3:$U$16,4,FALSE)),0,HLOOKUP($A20,raw_CH!$C$3:$U$16,4,FALSE))</f>
        <v>0</v>
      </c>
      <c r="K20">
        <f>IF(ISNA(HLOOKUP($A20,raw_CH!$C$3:$U$16,7,FALSE)),0,HLOOKUP($A20,raw_CH!$C$3:$U$16,7,FALSE))</f>
        <v>0</v>
      </c>
    </row>
    <row r="21" spans="1:11" x14ac:dyDescent="0.2">
      <c r="A21" t="s">
        <v>189</v>
      </c>
      <c r="B21" t="s">
        <v>190</v>
      </c>
      <c r="C21" t="s">
        <v>68</v>
      </c>
      <c r="D21">
        <f t="shared" si="0"/>
        <v>0</v>
      </c>
      <c r="E21">
        <f t="shared" si="1"/>
        <v>0</v>
      </c>
      <c r="F21">
        <f t="shared" si="2"/>
        <v>0</v>
      </c>
      <c r="G21">
        <f t="shared" si="3"/>
        <v>0</v>
      </c>
      <c r="H21">
        <f>input_NO!H21</f>
        <v>2225.39</v>
      </c>
      <c r="I21">
        <f>IF(ISNA(HLOOKUP($A21,raw_CH!$C$3:$U$16,9,FALSE)),0,HLOOKUP($A21,raw_CH!$C$3:$U$16,9,FALSE))</f>
        <v>0</v>
      </c>
      <c r="J21">
        <f>IF(ISNA(HLOOKUP($A21,raw_CH!$C$3:$U$16,4,FALSE)),0,HLOOKUP($A21,raw_CH!$C$3:$U$16,4,FALSE))</f>
        <v>0</v>
      </c>
      <c r="K21">
        <f>IF(ISNA(HLOOKUP($A21,raw_CH!$C$3:$U$16,7,FALSE)),0,HLOOKUP($A21,raw_CH!$C$3:$U$16,7,FALSE))</f>
        <v>0</v>
      </c>
    </row>
    <row r="22" spans="1:11" x14ac:dyDescent="0.2">
      <c r="A22" t="s">
        <v>174</v>
      </c>
      <c r="B22" t="s">
        <v>175</v>
      </c>
      <c r="C22" t="s">
        <v>68</v>
      </c>
      <c r="D22">
        <f t="shared" si="0"/>
        <v>0</v>
      </c>
      <c r="E22">
        <f t="shared" si="1"/>
        <v>0</v>
      </c>
      <c r="F22">
        <f t="shared" si="2"/>
        <v>0</v>
      </c>
      <c r="G22">
        <f t="shared" si="3"/>
        <v>0</v>
      </c>
      <c r="H22">
        <f>input_NO!H22</f>
        <v>2225.39</v>
      </c>
      <c r="I22">
        <f>IF(ISNA(HLOOKUP($A22,raw_CH!$C$3:$U$16,9,FALSE)),0,HLOOKUP($A22,raw_CH!$C$3:$U$16,9,FALSE))</f>
        <v>0</v>
      </c>
      <c r="J22">
        <f>IF(ISNA(HLOOKUP($A22,raw_CH!$C$3:$U$16,4,FALSE)),0,HLOOKUP($A22,raw_CH!$C$3:$U$16,4,FALSE))</f>
        <v>0</v>
      </c>
      <c r="K22">
        <f>IF(ISNA(HLOOKUP($A22,raw_CH!$C$3:$U$16,7,FALSE)),0,HLOOKUP($A22,raw_CH!$C$3:$U$16,7,FALSE))</f>
        <v>0</v>
      </c>
    </row>
    <row r="23" spans="1:11" x14ac:dyDescent="0.2">
      <c r="A23" t="s">
        <v>150</v>
      </c>
      <c r="B23" t="s">
        <v>151</v>
      </c>
      <c r="C23" t="s">
        <v>68</v>
      </c>
      <c r="D23">
        <f t="shared" si="0"/>
        <v>0</v>
      </c>
      <c r="E23">
        <f t="shared" si="1"/>
        <v>0</v>
      </c>
      <c r="F23">
        <f t="shared" si="2"/>
        <v>0</v>
      </c>
      <c r="G23">
        <f t="shared" si="3"/>
        <v>0</v>
      </c>
      <c r="H23">
        <f>input_NO!H23</f>
        <v>4589.25</v>
      </c>
      <c r="I23">
        <f>IF(ISNA(HLOOKUP($A23,raw_CH!$C$3:$U$16,9,FALSE)),0,HLOOKUP($A23,raw_CH!$C$3:$U$16,9,FALSE))</f>
        <v>0</v>
      </c>
      <c r="J23">
        <f>IF(ISNA(HLOOKUP($A23,raw_CH!$C$3:$U$16,4,FALSE)),0,HLOOKUP($A23,raw_CH!$C$3:$U$16,4,FALSE))</f>
        <v>0</v>
      </c>
      <c r="K23">
        <f>IF(ISNA(HLOOKUP($A23,raw_CH!$C$3:$U$16,7,FALSE)),0,HLOOKUP($A23,raw_CH!$C$3:$U$16,7,FALSE))</f>
        <v>0</v>
      </c>
    </row>
    <row r="24" spans="1:11" x14ac:dyDescent="0.2">
      <c r="A24" t="s">
        <v>152</v>
      </c>
      <c r="B24" t="s">
        <v>153</v>
      </c>
      <c r="C24" t="s">
        <v>68</v>
      </c>
      <c r="D24">
        <f t="shared" si="0"/>
        <v>0</v>
      </c>
      <c r="E24">
        <f t="shared" si="1"/>
        <v>0</v>
      </c>
      <c r="F24">
        <f t="shared" si="2"/>
        <v>0</v>
      </c>
      <c r="G24">
        <f t="shared" si="3"/>
        <v>0</v>
      </c>
      <c r="H24">
        <f>input_NO!H24</f>
        <v>4589.25</v>
      </c>
      <c r="I24">
        <f>IF(ISNA(HLOOKUP($A24,raw_CH!$C$3:$U$16,9,FALSE)),0,HLOOKUP($A24,raw_CH!$C$3:$U$16,9,FALSE))</f>
        <v>0</v>
      </c>
      <c r="J24">
        <f>IF(ISNA(HLOOKUP($A24,raw_CH!$C$3:$U$16,4,FALSE)),0,HLOOKUP($A24,raw_CH!$C$3:$U$16,4,FALSE))</f>
        <v>0</v>
      </c>
      <c r="K24">
        <f>IF(ISNA(HLOOKUP($A24,raw_CH!$C$3:$U$16,7,FALSE)),0,HLOOKUP($A24,raw_CH!$C$3:$U$16,7,FALSE))</f>
        <v>0</v>
      </c>
    </row>
    <row r="25" spans="1:11" x14ac:dyDescent="0.2">
      <c r="A25" t="s">
        <v>154</v>
      </c>
      <c r="B25" t="s">
        <v>155</v>
      </c>
      <c r="C25" t="s">
        <v>68</v>
      </c>
      <c r="D25">
        <f t="shared" si="0"/>
        <v>0</v>
      </c>
      <c r="E25">
        <f t="shared" si="1"/>
        <v>0</v>
      </c>
      <c r="F25">
        <f t="shared" si="2"/>
        <v>0</v>
      </c>
      <c r="G25">
        <f t="shared" si="3"/>
        <v>0</v>
      </c>
      <c r="H25">
        <f>input_NO!H25</f>
        <v>4568.8599999999997</v>
      </c>
      <c r="I25">
        <f>IF(ISNA(HLOOKUP($A25,raw_CH!$C$3:$U$16,9,FALSE)),0,HLOOKUP($A25,raw_CH!$C$3:$U$16,9,FALSE))</f>
        <v>0</v>
      </c>
      <c r="J25">
        <f>IF(ISNA(HLOOKUP($A25,raw_CH!$C$3:$U$16,4,FALSE)),0,HLOOKUP($A25,raw_CH!$C$3:$U$16,4,FALSE))</f>
        <v>0</v>
      </c>
      <c r="K25">
        <f>IF(ISNA(HLOOKUP($A25,raw_CH!$C$3:$U$16,7,FALSE)),0,HLOOKUP($A25,raw_CH!$C$3:$U$16,7,FALSE))</f>
        <v>0</v>
      </c>
    </row>
    <row r="26" spans="1:11" x14ac:dyDescent="0.2">
      <c r="A26" t="s">
        <v>160</v>
      </c>
      <c r="B26" t="s">
        <v>161</v>
      </c>
      <c r="C26" t="s">
        <v>68</v>
      </c>
      <c r="D26">
        <f t="shared" si="0"/>
        <v>0</v>
      </c>
      <c r="E26">
        <f t="shared" si="1"/>
        <v>0</v>
      </c>
      <c r="F26">
        <f t="shared" si="2"/>
        <v>0</v>
      </c>
      <c r="G26">
        <f t="shared" si="3"/>
        <v>0</v>
      </c>
      <c r="H26">
        <f>input_NO!H26</f>
        <v>8300</v>
      </c>
      <c r="I26">
        <f>IF(ISNA(HLOOKUP($A26,raw_CH!$C$3:$U$16,9,FALSE)),0,HLOOKUP($A26,raw_CH!$C$3:$U$16,9,FALSE))</f>
        <v>0</v>
      </c>
      <c r="J26">
        <f>IF(ISNA(HLOOKUP($A26,raw_CH!$C$3:$U$16,4,FALSE)),0,HLOOKUP($A26,raw_CH!$C$3:$U$16,4,FALSE))</f>
        <v>0</v>
      </c>
      <c r="K26">
        <f>IF(ISNA(HLOOKUP($A26,raw_CH!$C$3:$U$16,7,FALSE)),0,HLOOKUP($A26,raw_CH!$C$3:$U$16,7,FALSE))</f>
        <v>0</v>
      </c>
    </row>
    <row r="27" spans="1:11" x14ac:dyDescent="0.2">
      <c r="A27" t="s">
        <v>166</v>
      </c>
      <c r="B27" t="s">
        <v>167</v>
      </c>
      <c r="C27" t="s">
        <v>68</v>
      </c>
      <c r="D27">
        <f t="shared" si="0"/>
        <v>0</v>
      </c>
      <c r="E27">
        <f t="shared" si="1"/>
        <v>0</v>
      </c>
      <c r="F27">
        <f t="shared" si="2"/>
        <v>0</v>
      </c>
      <c r="G27">
        <f t="shared" si="3"/>
        <v>0</v>
      </c>
      <c r="H27">
        <f>input_NO!H27</f>
        <v>2225.39</v>
      </c>
      <c r="I27">
        <f>IF(ISNA(HLOOKUP($A27,raw_CH!$C$3:$U$16,9,FALSE)),0,HLOOKUP($A27,raw_CH!$C$3:$U$16,9,FALSE))</f>
        <v>0</v>
      </c>
      <c r="J27">
        <f>IF(ISNA(HLOOKUP($A27,raw_CH!$C$3:$U$16,4,FALSE)),0,HLOOKUP($A27,raw_CH!$C$3:$U$16,4,FALSE))</f>
        <v>0</v>
      </c>
      <c r="K27">
        <f>IF(ISNA(HLOOKUP($A27,raw_CH!$C$3:$U$16,7,FALSE)),0,HLOOKUP($A27,raw_CH!$C$3:$U$16,7,FALSE))</f>
        <v>0</v>
      </c>
    </row>
    <row r="28" spans="1:11" x14ac:dyDescent="0.2">
      <c r="A28" t="s">
        <v>146</v>
      </c>
      <c r="B28" t="s">
        <v>147</v>
      </c>
      <c r="C28" t="s">
        <v>68</v>
      </c>
      <c r="D28">
        <f t="shared" si="0"/>
        <v>0</v>
      </c>
      <c r="E28">
        <f t="shared" si="1"/>
        <v>0</v>
      </c>
      <c r="F28">
        <f t="shared" si="2"/>
        <v>0</v>
      </c>
      <c r="G28">
        <f t="shared" si="3"/>
        <v>0</v>
      </c>
      <c r="H28">
        <f>input_NO!H28</f>
        <v>2225.39</v>
      </c>
      <c r="I28">
        <f>IF(ISNA(HLOOKUP($A28,raw_CH!$C$3:$U$16,9,FALSE)),0,HLOOKUP($A28,raw_CH!$C$3:$U$16,9,FALSE))</f>
        <v>0</v>
      </c>
      <c r="J28">
        <f>IF(ISNA(HLOOKUP($A28,raw_CH!$C$3:$U$16,4,FALSE)),0,HLOOKUP($A28,raw_CH!$C$3:$U$16,4,FALSE))</f>
        <v>0</v>
      </c>
      <c r="K28">
        <f>IF(ISNA(HLOOKUP($A28,raw_CH!$C$3:$U$16,7,FALSE)),0,HLOOKUP($A28,raw_CH!$C$3:$U$16,7,FALSE))</f>
        <v>0</v>
      </c>
    </row>
    <row r="29" spans="1:11" x14ac:dyDescent="0.2">
      <c r="A29" t="s">
        <v>106</v>
      </c>
      <c r="B29" t="s">
        <v>107</v>
      </c>
      <c r="C29" t="s">
        <v>81</v>
      </c>
      <c r="D29">
        <f t="shared" si="0"/>
        <v>0</v>
      </c>
      <c r="E29">
        <f t="shared" si="1"/>
        <v>0</v>
      </c>
      <c r="F29">
        <f t="shared" si="2"/>
        <v>0</v>
      </c>
      <c r="G29">
        <f t="shared" si="3"/>
        <v>0</v>
      </c>
      <c r="H29">
        <f>input_NO!H29</f>
        <v>6000</v>
      </c>
      <c r="I29">
        <f>IF(ISNA(HLOOKUP($A29,raw_CH!$C$4:$U$16,10,FALSE)),0,HLOOKUP($A29,raw_CH!$C$4:$U$16,10,FALSE))</f>
        <v>0</v>
      </c>
      <c r="J29">
        <v>0</v>
      </c>
      <c r="K29">
        <f>IF(ISNA(HLOOKUP($A29,raw_CH!$C$4:$U$16,7,FALSE)),0,HLOOKUP($A29,raw_CH!$C$4:$U$16,7,FALSE))</f>
        <v>0</v>
      </c>
    </row>
    <row r="30" spans="1:11" x14ac:dyDescent="0.2">
      <c r="A30" t="s">
        <v>108</v>
      </c>
      <c r="B30" t="s">
        <v>109</v>
      </c>
      <c r="C30" t="s">
        <v>81</v>
      </c>
      <c r="D30">
        <f t="shared" si="0"/>
        <v>0</v>
      </c>
      <c r="E30">
        <f t="shared" si="1"/>
        <v>0</v>
      </c>
      <c r="F30">
        <f t="shared" si="2"/>
        <v>0</v>
      </c>
      <c r="G30">
        <f t="shared" si="3"/>
        <v>0</v>
      </c>
      <c r="H30">
        <f>input_NO!H30</f>
        <v>6000</v>
      </c>
      <c r="I30">
        <f>IF(ISNA(HLOOKUP($A30,raw_CH!$C$4:$U$16,10,FALSE)),0,HLOOKUP($A30,raw_CH!$C$4:$U$16,10,FALSE))</f>
        <v>0</v>
      </c>
      <c r="J30">
        <v>0</v>
      </c>
      <c r="K30">
        <f>IF(ISNA(HLOOKUP($A30,raw_CH!$C$4:$U$16,7,FALSE)),0,HLOOKUP($A30,raw_CH!$C$4:$U$16,7,FALSE))</f>
        <v>0</v>
      </c>
    </row>
    <row r="31" spans="1:11" x14ac:dyDescent="0.2">
      <c r="A31" t="s">
        <v>110</v>
      </c>
      <c r="B31" t="s">
        <v>111</v>
      </c>
      <c r="C31" t="s">
        <v>81</v>
      </c>
      <c r="D31">
        <f t="shared" si="0"/>
        <v>0</v>
      </c>
      <c r="E31">
        <f t="shared" si="1"/>
        <v>0</v>
      </c>
      <c r="F31">
        <f t="shared" si="2"/>
        <v>0</v>
      </c>
      <c r="G31">
        <f t="shared" si="3"/>
        <v>0</v>
      </c>
      <c r="H31">
        <f>input_NO!H31</f>
        <v>6000</v>
      </c>
      <c r="I31">
        <f>IF(ISNA(HLOOKUP($A31,raw_CH!$C$4:$U$16,10,FALSE)),0,HLOOKUP($A31,raw_CH!$C$4:$U$16,10,FALSE))</f>
        <v>0</v>
      </c>
      <c r="J31">
        <v>0</v>
      </c>
      <c r="K31">
        <f>IF(ISNA(HLOOKUP($A31,raw_CH!$C$4:$U$16,7,FALSE)),0,HLOOKUP($A31,raw_CH!$C$4:$U$16,7,FALSE))</f>
        <v>0</v>
      </c>
    </row>
    <row r="32" spans="1:11" x14ac:dyDescent="0.2">
      <c r="A32" t="s">
        <v>88</v>
      </c>
      <c r="B32" t="s">
        <v>89</v>
      </c>
      <c r="C32" t="s">
        <v>81</v>
      </c>
      <c r="D32">
        <f t="shared" si="0"/>
        <v>0</v>
      </c>
      <c r="E32">
        <f t="shared" si="1"/>
        <v>0</v>
      </c>
      <c r="F32">
        <f t="shared" si="2"/>
        <v>0</v>
      </c>
      <c r="G32">
        <f t="shared" si="3"/>
        <v>0</v>
      </c>
      <c r="H32">
        <f>input_NO!H32</f>
        <v>6000</v>
      </c>
      <c r="I32">
        <f>IF(ISNA(HLOOKUP($A32,raw_CH!$C$4:$U$16,10,FALSE)),0,HLOOKUP($A32,raw_CH!$C$4:$U$16,10,FALSE))</f>
        <v>0</v>
      </c>
      <c r="J32">
        <v>0</v>
      </c>
      <c r="K32">
        <f>IF(ISNA(HLOOKUP($A32,raw_CH!$C$4:$U$16,7,FALSE)),0,HLOOKUP($A32,raw_CH!$C$4:$U$16,7,FALSE))</f>
        <v>0</v>
      </c>
    </row>
    <row r="33" spans="1:11" x14ac:dyDescent="0.2">
      <c r="A33" t="s">
        <v>33</v>
      </c>
      <c r="B33" t="s">
        <v>179</v>
      </c>
      <c r="C33" t="s">
        <v>81</v>
      </c>
      <c r="D33">
        <f t="shared" si="0"/>
        <v>0</v>
      </c>
      <c r="E33">
        <f t="shared" si="1"/>
        <v>0</v>
      </c>
      <c r="F33">
        <f t="shared" si="2"/>
        <v>0</v>
      </c>
      <c r="G33">
        <f t="shared" si="3"/>
        <v>0</v>
      </c>
      <c r="H33">
        <f>input_NO!H33</f>
        <v>6000</v>
      </c>
      <c r="I33">
        <f>IF(ISNA(HLOOKUP($A33,raw_CH!$C$4:$U$16,10,FALSE)),0,HLOOKUP($A33,raw_CH!$C$4:$U$16,10,FALSE))</f>
        <v>0</v>
      </c>
      <c r="J33">
        <v>0</v>
      </c>
      <c r="K33">
        <f>IF(ISNA(HLOOKUP($A33,raw_CH!$C$4:$U$16,7,FALSE)),0,HLOOKUP($A33,raw_CH!$C$4:$U$16,7,FALSE))</f>
        <v>0</v>
      </c>
    </row>
    <row r="34" spans="1:11" x14ac:dyDescent="0.2">
      <c r="A34" t="s">
        <v>140</v>
      </c>
      <c r="B34" t="s">
        <v>141</v>
      </c>
      <c r="C34" t="s">
        <v>81</v>
      </c>
      <c r="D34">
        <f t="shared" si="0"/>
        <v>0</v>
      </c>
      <c r="E34">
        <f t="shared" si="1"/>
        <v>0</v>
      </c>
      <c r="F34">
        <f t="shared" si="2"/>
        <v>0</v>
      </c>
      <c r="G34">
        <f t="shared" si="3"/>
        <v>0</v>
      </c>
      <c r="H34">
        <f>input_NO!H34</f>
        <v>6000</v>
      </c>
      <c r="I34">
        <f>IF(ISNA(HLOOKUP($A34,raw_CH!$C$4:$U$16,10,FALSE)),0,HLOOKUP($A34,raw_CH!$C$4:$U$16,10,FALSE))</f>
        <v>0</v>
      </c>
      <c r="J34">
        <v>0</v>
      </c>
      <c r="K34">
        <f>IF(ISNA(HLOOKUP($A34,raw_CH!$C$4:$U$16,7,FALSE)),0,HLOOKUP($A34,raw_CH!$C$4:$U$16,7,FALSE))</f>
        <v>0</v>
      </c>
    </row>
    <row r="35" spans="1:11" x14ac:dyDescent="0.2">
      <c r="A35" t="s">
        <v>38</v>
      </c>
      <c r="B35" t="s">
        <v>123</v>
      </c>
      <c r="C35" t="s">
        <v>81</v>
      </c>
      <c r="D35">
        <f t="shared" ref="D35:D59" si="4">ROUND(J35/0.0036/$H35,2)</f>
        <v>0</v>
      </c>
      <c r="E35">
        <f t="shared" ref="E35:E59" si="5">ROUND(K35/0.0036/$H35,2)</f>
        <v>105.96</v>
      </c>
      <c r="F35">
        <f t="shared" ref="F35:F59" si="6">ROUND(IFERROR(J35/$I35,0),3)</f>
        <v>0</v>
      </c>
      <c r="G35">
        <f t="shared" ref="G35:G59" si="7">ROUND(IFERROR(K35/$I35,0),3)</f>
        <v>0.87</v>
      </c>
      <c r="H35">
        <f>input_NO!H35</f>
        <v>6000</v>
      </c>
      <c r="I35">
        <f>IF(ISNA(HLOOKUP($A35,raw_CH!$C$4:$U$16,10,FALSE)),0,HLOOKUP($A35,raw_CH!$C$4:$U$16,10,FALSE))</f>
        <v>2630.72</v>
      </c>
      <c r="J35">
        <v>0</v>
      </c>
      <c r="K35">
        <f>IF(ISNA(HLOOKUP($A35,raw_CH!$C$4:$U$16,7,FALSE)),0,HLOOKUP($A35,raw_CH!$C$4:$U$16,7,FALSE))</f>
        <v>2288.73</v>
      </c>
    </row>
    <row r="36" spans="1:11" x14ac:dyDescent="0.2">
      <c r="A36" t="s">
        <v>40</v>
      </c>
      <c r="B36" t="s">
        <v>207</v>
      </c>
      <c r="C36" t="s">
        <v>81</v>
      </c>
      <c r="D36">
        <f t="shared" si="4"/>
        <v>0</v>
      </c>
      <c r="E36">
        <f t="shared" si="5"/>
        <v>0</v>
      </c>
      <c r="F36">
        <f t="shared" si="6"/>
        <v>0</v>
      </c>
      <c r="G36">
        <f t="shared" si="7"/>
        <v>0</v>
      </c>
      <c r="H36">
        <f>input_NO!H36</f>
        <v>6000</v>
      </c>
      <c r="I36">
        <f>IF(ISNA(HLOOKUP($A36,raw_CH!$C$4:$U$16,10,FALSE)),0,HLOOKUP($A36,raw_CH!$C$4:$U$16,10,FALSE))</f>
        <v>0</v>
      </c>
      <c r="J36">
        <v>0</v>
      </c>
      <c r="K36">
        <f>IF(ISNA(HLOOKUP($A36,raw_CH!$C$4:$U$16,7,FALSE)),0,HLOOKUP($A36,raw_CH!$C$4:$U$16,7,FALSE))</f>
        <v>0</v>
      </c>
    </row>
    <row r="37" spans="1:11" x14ac:dyDescent="0.2">
      <c r="A37" t="s">
        <v>42</v>
      </c>
      <c r="B37" t="s">
        <v>80</v>
      </c>
      <c r="C37" t="s">
        <v>81</v>
      </c>
      <c r="D37">
        <f t="shared" si="4"/>
        <v>0</v>
      </c>
      <c r="E37">
        <f t="shared" si="5"/>
        <v>0</v>
      </c>
      <c r="F37">
        <f t="shared" si="6"/>
        <v>0</v>
      </c>
      <c r="G37">
        <f t="shared" si="7"/>
        <v>0</v>
      </c>
      <c r="H37">
        <f>input_NO!H37</f>
        <v>6000</v>
      </c>
      <c r="I37">
        <f>IF(ISNA(HLOOKUP($A37,raw_CH!$C$4:$U$16,10,FALSE)),0,HLOOKUP($A37,raw_CH!$C$4:$U$16,10,FALSE))</f>
        <v>0</v>
      </c>
      <c r="J37">
        <v>0</v>
      </c>
      <c r="K37">
        <f>IF(ISNA(HLOOKUP($A37,raw_CH!$C$4:$U$16,7,FALSE)),0,HLOOKUP($A37,raw_CH!$C$4:$U$16,7,FALSE))</f>
        <v>0</v>
      </c>
    </row>
    <row r="38" spans="1:11" x14ac:dyDescent="0.2">
      <c r="A38" t="s">
        <v>142</v>
      </c>
      <c r="B38" t="s">
        <v>143</v>
      </c>
      <c r="C38" t="s">
        <v>81</v>
      </c>
      <c r="D38">
        <f t="shared" si="4"/>
        <v>0</v>
      </c>
      <c r="E38">
        <f t="shared" si="5"/>
        <v>0</v>
      </c>
      <c r="F38">
        <f t="shared" si="6"/>
        <v>0</v>
      </c>
      <c r="G38">
        <f t="shared" si="7"/>
        <v>0</v>
      </c>
      <c r="H38">
        <f>input_NO!H38</f>
        <v>6000</v>
      </c>
      <c r="I38">
        <f>IF(ISNA(HLOOKUP($A38,raw_CH!$C$4:$U$16,10,FALSE)),0,HLOOKUP($A38,raw_CH!$C$4:$U$16,10,FALSE))</f>
        <v>0</v>
      </c>
      <c r="J38">
        <v>0</v>
      </c>
      <c r="K38">
        <f>IF(ISNA(HLOOKUP($A38,raw_CH!$C$4:$U$16,7,FALSE)),0,HLOOKUP($A38,raw_CH!$C$4:$U$16,7,FALSE))</f>
        <v>0</v>
      </c>
    </row>
    <row r="39" spans="1:11" x14ac:dyDescent="0.2">
      <c r="A39" t="s">
        <v>90</v>
      </c>
      <c r="B39" t="s">
        <v>91</v>
      </c>
      <c r="C39" t="s">
        <v>81</v>
      </c>
      <c r="D39">
        <f t="shared" si="4"/>
        <v>0</v>
      </c>
      <c r="E39">
        <f t="shared" si="5"/>
        <v>0</v>
      </c>
      <c r="F39">
        <f t="shared" si="6"/>
        <v>0</v>
      </c>
      <c r="G39">
        <f t="shared" si="7"/>
        <v>0</v>
      </c>
      <c r="H39">
        <f>input_NO!H39</f>
        <v>6000</v>
      </c>
      <c r="I39">
        <f>IF(ISNA(HLOOKUP($A39,raw_CH!$C$4:$U$16,10,FALSE)),0,HLOOKUP($A39,raw_CH!$C$4:$U$16,10,FALSE))</f>
        <v>0</v>
      </c>
      <c r="J39">
        <v>0</v>
      </c>
      <c r="K39">
        <f>IF(ISNA(HLOOKUP($A39,raw_CH!$C$4:$U$16,7,FALSE)),0,HLOOKUP($A39,raw_CH!$C$4:$U$16,7,FALSE))</f>
        <v>0</v>
      </c>
    </row>
    <row r="40" spans="1:11" x14ac:dyDescent="0.2">
      <c r="A40" t="s">
        <v>180</v>
      </c>
      <c r="B40" t="s">
        <v>181</v>
      </c>
      <c r="C40" t="s">
        <v>81</v>
      </c>
      <c r="D40">
        <f t="shared" si="4"/>
        <v>0</v>
      </c>
      <c r="E40">
        <f t="shared" si="5"/>
        <v>0</v>
      </c>
      <c r="F40">
        <f t="shared" si="6"/>
        <v>0</v>
      </c>
      <c r="G40">
        <f t="shared" si="7"/>
        <v>0</v>
      </c>
      <c r="H40">
        <f>input_NO!H40</f>
        <v>6000</v>
      </c>
      <c r="I40">
        <f>IF(ISNA(HLOOKUP($A40,raw_CH!$C$4:$U$16,10,FALSE)),0,HLOOKUP($A40,raw_CH!$C$4:$U$16,10,FALSE))</f>
        <v>0</v>
      </c>
      <c r="J40">
        <v>0</v>
      </c>
      <c r="K40">
        <f>IF(ISNA(HLOOKUP($A40,raw_CH!$C$4:$U$16,7,FALSE)),0,HLOOKUP($A40,raw_CH!$C$4:$U$16,7,FALSE))</f>
        <v>0</v>
      </c>
    </row>
    <row r="41" spans="1:11" x14ac:dyDescent="0.2">
      <c r="A41" t="s">
        <v>144</v>
      </c>
      <c r="B41" t="s">
        <v>145</v>
      </c>
      <c r="C41" t="s">
        <v>81</v>
      </c>
      <c r="D41">
        <f t="shared" si="4"/>
        <v>0</v>
      </c>
      <c r="E41">
        <f t="shared" si="5"/>
        <v>0</v>
      </c>
      <c r="F41">
        <f t="shared" si="6"/>
        <v>0</v>
      </c>
      <c r="G41">
        <f t="shared" si="7"/>
        <v>0</v>
      </c>
      <c r="H41">
        <f>input_NO!H41</f>
        <v>6000</v>
      </c>
      <c r="I41">
        <f>IF(ISNA(HLOOKUP($A41,raw_CH!$C$4:$U$16,10,FALSE)),0,HLOOKUP($A41,raw_CH!$C$4:$U$16,10,FALSE))</f>
        <v>0</v>
      </c>
      <c r="J41">
        <v>0</v>
      </c>
      <c r="K41">
        <f>IF(ISNA(HLOOKUP($A41,raw_CH!$C$4:$U$16,7,FALSE)),0,HLOOKUP($A41,raw_CH!$C$4:$U$16,7,FALSE))</f>
        <v>0</v>
      </c>
    </row>
    <row r="42" spans="1:11" x14ac:dyDescent="0.2">
      <c r="A42" t="s">
        <v>124</v>
      </c>
      <c r="B42" t="s">
        <v>125</v>
      </c>
      <c r="C42" t="s">
        <v>81</v>
      </c>
      <c r="D42">
        <f t="shared" si="4"/>
        <v>0</v>
      </c>
      <c r="E42">
        <f t="shared" si="5"/>
        <v>0</v>
      </c>
      <c r="F42">
        <f t="shared" si="6"/>
        <v>0</v>
      </c>
      <c r="G42">
        <f t="shared" si="7"/>
        <v>0</v>
      </c>
      <c r="H42">
        <f>input_NO!H42</f>
        <v>6000</v>
      </c>
      <c r="I42">
        <f>IF(ISNA(HLOOKUP($A42,raw_CH!$C$4:$U$16,10,FALSE)),0,HLOOKUP($A42,raw_CH!$C$4:$U$16,10,FALSE))</f>
        <v>0</v>
      </c>
      <c r="J42">
        <v>0</v>
      </c>
      <c r="K42">
        <f>IF(ISNA(HLOOKUP($A42,raw_CH!$C$4:$U$16,7,FALSE)),0,HLOOKUP($A42,raw_CH!$C$4:$U$16,7,FALSE))</f>
        <v>0</v>
      </c>
    </row>
    <row r="43" spans="1:11" x14ac:dyDescent="0.2">
      <c r="A43" t="s">
        <v>208</v>
      </c>
      <c r="B43" t="s">
        <v>209</v>
      </c>
      <c r="C43" t="s">
        <v>81</v>
      </c>
      <c r="D43">
        <f t="shared" si="4"/>
        <v>0</v>
      </c>
      <c r="E43">
        <f t="shared" si="5"/>
        <v>0</v>
      </c>
      <c r="F43">
        <f t="shared" si="6"/>
        <v>0</v>
      </c>
      <c r="G43">
        <f t="shared" si="7"/>
        <v>0</v>
      </c>
      <c r="H43">
        <f>input_NO!H43</f>
        <v>6000</v>
      </c>
      <c r="I43">
        <f>IF(ISNA(HLOOKUP($A43,raw_CH!$C$4:$U$16,10,FALSE)),0,HLOOKUP($A43,raw_CH!$C$4:$U$16,10,FALSE))</f>
        <v>0</v>
      </c>
      <c r="J43">
        <v>0</v>
      </c>
      <c r="K43">
        <f>IF(ISNA(HLOOKUP($A43,raw_CH!$C$4:$U$16,7,FALSE)),0,HLOOKUP($A43,raw_CH!$C$4:$U$16,7,FALSE))</f>
        <v>0</v>
      </c>
    </row>
    <row r="44" spans="1:11" x14ac:dyDescent="0.2">
      <c r="A44" t="s">
        <v>82</v>
      </c>
      <c r="B44" t="s">
        <v>83</v>
      </c>
      <c r="C44" t="s">
        <v>81</v>
      </c>
      <c r="D44">
        <f t="shared" si="4"/>
        <v>0</v>
      </c>
      <c r="E44">
        <f t="shared" si="5"/>
        <v>0</v>
      </c>
      <c r="F44">
        <f t="shared" si="6"/>
        <v>0</v>
      </c>
      <c r="G44">
        <f t="shared" si="7"/>
        <v>0</v>
      </c>
      <c r="H44">
        <f>input_NO!H44</f>
        <v>6000</v>
      </c>
      <c r="I44">
        <f>IF(ISNA(HLOOKUP($A44,raw_CH!$C$4:$U$16,10,FALSE)),0,HLOOKUP($A44,raw_CH!$C$4:$U$16,10,FALSE))</f>
        <v>0</v>
      </c>
      <c r="J44">
        <v>0</v>
      </c>
      <c r="K44">
        <f>IF(ISNA(HLOOKUP($A44,raw_CH!$C$4:$U$16,7,FALSE)),0,HLOOKUP($A44,raw_CH!$C$4:$U$16,7,FALSE))</f>
        <v>0</v>
      </c>
    </row>
    <row r="45" spans="1:11" x14ac:dyDescent="0.2">
      <c r="A45" t="s">
        <v>49</v>
      </c>
      <c r="B45" t="s">
        <v>98</v>
      </c>
      <c r="C45" t="s">
        <v>81</v>
      </c>
      <c r="D45">
        <f t="shared" si="4"/>
        <v>0</v>
      </c>
      <c r="E45">
        <f t="shared" si="5"/>
        <v>0</v>
      </c>
      <c r="F45">
        <f t="shared" si="6"/>
        <v>0</v>
      </c>
      <c r="G45">
        <f t="shared" si="7"/>
        <v>0</v>
      </c>
      <c r="H45">
        <f>input_NO!H45</f>
        <v>6000</v>
      </c>
      <c r="I45">
        <f>IF(ISNA(HLOOKUP($A45,raw_CH!$C$4:$U$16,10,FALSE)),0,HLOOKUP($A45,raw_CH!$C$4:$U$16,10,FALSE))</f>
        <v>0</v>
      </c>
      <c r="J45">
        <v>0</v>
      </c>
      <c r="K45">
        <f>IF(ISNA(HLOOKUP($A45,raw_CH!$C$4:$U$16,7,FALSE)),0,HLOOKUP($A45,raw_CH!$C$4:$U$16,7,FALSE))</f>
        <v>0</v>
      </c>
    </row>
    <row r="46" spans="1:11" x14ac:dyDescent="0.2">
      <c r="A46" t="s">
        <v>99</v>
      </c>
      <c r="B46" t="s">
        <v>100</v>
      </c>
      <c r="C46" t="s">
        <v>81</v>
      </c>
      <c r="D46">
        <f t="shared" si="4"/>
        <v>0</v>
      </c>
      <c r="E46">
        <f t="shared" si="5"/>
        <v>0</v>
      </c>
      <c r="F46">
        <f t="shared" si="6"/>
        <v>0</v>
      </c>
      <c r="G46">
        <f t="shared" si="7"/>
        <v>0</v>
      </c>
      <c r="H46">
        <f>input_NO!H46</f>
        <v>6000</v>
      </c>
      <c r="I46">
        <f>IF(ISNA(HLOOKUP($A46,raw_CH!$C$4:$U$16,10,FALSE)),0,HLOOKUP($A46,raw_CH!$C$4:$U$16,10,FALSE))</f>
        <v>0</v>
      </c>
      <c r="J46">
        <v>0</v>
      </c>
      <c r="K46">
        <f>IF(ISNA(HLOOKUP($A46,raw_CH!$C$4:$U$16,7,FALSE)),0,HLOOKUP($A46,raw_CH!$C$4:$U$16,7,FALSE))</f>
        <v>0</v>
      </c>
    </row>
    <row r="47" spans="1:11" x14ac:dyDescent="0.2">
      <c r="A47" t="s">
        <v>101</v>
      </c>
      <c r="B47" t="s">
        <v>102</v>
      </c>
      <c r="C47" t="s">
        <v>81</v>
      </c>
      <c r="D47">
        <f t="shared" si="4"/>
        <v>0</v>
      </c>
      <c r="E47">
        <f t="shared" si="5"/>
        <v>0</v>
      </c>
      <c r="F47">
        <f t="shared" si="6"/>
        <v>0</v>
      </c>
      <c r="G47">
        <f t="shared" si="7"/>
        <v>0</v>
      </c>
      <c r="H47">
        <f>input_NO!H47</f>
        <v>6000</v>
      </c>
      <c r="I47">
        <f>IF(ISNA(HLOOKUP($A47,raw_CH!$C$4:$U$16,10,FALSE)),0,HLOOKUP($A47,raw_CH!$C$4:$U$16,10,FALSE))</f>
        <v>0</v>
      </c>
      <c r="J47">
        <v>0</v>
      </c>
      <c r="K47">
        <f>IF(ISNA(HLOOKUP($A47,raw_CH!$C$4:$U$16,7,FALSE)),0,HLOOKUP($A47,raw_CH!$C$4:$U$16,7,FALSE))</f>
        <v>0</v>
      </c>
    </row>
    <row r="48" spans="1:11" x14ac:dyDescent="0.2">
      <c r="A48" t="s">
        <v>46</v>
      </c>
      <c r="B48" t="s">
        <v>199</v>
      </c>
      <c r="C48" t="s">
        <v>81</v>
      </c>
      <c r="D48">
        <f t="shared" si="4"/>
        <v>0</v>
      </c>
      <c r="E48">
        <f t="shared" si="5"/>
        <v>0</v>
      </c>
      <c r="F48">
        <f t="shared" si="6"/>
        <v>0</v>
      </c>
      <c r="G48">
        <f t="shared" si="7"/>
        <v>0</v>
      </c>
      <c r="H48">
        <f>input_NO!H48</f>
        <v>795.05</v>
      </c>
      <c r="I48">
        <f>IF(ISNA(HLOOKUP($A48,raw_CH!$C$4:$U$16,10,FALSE)),0,HLOOKUP($A48,raw_CH!$C$4:$U$16,10,FALSE))</f>
        <v>0</v>
      </c>
      <c r="J48">
        <v>0</v>
      </c>
      <c r="K48">
        <f>IF(ISNA(HLOOKUP($A48,raw_CH!$C$4:$U$16,7,FALSE)),0,HLOOKUP($A48,raw_CH!$C$4:$U$16,7,FALSE))</f>
        <v>0</v>
      </c>
    </row>
    <row r="49" spans="1:11" x14ac:dyDescent="0.2">
      <c r="A49" t="s">
        <v>200</v>
      </c>
      <c r="B49" t="s">
        <v>201</v>
      </c>
      <c r="C49" t="s">
        <v>81</v>
      </c>
      <c r="D49">
        <f t="shared" si="4"/>
        <v>0</v>
      </c>
      <c r="E49">
        <f t="shared" si="5"/>
        <v>0</v>
      </c>
      <c r="F49">
        <f t="shared" si="6"/>
        <v>0</v>
      </c>
      <c r="G49">
        <f t="shared" si="7"/>
        <v>0</v>
      </c>
      <c r="H49">
        <f>input_NO!H49</f>
        <v>795.05</v>
      </c>
      <c r="I49">
        <f>IF(ISNA(HLOOKUP($A49,raw_CH!$C$4:$U$16,10,FALSE)),0,HLOOKUP($A49,raw_CH!$C$4:$U$16,10,FALSE))</f>
        <v>0</v>
      </c>
      <c r="J49">
        <v>0</v>
      </c>
      <c r="K49">
        <f>IF(ISNA(HLOOKUP($A49,raw_CH!$C$4:$U$16,7,FALSE)),0,HLOOKUP($A49,raw_CH!$C$4:$U$16,7,FALSE))</f>
        <v>0</v>
      </c>
    </row>
    <row r="50" spans="1:11" x14ac:dyDescent="0.2">
      <c r="A50" t="s">
        <v>202</v>
      </c>
      <c r="B50" t="s">
        <v>203</v>
      </c>
      <c r="C50" t="s">
        <v>81</v>
      </c>
      <c r="D50">
        <f t="shared" si="4"/>
        <v>0</v>
      </c>
      <c r="E50">
        <f t="shared" si="5"/>
        <v>0</v>
      </c>
      <c r="F50">
        <f t="shared" si="6"/>
        <v>0</v>
      </c>
      <c r="G50">
        <f t="shared" si="7"/>
        <v>0</v>
      </c>
      <c r="H50">
        <f>input_NO!H50</f>
        <v>795.05</v>
      </c>
      <c r="I50">
        <f>IF(ISNA(HLOOKUP($A50,raw_CH!$C$4:$U$16,10,FALSE)),0,HLOOKUP($A50,raw_CH!$C$4:$U$16,10,FALSE))</f>
        <v>0</v>
      </c>
      <c r="J50">
        <v>0</v>
      </c>
      <c r="K50">
        <f>IF(ISNA(HLOOKUP($A50,raw_CH!$C$4:$U$16,7,FALSE)),0,HLOOKUP($A50,raw_CH!$C$4:$U$16,7,FALSE))</f>
        <v>0</v>
      </c>
    </row>
    <row r="51" spans="1:11" x14ac:dyDescent="0.2">
      <c r="A51" t="s">
        <v>50</v>
      </c>
      <c r="B51" t="s">
        <v>131</v>
      </c>
      <c r="C51" t="s">
        <v>81</v>
      </c>
      <c r="D51">
        <f t="shared" si="4"/>
        <v>0</v>
      </c>
      <c r="E51">
        <f t="shared" si="5"/>
        <v>0</v>
      </c>
      <c r="F51">
        <f t="shared" si="6"/>
        <v>0</v>
      </c>
      <c r="G51">
        <f t="shared" si="7"/>
        <v>0</v>
      </c>
      <c r="H51">
        <f>input_NO!H51</f>
        <v>6000</v>
      </c>
      <c r="I51">
        <f>IF(ISNA(HLOOKUP($A51,raw_CH!$C$4:$U$16,10,FALSE)),0,HLOOKUP($A51,raw_CH!$C$4:$U$16,10,FALSE))</f>
        <v>0</v>
      </c>
      <c r="J51">
        <v>0</v>
      </c>
      <c r="K51">
        <f>IF(ISNA(HLOOKUP($A51,raw_CH!$C$4:$U$16,7,FALSE)),0,HLOOKUP($A51,raw_CH!$C$4:$U$16,7,FALSE))</f>
        <v>0</v>
      </c>
    </row>
    <row r="52" spans="1:11" x14ac:dyDescent="0.2">
      <c r="A52" t="s">
        <v>51</v>
      </c>
      <c r="B52" t="s">
        <v>132</v>
      </c>
      <c r="C52" t="s">
        <v>81</v>
      </c>
      <c r="D52">
        <f t="shared" si="4"/>
        <v>0</v>
      </c>
      <c r="E52">
        <f t="shared" si="5"/>
        <v>0</v>
      </c>
      <c r="F52">
        <f t="shared" si="6"/>
        <v>0</v>
      </c>
      <c r="G52">
        <f t="shared" si="7"/>
        <v>0</v>
      </c>
      <c r="H52">
        <f>input_NO!H52</f>
        <v>6000</v>
      </c>
      <c r="I52">
        <f>IF(ISNA(HLOOKUP($A52,raw_CH!$C$4:$U$16,10,FALSE)),0,HLOOKUP($A52,raw_CH!$C$4:$U$16,10,FALSE))</f>
        <v>0</v>
      </c>
      <c r="J52">
        <v>0</v>
      </c>
      <c r="K52">
        <f>IF(ISNA(HLOOKUP($A52,raw_CH!$C$4:$U$16,7,FALSE)),0,HLOOKUP($A52,raw_CH!$C$4:$U$16,7,FALSE))</f>
        <v>0</v>
      </c>
    </row>
    <row r="53" spans="1:11" x14ac:dyDescent="0.2">
      <c r="A53" t="s">
        <v>134</v>
      </c>
      <c r="B53" t="s">
        <v>135</v>
      </c>
      <c r="C53" t="s">
        <v>81</v>
      </c>
      <c r="D53">
        <f t="shared" si="4"/>
        <v>0</v>
      </c>
      <c r="E53">
        <f t="shared" si="5"/>
        <v>0</v>
      </c>
      <c r="F53">
        <f t="shared" si="6"/>
        <v>0</v>
      </c>
      <c r="G53">
        <f t="shared" si="7"/>
        <v>0</v>
      </c>
      <c r="H53">
        <f>input_NO!H53</f>
        <v>6000</v>
      </c>
      <c r="I53">
        <f>IF(ISNA(HLOOKUP($A53,raw_CH!$C$4:$U$16,10,FALSE)),0,HLOOKUP($A53,raw_CH!$C$4:$U$16,10,FALSE))</f>
        <v>0</v>
      </c>
      <c r="J53">
        <v>0</v>
      </c>
      <c r="K53">
        <f>IF(ISNA(HLOOKUP($A53,raw_CH!$C$4:$U$16,7,FALSE)),0,HLOOKUP($A53,raw_CH!$C$4:$U$16,7,FALSE))</f>
        <v>0</v>
      </c>
    </row>
    <row r="54" spans="1:11" x14ac:dyDescent="0.2">
      <c r="A54" t="s">
        <v>52</v>
      </c>
      <c r="B54" t="s">
        <v>133</v>
      </c>
      <c r="C54" t="s">
        <v>81</v>
      </c>
      <c r="D54">
        <f t="shared" si="4"/>
        <v>0</v>
      </c>
      <c r="E54">
        <f t="shared" si="5"/>
        <v>0</v>
      </c>
      <c r="F54">
        <f t="shared" si="6"/>
        <v>0</v>
      </c>
      <c r="G54">
        <f t="shared" si="7"/>
        <v>0</v>
      </c>
      <c r="H54">
        <f>input_NO!H54</f>
        <v>6000</v>
      </c>
      <c r="I54">
        <f>IF(ISNA(HLOOKUP($A54,raw_CH!$C$4:$U$16,10,FALSE)),0,HLOOKUP($A54,raw_CH!$C$4:$U$16,10,FALSE))</f>
        <v>0</v>
      </c>
      <c r="J54">
        <v>0</v>
      </c>
      <c r="K54">
        <f>IF(ISNA(HLOOKUP($A54,raw_CH!$C$4:$U$16,7,FALSE)),0,HLOOKUP($A54,raw_CH!$C$4:$U$16,7,FALSE))</f>
        <v>0</v>
      </c>
    </row>
    <row r="55" spans="1:11" x14ac:dyDescent="0.2">
      <c r="A55" t="s">
        <v>148</v>
      </c>
      <c r="B55" t="s">
        <v>149</v>
      </c>
      <c r="C55" t="s">
        <v>81</v>
      </c>
      <c r="D55">
        <f t="shared" si="4"/>
        <v>0</v>
      </c>
      <c r="E55">
        <f t="shared" si="5"/>
        <v>0</v>
      </c>
      <c r="F55">
        <f t="shared" si="6"/>
        <v>0</v>
      </c>
      <c r="G55">
        <f t="shared" si="7"/>
        <v>0</v>
      </c>
      <c r="H55">
        <f>input_NO!H55</f>
        <v>6000</v>
      </c>
      <c r="I55">
        <f>IF(ISNA(HLOOKUP($A55,raw_CH!$C$4:$U$16,10,FALSE)),0,HLOOKUP($A55,raw_CH!$C$4:$U$16,10,FALSE))</f>
        <v>0</v>
      </c>
      <c r="J55">
        <v>0</v>
      </c>
      <c r="K55">
        <f>IF(ISNA(HLOOKUP($A55,raw_CH!$C$4:$U$16,7,FALSE)),0,HLOOKUP($A55,raw_CH!$C$4:$U$16,7,FALSE))</f>
        <v>0</v>
      </c>
    </row>
    <row r="56" spans="1:11" x14ac:dyDescent="0.2">
      <c r="A56" t="s">
        <v>164</v>
      </c>
      <c r="B56" t="s">
        <v>165</v>
      </c>
      <c r="C56" t="s">
        <v>81</v>
      </c>
      <c r="D56">
        <f t="shared" si="4"/>
        <v>0</v>
      </c>
      <c r="E56">
        <f t="shared" si="5"/>
        <v>0</v>
      </c>
      <c r="F56">
        <f t="shared" si="6"/>
        <v>0</v>
      </c>
      <c r="G56">
        <f t="shared" si="7"/>
        <v>0</v>
      </c>
      <c r="H56">
        <f>input_NO!H56</f>
        <v>6000</v>
      </c>
      <c r="I56">
        <f>IF(ISNA(HLOOKUP($A56,raw_CH!$C$4:$U$16,10,FALSE)),0,HLOOKUP($A56,raw_CH!$C$4:$U$16,10,FALSE))</f>
        <v>0</v>
      </c>
      <c r="J56">
        <v>0</v>
      </c>
      <c r="K56">
        <f>IF(ISNA(HLOOKUP($A56,raw_CH!$C$4:$U$16,7,FALSE)),0,HLOOKUP($A56,raw_CH!$C$4:$U$16,7,FALSE))</f>
        <v>0</v>
      </c>
    </row>
    <row r="57" spans="1:11" x14ac:dyDescent="0.2">
      <c r="A57" t="s">
        <v>158</v>
      </c>
      <c r="B57" t="s">
        <v>159</v>
      </c>
      <c r="C57" t="s">
        <v>81</v>
      </c>
      <c r="D57">
        <f t="shared" si="4"/>
        <v>0</v>
      </c>
      <c r="E57">
        <f t="shared" si="5"/>
        <v>0</v>
      </c>
      <c r="F57">
        <f t="shared" si="6"/>
        <v>0</v>
      </c>
      <c r="G57">
        <f t="shared" si="7"/>
        <v>0</v>
      </c>
      <c r="H57">
        <f>input_NO!H57</f>
        <v>7900</v>
      </c>
      <c r="I57">
        <f>IF(ISNA(HLOOKUP($A57,raw_CH!$C$4:$U$16,10,FALSE)),0,HLOOKUP($A57,raw_CH!$C$4:$U$16,10,FALSE))</f>
        <v>0</v>
      </c>
      <c r="J57">
        <v>0</v>
      </c>
      <c r="K57">
        <f>IF(ISNA(HLOOKUP($A57,raw_CH!$C$4:$U$16,7,FALSE)),0,HLOOKUP($A57,raw_CH!$C$4:$U$16,7,FALSE))</f>
        <v>0</v>
      </c>
    </row>
    <row r="58" spans="1:11" x14ac:dyDescent="0.2">
      <c r="A58" t="s">
        <v>162</v>
      </c>
      <c r="B58" t="s">
        <v>163</v>
      </c>
      <c r="C58" t="s">
        <v>81</v>
      </c>
      <c r="D58">
        <f t="shared" si="4"/>
        <v>0</v>
      </c>
      <c r="E58">
        <f t="shared" si="5"/>
        <v>0</v>
      </c>
      <c r="F58">
        <f t="shared" si="6"/>
        <v>0</v>
      </c>
      <c r="G58">
        <f t="shared" si="7"/>
        <v>0</v>
      </c>
      <c r="H58">
        <f>input_NO!H58</f>
        <v>6000</v>
      </c>
      <c r="I58">
        <f>IF(ISNA(HLOOKUP($A58,raw_CH!$C$4:$U$16,10,FALSE)),0,HLOOKUP($A58,raw_CH!$C$4:$U$16,10,FALSE))</f>
        <v>0</v>
      </c>
      <c r="J58">
        <v>0</v>
      </c>
      <c r="K58">
        <f>IF(ISNA(HLOOKUP($A58,raw_CH!$C$4:$U$16,7,FALSE)),0,HLOOKUP($A58,raw_CH!$C$4:$U$16,7,FALSE))</f>
        <v>0</v>
      </c>
    </row>
    <row r="59" spans="1:11" x14ac:dyDescent="0.2">
      <c r="A59" t="s">
        <v>156</v>
      </c>
      <c r="B59" t="s">
        <v>157</v>
      </c>
      <c r="C59" t="s">
        <v>81</v>
      </c>
      <c r="D59">
        <f t="shared" si="4"/>
        <v>0</v>
      </c>
      <c r="E59">
        <f t="shared" si="5"/>
        <v>0</v>
      </c>
      <c r="F59">
        <f t="shared" si="6"/>
        <v>0</v>
      </c>
      <c r="G59">
        <f t="shared" si="7"/>
        <v>0</v>
      </c>
      <c r="H59">
        <f>input_NO!H59</f>
        <v>6000</v>
      </c>
      <c r="I59">
        <f>IF(ISNA(HLOOKUP($A59,raw_CH!$C$4:$U$16,10,FALSE)),0,HLOOKUP($A59,raw_CH!$C$4:$U$16,10,FALSE))</f>
        <v>0</v>
      </c>
      <c r="J59">
        <v>0</v>
      </c>
      <c r="K59">
        <f>IF(ISNA(HLOOKUP($A59,raw_CH!$C$4:$U$16,7,FALSE)),0,HLOOKUP($A59,raw_CH!$C$4:$U$16,7,FALSE))</f>
        <v>0</v>
      </c>
    </row>
    <row r="60" spans="1:11" x14ac:dyDescent="0.2">
      <c r="A60" t="s">
        <v>47</v>
      </c>
      <c r="B60" t="s">
        <v>195</v>
      </c>
      <c r="C60" t="s">
        <v>86</v>
      </c>
      <c r="D60">
        <v>0</v>
      </c>
      <c r="E60">
        <v>0</v>
      </c>
      <c r="F60">
        <v>1</v>
      </c>
      <c r="G60">
        <v>0</v>
      </c>
      <c r="H60">
        <f t="shared" ref="H60:H89" si="8">ROUND(IFERROR(J60/0.0036/D60,0),2)</f>
        <v>0</v>
      </c>
      <c r="I60">
        <f>IF(ISNA(HLOOKUP($A60,raw_CH!$C$2:$U$16,11,FALSE)),0,HLOOKUP($A60,raw_CH!$C$2:$U$16,11,FALSE))</f>
        <v>0</v>
      </c>
      <c r="J60">
        <f>IF(ISNA(HLOOKUP($A60,raw_CH!$C$2:$U$16,6,FALSE)),0,HLOOKUP($A60,raw_CH!$C$2:$U$16,6,FALSE))</f>
        <v>0</v>
      </c>
      <c r="K60">
        <v>0</v>
      </c>
    </row>
    <row r="61" spans="1:11" x14ac:dyDescent="0.2">
      <c r="A61" t="s">
        <v>94</v>
      </c>
      <c r="B61" t="s">
        <v>95</v>
      </c>
      <c r="C61" t="s">
        <v>86</v>
      </c>
      <c r="D61">
        <v>0</v>
      </c>
      <c r="E61">
        <v>0</v>
      </c>
      <c r="F61">
        <f t="shared" ref="F61:F85" si="9">ROUND(IFERROR(J61/$I61,0),3)</f>
        <v>0</v>
      </c>
      <c r="G61">
        <v>0</v>
      </c>
      <c r="H61">
        <f t="shared" si="8"/>
        <v>0</v>
      </c>
      <c r="I61">
        <f>IF(ISNA(HLOOKUP($A61,raw_CH!$C$2:$U$16,11,FALSE)),0,HLOOKUP($A61,raw_CH!$C$2:$U$16,11,FALSE))</f>
        <v>0</v>
      </c>
      <c r="J61">
        <f>IF(ISNA(HLOOKUP($A61,raw_CH!$C$2:$U$16,6,FALSE)),0,HLOOKUP($A61,raw_CH!$C$2:$U$16,6,FALSE))</f>
        <v>0</v>
      </c>
      <c r="K61">
        <v>0</v>
      </c>
    </row>
    <row r="62" spans="1:11" x14ac:dyDescent="0.2">
      <c r="A62" t="s">
        <v>114</v>
      </c>
      <c r="B62" t="s">
        <v>115</v>
      </c>
      <c r="C62" t="s">
        <v>86</v>
      </c>
      <c r="D62">
        <v>0</v>
      </c>
      <c r="E62">
        <v>0</v>
      </c>
      <c r="F62">
        <f t="shared" si="9"/>
        <v>0</v>
      </c>
      <c r="G62">
        <v>0</v>
      </c>
      <c r="H62">
        <f t="shared" si="8"/>
        <v>0</v>
      </c>
      <c r="I62">
        <f>IF(ISNA(HLOOKUP($A62,raw_CH!$C$2:$U$16,11,FALSE)),0,HLOOKUP($A62,raw_CH!$C$2:$U$16,11,FALSE))</f>
        <v>0</v>
      </c>
      <c r="J62">
        <f>IF(ISNA(HLOOKUP($A62,raw_CH!$C$2:$U$16,6,FALSE)),0,HLOOKUP($A62,raw_CH!$C$2:$U$16,6,FALSE))</f>
        <v>0</v>
      </c>
      <c r="K62">
        <v>0</v>
      </c>
    </row>
    <row r="63" spans="1:11" x14ac:dyDescent="0.2">
      <c r="A63" t="s">
        <v>92</v>
      </c>
      <c r="B63" t="s">
        <v>93</v>
      </c>
      <c r="C63" t="s">
        <v>86</v>
      </c>
      <c r="D63">
        <v>0</v>
      </c>
      <c r="E63">
        <v>0</v>
      </c>
      <c r="F63">
        <f t="shared" si="9"/>
        <v>0</v>
      </c>
      <c r="G63">
        <v>0</v>
      </c>
      <c r="H63">
        <f t="shared" si="8"/>
        <v>0</v>
      </c>
      <c r="I63">
        <f>IF(ISNA(HLOOKUP($A63,raw_CH!$C$2:$U$16,11,FALSE)),0,HLOOKUP($A63,raw_CH!$C$2:$U$16,11,FALSE))</f>
        <v>0</v>
      </c>
      <c r="J63">
        <f>IF(ISNA(HLOOKUP($A63,raw_CH!$C$2:$U$16,6,FALSE)),0,HLOOKUP($A63,raw_CH!$C$2:$U$16,6,FALSE))</f>
        <v>0</v>
      </c>
      <c r="K63">
        <v>0</v>
      </c>
    </row>
    <row r="64" spans="1:11" x14ac:dyDescent="0.2">
      <c r="A64" s="1" t="s">
        <v>429</v>
      </c>
      <c r="B64" t="s">
        <v>1006</v>
      </c>
      <c r="C64" t="s">
        <v>86</v>
      </c>
      <c r="D64">
        <v>0</v>
      </c>
      <c r="E64">
        <v>0</v>
      </c>
      <c r="F64">
        <f t="shared" ref="F64" si="10">ROUND(IFERROR(J64/$I64,0),3)</f>
        <v>0</v>
      </c>
      <c r="G64">
        <v>0</v>
      </c>
      <c r="H64">
        <f t="shared" ref="H64" si="11">ROUND(IFERROR(J64/0.0036/D64,0),2)</f>
        <v>0</v>
      </c>
      <c r="I64">
        <f>IF(ISNA(HLOOKUP($A64,raw_CH!$C$2:$U$16,11,FALSE)),0,HLOOKUP($A64,raw_CH!$C$2:$U$16,11,FALSE))</f>
        <v>0</v>
      </c>
      <c r="J64">
        <f>IF(ISNA(HLOOKUP($A64,raw_CH!$C$2:$U$16,6,FALSE)),0,HLOOKUP($A64,raw_CH!$C$2:$U$16,6,FALSE))</f>
        <v>0</v>
      </c>
      <c r="K64">
        <v>0</v>
      </c>
    </row>
    <row r="65" spans="1:13" x14ac:dyDescent="0.2">
      <c r="A65" t="s">
        <v>112</v>
      </c>
      <c r="B65" t="s">
        <v>113</v>
      </c>
      <c r="C65" t="s">
        <v>86</v>
      </c>
      <c r="D65">
        <v>0</v>
      </c>
      <c r="E65">
        <v>0</v>
      </c>
      <c r="F65" s="7">
        <f t="shared" si="9"/>
        <v>243.86199999999999</v>
      </c>
      <c r="G65">
        <v>0</v>
      </c>
      <c r="H65">
        <f t="shared" si="8"/>
        <v>0</v>
      </c>
      <c r="I65">
        <f>IF(ISNA(HLOOKUP($A65,raw_CH!$C$2:$U$16,11,FALSE)),0,HLOOKUP($A65,raw_CH!$C$2:$U$16,11,FALSE))</f>
        <v>5.68</v>
      </c>
      <c r="J65" s="7">
        <f>IF(ISNA(HLOOKUP($A65,raw_CH!$C$2:$U$16,6,FALSE)),0,HLOOKUP($A65,raw_CH!$C$2:$U$16,6,FALSE))</f>
        <v>1385.136</v>
      </c>
      <c r="K65">
        <v>0</v>
      </c>
      <c r="M65" t="s">
        <v>999</v>
      </c>
    </row>
    <row r="66" spans="1:13" x14ac:dyDescent="0.2">
      <c r="A66" t="s">
        <v>35</v>
      </c>
      <c r="B66" t="s">
        <v>105</v>
      </c>
      <c r="C66" t="s">
        <v>86</v>
      </c>
      <c r="D66">
        <v>0</v>
      </c>
      <c r="E66">
        <v>0</v>
      </c>
      <c r="F66">
        <f t="shared" si="9"/>
        <v>0.33500000000000002</v>
      </c>
      <c r="G66">
        <v>0</v>
      </c>
      <c r="H66">
        <f t="shared" si="8"/>
        <v>0</v>
      </c>
      <c r="I66">
        <f>IF(ISNA(HLOOKUP($A66,raw_CH!$C$2:$U$16,11,FALSE)),0,HLOOKUP($A66,raw_CH!$C$2:$U$16,11,FALSE))</f>
        <v>112.37</v>
      </c>
      <c r="J66">
        <f>IF(ISNA(HLOOKUP($A66,raw_CH!$C$2:$U$16,6,FALSE)),0,HLOOKUP($A66,raw_CH!$C$2:$U$16,6,FALSE))</f>
        <v>37.692</v>
      </c>
      <c r="K66">
        <v>0</v>
      </c>
    </row>
    <row r="67" spans="1:13" x14ac:dyDescent="0.2">
      <c r="A67" t="s">
        <v>119</v>
      </c>
      <c r="B67" t="s">
        <v>120</v>
      </c>
      <c r="C67" t="s">
        <v>86</v>
      </c>
      <c r="D67">
        <v>0</v>
      </c>
      <c r="E67">
        <v>0</v>
      </c>
      <c r="F67">
        <f t="shared" si="9"/>
        <v>0</v>
      </c>
      <c r="G67">
        <v>0</v>
      </c>
      <c r="H67">
        <f t="shared" si="8"/>
        <v>0</v>
      </c>
      <c r="I67">
        <f>IF(ISNA(HLOOKUP($A67,raw_CH!$C$2:$U$16,11,FALSE)),0,HLOOKUP($A67,raw_CH!$C$2:$U$16,11,FALSE))</f>
        <v>0</v>
      </c>
      <c r="J67">
        <f>IF(ISNA(HLOOKUP($A67,raw_CH!$C$2:$U$16,6,FALSE)),0,HLOOKUP($A67,raw_CH!$C$2:$U$16,6,FALSE))</f>
        <v>0</v>
      </c>
      <c r="K67">
        <v>0</v>
      </c>
    </row>
    <row r="68" spans="1:13" x14ac:dyDescent="0.2">
      <c r="A68" t="s">
        <v>136</v>
      </c>
      <c r="B68" t="s">
        <v>137</v>
      </c>
      <c r="C68" t="s">
        <v>86</v>
      </c>
      <c r="D68">
        <v>0</v>
      </c>
      <c r="E68">
        <v>0</v>
      </c>
      <c r="F68">
        <v>1</v>
      </c>
      <c r="G68">
        <v>0</v>
      </c>
      <c r="H68">
        <f t="shared" si="8"/>
        <v>0</v>
      </c>
      <c r="I68">
        <f>IF(ISNA(HLOOKUP($A68,raw_CH!$C$2:$U$16,11,FALSE)),0,HLOOKUP($A68,raw_CH!$C$2:$U$16,11,FALSE))</f>
        <v>0</v>
      </c>
      <c r="J68">
        <f>IF(ISNA(HLOOKUP($A68,raw_CH!$C$2:$U$16,6,FALSE)),0,HLOOKUP($A68,raw_CH!$C$2:$U$16,6,FALSE))</f>
        <v>0</v>
      </c>
      <c r="K68">
        <v>0</v>
      </c>
    </row>
    <row r="69" spans="1:13" x14ac:dyDescent="0.2">
      <c r="A69" t="s">
        <v>43</v>
      </c>
      <c r="B69" t="s">
        <v>138</v>
      </c>
      <c r="C69" t="s">
        <v>86</v>
      </c>
      <c r="D69">
        <f>5419+6641</f>
        <v>12060</v>
      </c>
      <c r="E69">
        <v>0</v>
      </c>
      <c r="F69">
        <v>1</v>
      </c>
      <c r="G69">
        <v>0</v>
      </c>
      <c r="H69">
        <f t="shared" si="8"/>
        <v>226.89</v>
      </c>
      <c r="I69" s="13">
        <f>IF(ISNA(HLOOKUP($A$69,raw_CH!$C$2:$U$16,11,FALSE)),0,HLOOKUP($A$69,raw_CH!$C$2:$U$16,11,FALSE))*$D69/SUM($D$69:$D$70)</f>
        <v>130092.49772351318</v>
      </c>
      <c r="J69" s="13">
        <f>IF(ISNA(HLOOKUP($A$69,raw_CH!$C$2:$U$16,6,FALSE)),0,HLOOKUP($A$69,raw_CH!$C$2:$U$16,6,FALSE))*D69/SUM($D$69:$D$70)</f>
        <v>9850.8321953525028</v>
      </c>
      <c r="K69">
        <v>0</v>
      </c>
      <c r="M69" t="s">
        <v>1001</v>
      </c>
    </row>
    <row r="70" spans="1:13" x14ac:dyDescent="0.2">
      <c r="A70" t="s">
        <v>44</v>
      </c>
      <c r="B70" t="s">
        <v>139</v>
      </c>
      <c r="C70" t="s">
        <v>86</v>
      </c>
      <c r="D70">
        <v>635</v>
      </c>
      <c r="E70">
        <v>0</v>
      </c>
      <c r="F70">
        <v>1</v>
      </c>
      <c r="G70">
        <v>0</v>
      </c>
      <c r="H70">
        <f t="shared" si="8"/>
        <v>226.89</v>
      </c>
      <c r="I70" s="13">
        <f>IF(ISNA(HLOOKUP($A$69,raw_CH!$C$2:$U$16,11,FALSE)),0,HLOOKUP($A$69,raw_CH!$C$2:$U$16,11,FALSE))*$D70/SUM($D$69:$D$70)</f>
        <v>6849.8122764868058</v>
      </c>
      <c r="J70" s="13">
        <f>IF(ISNA(HLOOKUP($A$69,raw_CH!$C$2:$U$16,6,FALSE)),0,HLOOKUP($A$69,raw_CH!$C$2:$U$16,6,FALSE))*D70/SUM($D$69:$D$70)</f>
        <v>518.67980464749905</v>
      </c>
      <c r="K70">
        <v>0</v>
      </c>
    </row>
    <row r="71" spans="1:13" x14ac:dyDescent="0.2">
      <c r="A71" t="s">
        <v>176</v>
      </c>
      <c r="B71" t="s">
        <v>53</v>
      </c>
      <c r="C71" t="s">
        <v>86</v>
      </c>
      <c r="D71">
        <v>2930</v>
      </c>
      <c r="E71">
        <v>0</v>
      </c>
      <c r="F71">
        <f t="shared" si="9"/>
        <v>0</v>
      </c>
      <c r="G71">
        <v>0</v>
      </c>
      <c r="H71">
        <f t="shared" si="8"/>
        <v>0</v>
      </c>
      <c r="I71" s="7">
        <f>IF(ISNA(HLOOKUP($A71,raw_CH!$C$2:$U$16,11,FALSE)),0,HLOOKUP($A71,raw_CH!$C$2:$U$16,11,FALSE))</f>
        <v>288192</v>
      </c>
      <c r="J71">
        <f>IF(ISNA(HLOOKUP($A71,raw_CH!$C$2:$U$16,6,FALSE)),0,HLOOKUP($A71,raw_CH!$C$2:$U$16,6,FALSE))</f>
        <v>0</v>
      </c>
      <c r="K71">
        <v>0</v>
      </c>
    </row>
    <row r="72" spans="1:13" x14ac:dyDescent="0.2">
      <c r="A72" t="s">
        <v>177</v>
      </c>
      <c r="B72" t="s">
        <v>178</v>
      </c>
      <c r="C72" t="s">
        <v>86</v>
      </c>
      <c r="D72">
        <v>0</v>
      </c>
      <c r="E72">
        <v>0</v>
      </c>
      <c r="F72">
        <f t="shared" si="9"/>
        <v>0</v>
      </c>
      <c r="G72">
        <v>0</v>
      </c>
      <c r="H72">
        <f t="shared" si="8"/>
        <v>0</v>
      </c>
      <c r="I72">
        <f>IF(ISNA(HLOOKUP($A72,raw_CH!$C$2:$U$16,11,FALSE)),0,HLOOKUP($A72,raw_CH!$C$2:$U$16,11,FALSE))</f>
        <v>0</v>
      </c>
      <c r="J72">
        <f>IF(ISNA(HLOOKUP($A72,raw_CH!$C$2:$U$16,6,FALSE)),0,HLOOKUP($A72,raw_CH!$C$2:$U$16,6,FALSE))</f>
        <v>0</v>
      </c>
      <c r="K72">
        <v>0</v>
      </c>
    </row>
    <row r="73" spans="1:13" x14ac:dyDescent="0.2">
      <c r="A73" t="s">
        <v>103</v>
      </c>
      <c r="B73" t="s">
        <v>104</v>
      </c>
      <c r="C73" t="s">
        <v>86</v>
      </c>
      <c r="D73">
        <v>0</v>
      </c>
      <c r="E73">
        <v>0</v>
      </c>
      <c r="F73">
        <v>1</v>
      </c>
      <c r="G73">
        <v>0</v>
      </c>
      <c r="H73">
        <f t="shared" si="8"/>
        <v>0</v>
      </c>
      <c r="I73">
        <f>IF(ISNA(HLOOKUP($A73,raw_CH!$C$2:$U$16,11,FALSE)),0,HLOOKUP($A73,raw_CH!$C$2:$U$16,11,FALSE))</f>
        <v>0</v>
      </c>
      <c r="J73">
        <f>IF(ISNA(HLOOKUP($A73,raw_CH!$C$2:$U$16,6,FALSE)),0,HLOOKUP($A73,raw_CH!$C$2:$U$16,6,FALSE))</f>
        <v>0</v>
      </c>
      <c r="K73">
        <v>0</v>
      </c>
    </row>
    <row r="74" spans="1:13" x14ac:dyDescent="0.2">
      <c r="A74" t="s">
        <v>197</v>
      </c>
      <c r="B74" t="s">
        <v>198</v>
      </c>
      <c r="C74" t="s">
        <v>86</v>
      </c>
      <c r="D74" s="7">
        <v>0</v>
      </c>
      <c r="E74">
        <v>0</v>
      </c>
      <c r="F74">
        <f t="shared" si="9"/>
        <v>1</v>
      </c>
      <c r="G74">
        <v>0</v>
      </c>
      <c r="H74">
        <f t="shared" si="8"/>
        <v>0</v>
      </c>
      <c r="I74">
        <f>IF(ISNA(HLOOKUP($A74,raw_CH!$C$2:$U$16,11,FALSE)),0,HLOOKUP($A74,raw_CH!$C$2:$U$16,11,FALSE))</f>
        <v>7839.62</v>
      </c>
      <c r="J74" s="7">
        <f>IF(ISNA(HLOOKUP($A74,raw_CH!$C$2:$U$16,6,FALSE)),0,HLOOKUP($A74,raw_CH!$C$2:$U$16,6,FALSE))</f>
        <v>7839.6120000000001</v>
      </c>
      <c r="K74">
        <v>0</v>
      </c>
      <c r="M74" t="s">
        <v>1000</v>
      </c>
    </row>
    <row r="75" spans="1:13" x14ac:dyDescent="0.2">
      <c r="A75" t="s">
        <v>212</v>
      </c>
      <c r="B75" t="s">
        <v>213</v>
      </c>
      <c r="C75" t="s">
        <v>86</v>
      </c>
      <c r="D75">
        <v>0</v>
      </c>
      <c r="E75">
        <v>0</v>
      </c>
      <c r="F75">
        <f t="shared" si="9"/>
        <v>0</v>
      </c>
      <c r="G75">
        <v>0</v>
      </c>
      <c r="H75">
        <f t="shared" si="8"/>
        <v>0</v>
      </c>
      <c r="I75">
        <f>IF(ISNA(HLOOKUP($A75,raw_CH!$C$2:$U$16,11,FALSE)),0,HLOOKUP($A75,raw_CH!$C$2:$U$16,11,FALSE))</f>
        <v>0</v>
      </c>
      <c r="J75">
        <f>IF(ISNA(HLOOKUP($A75,raw_CH!$C$2:$U$16,6,FALSE)),0,HLOOKUP($A75,raw_CH!$C$2:$U$16,6,FALSE))</f>
        <v>0</v>
      </c>
      <c r="K75">
        <v>0</v>
      </c>
    </row>
    <row r="76" spans="1:13" x14ac:dyDescent="0.2">
      <c r="A76" t="s">
        <v>84</v>
      </c>
      <c r="B76" t="s">
        <v>85</v>
      </c>
      <c r="C76" t="s">
        <v>86</v>
      </c>
      <c r="D76">
        <v>0</v>
      </c>
      <c r="E76">
        <v>0</v>
      </c>
      <c r="F76">
        <f t="shared" si="9"/>
        <v>0</v>
      </c>
      <c r="G76">
        <v>0</v>
      </c>
      <c r="H76">
        <f t="shared" si="8"/>
        <v>0</v>
      </c>
      <c r="I76">
        <f>IF(ISNA(HLOOKUP($A76,raw_CH!$C$2:$U$16,11,FALSE)),0,HLOOKUP($A76,raw_CH!$C$2:$U$16,11,FALSE))</f>
        <v>0</v>
      </c>
      <c r="J76">
        <f>IF(ISNA(HLOOKUP($A76,raw_CH!$C$2:$U$16,6,FALSE)),0,HLOOKUP($A76,raw_CH!$C$2:$U$16,6,FALSE))</f>
        <v>0</v>
      </c>
      <c r="K76">
        <v>0</v>
      </c>
    </row>
    <row r="77" spans="1:13" x14ac:dyDescent="0.2">
      <c r="A77" t="s">
        <v>210</v>
      </c>
      <c r="B77" t="s">
        <v>211</v>
      </c>
      <c r="C77" t="s">
        <v>86</v>
      </c>
      <c r="D77">
        <v>0</v>
      </c>
      <c r="E77">
        <v>0</v>
      </c>
      <c r="F77">
        <f t="shared" si="9"/>
        <v>0</v>
      </c>
      <c r="G77">
        <v>0</v>
      </c>
      <c r="H77">
        <f t="shared" si="8"/>
        <v>0</v>
      </c>
      <c r="I77">
        <f>IF(ISNA(HLOOKUP($A77,raw_CH!$C$2:$U$16,11,FALSE)),0,HLOOKUP($A77,raw_CH!$C$2:$U$16,11,FALSE))</f>
        <v>0</v>
      </c>
      <c r="J77" s="7">
        <f>IF(ISNA(HLOOKUP($A77,raw_CH!$C$2:$U$16,6,FALSE)),0,HLOOKUP($A77,raw_CH!$C$2:$U$16,6,FALSE))</f>
        <v>5.3280000000000003</v>
      </c>
      <c r="K77">
        <v>0</v>
      </c>
      <c r="M77" t="s">
        <v>1000</v>
      </c>
    </row>
    <row r="78" spans="1:13" x14ac:dyDescent="0.2">
      <c r="A78" t="s">
        <v>129</v>
      </c>
      <c r="B78" t="s">
        <v>130</v>
      </c>
      <c r="C78" t="s">
        <v>86</v>
      </c>
      <c r="D78">
        <v>0</v>
      </c>
      <c r="E78">
        <v>0</v>
      </c>
      <c r="F78">
        <f t="shared" si="9"/>
        <v>0</v>
      </c>
      <c r="G78">
        <v>0</v>
      </c>
      <c r="H78">
        <f t="shared" si="8"/>
        <v>0</v>
      </c>
      <c r="I78">
        <f>IF(ISNA(HLOOKUP($A78,raw_CH!$C$2:$U$16,11,FALSE)),0,HLOOKUP($A78,raw_CH!$C$2:$U$16,11,FALSE))</f>
        <v>0</v>
      </c>
      <c r="J78">
        <f>IF(ISNA(HLOOKUP($A78,raw_CH!$C$2:$U$16,6,FALSE)),0,HLOOKUP($A78,raw_CH!$C$2:$U$16,6,FALSE))</f>
        <v>0</v>
      </c>
      <c r="K78">
        <v>0</v>
      </c>
    </row>
    <row r="79" spans="1:13" x14ac:dyDescent="0.2">
      <c r="A79" t="s">
        <v>185</v>
      </c>
      <c r="B79" t="s">
        <v>1009</v>
      </c>
      <c r="C79" t="s">
        <v>86</v>
      </c>
      <c r="D79">
        <v>0</v>
      </c>
      <c r="E79">
        <v>0</v>
      </c>
      <c r="F79">
        <f t="shared" si="9"/>
        <v>0</v>
      </c>
      <c r="G79">
        <v>0</v>
      </c>
      <c r="H79">
        <f t="shared" si="8"/>
        <v>0</v>
      </c>
      <c r="I79">
        <f>IF(ISNA(HLOOKUP($A79,raw_CH!$C$2:$U$16,11,FALSE)),0,HLOOKUP($A79,raw_CH!$C$2:$U$16,11,FALSE))</f>
        <v>0</v>
      </c>
      <c r="J79">
        <f>IF(ISNA(HLOOKUP($A79,raw_CH!$C$2:$U$16,6,FALSE)),0,HLOOKUP($A79,raw_CH!$C$2:$U$16,6,FALSE))</f>
        <v>0</v>
      </c>
      <c r="K79">
        <v>0</v>
      </c>
    </row>
    <row r="80" spans="1:13" x14ac:dyDescent="0.2">
      <c r="A80" t="s">
        <v>183</v>
      </c>
      <c r="B80" t="s">
        <v>184</v>
      </c>
      <c r="C80" t="s">
        <v>86</v>
      </c>
      <c r="D80">
        <v>0</v>
      </c>
      <c r="E80">
        <v>0</v>
      </c>
      <c r="F80">
        <f t="shared" si="9"/>
        <v>0</v>
      </c>
      <c r="G80">
        <v>0</v>
      </c>
      <c r="H80">
        <f t="shared" si="8"/>
        <v>0</v>
      </c>
      <c r="I80">
        <f>IF(ISNA(HLOOKUP($A80,raw_CH!$C$2:$U$16,11,FALSE)),0,HLOOKUP($A80,raw_CH!$C$2:$U$16,11,FALSE))</f>
        <v>0</v>
      </c>
      <c r="J80">
        <f>IF(ISNA(HLOOKUP($A80,raw_CH!$C$2:$U$16,6,FALSE)),0,HLOOKUP($A80,raw_CH!$C$2:$U$16,6,FALSE))</f>
        <v>0</v>
      </c>
      <c r="K80">
        <v>0</v>
      </c>
    </row>
    <row r="81" spans="1:11" x14ac:dyDescent="0.2">
      <c r="A81" t="s">
        <v>96</v>
      </c>
      <c r="B81" t="s">
        <v>97</v>
      </c>
      <c r="C81" t="s">
        <v>86</v>
      </c>
      <c r="D81">
        <v>0</v>
      </c>
      <c r="E81">
        <v>0</v>
      </c>
      <c r="F81">
        <f t="shared" si="9"/>
        <v>0</v>
      </c>
      <c r="G81">
        <v>0</v>
      </c>
      <c r="H81">
        <f t="shared" si="8"/>
        <v>0</v>
      </c>
      <c r="I81">
        <f>IF(ISNA(HLOOKUP($A81,raw_CH!$C$2:$U$16,11,FALSE)),0,HLOOKUP($A81,raw_CH!$C$2:$U$16,11,FALSE))</f>
        <v>0</v>
      </c>
      <c r="J81">
        <f>IF(ISNA(HLOOKUP($A81,raw_CH!$C$2:$U$16,6,FALSE)),0,HLOOKUP($A81,raw_CH!$C$2:$U$16,6,FALSE))</f>
        <v>0</v>
      </c>
      <c r="K81">
        <v>0</v>
      </c>
    </row>
    <row r="82" spans="1:11" x14ac:dyDescent="0.2">
      <c r="A82" t="s">
        <v>34</v>
      </c>
      <c r="B82" t="s">
        <v>182</v>
      </c>
      <c r="C82" t="s">
        <v>86</v>
      </c>
      <c r="D82">
        <v>0</v>
      </c>
      <c r="E82">
        <v>0</v>
      </c>
      <c r="F82">
        <f t="shared" si="9"/>
        <v>0</v>
      </c>
      <c r="G82">
        <v>0</v>
      </c>
      <c r="H82">
        <f t="shared" si="8"/>
        <v>0</v>
      </c>
      <c r="I82">
        <f>IF(ISNA(HLOOKUP($A82,raw_CH!$C$2:$U$16,11,FALSE)),0,HLOOKUP($A82,raw_CH!$C$2:$U$16,11,FALSE))</f>
        <v>0</v>
      </c>
      <c r="J82">
        <f>IF(ISNA(HLOOKUP($A82,raw_CH!$C$2:$U$16,6,FALSE)),0,HLOOKUP($A82,raw_CH!$C$2:$U$16,6,FALSE))</f>
        <v>0</v>
      </c>
      <c r="K82">
        <v>0</v>
      </c>
    </row>
    <row r="83" spans="1:11" x14ac:dyDescent="0.2">
      <c r="A83" t="s">
        <v>168</v>
      </c>
      <c r="B83" t="s">
        <v>169</v>
      </c>
      <c r="C83" t="s">
        <v>86</v>
      </c>
      <c r="D83">
        <v>0</v>
      </c>
      <c r="E83">
        <v>0</v>
      </c>
      <c r="F83">
        <f t="shared" si="9"/>
        <v>0</v>
      </c>
      <c r="G83">
        <v>0</v>
      </c>
      <c r="H83">
        <f t="shared" si="8"/>
        <v>0</v>
      </c>
      <c r="I83">
        <f>IF(ISNA(HLOOKUP($A83,raw_CH!$C$2:$U$16,11,FALSE)),0,HLOOKUP($A83,raw_CH!$C$2:$U$16,11,FALSE))</f>
        <v>0</v>
      </c>
      <c r="J83">
        <f>IF(ISNA(HLOOKUP($A83,raw_CH!$C$2:$U$16,6,FALSE)),0,HLOOKUP($A83,raw_CH!$C$2:$U$16,6,FALSE))</f>
        <v>0</v>
      </c>
      <c r="K83">
        <v>0</v>
      </c>
    </row>
    <row r="84" spans="1:11" x14ac:dyDescent="0.2">
      <c r="A84" t="s">
        <v>121</v>
      </c>
      <c r="B84" t="s">
        <v>122</v>
      </c>
      <c r="C84" t="s">
        <v>86</v>
      </c>
      <c r="D84">
        <v>0</v>
      </c>
      <c r="E84">
        <v>0</v>
      </c>
      <c r="F84">
        <f t="shared" si="9"/>
        <v>0</v>
      </c>
      <c r="G84">
        <v>0</v>
      </c>
      <c r="H84">
        <f t="shared" si="8"/>
        <v>0</v>
      </c>
      <c r="I84">
        <f>IF(ISNA(HLOOKUP($A84,raw_CH!$C$2:$U$16,11,FALSE)),0,HLOOKUP($A84,raw_CH!$C$2:$U$16,11,FALSE))</f>
        <v>0</v>
      </c>
      <c r="J84">
        <f>IF(ISNA(HLOOKUP($A84,raw_CH!$C$2:$U$16,6,FALSE)),0,HLOOKUP($A84,raw_CH!$C$2:$U$16,6,FALSE))</f>
        <v>0</v>
      </c>
      <c r="K84">
        <v>0</v>
      </c>
    </row>
    <row r="85" spans="1:11" x14ac:dyDescent="0.2">
      <c r="A85" t="s">
        <v>170</v>
      </c>
      <c r="B85" t="s">
        <v>171</v>
      </c>
      <c r="C85" t="s">
        <v>86</v>
      </c>
      <c r="D85">
        <v>0</v>
      </c>
      <c r="E85">
        <v>0</v>
      </c>
      <c r="F85">
        <f t="shared" si="9"/>
        <v>0</v>
      </c>
      <c r="G85">
        <v>0</v>
      </c>
      <c r="H85">
        <f t="shared" si="8"/>
        <v>0</v>
      </c>
      <c r="I85">
        <f>IF(ISNA(HLOOKUP($A85,raw_CH!$C$2:$U$16,11,FALSE)),0,HLOOKUP($A85,raw_CH!$C$2:$U$16,11,FALSE))</f>
        <v>0</v>
      </c>
      <c r="J85">
        <f>IF(ISNA(HLOOKUP($A85,raw_CH!$C$2:$U$16,6,FALSE)),0,HLOOKUP($A85,raw_CH!$C$2:$U$16,6,FALSE))</f>
        <v>0</v>
      </c>
      <c r="K85">
        <v>0</v>
      </c>
    </row>
    <row r="86" spans="1:11" x14ac:dyDescent="0.2">
      <c r="A86" t="s">
        <v>214</v>
      </c>
      <c r="B86" t="s">
        <v>215</v>
      </c>
      <c r="C86" t="s">
        <v>86</v>
      </c>
      <c r="D86">
        <v>0</v>
      </c>
      <c r="E86">
        <v>0</v>
      </c>
      <c r="F86">
        <v>1</v>
      </c>
      <c r="G86">
        <v>0</v>
      </c>
      <c r="H86">
        <f t="shared" si="8"/>
        <v>0</v>
      </c>
      <c r="I86">
        <f>IF(ISNA(HLOOKUP($A86,raw_CH!$C$2:$U$16,11,FALSE)),0,HLOOKUP($A86,raw_CH!$C$2:$U$16,11,FALSE))</f>
        <v>0</v>
      </c>
      <c r="J86">
        <f>IF(ISNA(HLOOKUP($A86,raw_CH!$C$2:$U$16,6,FALSE)),0,HLOOKUP($A86,raw_CH!$C$2:$U$16,6,FALSE))</f>
        <v>0</v>
      </c>
      <c r="K86">
        <v>0</v>
      </c>
    </row>
    <row r="87" spans="1:11" x14ac:dyDescent="0.2">
      <c r="A87" t="s">
        <v>45</v>
      </c>
      <c r="B87" t="s">
        <v>216</v>
      </c>
      <c r="C87" t="s">
        <v>86</v>
      </c>
      <c r="D87" s="7">
        <v>0</v>
      </c>
      <c r="E87">
        <v>0</v>
      </c>
      <c r="F87">
        <v>1</v>
      </c>
      <c r="G87">
        <v>0</v>
      </c>
      <c r="H87">
        <f t="shared" si="8"/>
        <v>0</v>
      </c>
      <c r="I87">
        <f>IF(ISNA(HLOOKUP($A87,raw_CH!$C$2:$U$16,11,FALSE)),0,HLOOKUP($A87,raw_CH!$C$2:$U$16,11,FALSE))</f>
        <v>525.30999999999995</v>
      </c>
      <c r="J87">
        <f>raw_CH!O5</f>
        <v>525.31200000000001</v>
      </c>
      <c r="K87">
        <v>0</v>
      </c>
    </row>
    <row r="88" spans="1:11" x14ac:dyDescent="0.2">
      <c r="A88" t="s">
        <v>217</v>
      </c>
      <c r="B88" t="s">
        <v>218</v>
      </c>
      <c r="C88" t="s">
        <v>86</v>
      </c>
      <c r="D88">
        <v>0</v>
      </c>
      <c r="E88">
        <v>0</v>
      </c>
      <c r="F88">
        <v>1</v>
      </c>
      <c r="G88">
        <v>0</v>
      </c>
      <c r="H88">
        <f t="shared" si="8"/>
        <v>0</v>
      </c>
      <c r="I88">
        <f>IF(ISNA(HLOOKUP($A88,raw_CH!$C$2:$U$16,11,FALSE)),0,HLOOKUP($A88,raw_CH!$C$2:$U$16,11,FALSE))</f>
        <v>0</v>
      </c>
      <c r="J88">
        <f>IF(ISNA(HLOOKUP($A88,raw_CH!$C$2:$U$16,6,FALSE)),0,HLOOKUP($A88,raw_CH!$C$2:$U$16,6,FALSE))</f>
        <v>0</v>
      </c>
      <c r="K88">
        <v>0</v>
      </c>
    </row>
    <row r="89" spans="1:11" x14ac:dyDescent="0.2">
      <c r="A89" t="s">
        <v>48</v>
      </c>
      <c r="B89" t="s">
        <v>196</v>
      </c>
      <c r="C89" t="s">
        <v>86</v>
      </c>
      <c r="D89">
        <v>0</v>
      </c>
      <c r="E89">
        <v>0</v>
      </c>
      <c r="F89">
        <v>1</v>
      </c>
      <c r="G89">
        <v>0</v>
      </c>
      <c r="H89">
        <f t="shared" si="8"/>
        <v>0</v>
      </c>
      <c r="I89">
        <f>IF(ISNA(HLOOKUP($A89,raw_CH!$C$2:$U$16,11,FALSE)),0,HLOOKUP($A89,raw_CH!$C$2:$U$16,11,FALSE))</f>
        <v>0</v>
      </c>
      <c r="J89">
        <f>IF(ISNA(HLOOKUP($A89,raw_CH!$C$2:$U$16,6,FALSE)),0,HLOOKUP($A89,raw_CH!$C$2:$U$16,6,FALSE))</f>
        <v>0</v>
      </c>
      <c r="K89">
        <v>0</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5316D-F591-6440-B69D-FEC14053527C}">
  <sheetPr>
    <tabColor theme="8" tint="0.79998168889431442"/>
  </sheetPr>
  <dimension ref="A1:N89"/>
  <sheetViews>
    <sheetView zoomScale="116" workbookViewId="0">
      <pane xSplit="3" ySplit="2" topLeftCell="D37" activePane="bottomRight" state="frozen"/>
      <selection activeCell="G25" sqref="G25"/>
      <selection pane="topRight" activeCell="G25" sqref="G25"/>
      <selection pane="bottomLeft" activeCell="G25" sqref="G25"/>
      <selection pane="bottomRight" activeCell="M89" sqref="M89"/>
    </sheetView>
  </sheetViews>
  <sheetFormatPr baseColWidth="10" defaultRowHeight="16" x14ac:dyDescent="0.2"/>
  <cols>
    <col min="1" max="1" width="45.1640625" bestFit="1" customWidth="1"/>
    <col min="2" max="2" width="32.83203125" bestFit="1" customWidth="1"/>
    <col min="4" max="4" width="27.33203125" bestFit="1" customWidth="1"/>
    <col min="5" max="5" width="23" bestFit="1" customWidth="1"/>
    <col min="6" max="6" width="26.33203125" bestFit="1" customWidth="1"/>
    <col min="7" max="7" width="22.1640625" bestFit="1" customWidth="1"/>
    <col min="8" max="8" width="16" bestFit="1" customWidth="1"/>
    <col min="9" max="9" width="14.1640625" bestFit="1" customWidth="1"/>
    <col min="10" max="10" width="18.5" bestFit="1" customWidth="1"/>
    <col min="11" max="11" width="13.6640625" bestFit="1" customWidth="1"/>
    <col min="12" max="12" width="13.6640625" customWidth="1"/>
    <col min="13" max="13" width="8.83203125" bestFit="1" customWidth="1"/>
  </cols>
  <sheetData>
    <row r="1" spans="1:14" ht="17" customHeight="1" x14ac:dyDescent="0.2">
      <c r="A1" t="s">
        <v>1010</v>
      </c>
      <c r="D1">
        <v>4</v>
      </c>
      <c r="E1">
        <v>5</v>
      </c>
      <c r="F1">
        <v>6</v>
      </c>
      <c r="G1">
        <v>7</v>
      </c>
      <c r="H1">
        <v>8</v>
      </c>
      <c r="I1">
        <v>9</v>
      </c>
      <c r="J1">
        <v>10</v>
      </c>
      <c r="K1">
        <v>11</v>
      </c>
      <c r="L1">
        <v>12</v>
      </c>
      <c r="M1">
        <v>13</v>
      </c>
    </row>
    <row r="2" spans="1:14" s="2" customFormat="1" x14ac:dyDescent="0.2">
      <c r="A2" s="2" t="s">
        <v>54</v>
      </c>
      <c r="B2" s="2" t="s">
        <v>55</v>
      </c>
      <c r="C2" s="2" t="s">
        <v>56</v>
      </c>
      <c r="D2" s="2" t="s">
        <v>57</v>
      </c>
      <c r="E2" s="2" t="s">
        <v>58</v>
      </c>
      <c r="F2" s="2" t="s">
        <v>59</v>
      </c>
      <c r="G2" s="2" t="s">
        <v>60</v>
      </c>
      <c r="H2" s="2" t="s">
        <v>61</v>
      </c>
      <c r="I2" s="2" t="s">
        <v>62</v>
      </c>
      <c r="J2" s="2" t="s">
        <v>63</v>
      </c>
      <c r="K2" s="2" t="s">
        <v>64</v>
      </c>
      <c r="L2" s="2" t="s">
        <v>219</v>
      </c>
      <c r="M2" s="2" t="s">
        <v>65</v>
      </c>
      <c r="N2" s="3"/>
    </row>
    <row r="3" spans="1:14" x14ac:dyDescent="0.2">
      <c r="A3" t="s">
        <v>66</v>
      </c>
      <c r="B3" t="s">
        <v>67</v>
      </c>
      <c r="C3" t="s">
        <v>68</v>
      </c>
      <c r="D3">
        <f>enriched_NO!D3</f>
        <v>0</v>
      </c>
      <c r="E3">
        <f>enriched_NO!E3</f>
        <v>0</v>
      </c>
      <c r="F3">
        <f>IF(OR(enriched_NO!F3=0,enriched_NO!F3&gt;1),'general assumptions'!$B$3,enriched_NO!F3)</f>
        <v>0.3</v>
      </c>
      <c r="G3">
        <f>IF(OR(enriched_NO!G3=0,enriched_NO!G3&gt;1),'general assumptions'!$B$4,enriched_NO!G3)</f>
        <v>0.4</v>
      </c>
      <c r="H3">
        <f>enriched_NO!H3</f>
        <v>4200</v>
      </c>
      <c r="I3">
        <f>enriched_NO!I3</f>
        <v>0</v>
      </c>
      <c r="J3">
        <f>enriched_NO!J3</f>
        <v>0</v>
      </c>
      <c r="K3">
        <f>enriched_NO!K3</f>
        <v>0</v>
      </c>
      <c r="M3" t="s">
        <v>992</v>
      </c>
    </row>
    <row r="4" spans="1:14" x14ac:dyDescent="0.2">
      <c r="A4" t="s">
        <v>71</v>
      </c>
      <c r="B4" t="s">
        <v>72</v>
      </c>
      <c r="C4" t="s">
        <v>68</v>
      </c>
      <c r="D4">
        <f>enriched_NO!D4</f>
        <v>0</v>
      </c>
      <c r="E4">
        <f>enriched_NO!E4</f>
        <v>0</v>
      </c>
      <c r="F4">
        <f>IF(OR(enriched_NO!F4=0,enriched_NO!F4&gt;1),'general assumptions'!$B$3,enriched_NO!F4)</f>
        <v>0.3</v>
      </c>
      <c r="G4">
        <f>IF(OR(enriched_NO!G4=0,enriched_NO!G4&gt;1),'general assumptions'!$B$4,enriched_NO!G4)</f>
        <v>0.4</v>
      </c>
      <c r="H4">
        <f>enriched_NO!H4</f>
        <v>3920</v>
      </c>
      <c r="I4" s="5">
        <f>enriched_NO!I4</f>
        <v>0</v>
      </c>
      <c r="J4" s="5">
        <f>enriched_NO!J4</f>
        <v>0</v>
      </c>
      <c r="K4">
        <f>enriched_NO!K4</f>
        <v>0</v>
      </c>
      <c r="M4" t="s">
        <v>992</v>
      </c>
    </row>
    <row r="5" spans="1:14" x14ac:dyDescent="0.2">
      <c r="A5" t="s">
        <v>69</v>
      </c>
      <c r="B5" t="s">
        <v>70</v>
      </c>
      <c r="C5" t="s">
        <v>68</v>
      </c>
      <c r="D5">
        <f>enriched_NO!D5</f>
        <v>0</v>
      </c>
      <c r="E5">
        <f>enriched_NO!E5</f>
        <v>0</v>
      </c>
      <c r="F5">
        <f>IF(OR(enriched_NO!F5=0,enriched_NO!F5&gt;1),'general assumptions'!$B$3,enriched_NO!F5)</f>
        <v>0.3</v>
      </c>
      <c r="G5">
        <f>IF(OR(enriched_NO!G5=0,enriched_NO!G5&gt;1),'general assumptions'!$B$4,enriched_NO!G5)</f>
        <v>0.4</v>
      </c>
      <c r="H5">
        <f>enriched_NO!H5</f>
        <v>6500</v>
      </c>
      <c r="I5" s="5">
        <f>enriched_NO!I5</f>
        <v>0</v>
      </c>
      <c r="J5" s="5">
        <f>enriched_NO!J5</f>
        <v>0</v>
      </c>
      <c r="K5" s="5">
        <f>enriched_NO!K5</f>
        <v>0</v>
      </c>
      <c r="M5" t="s">
        <v>992</v>
      </c>
    </row>
    <row r="6" spans="1:14" x14ac:dyDescent="0.2">
      <c r="A6" t="s">
        <v>32</v>
      </c>
      <c r="B6" t="s">
        <v>87</v>
      </c>
      <c r="C6" t="s">
        <v>68</v>
      </c>
      <c r="D6">
        <f>enriched_NO!D6</f>
        <v>0</v>
      </c>
      <c r="E6">
        <f>enriched_NO!E6</f>
        <v>0</v>
      </c>
      <c r="F6">
        <f>IF(OR(enriched_NO!F6=0,enriched_NO!F6&gt;1),'general assumptions'!$B$3,enriched_NO!F6)</f>
        <v>0.3</v>
      </c>
      <c r="G6">
        <f>IF(OR(enriched_NO!G6=0,enriched_NO!G6&gt;1),'general assumptions'!$B$4,enriched_NO!G6)</f>
        <v>0.4</v>
      </c>
      <c r="H6">
        <f>enriched_NO!H6</f>
        <v>5320</v>
      </c>
      <c r="I6" s="5">
        <f>enriched_NO!I6</f>
        <v>0</v>
      </c>
      <c r="J6" s="5">
        <f>enriched_NO!J6</f>
        <v>0</v>
      </c>
      <c r="K6" s="5">
        <f>enriched_NO!K6</f>
        <v>0</v>
      </c>
      <c r="M6" t="s">
        <v>992</v>
      </c>
    </row>
    <row r="7" spans="1:14" x14ac:dyDescent="0.2">
      <c r="A7" t="s">
        <v>36</v>
      </c>
      <c r="B7" t="s">
        <v>116</v>
      </c>
      <c r="C7" t="s">
        <v>68</v>
      </c>
      <c r="D7">
        <f>enriched_NO!D7</f>
        <v>448.04</v>
      </c>
      <c r="E7">
        <f>enriched_NO!E7</f>
        <v>0</v>
      </c>
      <c r="F7">
        <f>IF(OR(enriched_NO!F7=0,enriched_NO!F7&gt;1),'general assumptions'!$B$3,enriched_NO!F7)</f>
        <v>0.58799999999999997</v>
      </c>
      <c r="G7">
        <f>IF(OR(enriched_NO!G7=0,enriched_NO!G7&gt;1),'general assumptions'!$B$4,enriched_NO!G7)</f>
        <v>0.4</v>
      </c>
      <c r="H7">
        <f>enriched_NO!H7</f>
        <v>4589.25</v>
      </c>
      <c r="I7" s="5">
        <f>enriched_NO!I7</f>
        <v>12589.008</v>
      </c>
      <c r="J7" s="5">
        <f>enriched_NO!J7</f>
        <v>7402.2479999999996</v>
      </c>
      <c r="K7" s="5">
        <f>enriched_NO!K7</f>
        <v>0</v>
      </c>
      <c r="M7" t="s">
        <v>992</v>
      </c>
    </row>
    <row r="8" spans="1:14" x14ac:dyDescent="0.2">
      <c r="A8" t="s">
        <v>117</v>
      </c>
      <c r="B8" t="s">
        <v>118</v>
      </c>
      <c r="C8" t="s">
        <v>68</v>
      </c>
      <c r="D8">
        <f>enriched_NO!D8</f>
        <v>0</v>
      </c>
      <c r="E8">
        <f>enriched_NO!E8</f>
        <v>0</v>
      </c>
      <c r="F8">
        <f>IF(OR(enriched_NO!F8=0,enriched_NO!F8&gt;1),'general assumptions'!$B$3,enriched_NO!F8)</f>
        <v>0.3</v>
      </c>
      <c r="G8">
        <f>IF(OR(enriched_NO!G8=0,enriched_NO!G8&gt;1),'general assumptions'!$B$4,enriched_NO!G8)</f>
        <v>0.4</v>
      </c>
      <c r="H8">
        <f>enriched_NO!H8</f>
        <v>4589.25</v>
      </c>
      <c r="I8" s="5">
        <f>enriched_NO!I8</f>
        <v>0</v>
      </c>
      <c r="J8" s="5">
        <f>enriched_NO!J8</f>
        <v>0</v>
      </c>
      <c r="K8" s="5">
        <f>enriched_NO!K8</f>
        <v>0</v>
      </c>
      <c r="M8" t="s">
        <v>992</v>
      </c>
    </row>
    <row r="9" spans="1:14" x14ac:dyDescent="0.2">
      <c r="A9" t="s">
        <v>73</v>
      </c>
      <c r="B9" t="s">
        <v>74</v>
      </c>
      <c r="C9" t="s">
        <v>68</v>
      </c>
      <c r="D9">
        <f>enriched_NO!D9</f>
        <v>0</v>
      </c>
      <c r="E9">
        <f>enriched_NO!E9</f>
        <v>0</v>
      </c>
      <c r="F9">
        <f>IF(OR(enriched_NO!F9=0,enriched_NO!F9&gt;1),'general assumptions'!$B$3,enriched_NO!F9)</f>
        <v>0.3</v>
      </c>
      <c r="G9">
        <f>IF(OR(enriched_NO!G9=0,enriched_NO!G9&gt;1),'general assumptions'!$B$4,enriched_NO!G9)</f>
        <v>0.4</v>
      </c>
      <c r="H9">
        <f>enriched_NO!H9</f>
        <v>8500</v>
      </c>
      <c r="I9" s="5">
        <f>enriched_NO!I9</f>
        <v>0</v>
      </c>
      <c r="J9" s="5">
        <f>enriched_NO!J9</f>
        <v>0</v>
      </c>
      <c r="K9" s="5">
        <f>enriched_NO!K9</f>
        <v>0</v>
      </c>
      <c r="M9" t="s">
        <v>992</v>
      </c>
    </row>
    <row r="10" spans="1:14" x14ac:dyDescent="0.2">
      <c r="A10" t="s">
        <v>37</v>
      </c>
      <c r="B10" t="s">
        <v>126</v>
      </c>
      <c r="C10" t="s">
        <v>68</v>
      </c>
      <c r="D10">
        <f>enriched_NO!D10</f>
        <v>0</v>
      </c>
      <c r="E10">
        <f>enriched_NO!E10</f>
        <v>0</v>
      </c>
      <c r="F10">
        <f>IF(OR(enriched_NO!F10=0,enriched_NO!F10&gt;1),'general assumptions'!$B$3,enriched_NO!F10)</f>
        <v>0.3</v>
      </c>
      <c r="G10">
        <f>IF(OR(enriched_NO!G10=0,enriched_NO!G10&gt;1),'general assumptions'!$B$4,enriched_NO!G10)</f>
        <v>0.4</v>
      </c>
      <c r="H10">
        <f>enriched_NO!H10</f>
        <v>4589.25</v>
      </c>
      <c r="I10" s="5">
        <f>enriched_NO!I10</f>
        <v>0</v>
      </c>
      <c r="J10" s="5">
        <f>enriched_NO!J10</f>
        <v>0</v>
      </c>
      <c r="K10" s="5">
        <f>enriched_NO!K10</f>
        <v>0</v>
      </c>
      <c r="M10" t="s">
        <v>992</v>
      </c>
    </row>
    <row r="11" spans="1:14" x14ac:dyDescent="0.2">
      <c r="A11" t="s">
        <v>75</v>
      </c>
      <c r="B11" t="s">
        <v>76</v>
      </c>
      <c r="C11" t="s">
        <v>68</v>
      </c>
      <c r="D11">
        <f>enriched_NO!D11</f>
        <v>0</v>
      </c>
      <c r="E11">
        <f>enriched_NO!E11</f>
        <v>0</v>
      </c>
      <c r="F11">
        <f>IF(OR(enriched_NO!F11=0,enriched_NO!F11&gt;1),'general assumptions'!$B$3,enriched_NO!F11)</f>
        <v>0.3</v>
      </c>
      <c r="G11">
        <f>IF(OR(enriched_NO!G11=0,enriched_NO!G11&gt;1),'general assumptions'!$B$4,enriched_NO!G11)</f>
        <v>0.4</v>
      </c>
      <c r="H11">
        <f>enriched_NO!H11</f>
        <v>8500</v>
      </c>
      <c r="I11" s="5">
        <f>enriched_NO!I11</f>
        <v>0</v>
      </c>
      <c r="J11" s="5">
        <f>enriched_NO!J11</f>
        <v>0</v>
      </c>
      <c r="K11" s="5">
        <f>enriched_NO!K11</f>
        <v>0</v>
      </c>
      <c r="M11" t="s">
        <v>992</v>
      </c>
    </row>
    <row r="12" spans="1:14" x14ac:dyDescent="0.2">
      <c r="A12" t="s">
        <v>127</v>
      </c>
      <c r="B12" t="s">
        <v>128</v>
      </c>
      <c r="C12" t="s">
        <v>68</v>
      </c>
      <c r="D12">
        <f>enriched_NO!D12</f>
        <v>0</v>
      </c>
      <c r="E12">
        <f>enriched_NO!E12</f>
        <v>0</v>
      </c>
      <c r="F12">
        <f>IF(OR(enriched_NO!F12=0,enriched_NO!F12&gt;1),'general assumptions'!$B$3,enriched_NO!F12)</f>
        <v>0.3</v>
      </c>
      <c r="G12">
        <f>IF(OR(enriched_NO!G12=0,enriched_NO!G12&gt;1),'general assumptions'!$B$4,enriched_NO!G12)</f>
        <v>0.4</v>
      </c>
      <c r="H12">
        <f>enriched_NO!H12</f>
        <v>4589.25</v>
      </c>
      <c r="I12" s="5">
        <f>enriched_NO!I12</f>
        <v>0</v>
      </c>
      <c r="J12" s="5">
        <f>enriched_NO!J12</f>
        <v>0</v>
      </c>
      <c r="K12" s="5">
        <f>enriched_NO!K12</f>
        <v>0</v>
      </c>
      <c r="M12" t="s">
        <v>992</v>
      </c>
    </row>
    <row r="13" spans="1:14" x14ac:dyDescent="0.2">
      <c r="A13" t="s">
        <v>41</v>
      </c>
      <c r="B13" t="s">
        <v>77</v>
      </c>
      <c r="C13" t="s">
        <v>68</v>
      </c>
      <c r="D13">
        <f>enriched_NO!D13</f>
        <v>9.9</v>
      </c>
      <c r="E13">
        <f>enriched_NO!E13</f>
        <v>127.59</v>
      </c>
      <c r="F13">
        <v>0.3</v>
      </c>
      <c r="G13">
        <f>IF(OR(enriched_NO!G13=0,enriched_NO!G13&gt;1),'general assumptions'!$B$4,enriched_NO!G13)</f>
        <v>0.55800000000000005</v>
      </c>
      <c r="H13">
        <f>enriched_NO!H13</f>
        <v>2225.39</v>
      </c>
      <c r="I13" s="5">
        <f>enriched_NO!I13</f>
        <v>1831.4860000000001</v>
      </c>
      <c r="J13" s="5">
        <f>enriched_NO!J13</f>
        <v>79.322000000000003</v>
      </c>
      <c r="K13" s="5">
        <f>enriched_NO!K13</f>
        <v>1022.208</v>
      </c>
      <c r="M13" t="s">
        <v>992</v>
      </c>
    </row>
    <row r="14" spans="1:14" x14ac:dyDescent="0.2">
      <c r="A14" t="s">
        <v>78</v>
      </c>
      <c r="B14" t="s">
        <v>79</v>
      </c>
      <c r="C14" t="s">
        <v>68</v>
      </c>
      <c r="D14">
        <f>enriched_NO!D14</f>
        <v>0</v>
      </c>
      <c r="E14">
        <f>enriched_NO!E14</f>
        <v>0</v>
      </c>
      <c r="F14">
        <f>IF(OR(enriched_NO!F14=0,enriched_NO!F14&gt;1),'general assumptions'!$B$3,enriched_NO!F14)</f>
        <v>0.3</v>
      </c>
      <c r="G14">
        <f>IF(OR(enriched_NO!G14=0,enriched_NO!G14&gt;1),'general assumptions'!$B$4,enriched_NO!G14)</f>
        <v>0.4</v>
      </c>
      <c r="H14">
        <f>enriched_NO!H14</f>
        <v>2225.39</v>
      </c>
      <c r="I14" s="5">
        <f>enriched_NO!I14</f>
        <v>0</v>
      </c>
      <c r="J14" s="5">
        <f>enriched_NO!J14</f>
        <v>0</v>
      </c>
      <c r="K14" s="5">
        <f>enriched_NO!K14</f>
        <v>0</v>
      </c>
      <c r="M14" t="s">
        <v>992</v>
      </c>
    </row>
    <row r="15" spans="1:14" x14ac:dyDescent="0.2">
      <c r="A15" t="s">
        <v>39</v>
      </c>
      <c r="B15" t="s">
        <v>204</v>
      </c>
      <c r="C15" t="s">
        <v>68</v>
      </c>
      <c r="D15">
        <f>enriched_NO!D15</f>
        <v>185.11</v>
      </c>
      <c r="E15">
        <f>enriched_NO!E15</f>
        <v>827.28</v>
      </c>
      <c r="F15">
        <f>IF(OR(enriched_NO!F15=0,enriched_NO!F15&gt;1),'general assumptions'!$B$3,enriched_NO!F15)</f>
        <v>0.16200000000000001</v>
      </c>
      <c r="G15">
        <f>IF(OR(enriched_NO!G15=0,enriched_NO!G15&gt;1),'general assumptions'!$B$4,enriched_NO!G15)</f>
        <v>0.72399999999999998</v>
      </c>
      <c r="H15">
        <f>enriched_NO!H15</f>
        <v>2225.39</v>
      </c>
      <c r="I15" s="5">
        <f>enriched_NO!I15</f>
        <v>9158.348</v>
      </c>
      <c r="J15" s="5">
        <f>enriched_NO!J15</f>
        <v>1482.9949999999999</v>
      </c>
      <c r="K15" s="5">
        <f>enriched_NO!K15</f>
        <v>6627.7070000000003</v>
      </c>
      <c r="M15" t="s">
        <v>992</v>
      </c>
    </row>
    <row r="16" spans="1:14" x14ac:dyDescent="0.2">
      <c r="A16" t="s">
        <v>205</v>
      </c>
      <c r="B16" t="s">
        <v>206</v>
      </c>
      <c r="C16" t="s">
        <v>68</v>
      </c>
      <c r="D16">
        <f>enriched_NO!D16</f>
        <v>0</v>
      </c>
      <c r="E16">
        <f>enriched_NO!E16</f>
        <v>0</v>
      </c>
      <c r="F16">
        <f>IF(OR(enriched_NO!F16=0,enriched_NO!F16&gt;1),'general assumptions'!$B$3,enriched_NO!F16)</f>
        <v>0.3</v>
      </c>
      <c r="G16">
        <f>IF(OR(enriched_NO!G16=0,enriched_NO!G16&gt;1),'general assumptions'!$B$4,enriched_NO!G16)</f>
        <v>0.4</v>
      </c>
      <c r="H16">
        <f>enriched_NO!H16</f>
        <v>2225.39</v>
      </c>
      <c r="I16" s="5">
        <f>enriched_NO!I16</f>
        <v>0</v>
      </c>
      <c r="J16" s="5">
        <f>enriched_NO!J16</f>
        <v>0</v>
      </c>
      <c r="K16" s="5">
        <f>enriched_NO!K16</f>
        <v>0</v>
      </c>
      <c r="M16" t="s">
        <v>992</v>
      </c>
    </row>
    <row r="17" spans="1:13" x14ac:dyDescent="0.2">
      <c r="A17" t="s">
        <v>191</v>
      </c>
      <c r="B17" t="s">
        <v>192</v>
      </c>
      <c r="C17" t="s">
        <v>68</v>
      </c>
      <c r="D17">
        <f>enriched_NO!D17</f>
        <v>0</v>
      </c>
      <c r="E17">
        <f>enriched_NO!E17</f>
        <v>0</v>
      </c>
      <c r="F17">
        <f>IF(OR(enriched_NO!F17=0,enriched_NO!F17&gt;1),'general assumptions'!$B$3,enriched_NO!F17)</f>
        <v>0.3</v>
      </c>
      <c r="G17">
        <f>IF(OR(enriched_NO!G17=0,enriched_NO!G17&gt;1),'general assumptions'!$B$4,enriched_NO!G17)</f>
        <v>0.4</v>
      </c>
      <c r="H17">
        <f>enriched_NO!H17</f>
        <v>5350</v>
      </c>
      <c r="I17" s="5">
        <f>enriched_NO!I17</f>
        <v>0</v>
      </c>
      <c r="J17" s="5">
        <f>enriched_NO!J17</f>
        <v>0</v>
      </c>
      <c r="K17" s="5">
        <f>enriched_NO!K17</f>
        <v>0</v>
      </c>
      <c r="M17" t="s">
        <v>992</v>
      </c>
    </row>
    <row r="18" spans="1:13" x14ac:dyDescent="0.2">
      <c r="A18" t="s">
        <v>193</v>
      </c>
      <c r="B18" t="s">
        <v>194</v>
      </c>
      <c r="C18" t="s">
        <v>68</v>
      </c>
      <c r="D18">
        <f>enriched_NO!D18</f>
        <v>0</v>
      </c>
      <c r="E18">
        <f>enriched_NO!E18</f>
        <v>0</v>
      </c>
      <c r="F18">
        <f>IF(OR(enriched_NO!F18=0,enriched_NO!F18&gt;1),'general assumptions'!$B$3,enriched_NO!F18)</f>
        <v>0.3</v>
      </c>
      <c r="G18">
        <f>IF(OR(enriched_NO!G18=0,enriched_NO!G18&gt;1),'general assumptions'!$B$4,enriched_NO!G18)</f>
        <v>0.4</v>
      </c>
      <c r="H18">
        <f>enriched_NO!H18</f>
        <v>5350</v>
      </c>
      <c r="I18" s="5">
        <f>enriched_NO!I18</f>
        <v>0</v>
      </c>
      <c r="J18" s="5">
        <f>enriched_NO!J18</f>
        <v>0</v>
      </c>
      <c r="K18" s="5">
        <f>enriched_NO!K18</f>
        <v>0</v>
      </c>
      <c r="M18" t="s">
        <v>992</v>
      </c>
    </row>
    <row r="19" spans="1:13" x14ac:dyDescent="0.2">
      <c r="A19" t="s">
        <v>187</v>
      </c>
      <c r="B19" t="s">
        <v>188</v>
      </c>
      <c r="C19" t="s">
        <v>68</v>
      </c>
      <c r="D19">
        <f>enriched_NO!D19</f>
        <v>20.05</v>
      </c>
      <c r="E19">
        <f>enriched_NO!E19</f>
        <v>33.729999999999997</v>
      </c>
      <c r="F19">
        <f>IF(OR(enriched_NO!F19=0,enriched_NO!F19&gt;1),'general assumptions'!$B$3,enriched_NO!F19)</f>
        <v>0.188</v>
      </c>
      <c r="G19">
        <f>IF(OR(enriched_NO!G19=0,enriched_NO!G19&gt;1),'general assumptions'!$B$4,enriched_NO!G19)</f>
        <v>0.317</v>
      </c>
      <c r="H19">
        <f>enriched_NO!H19</f>
        <v>2225.39</v>
      </c>
      <c r="I19" s="5">
        <f>enriched_NO!I19</f>
        <v>852.69500000000005</v>
      </c>
      <c r="J19" s="5">
        <f>enriched_NO!J19</f>
        <v>160.62799999999999</v>
      </c>
      <c r="K19" s="5">
        <f>enriched_NO!K19</f>
        <v>270.2</v>
      </c>
      <c r="M19" t="s">
        <v>992</v>
      </c>
    </row>
    <row r="20" spans="1:13" x14ac:dyDescent="0.2">
      <c r="A20" t="s">
        <v>172</v>
      </c>
      <c r="B20" t="s">
        <v>173</v>
      </c>
      <c r="C20" t="s">
        <v>68</v>
      </c>
      <c r="D20">
        <f>enriched_NO!D20</f>
        <v>0</v>
      </c>
      <c r="E20">
        <f>enriched_NO!E20</f>
        <v>0</v>
      </c>
      <c r="F20">
        <f>IF(OR(enriched_NO!F20=0,enriched_NO!F20&gt;1),'general assumptions'!$B$3,enriched_NO!F20)</f>
        <v>0.3</v>
      </c>
      <c r="G20">
        <f>IF(OR(enriched_NO!G20=0,enriched_NO!G20&gt;1),'general assumptions'!$B$4,enriched_NO!G20)</f>
        <v>0.4</v>
      </c>
      <c r="H20">
        <f>enriched_NO!H20</f>
        <v>2225.39</v>
      </c>
      <c r="I20" s="5">
        <f>enriched_NO!I20</f>
        <v>0</v>
      </c>
      <c r="J20" s="5">
        <f>enriched_NO!J20</f>
        <v>0</v>
      </c>
      <c r="K20" s="5">
        <f>enriched_NO!K20</f>
        <v>0</v>
      </c>
      <c r="M20" t="s">
        <v>992</v>
      </c>
    </row>
    <row r="21" spans="1:13" x14ac:dyDescent="0.2">
      <c r="A21" t="s">
        <v>189</v>
      </c>
      <c r="B21" t="s">
        <v>190</v>
      </c>
      <c r="C21" t="s">
        <v>68</v>
      </c>
      <c r="D21">
        <f>enriched_NO!D21</f>
        <v>0</v>
      </c>
      <c r="E21">
        <f>enriched_NO!E21</f>
        <v>0</v>
      </c>
      <c r="F21">
        <f>IF(OR(enriched_NO!F21=0,enriched_NO!F21&gt;1),'general assumptions'!$B$3,enriched_NO!F21)</f>
        <v>0.3</v>
      </c>
      <c r="G21">
        <f>IF(OR(enriched_NO!G21=0,enriched_NO!G21&gt;1),'general assumptions'!$B$4,enriched_NO!G21)</f>
        <v>0.4</v>
      </c>
      <c r="H21">
        <f>enriched_NO!H21</f>
        <v>2225.39</v>
      </c>
      <c r="I21" s="5">
        <f>enriched_NO!I21</f>
        <v>0</v>
      </c>
      <c r="J21" s="5">
        <f>enriched_NO!J21</f>
        <v>0</v>
      </c>
      <c r="K21" s="5">
        <f>enriched_NO!K21</f>
        <v>0</v>
      </c>
      <c r="M21" t="s">
        <v>992</v>
      </c>
    </row>
    <row r="22" spans="1:13" x14ac:dyDescent="0.2">
      <c r="A22" t="s">
        <v>174</v>
      </c>
      <c r="B22" t="s">
        <v>175</v>
      </c>
      <c r="C22" t="s">
        <v>68</v>
      </c>
      <c r="D22">
        <f>enriched_NO!D22</f>
        <v>0</v>
      </c>
      <c r="E22">
        <f>enriched_NO!E22</f>
        <v>0</v>
      </c>
      <c r="F22">
        <f>IF(OR(enriched_NO!F22=0,enriched_NO!F22&gt;1),'general assumptions'!$B$3,enriched_NO!F22)</f>
        <v>0.3</v>
      </c>
      <c r="G22">
        <f>IF(OR(enriched_NO!G22=0,enriched_NO!G22&gt;1),'general assumptions'!$B$4,enriched_NO!G22)</f>
        <v>0.4</v>
      </c>
      <c r="H22">
        <f>enriched_NO!H22</f>
        <v>2225.39</v>
      </c>
      <c r="I22" s="5">
        <f>enriched_NO!I22</f>
        <v>0</v>
      </c>
      <c r="J22" s="5">
        <f>enriched_NO!J22</f>
        <v>0</v>
      </c>
      <c r="K22" s="5">
        <f>enriched_NO!K22</f>
        <v>0</v>
      </c>
      <c r="M22" t="s">
        <v>992</v>
      </c>
    </row>
    <row r="23" spans="1:13" x14ac:dyDescent="0.2">
      <c r="A23" t="s">
        <v>150</v>
      </c>
      <c r="B23" t="s">
        <v>151</v>
      </c>
      <c r="C23" t="s">
        <v>68</v>
      </c>
      <c r="D23">
        <f>enriched_NO!D23</f>
        <v>0</v>
      </c>
      <c r="E23">
        <f>enriched_NO!E23</f>
        <v>0</v>
      </c>
      <c r="F23">
        <f>IF(OR(enriched_NO!F23=0,enriched_NO!F23&gt;1),'general assumptions'!$B$3,enriched_NO!F23)</f>
        <v>0.3</v>
      </c>
      <c r="G23">
        <f>IF(OR(enriched_NO!G23=0,enriched_NO!G23&gt;1),'general assumptions'!$B$4,enriched_NO!G23)</f>
        <v>0.4</v>
      </c>
      <c r="H23">
        <f>enriched_NO!H23</f>
        <v>4589.25</v>
      </c>
      <c r="I23" s="5">
        <f>enriched_NO!I23</f>
        <v>0</v>
      </c>
      <c r="J23" s="5">
        <f>enriched_NO!J23</f>
        <v>0</v>
      </c>
      <c r="K23" s="5">
        <f>enriched_NO!K23</f>
        <v>0</v>
      </c>
      <c r="M23" t="s">
        <v>992</v>
      </c>
    </row>
    <row r="24" spans="1:13" x14ac:dyDescent="0.2">
      <c r="A24" t="s">
        <v>152</v>
      </c>
      <c r="B24" t="s">
        <v>153</v>
      </c>
      <c r="C24" t="s">
        <v>68</v>
      </c>
      <c r="D24">
        <f>enriched_NO!D24</f>
        <v>0</v>
      </c>
      <c r="E24">
        <f>enriched_NO!E24</f>
        <v>0</v>
      </c>
      <c r="F24">
        <f>IF(OR(enriched_NO!F24=0,enriched_NO!F24&gt;1),'general assumptions'!$B$3,enriched_NO!F24)</f>
        <v>0.3</v>
      </c>
      <c r="G24">
        <f>IF(OR(enriched_NO!G24=0,enriched_NO!G24&gt;1),'general assumptions'!$B$4,enriched_NO!G24)</f>
        <v>0.4</v>
      </c>
      <c r="H24">
        <f>enriched_NO!H24</f>
        <v>4589.25</v>
      </c>
      <c r="I24" s="5">
        <f>enriched_NO!I24</f>
        <v>0</v>
      </c>
      <c r="J24" s="5">
        <f>enriched_NO!J24</f>
        <v>0</v>
      </c>
      <c r="K24" s="5">
        <f>enriched_NO!K24</f>
        <v>0</v>
      </c>
      <c r="M24" t="s">
        <v>992</v>
      </c>
    </row>
    <row r="25" spans="1:13" x14ac:dyDescent="0.2">
      <c r="A25" t="s">
        <v>154</v>
      </c>
      <c r="B25" t="s">
        <v>155</v>
      </c>
      <c r="C25" t="s">
        <v>68</v>
      </c>
      <c r="D25">
        <f>enriched_NO!D25</f>
        <v>0</v>
      </c>
      <c r="E25">
        <f>enriched_NO!E25</f>
        <v>0</v>
      </c>
      <c r="F25">
        <f>IF(OR(enriched_NO!F25=0,enriched_NO!F25&gt;1),'general assumptions'!$B$3,enriched_NO!F25)</f>
        <v>0.3</v>
      </c>
      <c r="G25">
        <f>IF(OR(enriched_NO!G25=0,enriched_NO!G25&gt;1),'general assumptions'!$B$4,enriched_NO!G25)</f>
        <v>0.4</v>
      </c>
      <c r="H25">
        <f>enriched_NO!H25</f>
        <v>4568.8599999999997</v>
      </c>
      <c r="I25" s="5">
        <f>enriched_NO!I25</f>
        <v>0</v>
      </c>
      <c r="J25" s="5">
        <f>enriched_NO!J25</f>
        <v>0</v>
      </c>
      <c r="K25" s="5">
        <f>enriched_NO!K25</f>
        <v>0</v>
      </c>
      <c r="M25" t="s">
        <v>992</v>
      </c>
    </row>
    <row r="26" spans="1:13" x14ac:dyDescent="0.2">
      <c r="A26" t="s">
        <v>160</v>
      </c>
      <c r="B26" t="s">
        <v>161</v>
      </c>
      <c r="C26" t="s">
        <v>68</v>
      </c>
      <c r="D26">
        <f>enriched_NO!D26</f>
        <v>0</v>
      </c>
      <c r="E26">
        <f>enriched_NO!E26</f>
        <v>0</v>
      </c>
      <c r="F26">
        <f>IF(OR(enriched_NO!F26=0,enriched_NO!F26&gt;1),'general assumptions'!$B$3,enriched_NO!F26)</f>
        <v>0.3</v>
      </c>
      <c r="G26">
        <f>IF(OR(enriched_NO!G26=0,enriched_NO!G26&gt;1),'general assumptions'!$B$4,enriched_NO!G26)</f>
        <v>0.4</v>
      </c>
      <c r="H26">
        <f>enriched_NO!H26</f>
        <v>8300</v>
      </c>
      <c r="I26" s="5">
        <f>enriched_NO!I26</f>
        <v>0</v>
      </c>
      <c r="J26" s="5">
        <f>enriched_NO!J26</f>
        <v>0</v>
      </c>
      <c r="K26" s="5">
        <f>enriched_NO!K26</f>
        <v>0</v>
      </c>
      <c r="M26" t="s">
        <v>992</v>
      </c>
    </row>
    <row r="27" spans="1:13" x14ac:dyDescent="0.2">
      <c r="A27" t="s">
        <v>166</v>
      </c>
      <c r="B27" t="s">
        <v>167</v>
      </c>
      <c r="C27" t="s">
        <v>68</v>
      </c>
      <c r="D27">
        <f>enriched_NO!D27</f>
        <v>0</v>
      </c>
      <c r="E27">
        <f>enriched_NO!E27</f>
        <v>0</v>
      </c>
      <c r="F27">
        <f>IF(OR(enriched_NO!F27=0,enriched_NO!F27&gt;1),'general assumptions'!$B$3,enriched_NO!F27)</f>
        <v>0.3</v>
      </c>
      <c r="G27">
        <f>IF(OR(enriched_NO!G27=0,enriched_NO!G27&gt;1),'general assumptions'!$B$4,enriched_NO!G27)</f>
        <v>0.4</v>
      </c>
      <c r="H27">
        <f>enriched_NO!H27</f>
        <v>2225.39</v>
      </c>
      <c r="I27" s="5">
        <f>enriched_NO!I27</f>
        <v>0</v>
      </c>
      <c r="J27" s="5">
        <f>enriched_NO!J27</f>
        <v>0</v>
      </c>
      <c r="K27" s="5">
        <f>enriched_NO!K27</f>
        <v>0</v>
      </c>
      <c r="M27" t="s">
        <v>992</v>
      </c>
    </row>
    <row r="28" spans="1:13" x14ac:dyDescent="0.2">
      <c r="A28" t="s">
        <v>146</v>
      </c>
      <c r="B28" t="s">
        <v>147</v>
      </c>
      <c r="C28" t="s">
        <v>68</v>
      </c>
      <c r="D28">
        <f>enriched_NO!D28</f>
        <v>0</v>
      </c>
      <c r="E28">
        <f>enriched_NO!E28</f>
        <v>0</v>
      </c>
      <c r="F28">
        <f>IF(OR(enriched_NO!F28=0,enriched_NO!F28&gt;1),'general assumptions'!$B$3,enriched_NO!F28)</f>
        <v>0.3</v>
      </c>
      <c r="G28">
        <f>IF(OR(enriched_NO!G28=0,enriched_NO!G28&gt;1),'general assumptions'!$B$4,enriched_NO!G28)</f>
        <v>0.4</v>
      </c>
      <c r="H28">
        <f>enriched_NO!H28</f>
        <v>2225.39</v>
      </c>
      <c r="I28" s="5">
        <f>enriched_NO!I28</f>
        <v>0</v>
      </c>
      <c r="J28" s="5">
        <f>enriched_NO!J28</f>
        <v>0</v>
      </c>
      <c r="K28" s="5">
        <f>enriched_NO!K28</f>
        <v>0</v>
      </c>
      <c r="M28" t="s">
        <v>992</v>
      </c>
    </row>
    <row r="29" spans="1:13" x14ac:dyDescent="0.2">
      <c r="A29" t="s">
        <v>106</v>
      </c>
      <c r="B29" t="s">
        <v>107</v>
      </c>
      <c r="C29" t="s">
        <v>81</v>
      </c>
      <c r="D29">
        <f>enriched_NO!D29</f>
        <v>0</v>
      </c>
      <c r="E29">
        <f>enriched_NO!E29</f>
        <v>105.51</v>
      </c>
      <c r="F29">
        <f>enriched_NO!F29</f>
        <v>0</v>
      </c>
      <c r="G29">
        <f>IF(OR(enriched_NO!G29=0,enriched_NO!G29&gt;1),'general assumptions'!$B$5,enriched_NO!G29)</f>
        <v>0.85</v>
      </c>
      <c r="H29">
        <f>enriched_NO!H29</f>
        <v>6000</v>
      </c>
      <c r="I29" s="18">
        <f>ROUND(K29/G29,2)</f>
        <v>2681.18</v>
      </c>
      <c r="J29" s="5">
        <f>enriched_NO!J29</f>
        <v>0</v>
      </c>
      <c r="K29">
        <f>enriched_NO!K29</f>
        <v>2279</v>
      </c>
      <c r="M29" t="s">
        <v>994</v>
      </c>
    </row>
    <row r="30" spans="1:13" x14ac:dyDescent="0.2">
      <c r="A30" t="s">
        <v>108</v>
      </c>
      <c r="B30" t="s">
        <v>109</v>
      </c>
      <c r="C30" t="s">
        <v>81</v>
      </c>
      <c r="D30">
        <f>enriched_NO!D30</f>
        <v>0</v>
      </c>
      <c r="E30">
        <f>enriched_NO!E30</f>
        <v>0</v>
      </c>
      <c r="F30">
        <f>enriched_NO!F30</f>
        <v>0</v>
      </c>
      <c r="G30">
        <f>IF(OR(enriched_NO!G30=0,enriched_NO!G30&gt;1),'general assumptions'!$B$5,enriched_NO!G30)</f>
        <v>0.85</v>
      </c>
      <c r="H30">
        <f>enriched_NO!H30</f>
        <v>6000</v>
      </c>
      <c r="I30" s="5">
        <f>enriched_NO!I30</f>
        <v>0</v>
      </c>
      <c r="J30" s="5">
        <f>enriched_NO!J30</f>
        <v>0</v>
      </c>
      <c r="K30" s="5">
        <f>enriched_NO!K30</f>
        <v>0</v>
      </c>
      <c r="M30" t="s">
        <v>992</v>
      </c>
    </row>
    <row r="31" spans="1:13" x14ac:dyDescent="0.2">
      <c r="A31" t="s">
        <v>110</v>
      </c>
      <c r="B31" t="s">
        <v>111</v>
      </c>
      <c r="C31" t="s">
        <v>81</v>
      </c>
      <c r="D31">
        <f>enriched_NO!D31</f>
        <v>0</v>
      </c>
      <c r="E31">
        <f>enriched_NO!E31</f>
        <v>0</v>
      </c>
      <c r="F31">
        <f>enriched_NO!F31</f>
        <v>0</v>
      </c>
      <c r="G31">
        <f>IF(OR(enriched_NO!G31=0,enriched_NO!G31&gt;1),'general assumptions'!$B$5,enriched_NO!G31)</f>
        <v>0.85</v>
      </c>
      <c r="H31">
        <f>enriched_NO!H31</f>
        <v>6000</v>
      </c>
      <c r="I31" s="5">
        <f>enriched_NO!I31</f>
        <v>0</v>
      </c>
      <c r="J31" s="5">
        <f>enriched_NO!J31</f>
        <v>0</v>
      </c>
      <c r="K31" s="5">
        <f>enriched_NO!K31</f>
        <v>0</v>
      </c>
      <c r="M31" t="s">
        <v>992</v>
      </c>
    </row>
    <row r="32" spans="1:13" x14ac:dyDescent="0.2">
      <c r="A32" t="s">
        <v>88</v>
      </c>
      <c r="B32" t="s">
        <v>89</v>
      </c>
      <c r="C32" t="s">
        <v>81</v>
      </c>
      <c r="D32">
        <f>enriched_NO!D32</f>
        <v>0</v>
      </c>
      <c r="E32">
        <f>enriched_NO!E32</f>
        <v>0</v>
      </c>
      <c r="F32">
        <f>enriched_NO!F32</f>
        <v>0</v>
      </c>
      <c r="G32">
        <f>IF(OR(enriched_NO!G32=0,enriched_NO!G32&gt;1),'general assumptions'!$B$5,enriched_NO!G32)</f>
        <v>0.85</v>
      </c>
      <c r="H32">
        <f>enriched_NO!H32</f>
        <v>6000</v>
      </c>
      <c r="I32" s="5">
        <f>enriched_NO!I32</f>
        <v>0</v>
      </c>
      <c r="J32" s="5">
        <f>enriched_NO!J32</f>
        <v>0</v>
      </c>
      <c r="K32" s="5">
        <f>enriched_NO!K32</f>
        <v>0</v>
      </c>
      <c r="M32" t="s">
        <v>992</v>
      </c>
    </row>
    <row r="33" spans="1:13" x14ac:dyDescent="0.2">
      <c r="A33" t="s">
        <v>33</v>
      </c>
      <c r="B33" t="s">
        <v>179</v>
      </c>
      <c r="C33" t="s">
        <v>81</v>
      </c>
      <c r="D33">
        <f>enriched_NO!D33</f>
        <v>0</v>
      </c>
      <c r="E33">
        <f>enriched_NO!E33</f>
        <v>22.46</v>
      </c>
      <c r="F33">
        <f>enriched_NO!F33</f>
        <v>0</v>
      </c>
      <c r="G33">
        <f>IF(OR(enriched_NO!G33=0,enriched_NO!G33&gt;1),'general assumptions'!$B$5,enriched_NO!G33)</f>
        <v>0.92500000000000004</v>
      </c>
      <c r="H33">
        <f>enriched_NO!H33</f>
        <v>6000</v>
      </c>
      <c r="I33" s="5">
        <f>enriched_NO!I33</f>
        <v>524.66399999999999</v>
      </c>
      <c r="J33" s="5">
        <f>enriched_NO!J33</f>
        <v>0</v>
      </c>
      <c r="K33" s="5">
        <f>enriched_NO!K33</f>
        <v>485.23</v>
      </c>
      <c r="M33" t="s">
        <v>992</v>
      </c>
    </row>
    <row r="34" spans="1:13" x14ac:dyDescent="0.2">
      <c r="A34" t="s">
        <v>140</v>
      </c>
      <c r="B34" t="s">
        <v>141</v>
      </c>
      <c r="C34" t="s">
        <v>81</v>
      </c>
      <c r="D34">
        <f>enriched_NO!D34</f>
        <v>0</v>
      </c>
      <c r="E34">
        <f>enriched_NO!E34</f>
        <v>0</v>
      </c>
      <c r="F34">
        <f>enriched_NO!F34</f>
        <v>0</v>
      </c>
      <c r="G34">
        <f>IF(OR(enriched_NO!G34=0,enriched_NO!G34&gt;1),'general assumptions'!$B$5,enriched_NO!G34)</f>
        <v>0.85</v>
      </c>
      <c r="H34">
        <f>enriched_NO!H34</f>
        <v>6000</v>
      </c>
      <c r="I34" s="5">
        <f>enriched_NO!I34</f>
        <v>0</v>
      </c>
      <c r="J34" s="5">
        <f>enriched_NO!J34</f>
        <v>0</v>
      </c>
      <c r="K34" s="5">
        <f>enriched_NO!K34</f>
        <v>0</v>
      </c>
      <c r="M34" t="s">
        <v>992</v>
      </c>
    </row>
    <row r="35" spans="1:13" x14ac:dyDescent="0.2">
      <c r="A35" t="s">
        <v>38</v>
      </c>
      <c r="B35" t="s">
        <v>123</v>
      </c>
      <c r="C35" t="s">
        <v>81</v>
      </c>
      <c r="D35">
        <f>enriched_NO!D35</f>
        <v>0</v>
      </c>
      <c r="E35">
        <f>enriched_NO!E35</f>
        <v>30.12</v>
      </c>
      <c r="F35">
        <f>enriched_NO!F35</f>
        <v>0</v>
      </c>
      <c r="G35">
        <f>IF(OR(enriched_NO!G35=0,enriched_NO!G35&gt;1),'general assumptions'!$B$5,enriched_NO!G35)</f>
        <v>0.93600000000000005</v>
      </c>
      <c r="H35">
        <f>enriched_NO!H35</f>
        <v>6000</v>
      </c>
      <c r="I35" s="5">
        <f>enriched_NO!I35</f>
        <v>694.952</v>
      </c>
      <c r="J35" s="5">
        <f>enriched_NO!J35</f>
        <v>0</v>
      </c>
      <c r="K35" s="5">
        <f>enriched_NO!K35</f>
        <v>650.63599999999997</v>
      </c>
      <c r="M35" t="s">
        <v>992</v>
      </c>
    </row>
    <row r="36" spans="1:13" x14ac:dyDescent="0.2">
      <c r="A36" t="s">
        <v>40</v>
      </c>
      <c r="B36" t="s">
        <v>207</v>
      </c>
      <c r="C36" t="s">
        <v>81</v>
      </c>
      <c r="D36">
        <f>enriched_NO!D36</f>
        <v>0</v>
      </c>
      <c r="E36">
        <f>enriched_NO!E36</f>
        <v>196.97</v>
      </c>
      <c r="F36">
        <f>enriched_NO!F36</f>
        <v>0</v>
      </c>
      <c r="G36">
        <f>IF(OR(enriched_NO!G36=0,enriched_NO!G36&gt;1),'general assumptions'!$B$5,enriched_NO!G36)</f>
        <v>0.83099999999999996</v>
      </c>
      <c r="H36">
        <f>enriched_NO!H36</f>
        <v>6000</v>
      </c>
      <c r="I36" s="5">
        <f>enriched_NO!I36</f>
        <v>5120.7240000000002</v>
      </c>
      <c r="J36" s="5">
        <f>enriched_NO!J36</f>
        <v>0</v>
      </c>
      <c r="K36" s="5">
        <f>enriched_NO!K36</f>
        <v>4254.5190000000002</v>
      </c>
      <c r="M36" t="s">
        <v>992</v>
      </c>
    </row>
    <row r="37" spans="1:13" x14ac:dyDescent="0.2">
      <c r="A37" t="s">
        <v>42</v>
      </c>
      <c r="B37" t="s">
        <v>80</v>
      </c>
      <c r="C37" t="s">
        <v>81</v>
      </c>
      <c r="D37">
        <f>enriched_NO!D37</f>
        <v>0</v>
      </c>
      <c r="E37">
        <f>enriched_NO!E37</f>
        <v>217.68</v>
      </c>
      <c r="F37">
        <f>enriched_NO!F37</f>
        <v>0</v>
      </c>
      <c r="G37">
        <f>IF(OR(enriched_NO!G37=0,enriched_NO!G37&gt;1),'general assumptions'!$B$5,enriched_NO!G37)</f>
        <v>0.65300000000000002</v>
      </c>
      <c r="H37">
        <f>enriched_NO!H37</f>
        <v>6000</v>
      </c>
      <c r="I37" s="5">
        <f>enriched_NO!I37</f>
        <v>7196.4989999999998</v>
      </c>
      <c r="J37" s="5">
        <f>enriched_NO!J37</f>
        <v>0</v>
      </c>
      <c r="K37" s="5">
        <f>enriched_NO!K37</f>
        <v>4701.8410000000003</v>
      </c>
      <c r="M37" t="s">
        <v>992</v>
      </c>
    </row>
    <row r="38" spans="1:13" x14ac:dyDescent="0.2">
      <c r="A38" t="s">
        <v>142</v>
      </c>
      <c r="B38" t="s">
        <v>143</v>
      </c>
      <c r="C38" t="s">
        <v>81</v>
      </c>
      <c r="D38">
        <f>enriched_NO!D38</f>
        <v>0</v>
      </c>
      <c r="E38">
        <f>enriched_NO!E38</f>
        <v>0</v>
      </c>
      <c r="F38">
        <f>enriched_NO!F38</f>
        <v>0</v>
      </c>
      <c r="G38">
        <f>IF(OR(enriched_NO!G38=0,enriched_NO!G38&gt;1),'general assumptions'!$B$5,enriched_NO!G38)</f>
        <v>0.85</v>
      </c>
      <c r="H38">
        <f>enriched_NO!H38</f>
        <v>6000</v>
      </c>
      <c r="I38">
        <f>enriched_NO!I38</f>
        <v>0</v>
      </c>
      <c r="J38" s="5">
        <f>enriched_NO!J38</f>
        <v>0</v>
      </c>
      <c r="K38" s="5">
        <f>enriched_NO!K38</f>
        <v>0</v>
      </c>
      <c r="M38" t="s">
        <v>992</v>
      </c>
    </row>
    <row r="39" spans="1:13" x14ac:dyDescent="0.2">
      <c r="A39" t="s">
        <v>90</v>
      </c>
      <c r="B39" t="s">
        <v>91</v>
      </c>
      <c r="C39" t="s">
        <v>81</v>
      </c>
      <c r="D39">
        <f>enriched_NO!D39</f>
        <v>0</v>
      </c>
      <c r="E39">
        <f>enriched_NO!E39</f>
        <v>0</v>
      </c>
      <c r="F39">
        <f>enriched_NO!F39</f>
        <v>0</v>
      </c>
      <c r="G39">
        <f>IF(OR(enriched_NO!G39=0,enriched_NO!G39&gt;1),'general assumptions'!$B$5,enriched_NO!G39)</f>
        <v>0.85</v>
      </c>
      <c r="H39">
        <f>enriched_NO!H39</f>
        <v>6000</v>
      </c>
      <c r="I39" s="5">
        <f>enriched_NO!I39</f>
        <v>0</v>
      </c>
      <c r="J39" s="5">
        <f>enriched_NO!J39</f>
        <v>0</v>
      </c>
      <c r="K39" s="5">
        <f>enriched_NO!K39</f>
        <v>0</v>
      </c>
      <c r="M39" t="s">
        <v>992</v>
      </c>
    </row>
    <row r="40" spans="1:13" x14ac:dyDescent="0.2">
      <c r="A40" t="s">
        <v>180</v>
      </c>
      <c r="B40" t="s">
        <v>181</v>
      </c>
      <c r="C40" t="s">
        <v>81</v>
      </c>
      <c r="D40">
        <f>enriched_NO!D40</f>
        <v>0</v>
      </c>
      <c r="E40">
        <f>enriched_NO!E40</f>
        <v>0</v>
      </c>
      <c r="F40">
        <f>enriched_NO!F40</f>
        <v>0</v>
      </c>
      <c r="G40">
        <f>IF(OR(enriched_NO!G40=0,enriched_NO!G40&gt;1),'general assumptions'!$B$5,enriched_NO!G40)</f>
        <v>0.85</v>
      </c>
      <c r="H40">
        <f>enriched_NO!H40</f>
        <v>6000</v>
      </c>
      <c r="I40" s="5">
        <f>enriched_NO!I40</f>
        <v>0</v>
      </c>
      <c r="J40" s="5">
        <f>enriched_NO!J40</f>
        <v>0</v>
      </c>
      <c r="K40" s="5">
        <f>enriched_NO!K40</f>
        <v>0</v>
      </c>
      <c r="M40" t="s">
        <v>992</v>
      </c>
    </row>
    <row r="41" spans="1:13" x14ac:dyDescent="0.2">
      <c r="A41" t="s">
        <v>144</v>
      </c>
      <c r="B41" t="s">
        <v>145</v>
      </c>
      <c r="C41" t="s">
        <v>81</v>
      </c>
      <c r="D41">
        <f>enriched_NO!D41</f>
        <v>0</v>
      </c>
      <c r="E41">
        <f>enriched_NO!E41</f>
        <v>0</v>
      </c>
      <c r="F41">
        <f>enriched_NO!F41</f>
        <v>0</v>
      </c>
      <c r="G41">
        <f>IF(OR(enriched_NO!G41=0,enriched_NO!G41&gt;1),'general assumptions'!$B$5,enriched_NO!G41)</f>
        <v>0.85</v>
      </c>
      <c r="H41">
        <f>enriched_NO!H41</f>
        <v>6000</v>
      </c>
      <c r="I41" s="5">
        <f>enriched_NO!I41</f>
        <v>0</v>
      </c>
      <c r="J41" s="5">
        <f>enriched_NO!J41</f>
        <v>0</v>
      </c>
      <c r="K41" s="5">
        <f>enriched_NO!K41</f>
        <v>0</v>
      </c>
      <c r="M41" t="s">
        <v>992</v>
      </c>
    </row>
    <row r="42" spans="1:13" x14ac:dyDescent="0.2">
      <c r="A42" t="s">
        <v>124</v>
      </c>
      <c r="B42" t="s">
        <v>125</v>
      </c>
      <c r="C42" t="s">
        <v>81</v>
      </c>
      <c r="D42">
        <f>enriched_NO!D42</f>
        <v>0</v>
      </c>
      <c r="E42">
        <f>enriched_NO!E42</f>
        <v>0</v>
      </c>
      <c r="F42">
        <f>enriched_NO!F42</f>
        <v>0</v>
      </c>
      <c r="G42">
        <f>IF(OR(enriched_NO!G42=0,enriched_NO!G42&gt;1),'general assumptions'!$B$5,enriched_NO!G42)</f>
        <v>0.85</v>
      </c>
      <c r="H42">
        <f>enriched_NO!H42</f>
        <v>6000</v>
      </c>
      <c r="I42" s="5">
        <f>enriched_NO!I42</f>
        <v>0</v>
      </c>
      <c r="J42" s="5">
        <f>enriched_NO!J42</f>
        <v>0</v>
      </c>
      <c r="K42" s="5">
        <f>enriched_NO!K42</f>
        <v>0</v>
      </c>
      <c r="M42" t="s">
        <v>992</v>
      </c>
    </row>
    <row r="43" spans="1:13" x14ac:dyDescent="0.2">
      <c r="A43" t="s">
        <v>208</v>
      </c>
      <c r="B43" t="s">
        <v>209</v>
      </c>
      <c r="C43" t="s">
        <v>81</v>
      </c>
      <c r="D43">
        <f>enriched_NO!D43</f>
        <v>0</v>
      </c>
      <c r="E43">
        <f>enriched_NO!E43</f>
        <v>0</v>
      </c>
      <c r="F43">
        <f>enriched_NO!F43</f>
        <v>0</v>
      </c>
      <c r="G43">
        <f>IF(OR(enriched_NO!G43=0,enriched_NO!G43&gt;1),'general assumptions'!$B$5,enriched_NO!G43)</f>
        <v>0.85</v>
      </c>
      <c r="H43">
        <f>enriched_NO!H43</f>
        <v>6000</v>
      </c>
      <c r="I43" s="5">
        <f>enriched_NO!I43</f>
        <v>0</v>
      </c>
      <c r="J43" s="5">
        <f>enriched_NO!J43</f>
        <v>0</v>
      </c>
      <c r="K43" s="5">
        <f>enriched_NO!K43</f>
        <v>0</v>
      </c>
      <c r="M43" t="s">
        <v>992</v>
      </c>
    </row>
    <row r="44" spans="1:13" x14ac:dyDescent="0.2">
      <c r="A44" t="s">
        <v>82</v>
      </c>
      <c r="B44" t="s">
        <v>83</v>
      </c>
      <c r="C44" t="s">
        <v>81</v>
      </c>
      <c r="D44">
        <f>enriched_NO!D44</f>
        <v>0</v>
      </c>
      <c r="E44">
        <f>enriched_NO!E44</f>
        <v>0</v>
      </c>
      <c r="F44">
        <f>enriched_NO!F44</f>
        <v>0</v>
      </c>
      <c r="G44">
        <f>IF(OR(enriched_NO!G44=0,enriched_NO!G44&gt;1),'general assumptions'!$B$5,enriched_NO!G44)</f>
        <v>0.85</v>
      </c>
      <c r="H44">
        <f>enriched_NO!H44</f>
        <v>6000</v>
      </c>
      <c r="I44" s="5">
        <f>enriched_NO!I44</f>
        <v>0</v>
      </c>
      <c r="J44" s="5">
        <f>enriched_NO!J44</f>
        <v>0</v>
      </c>
      <c r="K44" s="5">
        <f>enriched_NO!K44</f>
        <v>0</v>
      </c>
      <c r="M44" t="s">
        <v>992</v>
      </c>
    </row>
    <row r="45" spans="1:13" x14ac:dyDescent="0.2">
      <c r="A45" t="s">
        <v>49</v>
      </c>
      <c r="B45" t="s">
        <v>98</v>
      </c>
      <c r="C45" t="s">
        <v>81</v>
      </c>
      <c r="D45">
        <f>enriched_NO!D45</f>
        <v>0</v>
      </c>
      <c r="E45">
        <f>enriched_NO!E45</f>
        <v>0</v>
      </c>
      <c r="F45">
        <f>enriched_NO!F45</f>
        <v>0</v>
      </c>
      <c r="G45">
        <f>IF(OR(enriched_NO!G45=0,enriched_NO!G45&gt;1),'general assumptions'!$B$5,enriched_NO!G45)</f>
        <v>0.85</v>
      </c>
      <c r="H45">
        <f>enriched_NO!H45</f>
        <v>6000</v>
      </c>
      <c r="I45" s="5">
        <f>enriched_NO!I45</f>
        <v>0</v>
      </c>
      <c r="J45" s="5">
        <f>enriched_NO!J45</f>
        <v>0</v>
      </c>
      <c r="K45" s="5">
        <f>enriched_NO!K45</f>
        <v>0</v>
      </c>
      <c r="M45" t="s">
        <v>992</v>
      </c>
    </row>
    <row r="46" spans="1:13" x14ac:dyDescent="0.2">
      <c r="A46" t="s">
        <v>99</v>
      </c>
      <c r="B46" t="s">
        <v>100</v>
      </c>
      <c r="C46" t="s">
        <v>81</v>
      </c>
      <c r="D46">
        <f>enriched_NO!D46</f>
        <v>0</v>
      </c>
      <c r="E46">
        <f>enriched_NO!E46</f>
        <v>0</v>
      </c>
      <c r="F46">
        <f>enriched_NO!F46</f>
        <v>0</v>
      </c>
      <c r="G46">
        <f>IF(OR(enriched_NO!G46=0,enriched_NO!G46&gt;1),'general assumptions'!$B$5,enriched_NO!G46)</f>
        <v>0.85</v>
      </c>
      <c r="H46">
        <f>enriched_NO!H46</f>
        <v>6000</v>
      </c>
      <c r="I46" s="5">
        <f>enriched_NO!I46</f>
        <v>0</v>
      </c>
      <c r="J46" s="5">
        <f>enriched_NO!J46</f>
        <v>0</v>
      </c>
      <c r="K46" s="5">
        <f>enriched_NO!K46</f>
        <v>0</v>
      </c>
      <c r="M46" t="s">
        <v>992</v>
      </c>
    </row>
    <row r="47" spans="1:13" x14ac:dyDescent="0.2">
      <c r="A47" t="s">
        <v>101</v>
      </c>
      <c r="B47" t="s">
        <v>102</v>
      </c>
      <c r="C47" t="s">
        <v>81</v>
      </c>
      <c r="D47">
        <f>enriched_NO!D47</f>
        <v>0</v>
      </c>
      <c r="E47">
        <f>enriched_NO!E47</f>
        <v>0</v>
      </c>
      <c r="F47">
        <f>enriched_NO!F47</f>
        <v>0</v>
      </c>
      <c r="G47">
        <f>IF(OR(enriched_NO!G47=0,enriched_NO!G47&gt;1),'general assumptions'!$B$5,enriched_NO!G47)</f>
        <v>0.85</v>
      </c>
      <c r="H47">
        <f>enriched_NO!H47</f>
        <v>6000</v>
      </c>
      <c r="I47" s="5">
        <f>enriched_NO!I47</f>
        <v>0</v>
      </c>
      <c r="J47" s="5">
        <f>enriched_NO!J47</f>
        <v>0</v>
      </c>
      <c r="K47" s="5">
        <f>enriched_NO!K47</f>
        <v>0</v>
      </c>
      <c r="M47" t="s">
        <v>992</v>
      </c>
    </row>
    <row r="48" spans="1:13" x14ac:dyDescent="0.2">
      <c r="A48" t="s">
        <v>46</v>
      </c>
      <c r="B48" t="s">
        <v>199</v>
      </c>
      <c r="C48" t="s">
        <v>81</v>
      </c>
      <c r="D48">
        <f>enriched_NO!D48</f>
        <v>0</v>
      </c>
      <c r="E48">
        <f>enriched_NO!E48</f>
        <v>0</v>
      </c>
      <c r="F48">
        <f>enriched_NO!F48</f>
        <v>0</v>
      </c>
      <c r="G48">
        <f>IF(OR(enriched_NO!G48=0,enriched_NO!G48&gt;1),'general assumptions'!$B$5,enriched_NO!G48)</f>
        <v>0.85</v>
      </c>
      <c r="H48">
        <f>enriched_NO!H48</f>
        <v>795.05</v>
      </c>
      <c r="I48" s="5">
        <f>enriched_NO!I48</f>
        <v>0</v>
      </c>
      <c r="J48" s="5">
        <f>enriched_NO!J48</f>
        <v>0</v>
      </c>
      <c r="K48" s="5">
        <f>enriched_NO!K48</f>
        <v>0</v>
      </c>
      <c r="M48" t="s">
        <v>992</v>
      </c>
    </row>
    <row r="49" spans="1:13" x14ac:dyDescent="0.2">
      <c r="A49" t="s">
        <v>200</v>
      </c>
      <c r="B49" t="s">
        <v>201</v>
      </c>
      <c r="C49" t="s">
        <v>81</v>
      </c>
      <c r="D49">
        <f>enriched_NO!D49</f>
        <v>0</v>
      </c>
      <c r="E49">
        <f>enriched_NO!E49</f>
        <v>0</v>
      </c>
      <c r="F49">
        <f>enriched_NO!F49</f>
        <v>0</v>
      </c>
      <c r="G49">
        <f>IF(OR(enriched_NO!G49=0,enriched_NO!G49&gt;1),'general assumptions'!$B$5,enriched_NO!G49)</f>
        <v>0.85</v>
      </c>
      <c r="H49">
        <f>enriched_NO!H49</f>
        <v>795.05</v>
      </c>
      <c r="I49" s="5">
        <f>enriched_NO!I49</f>
        <v>0</v>
      </c>
      <c r="J49" s="5">
        <f>enriched_NO!J49</f>
        <v>0</v>
      </c>
      <c r="K49" s="5">
        <f>enriched_NO!K49</f>
        <v>0</v>
      </c>
      <c r="M49" t="s">
        <v>992</v>
      </c>
    </row>
    <row r="50" spans="1:13" x14ac:dyDescent="0.2">
      <c r="A50" t="s">
        <v>202</v>
      </c>
      <c r="B50" t="s">
        <v>203</v>
      </c>
      <c r="C50" t="s">
        <v>81</v>
      </c>
      <c r="D50">
        <f>enriched_NO!D50</f>
        <v>0</v>
      </c>
      <c r="E50">
        <f>enriched_NO!E50</f>
        <v>0</v>
      </c>
      <c r="F50">
        <f>enriched_NO!F50</f>
        <v>0</v>
      </c>
      <c r="G50">
        <f>IF(OR(enriched_NO!G50=0,enriched_NO!G50&gt;1),'general assumptions'!$B$5,enriched_NO!G50)</f>
        <v>0.85</v>
      </c>
      <c r="H50">
        <f>enriched_NO!H50</f>
        <v>795.05</v>
      </c>
      <c r="I50" s="5">
        <f>enriched_NO!I50</f>
        <v>0</v>
      </c>
      <c r="J50" s="5">
        <f>enriched_NO!J50</f>
        <v>0</v>
      </c>
      <c r="K50" s="5">
        <f>enriched_NO!K50</f>
        <v>0</v>
      </c>
      <c r="M50" t="s">
        <v>992</v>
      </c>
    </row>
    <row r="51" spans="1:13" x14ac:dyDescent="0.2">
      <c r="A51" t="s">
        <v>50</v>
      </c>
      <c r="B51" t="s">
        <v>131</v>
      </c>
      <c r="C51" t="s">
        <v>81</v>
      </c>
      <c r="D51">
        <f>enriched_NO!D51</f>
        <v>0</v>
      </c>
      <c r="E51">
        <f>enriched_NO!E51</f>
        <v>0</v>
      </c>
      <c r="F51">
        <f>enriched_NO!F51</f>
        <v>0</v>
      </c>
      <c r="G51">
        <f>IF(OR(enriched_NO!G51=0,enriched_NO!G51&gt;1),'general assumptions'!$B$5,enriched_NO!G51)</f>
        <v>0.85</v>
      </c>
      <c r="H51">
        <f>enriched_NO!H51</f>
        <v>6000</v>
      </c>
      <c r="I51" s="5">
        <f>enriched_NO!I51</f>
        <v>0</v>
      </c>
      <c r="J51" s="5">
        <f>enriched_NO!J51</f>
        <v>0</v>
      </c>
      <c r="K51" s="5">
        <f>enriched_NO!K51</f>
        <v>0</v>
      </c>
      <c r="M51" t="s">
        <v>992</v>
      </c>
    </row>
    <row r="52" spans="1:13" x14ac:dyDescent="0.2">
      <c r="A52" t="s">
        <v>51</v>
      </c>
      <c r="B52" t="s">
        <v>132</v>
      </c>
      <c r="C52" t="s">
        <v>81</v>
      </c>
      <c r="D52">
        <f>enriched_NO!D52</f>
        <v>0</v>
      </c>
      <c r="E52">
        <f>enriched_NO!E52</f>
        <v>0</v>
      </c>
      <c r="F52">
        <f>enriched_NO!F52</f>
        <v>0</v>
      </c>
      <c r="G52">
        <f>IF(OR(enriched_NO!G52=0,enriched_NO!G52&gt;1),'general assumptions'!$B$5,enriched_NO!G52)</f>
        <v>0.85</v>
      </c>
      <c r="H52">
        <f>enriched_NO!H52</f>
        <v>6000</v>
      </c>
      <c r="I52" s="5">
        <f>enriched_NO!I52</f>
        <v>0</v>
      </c>
      <c r="J52" s="5">
        <f>enriched_NO!J52</f>
        <v>0</v>
      </c>
      <c r="K52" s="5">
        <f>enriched_NO!K52</f>
        <v>0</v>
      </c>
      <c r="M52" t="s">
        <v>992</v>
      </c>
    </row>
    <row r="53" spans="1:13" x14ac:dyDescent="0.2">
      <c r="A53" t="s">
        <v>134</v>
      </c>
      <c r="B53" t="s">
        <v>135</v>
      </c>
      <c r="C53" t="s">
        <v>81</v>
      </c>
      <c r="D53">
        <f>enriched_NO!D53</f>
        <v>0</v>
      </c>
      <c r="E53">
        <f>enriched_NO!E53</f>
        <v>0</v>
      </c>
      <c r="F53">
        <f>enriched_NO!F53</f>
        <v>0</v>
      </c>
      <c r="G53">
        <f>IF(OR(enriched_NO!G53=0,enriched_NO!G53&gt;1),'general assumptions'!$B$5,enriched_NO!G53)</f>
        <v>0.85</v>
      </c>
      <c r="H53">
        <f>enriched_NO!H53</f>
        <v>6000</v>
      </c>
      <c r="I53" s="5">
        <f>enriched_NO!I53</f>
        <v>0</v>
      </c>
      <c r="J53" s="5">
        <f>enriched_NO!J53</f>
        <v>0</v>
      </c>
      <c r="K53" s="5">
        <f>enriched_NO!K53</f>
        <v>0</v>
      </c>
      <c r="M53" t="s">
        <v>992</v>
      </c>
    </row>
    <row r="54" spans="1:13" x14ac:dyDescent="0.2">
      <c r="A54" t="s">
        <v>52</v>
      </c>
      <c r="B54" t="s">
        <v>133</v>
      </c>
      <c r="C54" t="s">
        <v>81</v>
      </c>
      <c r="D54">
        <f>enriched_NO!D54</f>
        <v>0</v>
      </c>
      <c r="E54">
        <f>enriched_NO!E54</f>
        <v>0</v>
      </c>
      <c r="F54">
        <f>enriched_NO!F54</f>
        <v>0</v>
      </c>
      <c r="G54">
        <f>IF(OR(enriched_NO!G54=0,enriched_NO!G54&gt;1),'general assumptions'!$B$5,enriched_NO!G54)</f>
        <v>0.85</v>
      </c>
      <c r="H54">
        <f>enriched_NO!H54</f>
        <v>6000</v>
      </c>
      <c r="I54" s="5">
        <f>enriched_NO!I54</f>
        <v>0</v>
      </c>
      <c r="J54" s="5">
        <f>enriched_NO!J54</f>
        <v>0</v>
      </c>
      <c r="K54" s="5">
        <f>enriched_NO!K54</f>
        <v>0</v>
      </c>
      <c r="M54" t="s">
        <v>992</v>
      </c>
    </row>
    <row r="55" spans="1:13" x14ac:dyDescent="0.2">
      <c r="A55" t="s">
        <v>148</v>
      </c>
      <c r="B55" t="s">
        <v>149</v>
      </c>
      <c r="C55" t="s">
        <v>81</v>
      </c>
      <c r="D55">
        <f>enriched_NO!D55</f>
        <v>0</v>
      </c>
      <c r="E55">
        <f>enriched_NO!E55</f>
        <v>0</v>
      </c>
      <c r="F55">
        <f>enriched_NO!F55</f>
        <v>0</v>
      </c>
      <c r="G55">
        <f>IF(OR(enriched_NO!G55=0,enriched_NO!G55&gt;1),'general assumptions'!$B$5,enriched_NO!G55)</f>
        <v>0.85</v>
      </c>
      <c r="H55">
        <f>enriched_NO!H55</f>
        <v>6000</v>
      </c>
      <c r="I55" s="5">
        <f>enriched_NO!I55</f>
        <v>0</v>
      </c>
      <c r="J55" s="5">
        <f>enriched_NO!J55</f>
        <v>0</v>
      </c>
      <c r="K55" s="5">
        <f>enriched_NO!K55</f>
        <v>0</v>
      </c>
      <c r="M55" t="s">
        <v>992</v>
      </c>
    </row>
    <row r="56" spans="1:13" x14ac:dyDescent="0.2">
      <c r="A56" t="s">
        <v>164</v>
      </c>
      <c r="B56" t="s">
        <v>165</v>
      </c>
      <c r="C56" t="s">
        <v>81</v>
      </c>
      <c r="D56">
        <f>enriched_NO!D56</f>
        <v>0</v>
      </c>
      <c r="E56">
        <f>enriched_NO!E56</f>
        <v>0</v>
      </c>
      <c r="F56">
        <f>enriched_NO!F56</f>
        <v>0</v>
      </c>
      <c r="G56">
        <f>IF(OR(enriched_NO!G56=0,enriched_NO!G56&gt;1),'general assumptions'!$B$5,enriched_NO!G56)</f>
        <v>0.85</v>
      </c>
      <c r="H56">
        <f>enriched_NO!H56</f>
        <v>6000</v>
      </c>
      <c r="I56" s="5">
        <f>enriched_NO!I56</f>
        <v>0</v>
      </c>
      <c r="J56" s="5">
        <f>enriched_NO!J56</f>
        <v>0</v>
      </c>
      <c r="K56" s="5">
        <f>enriched_NO!K56</f>
        <v>0</v>
      </c>
      <c r="M56" t="s">
        <v>992</v>
      </c>
    </row>
    <row r="57" spans="1:13" x14ac:dyDescent="0.2">
      <c r="A57" t="s">
        <v>158</v>
      </c>
      <c r="B57" t="s">
        <v>159</v>
      </c>
      <c r="C57" t="s">
        <v>81</v>
      </c>
      <c r="D57">
        <f>enriched_NO!D57</f>
        <v>0</v>
      </c>
      <c r="E57">
        <f>enriched_NO!E57</f>
        <v>0</v>
      </c>
      <c r="F57">
        <f>enriched_NO!F57</f>
        <v>0</v>
      </c>
      <c r="G57">
        <f>IF(OR(enriched_NO!G57=0,enriched_NO!G57&gt;1),'general assumptions'!$B$5,enriched_NO!G57)</f>
        <v>0.85</v>
      </c>
      <c r="H57">
        <f>enriched_NO!H57</f>
        <v>7900</v>
      </c>
      <c r="I57" s="5">
        <f>enriched_NO!I57</f>
        <v>0</v>
      </c>
      <c r="J57" s="5">
        <f>enriched_NO!J57</f>
        <v>0</v>
      </c>
      <c r="K57" s="5">
        <f>enriched_NO!K57</f>
        <v>0</v>
      </c>
      <c r="M57" t="s">
        <v>992</v>
      </c>
    </row>
    <row r="58" spans="1:13" x14ac:dyDescent="0.2">
      <c r="A58" t="s">
        <v>162</v>
      </c>
      <c r="B58" t="s">
        <v>163</v>
      </c>
      <c r="C58" t="s">
        <v>81</v>
      </c>
      <c r="D58">
        <f>enriched_NO!D58</f>
        <v>0</v>
      </c>
      <c r="E58">
        <f>enriched_NO!E58</f>
        <v>0</v>
      </c>
      <c r="F58">
        <f>enriched_NO!F58</f>
        <v>0</v>
      </c>
      <c r="G58">
        <f>IF(OR(enriched_NO!G58=0,enriched_NO!G58&gt;1),'general assumptions'!$B$5,enriched_NO!G58)</f>
        <v>0.85</v>
      </c>
      <c r="H58">
        <f>enriched_NO!H58</f>
        <v>6000</v>
      </c>
      <c r="I58" s="5">
        <f>enriched_NO!I58</f>
        <v>0</v>
      </c>
      <c r="J58" s="5">
        <f>enriched_NO!J58</f>
        <v>0</v>
      </c>
      <c r="K58" s="5">
        <f>enriched_NO!K58</f>
        <v>0</v>
      </c>
      <c r="M58" t="s">
        <v>992</v>
      </c>
    </row>
    <row r="59" spans="1:13" x14ac:dyDescent="0.2">
      <c r="A59" t="s">
        <v>156</v>
      </c>
      <c r="B59" t="s">
        <v>157</v>
      </c>
      <c r="C59" t="s">
        <v>81</v>
      </c>
      <c r="D59">
        <f>enriched_NO!D59</f>
        <v>0</v>
      </c>
      <c r="E59">
        <f>enriched_NO!E59</f>
        <v>0</v>
      </c>
      <c r="F59">
        <f>enriched_NO!F59</f>
        <v>0</v>
      </c>
      <c r="G59">
        <f>IF(OR(enriched_NO!G59=0,enriched_NO!G59&gt;1),'general assumptions'!$B$5,enriched_NO!G59)</f>
        <v>0.85</v>
      </c>
      <c r="H59">
        <f>enriched_NO!H59</f>
        <v>6000</v>
      </c>
      <c r="I59" s="5">
        <f>enriched_NO!I59</f>
        <v>0</v>
      </c>
      <c r="J59" s="5">
        <f>enriched_NO!J59</f>
        <v>0</v>
      </c>
      <c r="K59" s="5">
        <f>enriched_NO!K59</f>
        <v>0</v>
      </c>
      <c r="M59" t="s">
        <v>995</v>
      </c>
    </row>
    <row r="60" spans="1:13" x14ac:dyDescent="0.2">
      <c r="A60" t="s">
        <v>47</v>
      </c>
      <c r="B60" t="s">
        <v>195</v>
      </c>
      <c r="C60" t="s">
        <v>86</v>
      </c>
      <c r="D60">
        <f>enriched_NO!D60</f>
        <v>51.267000000000003</v>
      </c>
      <c r="E60">
        <f>enriched_NO!E60</f>
        <v>0</v>
      </c>
      <c r="F60">
        <f>enriched_NO!F60</f>
        <v>1</v>
      </c>
      <c r="G60">
        <f>enriched_NO!G60</f>
        <v>0</v>
      </c>
      <c r="H60">
        <f>ROUND(IF(enriched_NO!H60&gt;0,enriched_NO!H60,VLOOKUP($A60,etlocal_keys!$J$164:$L$188,3,FALSE)),2)</f>
        <v>107.17</v>
      </c>
      <c r="I60" s="5">
        <f>ROUND(enriched_NO!I60,5)</f>
        <v>19.779720000000001</v>
      </c>
      <c r="J60" s="5">
        <f>ROUND(enriched_NO!J60,5)</f>
        <v>19.779720000000001</v>
      </c>
      <c r="K60">
        <f>enriched_NO!K60</f>
        <v>0</v>
      </c>
      <c r="M60" t="s">
        <v>433</v>
      </c>
    </row>
    <row r="61" spans="1:13" x14ac:dyDescent="0.2">
      <c r="A61" t="s">
        <v>94</v>
      </c>
      <c r="B61" t="s">
        <v>95</v>
      </c>
      <c r="C61" t="s">
        <v>86</v>
      </c>
      <c r="D61">
        <f>enriched_NO!D61</f>
        <v>0</v>
      </c>
      <c r="E61">
        <f>enriched_NO!E61</f>
        <v>0</v>
      </c>
      <c r="F61">
        <f>IF(OR(enriched_NO!F61=0,enriched_NO!F61&gt;1),'general assumptions'!$B$2,enriched_NO!F61)</f>
        <v>0.4</v>
      </c>
      <c r="G61">
        <f>enriched_NO!G61</f>
        <v>0</v>
      </c>
      <c r="H61" s="6">
        <f>ROUND(IF(enriched_NO!H61&gt;0,enriched_NO!H61,VLOOKUP($A$65,etlocal_keys!$J$164:$L$188,3,FALSE)),2)</f>
        <v>1934.77</v>
      </c>
      <c r="I61" s="5">
        <f>enriched_NO!I61</f>
        <v>0</v>
      </c>
      <c r="J61" s="5">
        <f>enriched_NO!J61</f>
        <v>0</v>
      </c>
      <c r="K61">
        <f>enriched_NO!K61</f>
        <v>0</v>
      </c>
      <c r="M61" s="6" t="s">
        <v>993</v>
      </c>
    </row>
    <row r="62" spans="1:13" x14ac:dyDescent="0.2">
      <c r="A62" t="s">
        <v>114</v>
      </c>
      <c r="B62" t="s">
        <v>115</v>
      </c>
      <c r="C62" t="s">
        <v>86</v>
      </c>
      <c r="D62">
        <f>enriched_NO!D62</f>
        <v>0</v>
      </c>
      <c r="E62">
        <f>enriched_NO!E62</f>
        <v>0</v>
      </c>
      <c r="F62">
        <f>IF(OR(enriched_NO!F62=0,enriched_NO!F62&gt;1),'general assumptions'!$B$2,enriched_NO!F62)</f>
        <v>0.4</v>
      </c>
      <c r="G62">
        <f>enriched_NO!G62</f>
        <v>0</v>
      </c>
      <c r="H62" s="6">
        <f>ROUND(IF(enriched_NO!H62&gt;0,enriched_NO!H62,VLOOKUP($A$65,etlocal_keys!$J$164:$L$188,3,FALSE)),2)</f>
        <v>1934.77</v>
      </c>
      <c r="I62" s="5">
        <f>enriched_NO!I62</f>
        <v>0</v>
      </c>
      <c r="J62" s="5">
        <f>enriched_NO!J62</f>
        <v>0</v>
      </c>
      <c r="K62">
        <f>enriched_NO!K62</f>
        <v>0</v>
      </c>
      <c r="M62" s="6" t="s">
        <v>993</v>
      </c>
    </row>
    <row r="63" spans="1:13" x14ac:dyDescent="0.2">
      <c r="A63" t="s">
        <v>92</v>
      </c>
      <c r="B63" t="s">
        <v>93</v>
      </c>
      <c r="C63" t="s">
        <v>86</v>
      </c>
      <c r="D63">
        <f>enriched_NO!D63</f>
        <v>0</v>
      </c>
      <c r="E63">
        <f>enriched_NO!E63</f>
        <v>0</v>
      </c>
      <c r="F63">
        <f>IF(OR(enriched_NO!F63=0,enriched_NO!F63&gt;1),'general assumptions'!$B$2,enriched_NO!F63)</f>
        <v>0.4</v>
      </c>
      <c r="G63">
        <f>enriched_NO!G63</f>
        <v>0</v>
      </c>
      <c r="H63" s="6">
        <f>ROUND(IF(enriched_NO!H63&gt;0,enriched_NO!H63,VLOOKUP($A$65,etlocal_keys!$J$164:$L$188,3,FALSE)),2)</f>
        <v>1934.77</v>
      </c>
      <c r="I63" s="5">
        <f>enriched_NO!I63</f>
        <v>0</v>
      </c>
      <c r="J63" s="5">
        <f>enriched_NO!J63</f>
        <v>0</v>
      </c>
      <c r="K63">
        <f>enriched_NO!K63</f>
        <v>0</v>
      </c>
      <c r="M63" s="6" t="s">
        <v>993</v>
      </c>
    </row>
    <row r="64" spans="1:13" x14ac:dyDescent="0.2">
      <c r="A64" s="1" t="s">
        <v>429</v>
      </c>
      <c r="B64" t="s">
        <v>1006</v>
      </c>
      <c r="C64" t="s">
        <v>86</v>
      </c>
      <c r="D64">
        <f>enriched_NO!D64</f>
        <v>0</v>
      </c>
      <c r="E64">
        <f>enriched_NO!E64</f>
        <v>0</v>
      </c>
      <c r="F64">
        <f>IF(OR(enriched_NO!F64=0,enriched_NO!F64&gt;1),'general assumptions'!$B$2,enriched_NO!F64)</f>
        <v>0.34100000000000003</v>
      </c>
      <c r="G64">
        <f>enriched_NO!G64</f>
        <v>0</v>
      </c>
      <c r="H64">
        <f>ROUND(IF(enriched_NO!H64&gt;0,enriched_NO!H64,VLOOKUP($A64,etlocal_keys!$J$164:$L$188,3,FALSE)),2)</f>
        <v>1789</v>
      </c>
      <c r="I64" s="5">
        <f>enriched_NO!I64</f>
        <v>1251.1320000000001</v>
      </c>
      <c r="J64" s="5">
        <f>enriched_NO!J64</f>
        <v>426.31200000000001</v>
      </c>
      <c r="K64">
        <f>enriched_NO!K64</f>
        <v>0</v>
      </c>
      <c r="M64" t="s">
        <v>992</v>
      </c>
    </row>
    <row r="65" spans="1:13" x14ac:dyDescent="0.2">
      <c r="A65" t="s">
        <v>112</v>
      </c>
      <c r="B65" t="s">
        <v>113</v>
      </c>
      <c r="C65" t="s">
        <v>86</v>
      </c>
      <c r="D65">
        <f>enriched_NO!D65</f>
        <v>635</v>
      </c>
      <c r="E65">
        <f>enriched_NO!E65</f>
        <v>0</v>
      </c>
      <c r="F65">
        <f>IF(OR(enriched_NO!F65=0,enriched_NO!F65&gt;1),'general assumptions'!$B$2,enriched_NO!F65)</f>
        <v>0.39300000000000002</v>
      </c>
      <c r="G65">
        <f>enriched_NO!G65</f>
        <v>0</v>
      </c>
      <c r="H65">
        <f>ROUND(IF(enriched_NO!H65&gt;0,enriched_NO!H65,VLOOKUP($A65,etlocal_keys!$J$164:$L$188,3,FALSE)),2)</f>
        <v>23.1</v>
      </c>
      <c r="I65" s="5">
        <f>enriched_NO!I65</f>
        <v>134.316</v>
      </c>
      <c r="J65" s="5">
        <f>enriched_NO!J65</f>
        <v>52.805</v>
      </c>
      <c r="K65">
        <f>enriched_NO!K65</f>
        <v>0</v>
      </c>
      <c r="M65" t="s">
        <v>432</v>
      </c>
    </row>
    <row r="66" spans="1:13" x14ac:dyDescent="0.2">
      <c r="A66" t="s">
        <v>35</v>
      </c>
      <c r="B66" t="s">
        <v>105</v>
      </c>
      <c r="C66" t="s">
        <v>86</v>
      </c>
      <c r="D66">
        <f t="shared" ref="D66" si="0">ROUND(J66/0.0036/$H66,2)</f>
        <v>3.93</v>
      </c>
      <c r="E66">
        <f>enriched_NO!E66</f>
        <v>0</v>
      </c>
      <c r="F66" s="14">
        <f>IF(OR(enriched_NO!F66=0,enriched_NO!F66&gt;1),'general assumptions'!$B$2,enriched_NO!F66)</f>
        <v>0.4</v>
      </c>
      <c r="G66">
        <f>enriched_NO!G66</f>
        <v>0</v>
      </c>
      <c r="H66">
        <f>ROUND(IF(enriched_NO!H66&gt;0,enriched_NO!H66,VLOOKUP($A66,etlocal_keys!$J$164:$L$188,3,FALSE)),2)</f>
        <v>4000</v>
      </c>
      <c r="I66" s="5">
        <f>enriched_NO!I66</f>
        <v>141.411</v>
      </c>
      <c r="J66" s="17">
        <f>enriched_NO!J66</f>
        <v>56.57</v>
      </c>
      <c r="K66">
        <f>enriched_NO!K66</f>
        <v>0</v>
      </c>
      <c r="M66" t="s">
        <v>990</v>
      </c>
    </row>
    <row r="67" spans="1:13" x14ac:dyDescent="0.2">
      <c r="A67" t="s">
        <v>119</v>
      </c>
      <c r="B67" t="s">
        <v>120</v>
      </c>
      <c r="C67" t="s">
        <v>86</v>
      </c>
      <c r="D67">
        <f>enriched_NO!D67</f>
        <v>0</v>
      </c>
      <c r="E67">
        <f>enriched_NO!E67</f>
        <v>0</v>
      </c>
      <c r="F67">
        <f>IF(OR(enriched_NO!F67=0,enriched_NO!F67&gt;1),'general assumptions'!$B$2,enriched_NO!F67)</f>
        <v>0.4</v>
      </c>
      <c r="G67">
        <f>enriched_NO!G67</f>
        <v>0</v>
      </c>
      <c r="H67">
        <f>ROUND(IF(enriched_NO!H67&gt;0,enriched_NO!H67,VLOOKUP($A67,etlocal_keys!$J$164:$L$188,3,FALSE)),2)</f>
        <v>1126</v>
      </c>
      <c r="I67" s="5">
        <f>enriched_NO!I67</f>
        <v>0</v>
      </c>
      <c r="J67" s="5">
        <f>enriched_NO!J67</f>
        <v>0</v>
      </c>
      <c r="K67">
        <f>enriched_NO!K67</f>
        <v>0</v>
      </c>
      <c r="M67" t="s">
        <v>992</v>
      </c>
    </row>
    <row r="68" spans="1:13" x14ac:dyDescent="0.2">
      <c r="A68" t="s">
        <v>136</v>
      </c>
      <c r="B68" t="s">
        <v>137</v>
      </c>
      <c r="C68" t="s">
        <v>86</v>
      </c>
      <c r="D68">
        <f>enriched_NO!D68</f>
        <v>0</v>
      </c>
      <c r="E68">
        <f>enriched_NO!E68</f>
        <v>0</v>
      </c>
      <c r="F68">
        <f>enriched_NO!F68</f>
        <v>1</v>
      </c>
      <c r="G68">
        <f>enriched_NO!G68</f>
        <v>0</v>
      </c>
      <c r="H68">
        <f>ROUND(IF(enriched_NO!H68&gt;0,enriched_NO!H68,VLOOKUP($A68,etlocal_keys!$J$164:$L$188,3,FALSE)),2)</f>
        <v>7762.89</v>
      </c>
      <c r="I68" s="5">
        <f>enriched_NO!I68</f>
        <v>0</v>
      </c>
      <c r="J68" s="5">
        <f>enriched_NO!J68</f>
        <v>0</v>
      </c>
      <c r="K68">
        <f>enriched_NO!K68</f>
        <v>0</v>
      </c>
      <c r="M68" t="s">
        <v>992</v>
      </c>
    </row>
    <row r="69" spans="1:13" x14ac:dyDescent="0.2">
      <c r="A69" t="s">
        <v>43</v>
      </c>
      <c r="B69" t="s">
        <v>138</v>
      </c>
      <c r="C69" t="s">
        <v>86</v>
      </c>
      <c r="D69">
        <f>enriched_NO!D69</f>
        <v>32797</v>
      </c>
      <c r="E69">
        <f>enriched_NO!E69</f>
        <v>0</v>
      </c>
      <c r="F69">
        <f>enriched_NO!F69</f>
        <v>1</v>
      </c>
      <c r="G69">
        <f>enriched_NO!G69</f>
        <v>0</v>
      </c>
      <c r="H69">
        <f>ROUND(IF(enriched_NO!H69&gt;0,enriched_NO!H69,VLOOKUP($A69,etlocal_keys!$J$164:$L$188,3,FALSE)),2)</f>
        <v>3820.15</v>
      </c>
      <c r="I69">
        <f>enriched_NO!I69</f>
        <v>451041.592</v>
      </c>
      <c r="J69">
        <f>enriched_NO!J69</f>
        <v>451041.592</v>
      </c>
      <c r="K69">
        <f>enriched_NO!K69</f>
        <v>0</v>
      </c>
      <c r="M69" t="s">
        <v>433</v>
      </c>
    </row>
    <row r="70" spans="1:13" x14ac:dyDescent="0.2">
      <c r="A70" t="s">
        <v>44</v>
      </c>
      <c r="B70" t="s">
        <v>139</v>
      </c>
      <c r="C70" t="s">
        <v>86</v>
      </c>
      <c r="D70">
        <f>enriched_NO!D70</f>
        <v>0</v>
      </c>
      <c r="E70">
        <f>enriched_NO!E70</f>
        <v>0</v>
      </c>
      <c r="F70">
        <f>enriched_NO!F70</f>
        <v>1</v>
      </c>
      <c r="G70">
        <f>enriched_NO!G70</f>
        <v>0</v>
      </c>
      <c r="H70" s="6">
        <f>H69</f>
        <v>3820.15</v>
      </c>
      <c r="I70" s="5">
        <f>enriched_NO!I70</f>
        <v>0</v>
      </c>
      <c r="J70" s="5">
        <f>enriched_NO!J70</f>
        <v>0</v>
      </c>
      <c r="K70">
        <f>enriched_NO!K70</f>
        <v>0</v>
      </c>
      <c r="M70" s="6" t="s">
        <v>991</v>
      </c>
    </row>
    <row r="71" spans="1:13" x14ac:dyDescent="0.2">
      <c r="A71" t="s">
        <v>176</v>
      </c>
      <c r="B71" t="s">
        <v>53</v>
      </c>
      <c r="C71" t="s">
        <v>86</v>
      </c>
      <c r="D71">
        <f>enriched_NO!D71</f>
        <v>0</v>
      </c>
      <c r="E71">
        <f>enriched_NO!E71</f>
        <v>0</v>
      </c>
      <c r="F71">
        <f>IF(OR(enriched_NO!F71=0,enriched_NO!F71&gt;1),'general assumptions'!$B$2,enriched_NO!F71)</f>
        <v>0.4</v>
      </c>
      <c r="G71">
        <f>enriched_NO!G71</f>
        <v>0</v>
      </c>
      <c r="H71">
        <f>ROUND(IF(enriched_NO!H71&gt;0,enriched_NO!H71,VLOOKUP($A71,etlocal_keys!$J$164:$L$188,3,FALSE)),2)</f>
        <v>7133.19</v>
      </c>
      <c r="I71" s="5">
        <f>enriched_NO!I71</f>
        <v>0</v>
      </c>
      <c r="J71" s="5">
        <f>enriched_NO!J71</f>
        <v>0</v>
      </c>
      <c r="K71">
        <f>enriched_NO!K71</f>
        <v>0</v>
      </c>
      <c r="M71" t="s">
        <v>992</v>
      </c>
    </row>
    <row r="72" spans="1:13" x14ac:dyDescent="0.2">
      <c r="A72" t="s">
        <v>177</v>
      </c>
      <c r="B72" t="s">
        <v>178</v>
      </c>
      <c r="C72" t="s">
        <v>86</v>
      </c>
      <c r="D72">
        <f>enriched_NO!D72</f>
        <v>0</v>
      </c>
      <c r="E72">
        <f>enriched_NO!E72</f>
        <v>0</v>
      </c>
      <c r="F72">
        <f>IF(OR(enriched_NO!F72=0,enriched_NO!F72&gt;1),'general assumptions'!$B$2,enriched_NO!F72)</f>
        <v>0.4</v>
      </c>
      <c r="G72">
        <f>enriched_NO!G72</f>
        <v>0</v>
      </c>
      <c r="H72">
        <f>ROUND(IF(enriched_NO!H72&gt;0,enriched_NO!H72,VLOOKUP($A72,etlocal_keys!$J$164:$L$188,3,FALSE)),2)</f>
        <v>8000</v>
      </c>
      <c r="I72" s="5">
        <f>enriched_NO!I72</f>
        <v>0</v>
      </c>
      <c r="J72" s="5">
        <f>enriched_NO!J72</f>
        <v>0</v>
      </c>
      <c r="K72">
        <f>enriched_NO!K72</f>
        <v>0</v>
      </c>
      <c r="M72" t="s">
        <v>992</v>
      </c>
    </row>
    <row r="73" spans="1:13" x14ac:dyDescent="0.2">
      <c r="A73" t="s">
        <v>103</v>
      </c>
      <c r="B73" t="s">
        <v>104</v>
      </c>
      <c r="C73" t="s">
        <v>86</v>
      </c>
      <c r="D73">
        <f>enriched_NO!D73</f>
        <v>0</v>
      </c>
      <c r="E73">
        <f>enriched_NO!E73</f>
        <v>0</v>
      </c>
      <c r="F73">
        <f>enriched_NO!F73</f>
        <v>1</v>
      </c>
      <c r="G73">
        <f>enriched_NO!G73</f>
        <v>0</v>
      </c>
      <c r="H73" s="6">
        <f>H74</f>
        <v>107.17</v>
      </c>
      <c r="I73" s="5">
        <f>enriched_NO!I73</f>
        <v>0</v>
      </c>
      <c r="J73" s="5">
        <f>enriched_NO!J73</f>
        <v>0</v>
      </c>
      <c r="K73">
        <f>enriched_NO!K73</f>
        <v>0</v>
      </c>
      <c r="M73" s="6" t="s">
        <v>988</v>
      </c>
    </row>
    <row r="74" spans="1:13" x14ac:dyDescent="0.2">
      <c r="A74" t="s">
        <v>197</v>
      </c>
      <c r="B74" t="s">
        <v>198</v>
      </c>
      <c r="C74" t="s">
        <v>86</v>
      </c>
      <c r="D74">
        <f>enriched_NO!D74</f>
        <v>17.292000000000002</v>
      </c>
      <c r="E74">
        <f>enriched_NO!E74</f>
        <v>0</v>
      </c>
      <c r="F74">
        <f>enriched_NO!F74</f>
        <v>1</v>
      </c>
      <c r="G74">
        <f>enriched_NO!G74</f>
        <v>0</v>
      </c>
      <c r="H74">
        <f>ROUND(IF(enriched_NO!H74&gt;0,enriched_NO!H74,VLOOKUP($A74,etlocal_keys!$J$164:$L$188,3,FALSE)),2)</f>
        <v>107.17</v>
      </c>
      <c r="I74" s="5">
        <f>ROUND(enriched_NO!I74,5)</f>
        <v>6.6715600000000004</v>
      </c>
      <c r="J74" s="5">
        <f>ROUND(enriched_NO!J74,5)</f>
        <v>6.6715600000000004</v>
      </c>
      <c r="K74">
        <f>enriched_NO!K74</f>
        <v>0</v>
      </c>
      <c r="M74" t="s">
        <v>433</v>
      </c>
    </row>
    <row r="75" spans="1:13" x14ac:dyDescent="0.2">
      <c r="A75" t="s">
        <v>212</v>
      </c>
      <c r="B75" t="s">
        <v>213</v>
      </c>
      <c r="C75" t="s">
        <v>86</v>
      </c>
      <c r="D75">
        <f>enriched_NO!D75</f>
        <v>0</v>
      </c>
      <c r="E75">
        <f>enriched_NO!E75</f>
        <v>0</v>
      </c>
      <c r="F75">
        <f>IF(OR(enriched_NO!F75=0,enriched_NO!F75&gt;1),'general assumptions'!$B$2,enriched_NO!F75)</f>
        <v>0.4</v>
      </c>
      <c r="G75">
        <f>enriched_NO!G75</f>
        <v>0</v>
      </c>
      <c r="H75">
        <f>ROUND(IF(enriched_NO!H75&gt;0,enriched_NO!H75,VLOOKUP($A75,etlocal_keys!$J$164:$L$188,3,FALSE)),2)</f>
        <v>4100</v>
      </c>
      <c r="I75" s="5">
        <f>enriched_NO!I75</f>
        <v>0</v>
      </c>
      <c r="J75" s="5">
        <f>enriched_NO!J75</f>
        <v>0</v>
      </c>
      <c r="K75">
        <f>enriched_NO!K75</f>
        <v>0</v>
      </c>
      <c r="M75" t="s">
        <v>992</v>
      </c>
    </row>
    <row r="76" spans="1:13" x14ac:dyDescent="0.2">
      <c r="A76" t="s">
        <v>84</v>
      </c>
      <c r="B76" t="s">
        <v>85</v>
      </c>
      <c r="C76" t="s">
        <v>86</v>
      </c>
      <c r="D76">
        <f>enriched_NO!D76</f>
        <v>0</v>
      </c>
      <c r="E76">
        <f>enriched_NO!E76</f>
        <v>0</v>
      </c>
      <c r="F76">
        <f>IF(OR(enriched_NO!F76=0,enriched_NO!F76&gt;1),'general assumptions'!$B$2,enriched_NO!F76)</f>
        <v>0.4</v>
      </c>
      <c r="G76">
        <f>enriched_NO!G76</f>
        <v>0</v>
      </c>
      <c r="H76">
        <f>ROUND(IF(enriched_NO!H76&gt;0,enriched_NO!H76,VLOOKUP($A76,etlocal_keys!$J$164:$L$188,3,FALSE)),2)</f>
        <v>1520.84</v>
      </c>
      <c r="I76" s="5">
        <f>enriched_NO!I76</f>
        <v>0</v>
      </c>
      <c r="J76" s="5">
        <f>enriched_NO!J76</f>
        <v>0</v>
      </c>
      <c r="K76">
        <f>enriched_NO!K76</f>
        <v>0</v>
      </c>
      <c r="M76" t="s">
        <v>992</v>
      </c>
    </row>
    <row r="77" spans="1:13" x14ac:dyDescent="0.2">
      <c r="A77" t="s">
        <v>210</v>
      </c>
      <c r="B77" t="s">
        <v>211</v>
      </c>
      <c r="C77" t="s">
        <v>86</v>
      </c>
      <c r="D77">
        <f>enriched_NO!D77</f>
        <v>0</v>
      </c>
      <c r="E77">
        <f>enriched_NO!E77</f>
        <v>0</v>
      </c>
      <c r="F77">
        <f>IF(OR(enriched_NO!F77=0,enriched_NO!F77&gt;1),'general assumptions'!$B$2,enriched_NO!F77)</f>
        <v>0.4</v>
      </c>
      <c r="G77">
        <f>enriched_NO!G77</f>
        <v>0</v>
      </c>
      <c r="H77">
        <f>ROUND(IF(enriched_NO!H77&gt;0,enriched_NO!H77,VLOOKUP($A77,etlocal_keys!$J$164:$L$188,3,FALSE)),2)</f>
        <v>1783.88</v>
      </c>
      <c r="I77" s="5">
        <f>enriched_NO!I77</f>
        <v>0</v>
      </c>
      <c r="J77" s="5">
        <f>enriched_NO!J77</f>
        <v>0</v>
      </c>
      <c r="K77">
        <f>enriched_NO!K77</f>
        <v>0</v>
      </c>
      <c r="M77" t="s">
        <v>992</v>
      </c>
    </row>
    <row r="78" spans="1:13" x14ac:dyDescent="0.2">
      <c r="A78" t="s">
        <v>129</v>
      </c>
      <c r="B78" t="s">
        <v>130</v>
      </c>
      <c r="C78" t="s">
        <v>86</v>
      </c>
      <c r="D78">
        <f>enriched_NO!D78</f>
        <v>0</v>
      </c>
      <c r="E78">
        <f>enriched_NO!E78</f>
        <v>0</v>
      </c>
      <c r="F78">
        <f>IF(OR(enriched_NO!F78=0,enriched_NO!F78&gt;1),'general assumptions'!$B$2,enriched_NO!F78)</f>
        <v>0.4</v>
      </c>
      <c r="G78">
        <f>enriched_NO!G78</f>
        <v>0</v>
      </c>
      <c r="H78">
        <f>ROUND(IF(enriched_NO!H78&gt;0,enriched_NO!H78,VLOOKUP($A78,etlocal_keys!$J$164:$L$188,3,FALSE)),2)</f>
        <v>1934.77</v>
      </c>
      <c r="I78" s="5">
        <f>enriched_NO!I78</f>
        <v>0</v>
      </c>
      <c r="J78" s="5">
        <f>enriched_NO!J78</f>
        <v>0</v>
      </c>
      <c r="K78">
        <f>enriched_NO!K78</f>
        <v>0</v>
      </c>
      <c r="M78" t="s">
        <v>992</v>
      </c>
    </row>
    <row r="79" spans="1:13" x14ac:dyDescent="0.2">
      <c r="A79" t="s">
        <v>185</v>
      </c>
      <c r="B79" t="s">
        <v>1009</v>
      </c>
      <c r="C79" t="s">
        <v>86</v>
      </c>
      <c r="D79">
        <f>enriched_NO!D79</f>
        <v>0</v>
      </c>
      <c r="E79">
        <f>enriched_NO!E79</f>
        <v>0</v>
      </c>
      <c r="F79">
        <f>IF(OR(enriched_NO!F79=0,enriched_NO!F79&gt;1),'general assumptions'!$B$2,enriched_NO!F79)</f>
        <v>0.4</v>
      </c>
      <c r="G79">
        <f>enriched_NO!G79</f>
        <v>0</v>
      </c>
      <c r="H79">
        <f>ROUND(IF(enriched_NO!H79&gt;0,enriched_NO!H79,VLOOKUP($A79,etlocal_keys!$J$164:$L$188,3,FALSE)),2)</f>
        <v>4000</v>
      </c>
      <c r="I79" s="5">
        <f>enriched_NO!I79</f>
        <v>0</v>
      </c>
      <c r="J79" s="5">
        <f>enriched_NO!J79</f>
        <v>0</v>
      </c>
      <c r="K79">
        <f>enriched_NO!K79</f>
        <v>0</v>
      </c>
      <c r="M79" t="s">
        <v>992</v>
      </c>
    </row>
    <row r="80" spans="1:13" x14ac:dyDescent="0.2">
      <c r="A80" t="s">
        <v>183</v>
      </c>
      <c r="B80" t="s">
        <v>184</v>
      </c>
      <c r="C80" t="s">
        <v>86</v>
      </c>
      <c r="D80">
        <f>enriched_NO!D80</f>
        <v>0</v>
      </c>
      <c r="E80">
        <f>enriched_NO!E80</f>
        <v>0</v>
      </c>
      <c r="F80">
        <f>IF(OR(enriched_NO!F80=0,enriched_NO!F80&gt;1),'general assumptions'!$B$2,enriched_NO!F80)</f>
        <v>0.4</v>
      </c>
      <c r="G80">
        <f>enriched_NO!G80</f>
        <v>0</v>
      </c>
      <c r="H80">
        <f>ROUND(IF(enriched_NO!H80&gt;0,enriched_NO!H80,VLOOKUP($A80,etlocal_keys!$J$164:$L$188,3,FALSE)),2)</f>
        <v>1520.84</v>
      </c>
      <c r="I80" s="5">
        <f>enriched_NO!I80</f>
        <v>0</v>
      </c>
      <c r="J80" s="5">
        <f>enriched_NO!J80</f>
        <v>0</v>
      </c>
      <c r="K80">
        <f>enriched_NO!K80</f>
        <v>0</v>
      </c>
      <c r="M80" t="s">
        <v>992</v>
      </c>
    </row>
    <row r="81" spans="1:13" x14ac:dyDescent="0.2">
      <c r="A81" t="s">
        <v>96</v>
      </c>
      <c r="B81" t="s">
        <v>97</v>
      </c>
      <c r="C81" t="s">
        <v>86</v>
      </c>
      <c r="D81">
        <f>enriched_NO!D81</f>
        <v>0</v>
      </c>
      <c r="E81">
        <f>enriched_NO!E81</f>
        <v>0</v>
      </c>
      <c r="F81">
        <f>IF(OR(enriched_NO!F81=0,enriched_NO!F81&gt;1),'general assumptions'!$B$2,enriched_NO!F81)</f>
        <v>0.4</v>
      </c>
      <c r="G81">
        <f>enriched_NO!G81</f>
        <v>0</v>
      </c>
      <c r="H81">
        <f>ROUND(IF(enriched_NO!H81&gt;0,enriched_NO!H81,VLOOKUP($A81,etlocal_keys!$J$164:$L$188,3,FALSE)),2)</f>
        <v>5400</v>
      </c>
      <c r="I81" s="5">
        <f>enriched_NO!I81</f>
        <v>0</v>
      </c>
      <c r="J81" s="5">
        <f>enriched_NO!J81</f>
        <v>0</v>
      </c>
      <c r="K81">
        <f>enriched_NO!K81</f>
        <v>0</v>
      </c>
      <c r="M81" t="s">
        <v>992</v>
      </c>
    </row>
    <row r="82" spans="1:13" x14ac:dyDescent="0.2">
      <c r="A82" t="s">
        <v>34</v>
      </c>
      <c r="B82" t="s">
        <v>182</v>
      </c>
      <c r="C82" t="s">
        <v>86</v>
      </c>
      <c r="D82">
        <f>enriched_NO!D82</f>
        <v>0</v>
      </c>
      <c r="E82">
        <f>enriched_NO!E82</f>
        <v>0</v>
      </c>
      <c r="F82">
        <f>IF(OR(enriched_NO!F82=0,enriched_NO!F82&gt;1),'general assumptions'!$B$2,enriched_NO!F82)</f>
        <v>0.4</v>
      </c>
      <c r="G82">
        <f>enriched_NO!G82</f>
        <v>0</v>
      </c>
      <c r="H82">
        <f>ROUND(IF(enriched_NO!H82&gt;0,enriched_NO!H82,VLOOKUP($A82,etlocal_keys!$J$164:$L$188,3,FALSE)),2)</f>
        <v>2743.68</v>
      </c>
      <c r="I82" s="5">
        <f>enriched_NO!I82</f>
        <v>0</v>
      </c>
      <c r="J82" s="5">
        <f>enriched_NO!J82</f>
        <v>0</v>
      </c>
      <c r="K82">
        <f>enriched_NO!K82</f>
        <v>0</v>
      </c>
      <c r="M82" t="s">
        <v>992</v>
      </c>
    </row>
    <row r="83" spans="1:13" x14ac:dyDescent="0.2">
      <c r="A83" t="s">
        <v>168</v>
      </c>
      <c r="B83" t="s">
        <v>169</v>
      </c>
      <c r="C83" t="s">
        <v>86</v>
      </c>
      <c r="D83">
        <f>enriched_NO!D83</f>
        <v>0</v>
      </c>
      <c r="E83">
        <f>enriched_NO!E83</f>
        <v>0</v>
      </c>
      <c r="F83">
        <f>IF(OR(enriched_NO!F83=0,enriched_NO!F83&gt;1),'general assumptions'!$B$2,enriched_NO!F83)</f>
        <v>0.4</v>
      </c>
      <c r="G83">
        <f>enriched_NO!G83</f>
        <v>0</v>
      </c>
      <c r="H83">
        <f>ROUND(IF(enriched_NO!H83&gt;0,enriched_NO!H83,VLOOKUP($A83,etlocal_keys!$J$164:$L$188,3,FALSE)),2)</f>
        <v>4038.75</v>
      </c>
      <c r="I83" s="5">
        <f>enriched_NO!I83</f>
        <v>0</v>
      </c>
      <c r="J83" s="5">
        <f>enriched_NO!J83</f>
        <v>0</v>
      </c>
      <c r="K83">
        <f>enriched_NO!K83</f>
        <v>0</v>
      </c>
      <c r="M83" t="s">
        <v>992</v>
      </c>
    </row>
    <row r="84" spans="1:13" x14ac:dyDescent="0.2">
      <c r="A84" t="s">
        <v>121</v>
      </c>
      <c r="B84" t="s">
        <v>122</v>
      </c>
      <c r="C84" t="s">
        <v>86</v>
      </c>
      <c r="D84">
        <f>enriched_NO!D84</f>
        <v>0</v>
      </c>
      <c r="E84">
        <f>enriched_NO!E84</f>
        <v>0</v>
      </c>
      <c r="F84">
        <f>IF(OR(enriched_NO!F84=0,enriched_NO!F84&gt;1),'general assumptions'!$B$2,enriched_NO!F84)</f>
        <v>0.4</v>
      </c>
      <c r="G84">
        <f>enriched_NO!G84</f>
        <v>0</v>
      </c>
      <c r="H84">
        <f>ROUND(IF(enriched_NO!H84&gt;0,enriched_NO!H84,VLOOKUP($A84,etlocal_keys!$J$164:$L$188,3,FALSE)),2)</f>
        <v>1934.77</v>
      </c>
      <c r="I84" s="5">
        <f>enriched_NO!I84</f>
        <v>0</v>
      </c>
      <c r="J84" s="5">
        <f>enriched_NO!J84</f>
        <v>0</v>
      </c>
      <c r="K84">
        <f>enriched_NO!K84</f>
        <v>0</v>
      </c>
      <c r="M84" t="s">
        <v>992</v>
      </c>
    </row>
    <row r="85" spans="1:13" x14ac:dyDescent="0.2">
      <c r="A85" t="s">
        <v>170</v>
      </c>
      <c r="B85" t="s">
        <v>171</v>
      </c>
      <c r="C85" t="s">
        <v>86</v>
      </c>
      <c r="D85">
        <f>enriched_NO!D85</f>
        <v>0</v>
      </c>
      <c r="E85">
        <f>enriched_NO!E85</f>
        <v>0</v>
      </c>
      <c r="F85">
        <f>IF(OR(enriched_NO!F85=0,enriched_NO!F85&gt;1),'general assumptions'!$B$2,enriched_NO!F85)</f>
        <v>0.4</v>
      </c>
      <c r="G85">
        <f>enriched_NO!G85</f>
        <v>0</v>
      </c>
      <c r="H85">
        <f>ROUND(IF(enriched_NO!H85&gt;0,enriched_NO!H85,VLOOKUP($A85,etlocal_keys!$J$164:$L$188,3,FALSE)),2)</f>
        <v>7500</v>
      </c>
      <c r="I85" s="5">
        <f>enriched_NO!I85</f>
        <v>0</v>
      </c>
      <c r="J85" s="5">
        <f>enriched_NO!J85</f>
        <v>0</v>
      </c>
      <c r="K85">
        <f>enriched_NO!K85</f>
        <v>0</v>
      </c>
      <c r="M85" t="s">
        <v>992</v>
      </c>
    </row>
    <row r="86" spans="1:13" x14ac:dyDescent="0.2">
      <c r="A86" t="s">
        <v>214</v>
      </c>
      <c r="B86" t="s">
        <v>215</v>
      </c>
      <c r="C86" t="s">
        <v>86</v>
      </c>
      <c r="D86">
        <f>enriched_NO!D86</f>
        <v>0</v>
      </c>
      <c r="E86">
        <f>enriched_NO!E86</f>
        <v>0</v>
      </c>
      <c r="F86">
        <f>enriched_NO!F86</f>
        <v>1</v>
      </c>
      <c r="G86">
        <f>enriched_NO!G86</f>
        <v>0</v>
      </c>
      <c r="H86">
        <f>ROUND(IF(enriched_NO!H86&gt;0,enriched_NO!H86,VLOOKUP($A86,etlocal_keys!$J$164:$L$188,3,FALSE)),2)</f>
        <v>2951.19</v>
      </c>
      <c r="I86" s="5">
        <f>enriched_NO!I86</f>
        <v>0</v>
      </c>
      <c r="J86" s="5">
        <f>enriched_NO!J86</f>
        <v>0</v>
      </c>
      <c r="K86">
        <f>enriched_NO!K86</f>
        <v>0</v>
      </c>
      <c r="M86" t="s">
        <v>989</v>
      </c>
    </row>
    <row r="87" spans="1:13" x14ac:dyDescent="0.2">
      <c r="A87" t="s">
        <v>45</v>
      </c>
      <c r="B87" t="s">
        <v>216</v>
      </c>
      <c r="C87" t="s">
        <v>86</v>
      </c>
      <c r="D87">
        <f>enriched_NO!D87</f>
        <v>2914</v>
      </c>
      <c r="E87">
        <f>enriched_NO!E87</f>
        <v>0</v>
      </c>
      <c r="F87">
        <f>enriched_NO!F87</f>
        <v>1</v>
      </c>
      <c r="G87">
        <f>enriched_NO!G87</f>
        <v>0</v>
      </c>
      <c r="H87">
        <f>ROUND(IF(enriched_NO!H87&gt;0,enriched_NO!H87,VLOOKUP($A87,etlocal_keys!$J$164:$L$188,3,FALSE)),2)</f>
        <v>1895.85</v>
      </c>
      <c r="I87" s="5">
        <f>enriched_NO!I87</f>
        <v>19888.228999999999</v>
      </c>
      <c r="J87" s="5">
        <f>enriched_NO!J87</f>
        <v>19888.228999999999</v>
      </c>
      <c r="K87">
        <f>enriched_NO!K87</f>
        <v>0</v>
      </c>
      <c r="M87" t="s">
        <v>433</v>
      </c>
    </row>
    <row r="88" spans="1:13" x14ac:dyDescent="0.2">
      <c r="A88" t="s">
        <v>217</v>
      </c>
      <c r="B88" t="s">
        <v>218</v>
      </c>
      <c r="C88" t="s">
        <v>86</v>
      </c>
      <c r="D88">
        <f>enriched_NO!D88</f>
        <v>0</v>
      </c>
      <c r="E88">
        <f>enriched_NO!E88</f>
        <v>0</v>
      </c>
      <c r="F88">
        <f>enriched_NO!F88</f>
        <v>1</v>
      </c>
      <c r="G88">
        <f>enriched_NO!G88</f>
        <v>0</v>
      </c>
      <c r="H88">
        <f>ROUND(IF(enriched_NO!H88&gt;0,enriched_NO!H88,VLOOKUP($A88,etlocal_keys!$J$164:$L$188,3,FALSE)),2)</f>
        <v>2951.19</v>
      </c>
      <c r="I88" s="5">
        <f>enriched_NO!I88</f>
        <v>0</v>
      </c>
      <c r="J88" s="5">
        <f>enriched_NO!J88</f>
        <v>0</v>
      </c>
      <c r="K88">
        <f>enriched_NO!K88</f>
        <v>0</v>
      </c>
      <c r="M88" t="s">
        <v>992</v>
      </c>
    </row>
    <row r="89" spans="1:13" x14ac:dyDescent="0.2">
      <c r="A89" t="s">
        <v>48</v>
      </c>
      <c r="B89" t="s">
        <v>196</v>
      </c>
      <c r="C89" t="s">
        <v>86</v>
      </c>
      <c r="D89">
        <f>enriched_NO!D89</f>
        <v>51.267000000000003</v>
      </c>
      <c r="E89">
        <f>enriched_NO!E89</f>
        <v>0</v>
      </c>
      <c r="F89">
        <f>enriched_NO!F89</f>
        <v>1</v>
      </c>
      <c r="G89">
        <f>enriched_NO!G89</f>
        <v>0</v>
      </c>
      <c r="H89">
        <f>ROUND(IF(enriched_NO!H89&gt;0,enriched_NO!H89,VLOOKUP($A89,etlocal_keys!$J$164:$L$188,3,FALSE)),2)</f>
        <v>107.17</v>
      </c>
      <c r="I89" s="5">
        <f>ROUND(enriched_NO!I89,5)</f>
        <v>19.779720000000001</v>
      </c>
      <c r="J89" s="5">
        <f>ROUND(enriched_NO!J89,5)</f>
        <v>19.779720000000001</v>
      </c>
      <c r="K89">
        <f>enriched_NO!K89</f>
        <v>0</v>
      </c>
      <c r="M89" t="s">
        <v>433</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10701-0197-1C4F-9CA0-C3E0A9FE7528}">
  <sheetPr>
    <tabColor theme="8" tint="0.79998168889431442"/>
  </sheetPr>
  <dimension ref="A1:S89"/>
  <sheetViews>
    <sheetView zoomScale="114" zoomScaleNormal="130" workbookViewId="0">
      <pane xSplit="3" ySplit="2" topLeftCell="D36" activePane="bottomRight" state="frozen"/>
      <selection activeCell="G25" sqref="G25"/>
      <selection pane="topRight" activeCell="G25" sqref="G25"/>
      <selection pane="bottomLeft" activeCell="G25" sqref="G25"/>
      <selection pane="bottomRight" activeCell="G54" sqref="G54"/>
    </sheetView>
  </sheetViews>
  <sheetFormatPr baseColWidth="10" defaultRowHeight="16" x14ac:dyDescent="0.2"/>
  <cols>
    <col min="1" max="1" width="45.1640625" bestFit="1" customWidth="1"/>
    <col min="2" max="2" width="32.83203125" bestFit="1" customWidth="1"/>
    <col min="4" max="4" width="27.33203125" bestFit="1" customWidth="1"/>
    <col min="5" max="5" width="23" bestFit="1" customWidth="1"/>
    <col min="6" max="6" width="26.33203125" bestFit="1" customWidth="1"/>
    <col min="7" max="7" width="22.1640625" bestFit="1" customWidth="1"/>
    <col min="8" max="8" width="16" bestFit="1" customWidth="1"/>
    <col min="9" max="9" width="14.1640625" bestFit="1" customWidth="1"/>
    <col min="10" max="10" width="18.5" bestFit="1" customWidth="1"/>
    <col min="11" max="11" width="13.6640625" bestFit="1" customWidth="1"/>
    <col min="12" max="12" width="13.6640625" customWidth="1"/>
    <col min="13" max="13" width="8.83203125" bestFit="1" customWidth="1"/>
  </cols>
  <sheetData>
    <row r="1" spans="1:14" ht="17" customHeight="1" x14ac:dyDescent="0.2">
      <c r="A1" t="s">
        <v>1010</v>
      </c>
      <c r="D1">
        <v>4</v>
      </c>
      <c r="E1">
        <v>5</v>
      </c>
      <c r="F1">
        <v>6</v>
      </c>
      <c r="G1">
        <v>7</v>
      </c>
      <c r="H1">
        <v>8</v>
      </c>
      <c r="I1">
        <v>9</v>
      </c>
      <c r="J1">
        <v>10</v>
      </c>
      <c r="K1">
        <v>11</v>
      </c>
      <c r="L1">
        <v>12</v>
      </c>
      <c r="M1">
        <v>13</v>
      </c>
    </row>
    <row r="2" spans="1:14" s="2" customFormat="1" x14ac:dyDescent="0.2">
      <c r="A2" s="2" t="s">
        <v>54</v>
      </c>
      <c r="B2" s="2" t="s">
        <v>55</v>
      </c>
      <c r="C2" s="2" t="s">
        <v>56</v>
      </c>
      <c r="D2" s="2" t="s">
        <v>57</v>
      </c>
      <c r="E2" s="2" t="s">
        <v>58</v>
      </c>
      <c r="F2" s="2" t="s">
        <v>59</v>
      </c>
      <c r="G2" s="2" t="s">
        <v>60</v>
      </c>
      <c r="H2" s="2" t="s">
        <v>61</v>
      </c>
      <c r="I2" s="2" t="s">
        <v>62</v>
      </c>
      <c r="J2" s="2" t="s">
        <v>63</v>
      </c>
      <c r="K2" s="2" t="s">
        <v>64</v>
      </c>
      <c r="L2" s="2" t="s">
        <v>219</v>
      </c>
      <c r="M2" s="2" t="s">
        <v>65</v>
      </c>
      <c r="N2" s="3"/>
    </row>
    <row r="3" spans="1:14" x14ac:dyDescent="0.2">
      <c r="A3" t="s">
        <v>66</v>
      </c>
      <c r="B3" t="s">
        <v>67</v>
      </c>
      <c r="C3" t="s">
        <v>68</v>
      </c>
      <c r="D3">
        <f>enriched_RS!D3</f>
        <v>0</v>
      </c>
      <c r="E3">
        <f>enriched_RS!E3</f>
        <v>0</v>
      </c>
      <c r="F3">
        <f>IF(OR(enriched_RS!F3=0,enriched_RS!F3&gt;1),'general assumptions'!$B$3,enriched_RS!F3)</f>
        <v>0.3</v>
      </c>
      <c r="G3">
        <f>IF(OR(enriched_RS!G3=0,enriched_RS!G3&gt;1),'general assumptions'!$B$4,enriched_RS!G3)</f>
        <v>0.4</v>
      </c>
      <c r="H3">
        <f>enriched_RS!H3</f>
        <v>4200</v>
      </c>
      <c r="I3">
        <f>enriched_RS!I3</f>
        <v>0</v>
      </c>
      <c r="J3">
        <f>enriched_RS!J3</f>
        <v>0</v>
      </c>
      <c r="K3">
        <f>enriched_RS!K3</f>
        <v>0</v>
      </c>
      <c r="M3" t="s">
        <v>992</v>
      </c>
    </row>
    <row r="4" spans="1:14" x14ac:dyDescent="0.2">
      <c r="A4" t="s">
        <v>71</v>
      </c>
      <c r="B4" t="s">
        <v>72</v>
      </c>
      <c r="C4" t="s">
        <v>68</v>
      </c>
      <c r="D4">
        <f>enriched_RS!D4</f>
        <v>0</v>
      </c>
      <c r="E4">
        <f>enriched_RS!E4</f>
        <v>0</v>
      </c>
      <c r="F4">
        <f>IF(OR(enriched_RS!F4=0,enriched_RS!F4&gt;1),'general assumptions'!$B$3,enriched_RS!F4)</f>
        <v>0.3</v>
      </c>
      <c r="G4">
        <f>IF(OR(enriched_RS!G4=0,enriched_RS!G4&gt;1),'general assumptions'!$B$4,enriched_RS!G4)</f>
        <v>0.4</v>
      </c>
      <c r="H4">
        <f>enriched_RS!H4</f>
        <v>3920</v>
      </c>
      <c r="I4">
        <f>enriched_RS!I4</f>
        <v>0</v>
      </c>
      <c r="J4">
        <f>enriched_RS!J4</f>
        <v>0</v>
      </c>
      <c r="K4">
        <f>enriched_RS!K4</f>
        <v>0</v>
      </c>
      <c r="M4" t="s">
        <v>992</v>
      </c>
    </row>
    <row r="5" spans="1:14" x14ac:dyDescent="0.2">
      <c r="A5" t="s">
        <v>69</v>
      </c>
      <c r="B5" t="s">
        <v>70</v>
      </c>
      <c r="C5" t="s">
        <v>68</v>
      </c>
      <c r="D5">
        <f>enriched_RS!D5</f>
        <v>0</v>
      </c>
      <c r="E5">
        <f>enriched_RS!E5</f>
        <v>0</v>
      </c>
      <c r="F5">
        <f>IF(OR(enriched_RS!F5=0,enriched_RS!F5&gt;1),'general assumptions'!$B$3,enriched_RS!F5)</f>
        <v>0.3</v>
      </c>
      <c r="G5">
        <f>IF(OR(enriched_RS!G5=0,enriched_RS!G5&gt;1),'general assumptions'!$B$4,enriched_RS!G5)</f>
        <v>0.4</v>
      </c>
      <c r="H5">
        <f>enriched_RS!H5</f>
        <v>6500</v>
      </c>
      <c r="I5">
        <f>enriched_RS!I5</f>
        <v>0</v>
      </c>
      <c r="J5">
        <f>enriched_RS!J5</f>
        <v>0</v>
      </c>
      <c r="K5">
        <f>enriched_RS!K5</f>
        <v>0</v>
      </c>
      <c r="M5" t="s">
        <v>992</v>
      </c>
    </row>
    <row r="6" spans="1:14" x14ac:dyDescent="0.2">
      <c r="A6" t="s">
        <v>32</v>
      </c>
      <c r="B6" t="s">
        <v>87</v>
      </c>
      <c r="C6" t="s">
        <v>68</v>
      </c>
      <c r="D6">
        <f>enriched_RS!D6</f>
        <v>14.24</v>
      </c>
      <c r="E6">
        <f>enriched_RS!E6</f>
        <v>131</v>
      </c>
      <c r="F6">
        <f>IF(OR(enriched_RS!F6=0,enriched_RS!F6&gt;1),'general assumptions'!$B$3,enriched_RS!F6)</f>
        <v>5.8999999999999997E-2</v>
      </c>
      <c r="G6">
        <f>IF(OR(enriched_RS!G6=0,enriched_RS!G6&gt;1),'general assumptions'!$B$4,enriched_RS!G6)</f>
        <v>0.54100000000000004</v>
      </c>
      <c r="H6">
        <f>enriched_RS!H6</f>
        <v>5320</v>
      </c>
      <c r="I6">
        <f>enriched_RS!I6</f>
        <v>4637.3940000000002</v>
      </c>
      <c r="J6">
        <f>enriched_RS!J6</f>
        <v>272.63499999999999</v>
      </c>
      <c r="K6">
        <f>enriched_RS!K6</f>
        <v>2508.8910000000001</v>
      </c>
      <c r="M6" t="s">
        <v>992</v>
      </c>
    </row>
    <row r="7" spans="1:14" x14ac:dyDescent="0.2">
      <c r="A7" t="s">
        <v>36</v>
      </c>
      <c r="B7" t="s">
        <v>116</v>
      </c>
      <c r="C7" t="s">
        <v>68</v>
      </c>
      <c r="D7">
        <f>enriched_RS!D7</f>
        <v>172.58</v>
      </c>
      <c r="E7">
        <f>enriched_RS!E7</f>
        <v>243.56</v>
      </c>
      <c r="F7">
        <f>IF(OR(enriched_RS!F7=0,enriched_RS!F7&gt;1),'general assumptions'!$B$3,enriched_RS!F7)</f>
        <v>0.28599999999999998</v>
      </c>
      <c r="G7">
        <f>IF(OR(enriched_RS!G7=0,enriched_RS!G7&gt;1),'general assumptions'!$B$4,enriched_RS!G7)</f>
        <v>0.40300000000000002</v>
      </c>
      <c r="H7">
        <f>enriched_RS!H7</f>
        <v>4589.25</v>
      </c>
      <c r="I7">
        <f>enriched_RS!I7</f>
        <v>9975.5999999999894</v>
      </c>
      <c r="J7">
        <f>enriched_RS!J7</f>
        <v>2851.1770000000001</v>
      </c>
      <c r="K7">
        <f>enriched_RS!K7</f>
        <v>4023.9279999999999</v>
      </c>
      <c r="M7" t="s">
        <v>992</v>
      </c>
    </row>
    <row r="8" spans="1:14" x14ac:dyDescent="0.2">
      <c r="A8" t="s">
        <v>117</v>
      </c>
      <c r="B8" t="s">
        <v>118</v>
      </c>
      <c r="C8" t="s">
        <v>68</v>
      </c>
      <c r="D8">
        <f>enriched_RS!D8</f>
        <v>0</v>
      </c>
      <c r="E8">
        <f>enriched_RS!E8</f>
        <v>0</v>
      </c>
      <c r="F8">
        <f>IF(OR(enriched_RS!F8=0,enriched_RS!F8&gt;1),'general assumptions'!$B$3,enriched_RS!F8)</f>
        <v>0.3</v>
      </c>
      <c r="G8">
        <f>IF(OR(enriched_RS!G8=0,enriched_RS!G8&gt;1),'general assumptions'!$B$4,enriched_RS!G8)</f>
        <v>0.4</v>
      </c>
      <c r="H8">
        <f>enriched_RS!H8</f>
        <v>4589.25</v>
      </c>
      <c r="I8">
        <f>enriched_RS!I8</f>
        <v>0</v>
      </c>
      <c r="J8">
        <f>enriched_RS!J8</f>
        <v>0</v>
      </c>
      <c r="K8">
        <f>enriched_RS!K8</f>
        <v>0</v>
      </c>
      <c r="M8" t="s">
        <v>992</v>
      </c>
    </row>
    <row r="9" spans="1:14" x14ac:dyDescent="0.2">
      <c r="A9" t="s">
        <v>73</v>
      </c>
      <c r="B9" t="s">
        <v>74</v>
      </c>
      <c r="C9" t="s">
        <v>68</v>
      </c>
      <c r="D9">
        <f>enriched_RS!D9</f>
        <v>0</v>
      </c>
      <c r="E9">
        <f>enriched_RS!E9</f>
        <v>0</v>
      </c>
      <c r="F9">
        <f>IF(OR(enriched_RS!F9=0,enriched_RS!F9&gt;1),'general assumptions'!$B$3,enriched_RS!F9)</f>
        <v>0.3</v>
      </c>
      <c r="G9">
        <f>IF(OR(enriched_RS!G9=0,enriched_RS!G9&gt;1),'general assumptions'!$B$4,enriched_RS!G9)</f>
        <v>0.4</v>
      </c>
      <c r="H9">
        <f>enriched_RS!H9</f>
        <v>8500</v>
      </c>
      <c r="I9">
        <f>enriched_RS!I9</f>
        <v>0</v>
      </c>
      <c r="J9">
        <f>enriched_RS!J9</f>
        <v>0</v>
      </c>
      <c r="K9">
        <f>enriched_RS!K9</f>
        <v>0</v>
      </c>
      <c r="M9" t="s">
        <v>992</v>
      </c>
    </row>
    <row r="10" spans="1:14" x14ac:dyDescent="0.2">
      <c r="A10" t="s">
        <v>37</v>
      </c>
      <c r="B10" t="s">
        <v>126</v>
      </c>
      <c r="C10" t="s">
        <v>68</v>
      </c>
      <c r="D10">
        <f>enriched_RS!D10</f>
        <v>0</v>
      </c>
      <c r="E10">
        <f>enriched_RS!E10</f>
        <v>0</v>
      </c>
      <c r="F10">
        <f>IF(OR(enriched_RS!F10=0,enriched_RS!F10&gt;1),'general assumptions'!$B$3,enriched_RS!F10)</f>
        <v>0.3</v>
      </c>
      <c r="G10">
        <f>IF(OR(enriched_RS!G10=0,enriched_RS!G10&gt;1),'general assumptions'!$B$4,enriched_RS!G10)</f>
        <v>0.4</v>
      </c>
      <c r="H10">
        <f>enriched_RS!H10</f>
        <v>4589.25</v>
      </c>
      <c r="I10">
        <f>enriched_RS!I10</f>
        <v>0</v>
      </c>
      <c r="J10">
        <f>enriched_RS!J10</f>
        <v>0</v>
      </c>
      <c r="K10">
        <f>enriched_RS!K10</f>
        <v>0</v>
      </c>
      <c r="M10" t="s">
        <v>992</v>
      </c>
    </row>
    <row r="11" spans="1:14" x14ac:dyDescent="0.2">
      <c r="A11" t="s">
        <v>75</v>
      </c>
      <c r="B11" t="s">
        <v>76</v>
      </c>
      <c r="C11" t="s">
        <v>68</v>
      </c>
      <c r="D11">
        <f>enriched_RS!D11</f>
        <v>0</v>
      </c>
      <c r="E11">
        <f>enriched_RS!E11</f>
        <v>0</v>
      </c>
      <c r="F11">
        <f>IF(OR(enriched_RS!F11=0,enriched_RS!F11&gt;1),'general assumptions'!$B$3,enriched_RS!F11)</f>
        <v>0.3</v>
      </c>
      <c r="G11">
        <f>IF(OR(enriched_RS!G11=0,enriched_RS!G11&gt;1),'general assumptions'!$B$4,enriched_RS!G11)</f>
        <v>0.4</v>
      </c>
      <c r="H11">
        <f>enriched_RS!H11</f>
        <v>8500</v>
      </c>
      <c r="I11">
        <f>enriched_RS!I11</f>
        <v>0</v>
      </c>
      <c r="J11">
        <f>enriched_RS!J11</f>
        <v>0</v>
      </c>
      <c r="K11">
        <f>enriched_RS!K11</f>
        <v>0</v>
      </c>
      <c r="M11" t="s">
        <v>992</v>
      </c>
    </row>
    <row r="12" spans="1:14" x14ac:dyDescent="0.2">
      <c r="A12" t="s">
        <v>127</v>
      </c>
      <c r="B12" t="s">
        <v>128</v>
      </c>
      <c r="C12" t="s">
        <v>68</v>
      </c>
      <c r="D12">
        <f>enriched_RS!D12</f>
        <v>0</v>
      </c>
      <c r="E12">
        <f>enriched_RS!E12</f>
        <v>0</v>
      </c>
      <c r="F12">
        <f>IF(OR(enriched_RS!F12=0,enriched_RS!F12&gt;1),'general assumptions'!$B$3,enriched_RS!F12)</f>
        <v>0.3</v>
      </c>
      <c r="G12">
        <f>IF(OR(enriched_RS!G12=0,enriched_RS!G12&gt;1),'general assumptions'!$B$4,enriched_RS!G12)</f>
        <v>0.4</v>
      </c>
      <c r="H12">
        <f>enriched_RS!H12</f>
        <v>4589.25</v>
      </c>
      <c r="I12">
        <f>enriched_RS!I12</f>
        <v>0</v>
      </c>
      <c r="J12">
        <f>enriched_RS!J12</f>
        <v>0</v>
      </c>
      <c r="K12">
        <f>enriched_RS!K12</f>
        <v>0</v>
      </c>
      <c r="M12" t="s">
        <v>992</v>
      </c>
    </row>
    <row r="13" spans="1:14" x14ac:dyDescent="0.2">
      <c r="A13" t="s">
        <v>41</v>
      </c>
      <c r="B13" t="s">
        <v>77</v>
      </c>
      <c r="C13" t="s">
        <v>68</v>
      </c>
      <c r="D13">
        <f>enriched_RS!D13</f>
        <v>5.12</v>
      </c>
      <c r="E13">
        <f>enriched_RS!E13</f>
        <v>18.600000000000001</v>
      </c>
      <c r="F13">
        <f>IF(OR(enriched_RS!F13=0,enriched_RS!F13&gt;1),'general assumptions'!$B$3,enriched_RS!F13)</f>
        <v>0.185</v>
      </c>
      <c r="G13">
        <f>IF(OR(enriched_RS!G13=0,enriched_RS!G13&gt;1),'general assumptions'!$B$4,enriched_RS!G13)</f>
        <v>0.67400000000000004</v>
      </c>
      <c r="H13">
        <f>enriched_RS!H13</f>
        <v>2225.39</v>
      </c>
      <c r="I13">
        <f>enriched_RS!I13</f>
        <v>221.197</v>
      </c>
      <c r="J13">
        <f>enriched_RS!J13</f>
        <v>41.018000000000001</v>
      </c>
      <c r="K13">
        <f>enriched_RS!K13</f>
        <v>148.982</v>
      </c>
      <c r="M13" t="s">
        <v>992</v>
      </c>
    </row>
    <row r="14" spans="1:14" x14ac:dyDescent="0.2">
      <c r="A14" t="s">
        <v>78</v>
      </c>
      <c r="B14" t="s">
        <v>79</v>
      </c>
      <c r="C14" t="s">
        <v>68</v>
      </c>
      <c r="D14">
        <f>enriched_RS!D14</f>
        <v>0</v>
      </c>
      <c r="E14">
        <f>enriched_RS!E14</f>
        <v>0</v>
      </c>
      <c r="F14">
        <f>IF(OR(enriched_RS!F14=0,enriched_RS!F14&gt;1),'general assumptions'!$B$3,enriched_RS!F14)</f>
        <v>0.3</v>
      </c>
      <c r="G14">
        <f>IF(OR(enriched_RS!G14=0,enriched_RS!G14&gt;1),'general assumptions'!$B$4,enriched_RS!G14)</f>
        <v>0.4</v>
      </c>
      <c r="H14">
        <f>enriched_RS!H14</f>
        <v>2225.39</v>
      </c>
      <c r="I14">
        <f>enriched_RS!I14</f>
        <v>0</v>
      </c>
      <c r="J14">
        <f>enriched_RS!J14</f>
        <v>0</v>
      </c>
      <c r="K14">
        <f>enriched_RS!K14</f>
        <v>0</v>
      </c>
      <c r="M14" t="s">
        <v>992</v>
      </c>
    </row>
    <row r="15" spans="1:14" x14ac:dyDescent="0.2">
      <c r="A15" t="s">
        <v>39</v>
      </c>
      <c r="B15" t="s">
        <v>204</v>
      </c>
      <c r="C15" t="s">
        <v>68</v>
      </c>
      <c r="D15">
        <f>enriched_RS!D15</f>
        <v>2.57</v>
      </c>
      <c r="E15">
        <f>enriched_RS!E15</f>
        <v>0</v>
      </c>
      <c r="F15">
        <f>IF(OR(enriched_RS!F15=0,enriched_RS!F15&gt;1),'general assumptions'!$B$3,enriched_RS!F15)</f>
        <v>0.84399999999999997</v>
      </c>
      <c r="G15">
        <f>IF(OR(enriched_RS!G15=0,enriched_RS!G15&gt;1),'general assumptions'!$B$4,enriched_RS!G15)</f>
        <v>0.4</v>
      </c>
      <c r="H15">
        <f>enriched_RS!H15</f>
        <v>2225.39</v>
      </c>
      <c r="I15">
        <f>enriched_RS!I15</f>
        <v>24.39</v>
      </c>
      <c r="J15">
        <f>enriched_RS!J15</f>
        <v>20.585000000000001</v>
      </c>
      <c r="K15">
        <f>enriched_RS!K15</f>
        <v>0</v>
      </c>
      <c r="M15" t="s">
        <v>992</v>
      </c>
    </row>
    <row r="16" spans="1:14" x14ac:dyDescent="0.2">
      <c r="A16" t="s">
        <v>205</v>
      </c>
      <c r="B16" t="s">
        <v>206</v>
      </c>
      <c r="C16" t="s">
        <v>68</v>
      </c>
      <c r="D16">
        <f>enriched_RS!D16</f>
        <v>0</v>
      </c>
      <c r="E16">
        <f>enriched_RS!E16</f>
        <v>0</v>
      </c>
      <c r="F16">
        <f>IF(OR(enriched_RS!F16=0,enriched_RS!F16&gt;1),'general assumptions'!$B$3,enriched_RS!F16)</f>
        <v>0.3</v>
      </c>
      <c r="G16">
        <f>IF(OR(enriched_RS!G16=0,enriched_RS!G16&gt;1),'general assumptions'!$B$4,enriched_RS!G16)</f>
        <v>0.4</v>
      </c>
      <c r="H16">
        <f>enriched_RS!H16</f>
        <v>2225.39</v>
      </c>
      <c r="I16">
        <f>enriched_RS!I16</f>
        <v>0</v>
      </c>
      <c r="J16">
        <f>enriched_RS!J16</f>
        <v>0</v>
      </c>
      <c r="K16">
        <f>enriched_RS!K16</f>
        <v>0</v>
      </c>
      <c r="M16" t="s">
        <v>992</v>
      </c>
    </row>
    <row r="17" spans="1:13" x14ac:dyDescent="0.2">
      <c r="A17" t="s">
        <v>191</v>
      </c>
      <c r="B17" t="s">
        <v>192</v>
      </c>
      <c r="C17" t="s">
        <v>68</v>
      </c>
      <c r="D17">
        <f>enriched_RS!D17</f>
        <v>0</v>
      </c>
      <c r="E17">
        <f>enriched_RS!E17</f>
        <v>0</v>
      </c>
      <c r="F17">
        <f>IF(OR(enriched_RS!F17=0,enriched_RS!F17&gt;1),'general assumptions'!$B$3,enriched_RS!F17)</f>
        <v>0.3</v>
      </c>
      <c r="G17">
        <f>IF(OR(enriched_RS!G17=0,enriched_RS!G17&gt;1),'general assumptions'!$B$4,enriched_RS!G17)</f>
        <v>0.4</v>
      </c>
      <c r="H17">
        <f>enriched_RS!H17</f>
        <v>5350</v>
      </c>
      <c r="I17">
        <f>enriched_RS!I17</f>
        <v>0</v>
      </c>
      <c r="J17">
        <f>enriched_RS!J17</f>
        <v>0</v>
      </c>
      <c r="K17">
        <f>enriched_RS!K17</f>
        <v>0</v>
      </c>
      <c r="M17" t="s">
        <v>992</v>
      </c>
    </row>
    <row r="18" spans="1:13" x14ac:dyDescent="0.2">
      <c r="A18" t="s">
        <v>193</v>
      </c>
      <c r="B18" t="s">
        <v>194</v>
      </c>
      <c r="C18" t="s">
        <v>68</v>
      </c>
      <c r="D18">
        <f>enriched_RS!D18</f>
        <v>0</v>
      </c>
      <c r="E18">
        <f>enriched_RS!E18</f>
        <v>0</v>
      </c>
      <c r="F18">
        <f>IF(OR(enriched_RS!F18=0,enriched_RS!F18&gt;1),'general assumptions'!$B$3,enriched_RS!F18)</f>
        <v>0.3</v>
      </c>
      <c r="G18">
        <f>IF(OR(enriched_RS!G18=0,enriched_RS!G18&gt;1),'general assumptions'!$B$4,enriched_RS!G18)</f>
        <v>0.4</v>
      </c>
      <c r="H18">
        <f>enriched_RS!H18</f>
        <v>5350</v>
      </c>
      <c r="I18">
        <f>enriched_RS!I18</f>
        <v>0</v>
      </c>
      <c r="J18">
        <f>enriched_RS!J18</f>
        <v>0</v>
      </c>
      <c r="K18">
        <f>enriched_RS!K18</f>
        <v>0</v>
      </c>
      <c r="M18" t="s">
        <v>992</v>
      </c>
    </row>
    <row r="19" spans="1:13" x14ac:dyDescent="0.2">
      <c r="A19" t="s">
        <v>187</v>
      </c>
      <c r="B19" t="s">
        <v>188</v>
      </c>
      <c r="C19" t="s">
        <v>68</v>
      </c>
      <c r="D19">
        <f>enriched_RS!D19</f>
        <v>6.07</v>
      </c>
      <c r="E19">
        <f>enriched_RS!E19</f>
        <v>52.92</v>
      </c>
      <c r="F19">
        <f>IF(OR(enriched_RS!F19=0,enriched_RS!F19&gt;1),'general assumptions'!$B$3,enriched_RS!F19)</f>
        <v>0.08</v>
      </c>
      <c r="G19">
        <f>IF(OR(enriched_RS!G19=0,enriched_RS!G19&gt;1),'general assumptions'!$B$4,enriched_RS!G19)</f>
        <v>0.70099999999999996</v>
      </c>
      <c r="H19">
        <f>enriched_RS!H19</f>
        <v>2225.39</v>
      </c>
      <c r="I19">
        <f>enriched_RS!I19</f>
        <v>604.495</v>
      </c>
      <c r="J19">
        <f>enriched_RS!J19</f>
        <v>48.636000000000003</v>
      </c>
      <c r="K19">
        <f>enriched_RS!K19</f>
        <v>423.96699999999998</v>
      </c>
      <c r="M19" t="s">
        <v>992</v>
      </c>
    </row>
    <row r="20" spans="1:13" x14ac:dyDescent="0.2">
      <c r="A20" t="s">
        <v>172</v>
      </c>
      <c r="B20" t="s">
        <v>173</v>
      </c>
      <c r="C20" t="s">
        <v>68</v>
      </c>
      <c r="D20">
        <f>enriched_RS!D20</f>
        <v>2005.84</v>
      </c>
      <c r="E20">
        <f>enriched_RS!E20</f>
        <v>314.68</v>
      </c>
      <c r="F20">
        <f>IF(OR(enriched_RS!F20=0,enriched_RS!F20&gt;1),'general assumptions'!$B$3,enriched_RS!F20)</f>
        <v>0.34100000000000003</v>
      </c>
      <c r="G20">
        <f>IF(OR(enriched_RS!G20=0,enriched_RS!G20&gt;1),'general assumptions'!$B$4,enriched_RS!G20)</f>
        <v>5.2999999999999999E-2</v>
      </c>
      <c r="H20">
        <f>enriched_RS!H20</f>
        <v>2225.39</v>
      </c>
      <c r="I20">
        <f>enriched_RS!I20</f>
        <v>47185.833999999901</v>
      </c>
      <c r="J20">
        <f>enriched_RS!J20</f>
        <v>16069.5649999999</v>
      </c>
      <c r="K20">
        <f>enriched_RS!K20</f>
        <v>2521.0639999999999</v>
      </c>
      <c r="M20" t="s">
        <v>992</v>
      </c>
    </row>
    <row r="21" spans="1:13" x14ac:dyDescent="0.2">
      <c r="A21" t="s">
        <v>189</v>
      </c>
      <c r="B21" t="s">
        <v>190</v>
      </c>
      <c r="C21" t="s">
        <v>68</v>
      </c>
      <c r="D21">
        <f>enriched_RS!D21</f>
        <v>0</v>
      </c>
      <c r="E21">
        <f>enriched_RS!E21</f>
        <v>0</v>
      </c>
      <c r="F21">
        <f>IF(OR(enriched_RS!F21=0,enriched_RS!F21&gt;1),'general assumptions'!$B$3,enriched_RS!F21)</f>
        <v>0.3</v>
      </c>
      <c r="G21">
        <f>IF(OR(enriched_RS!G21=0,enriched_RS!G21&gt;1),'general assumptions'!$B$4,enriched_RS!G21)</f>
        <v>0.4</v>
      </c>
      <c r="H21">
        <f>enriched_RS!H21</f>
        <v>2225.39</v>
      </c>
      <c r="I21">
        <f>enriched_RS!I21</f>
        <v>0</v>
      </c>
      <c r="J21">
        <f>enriched_RS!J21</f>
        <v>0</v>
      </c>
      <c r="K21">
        <f>enriched_RS!K21</f>
        <v>0</v>
      </c>
      <c r="M21" t="s">
        <v>992</v>
      </c>
    </row>
    <row r="22" spans="1:13" x14ac:dyDescent="0.2">
      <c r="A22" t="s">
        <v>174</v>
      </c>
      <c r="B22" t="s">
        <v>175</v>
      </c>
      <c r="C22" t="s">
        <v>68</v>
      </c>
      <c r="D22">
        <f>enriched_RS!D22</f>
        <v>0</v>
      </c>
      <c r="E22">
        <f>enriched_RS!E22</f>
        <v>0</v>
      </c>
      <c r="F22">
        <f>IF(OR(enriched_RS!F22=0,enriched_RS!F22&gt;1),'general assumptions'!$B$3,enriched_RS!F22)</f>
        <v>0.3</v>
      </c>
      <c r="G22">
        <f>IF(OR(enriched_RS!G22=0,enriched_RS!G22&gt;1),'general assumptions'!$B$4,enriched_RS!G22)</f>
        <v>0.4</v>
      </c>
      <c r="H22">
        <f>enriched_RS!H22</f>
        <v>2225.39</v>
      </c>
      <c r="I22">
        <f>enriched_RS!I22</f>
        <v>0</v>
      </c>
      <c r="J22">
        <f>enriched_RS!J22</f>
        <v>0</v>
      </c>
      <c r="K22">
        <f>enriched_RS!K22</f>
        <v>0</v>
      </c>
      <c r="M22" t="s">
        <v>992</v>
      </c>
    </row>
    <row r="23" spans="1:13" x14ac:dyDescent="0.2">
      <c r="A23" t="s">
        <v>150</v>
      </c>
      <c r="B23" t="s">
        <v>151</v>
      </c>
      <c r="C23" t="s">
        <v>68</v>
      </c>
      <c r="D23">
        <f>enriched_RS!D23</f>
        <v>0</v>
      </c>
      <c r="E23">
        <f>enriched_RS!E23</f>
        <v>0</v>
      </c>
      <c r="F23">
        <f>IF(OR(enriched_RS!F23=0,enriched_RS!F23&gt;1),'general assumptions'!$B$3,enriched_RS!F23)</f>
        <v>0.3</v>
      </c>
      <c r="G23">
        <f>IF(OR(enriched_RS!G23=0,enriched_RS!G23&gt;1),'general assumptions'!$B$4,enriched_RS!G23)</f>
        <v>0.4</v>
      </c>
      <c r="H23">
        <f>enriched_RS!H23</f>
        <v>4589.25</v>
      </c>
      <c r="I23">
        <f>enriched_RS!I23</f>
        <v>0</v>
      </c>
      <c r="J23">
        <f>enriched_RS!J23</f>
        <v>0</v>
      </c>
      <c r="K23">
        <f>enriched_RS!K23</f>
        <v>0</v>
      </c>
      <c r="M23" t="s">
        <v>992</v>
      </c>
    </row>
    <row r="24" spans="1:13" x14ac:dyDescent="0.2">
      <c r="A24" t="s">
        <v>152</v>
      </c>
      <c r="B24" t="s">
        <v>153</v>
      </c>
      <c r="C24" t="s">
        <v>68</v>
      </c>
      <c r="D24">
        <f>enriched_RS!D24</f>
        <v>0</v>
      </c>
      <c r="E24">
        <f>enriched_RS!E24</f>
        <v>0</v>
      </c>
      <c r="F24">
        <f>IF(OR(enriched_RS!F24=0,enriched_RS!F24&gt;1),'general assumptions'!$B$3,enriched_RS!F24)</f>
        <v>0.3</v>
      </c>
      <c r="G24">
        <f>IF(OR(enriched_RS!G24=0,enriched_RS!G24&gt;1),'general assumptions'!$B$4,enriched_RS!G24)</f>
        <v>0.4</v>
      </c>
      <c r="H24">
        <f>enriched_RS!H24</f>
        <v>4589.25</v>
      </c>
      <c r="I24">
        <f>enriched_RS!I24</f>
        <v>0</v>
      </c>
      <c r="J24">
        <f>enriched_RS!J24</f>
        <v>0</v>
      </c>
      <c r="K24">
        <f>enriched_RS!K24</f>
        <v>0</v>
      </c>
      <c r="M24" t="s">
        <v>992</v>
      </c>
    </row>
    <row r="25" spans="1:13" x14ac:dyDescent="0.2">
      <c r="A25" t="s">
        <v>154</v>
      </c>
      <c r="B25" t="s">
        <v>155</v>
      </c>
      <c r="C25" t="s">
        <v>68</v>
      </c>
      <c r="D25">
        <f>enriched_RS!D25</f>
        <v>0</v>
      </c>
      <c r="E25">
        <f>enriched_RS!E25</f>
        <v>0</v>
      </c>
      <c r="F25">
        <f>IF(OR(enriched_RS!F25=0,enriched_RS!F25&gt;1),'general assumptions'!$B$3,enriched_RS!F25)</f>
        <v>0.3</v>
      </c>
      <c r="G25">
        <f>IF(OR(enriched_RS!G25=0,enriched_RS!G25&gt;1),'general assumptions'!$B$4,enriched_RS!G25)</f>
        <v>0.4</v>
      </c>
      <c r="H25">
        <f>enriched_RS!H25</f>
        <v>4568.8599999999997</v>
      </c>
      <c r="I25">
        <f>enriched_RS!I25</f>
        <v>0</v>
      </c>
      <c r="J25">
        <f>enriched_RS!J25</f>
        <v>0</v>
      </c>
      <c r="K25">
        <f>enriched_RS!K25</f>
        <v>0</v>
      </c>
      <c r="M25" t="s">
        <v>992</v>
      </c>
    </row>
    <row r="26" spans="1:13" x14ac:dyDescent="0.2">
      <c r="A26" t="s">
        <v>160</v>
      </c>
      <c r="B26" t="s">
        <v>161</v>
      </c>
      <c r="C26" t="s">
        <v>68</v>
      </c>
      <c r="D26">
        <f>enriched_RS!D26</f>
        <v>0</v>
      </c>
      <c r="E26">
        <f>enriched_RS!E26</f>
        <v>0</v>
      </c>
      <c r="F26">
        <f>IF(OR(enriched_RS!F26=0,enriched_RS!F26&gt;1),'general assumptions'!$B$3,enriched_RS!F26)</f>
        <v>0.3</v>
      </c>
      <c r="G26">
        <f>IF(OR(enriched_RS!G26=0,enriched_RS!G26&gt;1),'general assumptions'!$B$4,enriched_RS!G26)</f>
        <v>0.4</v>
      </c>
      <c r="H26">
        <f>enriched_RS!H26</f>
        <v>8300</v>
      </c>
      <c r="I26">
        <f>enriched_RS!I26</f>
        <v>0</v>
      </c>
      <c r="J26">
        <f>enriched_RS!J26</f>
        <v>0</v>
      </c>
      <c r="K26">
        <f>enriched_RS!K26</f>
        <v>0</v>
      </c>
      <c r="M26" t="s">
        <v>992</v>
      </c>
    </row>
    <row r="27" spans="1:13" x14ac:dyDescent="0.2">
      <c r="A27" t="s">
        <v>166</v>
      </c>
      <c r="B27" t="s">
        <v>167</v>
      </c>
      <c r="C27" t="s">
        <v>68</v>
      </c>
      <c r="D27">
        <f>enriched_RS!D27</f>
        <v>0</v>
      </c>
      <c r="E27">
        <f>enriched_RS!E27</f>
        <v>0</v>
      </c>
      <c r="F27">
        <f>IF(OR(enriched_RS!F27=0,enriched_RS!F27&gt;1),'general assumptions'!$B$3,enriched_RS!F27)</f>
        <v>0.3</v>
      </c>
      <c r="G27">
        <f>IF(OR(enriched_RS!G27=0,enriched_RS!G27&gt;1),'general assumptions'!$B$4,enriched_RS!G27)</f>
        <v>0.4</v>
      </c>
      <c r="H27">
        <f>enriched_RS!H27</f>
        <v>2225.39</v>
      </c>
      <c r="I27">
        <f>enriched_RS!I27</f>
        <v>0</v>
      </c>
      <c r="J27">
        <f>enriched_RS!J27</f>
        <v>0</v>
      </c>
      <c r="K27">
        <f>enriched_RS!K27</f>
        <v>0</v>
      </c>
      <c r="M27" t="s">
        <v>992</v>
      </c>
    </row>
    <row r="28" spans="1:13" x14ac:dyDescent="0.2">
      <c r="A28" t="s">
        <v>146</v>
      </c>
      <c r="B28" t="s">
        <v>147</v>
      </c>
      <c r="C28" t="s">
        <v>68</v>
      </c>
      <c r="D28">
        <f>enriched_RS!D28</f>
        <v>0</v>
      </c>
      <c r="E28">
        <f>enriched_RS!E28</f>
        <v>0</v>
      </c>
      <c r="F28">
        <f>IF(OR(enriched_RS!F28=0,enriched_RS!F28&gt;1),'general assumptions'!$B$3,enriched_RS!F28)</f>
        <v>0.3</v>
      </c>
      <c r="G28">
        <f>IF(OR(enriched_RS!G28=0,enriched_RS!G28&gt;1),'general assumptions'!$B$4,enriched_RS!G28)</f>
        <v>0.4</v>
      </c>
      <c r="H28">
        <f>enriched_RS!H28</f>
        <v>2225.39</v>
      </c>
      <c r="I28">
        <f>enriched_RS!I28</f>
        <v>0</v>
      </c>
      <c r="J28">
        <f>enriched_RS!J28</f>
        <v>0</v>
      </c>
      <c r="K28">
        <f>enriched_RS!K28</f>
        <v>0</v>
      </c>
      <c r="M28" t="s">
        <v>992</v>
      </c>
    </row>
    <row r="29" spans="1:13" x14ac:dyDescent="0.2">
      <c r="A29" t="s">
        <v>106</v>
      </c>
      <c r="B29" t="s">
        <v>107</v>
      </c>
      <c r="C29" t="s">
        <v>81</v>
      </c>
      <c r="D29">
        <f>enriched_RS!D29</f>
        <v>0</v>
      </c>
      <c r="E29">
        <f>enriched_RS!E29</f>
        <v>0</v>
      </c>
      <c r="F29">
        <f>enriched_RS!F29</f>
        <v>0</v>
      </c>
      <c r="G29">
        <f>IF(OR(enriched_RS!G29=0,enriched_RS!G29&gt;1),'general assumptions'!$B$5,enriched_RS!G29)</f>
        <v>0.85</v>
      </c>
      <c r="H29">
        <f>enriched_RS!H29</f>
        <v>6000</v>
      </c>
      <c r="I29">
        <f>enriched_RS!I29</f>
        <v>0</v>
      </c>
      <c r="J29">
        <f>enriched_RS!J29</f>
        <v>0</v>
      </c>
      <c r="K29">
        <f>enriched_RS!K29</f>
        <v>0</v>
      </c>
      <c r="M29" t="s">
        <v>992</v>
      </c>
    </row>
    <row r="30" spans="1:13" x14ac:dyDescent="0.2">
      <c r="A30" t="s">
        <v>108</v>
      </c>
      <c r="B30" t="s">
        <v>109</v>
      </c>
      <c r="C30" t="s">
        <v>81</v>
      </c>
      <c r="D30">
        <f>enriched_RS!D30</f>
        <v>0</v>
      </c>
      <c r="E30">
        <f>enriched_RS!E30</f>
        <v>0</v>
      </c>
      <c r="F30">
        <f>enriched_RS!F30</f>
        <v>0</v>
      </c>
      <c r="G30">
        <f>IF(OR(enriched_RS!G30=0,enriched_RS!G30&gt;1),'general assumptions'!$B$5,enriched_RS!G30)</f>
        <v>0.85</v>
      </c>
      <c r="H30">
        <f>enriched_RS!H30</f>
        <v>6000</v>
      </c>
      <c r="I30">
        <f>enriched_RS!I30</f>
        <v>0</v>
      </c>
      <c r="J30">
        <f>enriched_RS!J30</f>
        <v>0</v>
      </c>
      <c r="K30">
        <f>enriched_RS!K30</f>
        <v>0</v>
      </c>
      <c r="M30" t="s">
        <v>992</v>
      </c>
    </row>
    <row r="31" spans="1:13" x14ac:dyDescent="0.2">
      <c r="A31" t="s">
        <v>110</v>
      </c>
      <c r="B31" t="s">
        <v>111</v>
      </c>
      <c r="C31" t="s">
        <v>81</v>
      </c>
      <c r="D31">
        <f>enriched_RS!D31</f>
        <v>0</v>
      </c>
      <c r="E31">
        <f>enriched_RS!E31</f>
        <v>0</v>
      </c>
      <c r="F31">
        <f>enriched_RS!F31</f>
        <v>0</v>
      </c>
      <c r="G31">
        <f>IF(OR(enriched_RS!G31=0,enriched_RS!G31&gt;1),'general assumptions'!$B$5,enriched_RS!G31)</f>
        <v>0.85</v>
      </c>
      <c r="H31">
        <f>enriched_RS!H31</f>
        <v>6000</v>
      </c>
      <c r="I31">
        <f>enriched_RS!I31</f>
        <v>0</v>
      </c>
      <c r="J31">
        <f>enriched_RS!J31</f>
        <v>0</v>
      </c>
      <c r="K31">
        <f>enriched_RS!K31</f>
        <v>0</v>
      </c>
      <c r="M31" t="s">
        <v>992</v>
      </c>
    </row>
    <row r="32" spans="1:13" x14ac:dyDescent="0.2">
      <c r="A32" t="s">
        <v>88</v>
      </c>
      <c r="B32" t="s">
        <v>89</v>
      </c>
      <c r="C32" t="s">
        <v>81</v>
      </c>
      <c r="D32">
        <f>enriched_RS!D32</f>
        <v>0</v>
      </c>
      <c r="E32">
        <f>enriched_RS!E32</f>
        <v>5.52</v>
      </c>
      <c r="F32">
        <f>enriched_RS!F32</f>
        <v>0</v>
      </c>
      <c r="G32">
        <f>IF(OR(enriched_RS!G32=0,enriched_RS!G32&gt;1),'general assumptions'!$B$5,enriched_RS!G32)</f>
        <v>0.748</v>
      </c>
      <c r="H32">
        <f>enriched_RS!H32</f>
        <v>6000</v>
      </c>
      <c r="I32">
        <f>enriched_RS!I32</f>
        <v>159.37099999999899</v>
      </c>
      <c r="J32">
        <f>enriched_RS!J32</f>
        <v>0</v>
      </c>
      <c r="K32">
        <f>enriched_RS!K32</f>
        <v>119.152</v>
      </c>
      <c r="M32" t="s">
        <v>992</v>
      </c>
    </row>
    <row r="33" spans="1:13" x14ac:dyDescent="0.2">
      <c r="A33" t="s">
        <v>33</v>
      </c>
      <c r="B33" t="s">
        <v>179</v>
      </c>
      <c r="C33" t="s">
        <v>81</v>
      </c>
      <c r="D33">
        <f>enriched_RS!D33</f>
        <v>0</v>
      </c>
      <c r="E33">
        <f>enriched_RS!E33</f>
        <v>95.86</v>
      </c>
      <c r="F33">
        <f>enriched_RS!F33</f>
        <v>0</v>
      </c>
      <c r="G33">
        <f>IF(OR(enriched_RS!G33=0,enriched_RS!G33&gt;1),'general assumptions'!$B$5,enriched_RS!G33)</f>
        <v>0.82699999999999996</v>
      </c>
      <c r="H33">
        <f>enriched_RS!H33</f>
        <v>6000</v>
      </c>
      <c r="I33">
        <f>enriched_RS!I33</f>
        <v>2503.8939999999998</v>
      </c>
      <c r="J33">
        <f>enriched_RS!J33</f>
        <v>0</v>
      </c>
      <c r="K33">
        <f>enriched_RS!K33</f>
        <v>2070.5680000000002</v>
      </c>
      <c r="M33" t="s">
        <v>992</v>
      </c>
    </row>
    <row r="34" spans="1:13" x14ac:dyDescent="0.2">
      <c r="A34" t="s">
        <v>140</v>
      </c>
      <c r="B34" t="s">
        <v>141</v>
      </c>
      <c r="C34" t="s">
        <v>81</v>
      </c>
      <c r="D34">
        <f>enriched_RS!D34</f>
        <v>0</v>
      </c>
      <c r="E34">
        <f>enriched_RS!E34</f>
        <v>0</v>
      </c>
      <c r="F34">
        <f>enriched_RS!F34</f>
        <v>0</v>
      </c>
      <c r="G34">
        <f>IF(OR(enriched_RS!G34=0,enriched_RS!G34&gt;1),'general assumptions'!$B$5,enriched_RS!G34)</f>
        <v>0.85</v>
      </c>
      <c r="H34">
        <f>enriched_RS!H34</f>
        <v>6000</v>
      </c>
      <c r="I34">
        <f>enriched_RS!I34</f>
        <v>0</v>
      </c>
      <c r="J34">
        <f>enriched_RS!J34</f>
        <v>0</v>
      </c>
      <c r="K34">
        <f>enriched_RS!K34</f>
        <v>0</v>
      </c>
      <c r="M34" t="s">
        <v>992</v>
      </c>
    </row>
    <row r="35" spans="1:13" x14ac:dyDescent="0.2">
      <c r="A35" t="s">
        <v>38</v>
      </c>
      <c r="B35" t="s">
        <v>123</v>
      </c>
      <c r="C35" t="s">
        <v>81</v>
      </c>
      <c r="D35">
        <f>enriched_RS!D35</f>
        <v>0</v>
      </c>
      <c r="E35">
        <f>enriched_RS!E35</f>
        <v>771.09</v>
      </c>
      <c r="F35">
        <f>enriched_RS!F35</f>
        <v>0</v>
      </c>
      <c r="G35">
        <f>IF(OR(enriched_RS!G35=0,enriched_RS!G35&gt;1),'general assumptions'!$B$5,enriched_RS!G35)</f>
        <v>0.92700000000000005</v>
      </c>
      <c r="H35">
        <f>enriched_RS!H35</f>
        <v>6000</v>
      </c>
      <c r="I35">
        <f>enriched_RS!I35</f>
        <v>17970.098000000002</v>
      </c>
      <c r="J35">
        <f>enriched_RS!J35</f>
        <v>0</v>
      </c>
      <c r="K35">
        <f>enriched_RS!K35</f>
        <v>16655.473000000002</v>
      </c>
      <c r="M35" t="s">
        <v>992</v>
      </c>
    </row>
    <row r="36" spans="1:13" x14ac:dyDescent="0.2">
      <c r="A36" t="s">
        <v>40</v>
      </c>
      <c r="B36" t="s">
        <v>207</v>
      </c>
      <c r="C36" t="s">
        <v>81</v>
      </c>
      <c r="D36">
        <f>enriched_RS!D36</f>
        <v>0</v>
      </c>
      <c r="E36">
        <f>enriched_RS!E36</f>
        <v>0</v>
      </c>
      <c r="F36">
        <f>enriched_RS!F36</f>
        <v>0</v>
      </c>
      <c r="G36">
        <f>IF(OR(enriched_RS!G36=0,enriched_RS!G36&gt;1),'general assumptions'!$B$5,enriched_RS!G36)</f>
        <v>0.85</v>
      </c>
      <c r="H36">
        <f>enriched_RS!H36</f>
        <v>6000</v>
      </c>
      <c r="I36">
        <f>enriched_RS!I36</f>
        <v>0</v>
      </c>
      <c r="J36">
        <f>enriched_RS!J36</f>
        <v>0</v>
      </c>
      <c r="K36">
        <f>enriched_RS!K36</f>
        <v>0</v>
      </c>
      <c r="M36" t="s">
        <v>992</v>
      </c>
    </row>
    <row r="37" spans="1:13" x14ac:dyDescent="0.2">
      <c r="A37" t="s">
        <v>42</v>
      </c>
      <c r="B37" t="s">
        <v>80</v>
      </c>
      <c r="C37" t="s">
        <v>81</v>
      </c>
      <c r="D37">
        <f>enriched_RS!D37</f>
        <v>0</v>
      </c>
      <c r="E37">
        <f>enriched_RS!E37</f>
        <v>6.85</v>
      </c>
      <c r="F37">
        <f>enriched_RS!F37</f>
        <v>0</v>
      </c>
      <c r="G37">
        <f>IF(OR(enriched_RS!G37=0,enriched_RS!G37&gt;1),'general assumptions'!$B$5,enriched_RS!G37)</f>
        <v>0.80300000000000005</v>
      </c>
      <c r="H37">
        <f>enriched_RS!H37</f>
        <v>6000</v>
      </c>
      <c r="I37">
        <f>enriched_RS!I37</f>
        <v>184.25800000000001</v>
      </c>
      <c r="J37">
        <f>enriched_RS!J37</f>
        <v>0</v>
      </c>
      <c r="K37">
        <f>enriched_RS!K37</f>
        <v>148</v>
      </c>
      <c r="M37" t="s">
        <v>992</v>
      </c>
    </row>
    <row r="38" spans="1:13" x14ac:dyDescent="0.2">
      <c r="A38" t="s">
        <v>142</v>
      </c>
      <c r="B38" t="s">
        <v>143</v>
      </c>
      <c r="C38" t="s">
        <v>81</v>
      </c>
      <c r="D38">
        <f>enriched_RS!D38</f>
        <v>0</v>
      </c>
      <c r="E38">
        <f>enriched_RS!E38</f>
        <v>0</v>
      </c>
      <c r="F38">
        <f>enriched_RS!F38</f>
        <v>0</v>
      </c>
      <c r="G38">
        <f>IF(OR(enriched_RS!G38=0,enriched_RS!G38&gt;1),'general assumptions'!$B$5,enriched_RS!G38)</f>
        <v>0.85</v>
      </c>
      <c r="H38">
        <f>enriched_RS!H38</f>
        <v>6000</v>
      </c>
      <c r="I38">
        <f>enriched_RS!I38</f>
        <v>0</v>
      </c>
      <c r="J38">
        <f>enriched_RS!J38</f>
        <v>0</v>
      </c>
      <c r="K38">
        <f>enriched_RS!K38</f>
        <v>0</v>
      </c>
      <c r="M38" t="s">
        <v>992</v>
      </c>
    </row>
    <row r="39" spans="1:13" x14ac:dyDescent="0.2">
      <c r="A39" t="s">
        <v>90</v>
      </c>
      <c r="B39" t="s">
        <v>91</v>
      </c>
      <c r="C39" t="s">
        <v>81</v>
      </c>
      <c r="D39">
        <f>enriched_RS!D39</f>
        <v>0</v>
      </c>
      <c r="E39">
        <f>enriched_RS!E39</f>
        <v>0</v>
      </c>
      <c r="F39">
        <f>enriched_RS!F39</f>
        <v>0</v>
      </c>
      <c r="G39">
        <f>IF(OR(enriched_RS!G39=0,enriched_RS!G39&gt;1),'general assumptions'!$B$5,enriched_RS!G39)</f>
        <v>0.85</v>
      </c>
      <c r="H39">
        <f>enriched_RS!H39</f>
        <v>6000</v>
      </c>
      <c r="I39">
        <f>enriched_RS!I39</f>
        <v>0</v>
      </c>
      <c r="J39">
        <f>enriched_RS!J39</f>
        <v>0</v>
      </c>
      <c r="K39">
        <f>enriched_RS!K39</f>
        <v>0</v>
      </c>
      <c r="M39" t="s">
        <v>992</v>
      </c>
    </row>
    <row r="40" spans="1:13" x14ac:dyDescent="0.2">
      <c r="A40" t="s">
        <v>180</v>
      </c>
      <c r="B40" t="s">
        <v>181</v>
      </c>
      <c r="C40" t="s">
        <v>81</v>
      </c>
      <c r="D40">
        <f>enriched_RS!D40</f>
        <v>0</v>
      </c>
      <c r="E40">
        <f>enriched_RS!E40</f>
        <v>0</v>
      </c>
      <c r="F40">
        <f>enriched_RS!F40</f>
        <v>0</v>
      </c>
      <c r="G40">
        <f>IF(OR(enriched_RS!G40=0,enriched_RS!G40&gt;1),'general assumptions'!$B$5,enriched_RS!G40)</f>
        <v>0.85</v>
      </c>
      <c r="H40">
        <f>enriched_RS!H40</f>
        <v>6000</v>
      </c>
      <c r="I40">
        <f>enriched_RS!I40</f>
        <v>0</v>
      </c>
      <c r="J40">
        <f>enriched_RS!J40</f>
        <v>0</v>
      </c>
      <c r="K40">
        <f>enriched_RS!K40</f>
        <v>0</v>
      </c>
      <c r="M40" t="s">
        <v>992</v>
      </c>
    </row>
    <row r="41" spans="1:13" x14ac:dyDescent="0.2">
      <c r="A41" t="s">
        <v>144</v>
      </c>
      <c r="B41" t="s">
        <v>145</v>
      </c>
      <c r="C41" t="s">
        <v>81</v>
      </c>
      <c r="D41">
        <f>enriched_RS!D41</f>
        <v>0</v>
      </c>
      <c r="E41">
        <f>enriched_RS!E41</f>
        <v>0</v>
      </c>
      <c r="F41">
        <f>enriched_RS!F41</f>
        <v>0</v>
      </c>
      <c r="G41">
        <f>IF(OR(enriched_RS!G41=0,enriched_RS!G41&gt;1),'general assumptions'!$B$5,enriched_RS!G41)</f>
        <v>0.85</v>
      </c>
      <c r="H41">
        <f>enriched_RS!H41</f>
        <v>6000</v>
      </c>
      <c r="I41">
        <f>enriched_RS!I41</f>
        <v>0</v>
      </c>
      <c r="J41">
        <f>enriched_RS!J41</f>
        <v>0</v>
      </c>
      <c r="K41">
        <f>enriched_RS!K41</f>
        <v>0</v>
      </c>
      <c r="M41" t="s">
        <v>992</v>
      </c>
    </row>
    <row r="42" spans="1:13" x14ac:dyDescent="0.2">
      <c r="A42" t="s">
        <v>124</v>
      </c>
      <c r="B42" t="s">
        <v>125</v>
      </c>
      <c r="C42" t="s">
        <v>81</v>
      </c>
      <c r="D42">
        <f>enriched_RS!D42</f>
        <v>0</v>
      </c>
      <c r="E42">
        <f>enriched_RS!E42</f>
        <v>0</v>
      </c>
      <c r="F42">
        <f>enriched_RS!F42</f>
        <v>0</v>
      </c>
      <c r="G42">
        <f>IF(OR(enriched_RS!G42=0,enriched_RS!G42&gt;1),'general assumptions'!$B$5,enriched_RS!G42)</f>
        <v>0.85</v>
      </c>
      <c r="H42">
        <f>enriched_RS!H42</f>
        <v>6000</v>
      </c>
      <c r="I42">
        <f>enriched_RS!I42</f>
        <v>0</v>
      </c>
      <c r="J42">
        <f>enriched_RS!J42</f>
        <v>0</v>
      </c>
      <c r="K42">
        <f>enriched_RS!K42</f>
        <v>0</v>
      </c>
      <c r="M42" t="s">
        <v>992</v>
      </c>
    </row>
    <row r="43" spans="1:13" x14ac:dyDescent="0.2">
      <c r="A43" t="s">
        <v>208</v>
      </c>
      <c r="B43" t="s">
        <v>209</v>
      </c>
      <c r="C43" t="s">
        <v>81</v>
      </c>
      <c r="D43">
        <f>enriched_RS!D43</f>
        <v>0</v>
      </c>
      <c r="E43">
        <f>enriched_RS!E43</f>
        <v>0</v>
      </c>
      <c r="F43">
        <f>enriched_RS!F43</f>
        <v>0</v>
      </c>
      <c r="G43">
        <f>IF(OR(enriched_RS!G43=0,enriched_RS!G43&gt;1),'general assumptions'!$B$5,enriched_RS!G43)</f>
        <v>0.85</v>
      </c>
      <c r="H43">
        <f>enriched_RS!H43</f>
        <v>6000</v>
      </c>
      <c r="I43">
        <f>enriched_RS!I43</f>
        <v>0</v>
      </c>
      <c r="J43">
        <f>enriched_RS!J43</f>
        <v>0</v>
      </c>
      <c r="K43">
        <f>enriched_RS!K43</f>
        <v>0</v>
      </c>
      <c r="M43" t="s">
        <v>992</v>
      </c>
    </row>
    <row r="44" spans="1:13" x14ac:dyDescent="0.2">
      <c r="A44" t="s">
        <v>82</v>
      </c>
      <c r="B44" t="s">
        <v>83</v>
      </c>
      <c r="C44" t="s">
        <v>81</v>
      </c>
      <c r="D44">
        <f>enriched_RS!D44</f>
        <v>0</v>
      </c>
      <c r="E44">
        <f>enriched_RS!E44</f>
        <v>0</v>
      </c>
      <c r="F44">
        <f>enriched_RS!F44</f>
        <v>0</v>
      </c>
      <c r="G44">
        <f>IF(OR(enriched_RS!G44=0,enriched_RS!G44&gt;1),'general assumptions'!$B$5,enriched_RS!G44)</f>
        <v>0.85</v>
      </c>
      <c r="H44">
        <f>enriched_RS!H44</f>
        <v>6000</v>
      </c>
      <c r="I44">
        <f>enriched_RS!I44</f>
        <v>0</v>
      </c>
      <c r="J44">
        <f>enriched_RS!J44</f>
        <v>0</v>
      </c>
      <c r="K44">
        <f>enriched_RS!K44</f>
        <v>0</v>
      </c>
      <c r="M44" t="s">
        <v>992</v>
      </c>
    </row>
    <row r="45" spans="1:13" x14ac:dyDescent="0.2">
      <c r="A45" t="s">
        <v>49</v>
      </c>
      <c r="B45" t="s">
        <v>98</v>
      </c>
      <c r="C45" t="s">
        <v>81</v>
      </c>
      <c r="D45">
        <f>enriched_RS!D45</f>
        <v>0</v>
      </c>
      <c r="E45">
        <f>enriched_RS!E45</f>
        <v>0</v>
      </c>
      <c r="F45">
        <f>enriched_RS!F45</f>
        <v>0</v>
      </c>
      <c r="G45">
        <f>IF(OR(enriched_RS!G45=0,enriched_RS!G45&gt;1),'general assumptions'!$B$5,enriched_RS!G45)</f>
        <v>0.85</v>
      </c>
      <c r="H45">
        <f>enriched_RS!H45</f>
        <v>6000</v>
      </c>
      <c r="I45">
        <f>enriched_RS!I45</f>
        <v>0</v>
      </c>
      <c r="J45">
        <f>enriched_RS!J45</f>
        <v>0</v>
      </c>
      <c r="K45">
        <f>enriched_RS!K45</f>
        <v>0</v>
      </c>
      <c r="M45" t="s">
        <v>992</v>
      </c>
    </row>
    <row r="46" spans="1:13" x14ac:dyDescent="0.2">
      <c r="A46" t="s">
        <v>99</v>
      </c>
      <c r="B46" t="s">
        <v>100</v>
      </c>
      <c r="C46" t="s">
        <v>81</v>
      </c>
      <c r="D46">
        <f>enriched_RS!D46</f>
        <v>0</v>
      </c>
      <c r="E46">
        <f>enriched_RS!E46</f>
        <v>0</v>
      </c>
      <c r="F46">
        <f>enriched_RS!F46</f>
        <v>0</v>
      </c>
      <c r="G46">
        <f>IF(OR(enriched_RS!G46=0,enriched_RS!G46&gt;1),'general assumptions'!$B$5,enriched_RS!G46)</f>
        <v>0.85</v>
      </c>
      <c r="H46">
        <f>enriched_RS!H46</f>
        <v>6000</v>
      </c>
      <c r="I46">
        <f>enriched_RS!I46</f>
        <v>0</v>
      </c>
      <c r="J46">
        <f>enriched_RS!J46</f>
        <v>0</v>
      </c>
      <c r="K46">
        <f>enriched_RS!K46</f>
        <v>0</v>
      </c>
      <c r="M46" t="s">
        <v>992</v>
      </c>
    </row>
    <row r="47" spans="1:13" x14ac:dyDescent="0.2">
      <c r="A47" t="s">
        <v>101</v>
      </c>
      <c r="B47" t="s">
        <v>102</v>
      </c>
      <c r="C47" t="s">
        <v>81</v>
      </c>
      <c r="D47">
        <f>enriched_RS!D47</f>
        <v>0</v>
      </c>
      <c r="E47">
        <f>enriched_RS!E47</f>
        <v>0</v>
      </c>
      <c r="F47">
        <f>enriched_RS!F47</f>
        <v>0</v>
      </c>
      <c r="G47">
        <f>IF(OR(enriched_RS!G47=0,enriched_RS!G47&gt;1),'general assumptions'!$B$5,enriched_RS!G47)</f>
        <v>0.85</v>
      </c>
      <c r="H47">
        <f>enriched_RS!H47</f>
        <v>6000</v>
      </c>
      <c r="I47">
        <f>enriched_RS!I47</f>
        <v>0</v>
      </c>
      <c r="J47">
        <f>enriched_RS!J47</f>
        <v>0</v>
      </c>
      <c r="K47">
        <f>enriched_RS!K47</f>
        <v>0</v>
      </c>
      <c r="M47" t="s">
        <v>992</v>
      </c>
    </row>
    <row r="48" spans="1:13" x14ac:dyDescent="0.2">
      <c r="A48" t="s">
        <v>46</v>
      </c>
      <c r="B48" t="s">
        <v>199</v>
      </c>
      <c r="C48" t="s">
        <v>81</v>
      </c>
      <c r="D48">
        <f>enriched_RS!D48</f>
        <v>0</v>
      </c>
      <c r="E48">
        <f>enriched_RS!E48</f>
        <v>0</v>
      </c>
      <c r="F48">
        <f>enriched_RS!F48</f>
        <v>0</v>
      </c>
      <c r="G48">
        <f>IF(OR(enriched_RS!G48=0,enriched_RS!G48&gt;1),'general assumptions'!$B$5,enriched_RS!G48)</f>
        <v>0.85</v>
      </c>
      <c r="H48">
        <f>enriched_RS!H48</f>
        <v>795.05</v>
      </c>
      <c r="I48">
        <f>enriched_RS!I48</f>
        <v>0</v>
      </c>
      <c r="J48">
        <f>enriched_RS!J48</f>
        <v>0</v>
      </c>
      <c r="K48">
        <f>enriched_RS!K48</f>
        <v>0</v>
      </c>
      <c r="M48" t="s">
        <v>992</v>
      </c>
    </row>
    <row r="49" spans="1:19" x14ac:dyDescent="0.2">
      <c r="A49" t="s">
        <v>200</v>
      </c>
      <c r="B49" t="s">
        <v>201</v>
      </c>
      <c r="C49" t="s">
        <v>81</v>
      </c>
      <c r="D49">
        <f>enriched_RS!D49</f>
        <v>0</v>
      </c>
      <c r="E49">
        <f>enriched_RS!E49</f>
        <v>0</v>
      </c>
      <c r="F49">
        <f>enriched_RS!F49</f>
        <v>0</v>
      </c>
      <c r="G49">
        <f>IF(OR(enriched_RS!G49=0,enriched_RS!G49&gt;1),'general assumptions'!$B$5,enriched_RS!G49)</f>
        <v>0.85</v>
      </c>
      <c r="H49">
        <f>enriched_RS!H49</f>
        <v>795.05</v>
      </c>
      <c r="I49">
        <f>enriched_RS!I49</f>
        <v>0</v>
      </c>
      <c r="J49">
        <f>enriched_RS!J49</f>
        <v>0</v>
      </c>
      <c r="K49">
        <f>enriched_RS!K49</f>
        <v>0</v>
      </c>
      <c r="M49" t="s">
        <v>992</v>
      </c>
    </row>
    <row r="50" spans="1:19" x14ac:dyDescent="0.2">
      <c r="A50" t="s">
        <v>202</v>
      </c>
      <c r="B50" t="s">
        <v>203</v>
      </c>
      <c r="C50" t="s">
        <v>81</v>
      </c>
      <c r="D50">
        <f>enriched_RS!D50</f>
        <v>0</v>
      </c>
      <c r="E50">
        <f>enriched_RS!E50</f>
        <v>0</v>
      </c>
      <c r="F50">
        <f>enriched_RS!F50</f>
        <v>0</v>
      </c>
      <c r="G50">
        <f>IF(OR(enriched_RS!G50=0,enriched_RS!G50&gt;1),'general assumptions'!$B$5,enriched_RS!G50)</f>
        <v>0.85</v>
      </c>
      <c r="H50">
        <f>enriched_RS!H50</f>
        <v>795.05</v>
      </c>
      <c r="I50">
        <f>enriched_RS!I50</f>
        <v>0</v>
      </c>
      <c r="J50">
        <f>enriched_RS!J50</f>
        <v>0</v>
      </c>
      <c r="K50">
        <f>enriched_RS!K50</f>
        <v>0</v>
      </c>
      <c r="M50" t="s">
        <v>992</v>
      </c>
    </row>
    <row r="51" spans="1:19" x14ac:dyDescent="0.2">
      <c r="A51" t="s">
        <v>50</v>
      </c>
      <c r="B51" t="s">
        <v>131</v>
      </c>
      <c r="C51" t="s">
        <v>81</v>
      </c>
      <c r="D51">
        <f>enriched_RS!D51</f>
        <v>0</v>
      </c>
      <c r="E51">
        <f>enriched_RS!E51</f>
        <v>0</v>
      </c>
      <c r="F51">
        <f>enriched_RS!F51</f>
        <v>0</v>
      </c>
      <c r="G51">
        <f>IF(OR(enriched_RS!G51=0,enriched_RS!G51&gt;1),'general assumptions'!$B$5,enriched_RS!G51)</f>
        <v>0.85</v>
      </c>
      <c r="H51">
        <f>enriched_RS!H51</f>
        <v>6000</v>
      </c>
      <c r="I51">
        <f>enriched_RS!I51</f>
        <v>0</v>
      </c>
      <c r="J51">
        <f>enriched_RS!J51</f>
        <v>0</v>
      </c>
      <c r="K51">
        <f>enriched_RS!K51</f>
        <v>0</v>
      </c>
      <c r="M51" t="s">
        <v>996</v>
      </c>
    </row>
    <row r="52" spans="1:19" x14ac:dyDescent="0.2">
      <c r="A52" t="s">
        <v>51</v>
      </c>
      <c r="B52" t="s">
        <v>132</v>
      </c>
      <c r="C52" t="s">
        <v>81</v>
      </c>
      <c r="D52">
        <f>enriched_RS!D52</f>
        <v>0</v>
      </c>
      <c r="E52">
        <f>enriched_RS!E52</f>
        <v>0</v>
      </c>
      <c r="F52">
        <f>enriched_RS!F52</f>
        <v>0</v>
      </c>
      <c r="G52">
        <f>IF(OR(enriched_RS!G52=0,enriched_RS!G52&gt;1),'general assumptions'!$B$5,enriched_RS!G52)</f>
        <v>0.85</v>
      </c>
      <c r="H52">
        <f>enriched_RS!H52</f>
        <v>6000</v>
      </c>
      <c r="I52">
        <f>enriched_RS!I52</f>
        <v>0</v>
      </c>
      <c r="J52">
        <f>enriched_RS!J52</f>
        <v>0</v>
      </c>
      <c r="K52">
        <f>enriched_RS!K52</f>
        <v>0</v>
      </c>
      <c r="M52" t="s">
        <v>996</v>
      </c>
    </row>
    <row r="53" spans="1:19" x14ac:dyDescent="0.2">
      <c r="A53" t="s">
        <v>134</v>
      </c>
      <c r="B53" t="s">
        <v>135</v>
      </c>
      <c r="C53" t="s">
        <v>81</v>
      </c>
      <c r="D53">
        <f>enriched_RS!D53</f>
        <v>0</v>
      </c>
      <c r="E53">
        <f>enriched_RS!E53</f>
        <v>0</v>
      </c>
      <c r="F53">
        <f>enriched_RS!F53</f>
        <v>0</v>
      </c>
      <c r="G53">
        <f>IF(OR(enriched_RS!G53=0,enriched_RS!G53&gt;1),'general assumptions'!$B$5,enriched_RS!G53)</f>
        <v>0.85</v>
      </c>
      <c r="H53">
        <f>enriched_RS!H53</f>
        <v>6000</v>
      </c>
      <c r="I53">
        <f>enriched_RS!I53</f>
        <v>0</v>
      </c>
      <c r="J53">
        <f>enriched_RS!J53</f>
        <v>0</v>
      </c>
      <c r="K53">
        <f>enriched_RS!K53</f>
        <v>0</v>
      </c>
      <c r="M53" t="s">
        <v>996</v>
      </c>
    </row>
    <row r="54" spans="1:19" x14ac:dyDescent="0.2">
      <c r="A54" t="s">
        <v>52</v>
      </c>
      <c r="B54" t="s">
        <v>133</v>
      </c>
      <c r="C54" t="s">
        <v>81</v>
      </c>
      <c r="D54">
        <f>enriched_RS!D54</f>
        <v>0</v>
      </c>
      <c r="E54">
        <f>enriched_RS!E54</f>
        <v>0</v>
      </c>
      <c r="F54">
        <f>enriched_RS!F54</f>
        <v>0</v>
      </c>
      <c r="G54">
        <f>IF(OR(enriched_RS!G54=0,enriched_RS!G54&gt;1),'general assumptions'!$B$5,enriched_RS!G54)</f>
        <v>0.85</v>
      </c>
      <c r="H54">
        <f>enriched_RS!H54</f>
        <v>6000</v>
      </c>
      <c r="I54">
        <f>enriched_RS!I54</f>
        <v>0</v>
      </c>
      <c r="J54">
        <f>enriched_RS!J54</f>
        <v>0</v>
      </c>
      <c r="K54">
        <f>enriched_RS!K54</f>
        <v>0</v>
      </c>
      <c r="M54" t="s">
        <v>996</v>
      </c>
    </row>
    <row r="55" spans="1:19" x14ac:dyDescent="0.2">
      <c r="A55" t="s">
        <v>148</v>
      </c>
      <c r="B55" t="s">
        <v>149</v>
      </c>
      <c r="C55" t="s">
        <v>81</v>
      </c>
      <c r="D55">
        <f>enriched_RS!D55</f>
        <v>0</v>
      </c>
      <c r="E55">
        <f>enriched_RS!E55</f>
        <v>0</v>
      </c>
      <c r="F55">
        <f>enriched_RS!F55</f>
        <v>0</v>
      </c>
      <c r="G55">
        <f>IF(OR(enriched_RS!G55=0,enriched_RS!G55&gt;1),'general assumptions'!$B$5,enriched_RS!G55)</f>
        <v>0.85</v>
      </c>
      <c r="H55">
        <f>enriched_RS!H55</f>
        <v>6000</v>
      </c>
      <c r="I55">
        <f>enriched_RS!I55</f>
        <v>0</v>
      </c>
      <c r="J55">
        <f>enriched_RS!J55</f>
        <v>0</v>
      </c>
      <c r="K55">
        <f>enriched_RS!K55</f>
        <v>0</v>
      </c>
      <c r="M55" t="s">
        <v>996</v>
      </c>
    </row>
    <row r="56" spans="1:19" x14ac:dyDescent="0.2">
      <c r="A56" t="s">
        <v>164</v>
      </c>
      <c r="B56" t="s">
        <v>165</v>
      </c>
      <c r="C56" t="s">
        <v>81</v>
      </c>
      <c r="D56">
        <f>enriched_RS!D56</f>
        <v>0</v>
      </c>
      <c r="E56">
        <f>enriched_RS!E56</f>
        <v>0</v>
      </c>
      <c r="F56">
        <f>enriched_RS!F56</f>
        <v>0</v>
      </c>
      <c r="G56">
        <f>IF(OR(enriched_RS!G56=0,enriched_RS!G56&gt;1),'general assumptions'!$B$5,enriched_RS!G56)</f>
        <v>0.85</v>
      </c>
      <c r="H56">
        <f>enriched_RS!H56</f>
        <v>6000</v>
      </c>
      <c r="I56">
        <f>enriched_RS!I56</f>
        <v>0</v>
      </c>
      <c r="J56">
        <f>enriched_RS!J56</f>
        <v>0</v>
      </c>
      <c r="K56">
        <f>enriched_RS!K56</f>
        <v>0</v>
      </c>
      <c r="M56" t="s">
        <v>992</v>
      </c>
    </row>
    <row r="57" spans="1:19" x14ac:dyDescent="0.2">
      <c r="A57" t="s">
        <v>158</v>
      </c>
      <c r="B57" t="s">
        <v>159</v>
      </c>
      <c r="C57" t="s">
        <v>81</v>
      </c>
      <c r="D57">
        <f>enriched_RS!D57</f>
        <v>0</v>
      </c>
      <c r="E57">
        <f>enriched_RS!E57</f>
        <v>0</v>
      </c>
      <c r="F57">
        <f>enriched_RS!F57</f>
        <v>0</v>
      </c>
      <c r="G57">
        <f>IF(OR(enriched_RS!G57=0,enriched_RS!G57&gt;1),'general assumptions'!$B$5,enriched_RS!G57)</f>
        <v>0.85</v>
      </c>
      <c r="H57">
        <f>enriched_RS!H57</f>
        <v>7900</v>
      </c>
      <c r="I57">
        <f>enriched_RS!I57</f>
        <v>0</v>
      </c>
      <c r="J57">
        <f>enriched_RS!J57</f>
        <v>0</v>
      </c>
      <c r="K57">
        <f>enriched_RS!K57</f>
        <v>0</v>
      </c>
      <c r="M57" t="s">
        <v>992</v>
      </c>
    </row>
    <row r="58" spans="1:19" s="3" customFormat="1" x14ac:dyDescent="0.2">
      <c r="A58" s="3" t="s">
        <v>162</v>
      </c>
      <c r="B58" s="3" t="s">
        <v>163</v>
      </c>
      <c r="C58" s="3" t="s">
        <v>81</v>
      </c>
      <c r="D58" s="3">
        <f>enriched_RS!D58</f>
        <v>0</v>
      </c>
      <c r="E58" s="3">
        <f>enriched_RS!E58</f>
        <v>121.86</v>
      </c>
      <c r="F58" s="3">
        <f>enriched_RS!F58</f>
        <v>0</v>
      </c>
      <c r="G58">
        <f>IF(OR(enriched_RS!G58=0,enriched_RS!G58&gt;1),'general assumptions'!$B$5,enriched_RS!G58)</f>
        <v>0.85</v>
      </c>
      <c r="H58">
        <f>enriched_RS!H58</f>
        <v>6000</v>
      </c>
      <c r="I58" s="3">
        <f>enriched_RS!I58</f>
        <v>2248.9769999999999</v>
      </c>
      <c r="J58" s="3">
        <f>enriched_RS!J58</f>
        <v>0</v>
      </c>
      <c r="K58" s="3">
        <f>enriched_RS!K58</f>
        <v>2632.2060000000001</v>
      </c>
      <c r="M58" t="s">
        <v>992</v>
      </c>
      <c r="S58"/>
    </row>
    <row r="59" spans="1:19" x14ac:dyDescent="0.2">
      <c r="A59" t="s">
        <v>156</v>
      </c>
      <c r="B59" t="s">
        <v>157</v>
      </c>
      <c r="C59" t="s">
        <v>81</v>
      </c>
      <c r="D59">
        <f>enriched_RS!D59</f>
        <v>0</v>
      </c>
      <c r="E59">
        <f>enriched_RS!E59</f>
        <v>0</v>
      </c>
      <c r="F59">
        <f>enriched_RS!F59</f>
        <v>0</v>
      </c>
      <c r="G59">
        <f>IF(OR(enriched_RS!G59=0,enriched_RS!G59&gt;1),'general assumptions'!$B$5,enriched_RS!G59)</f>
        <v>0.85</v>
      </c>
      <c r="H59">
        <f>enriched_RS!H59</f>
        <v>6000</v>
      </c>
      <c r="I59">
        <f>enriched_RS!I59</f>
        <v>0</v>
      </c>
      <c r="J59">
        <f>enriched_RS!J59</f>
        <v>0</v>
      </c>
      <c r="K59">
        <f>enriched_RS!K59</f>
        <v>0</v>
      </c>
      <c r="M59" t="s">
        <v>995</v>
      </c>
    </row>
    <row r="60" spans="1:19" x14ac:dyDescent="0.2">
      <c r="A60" t="s">
        <v>47</v>
      </c>
      <c r="B60" t="s">
        <v>195</v>
      </c>
      <c r="C60" t="s">
        <v>86</v>
      </c>
      <c r="D60">
        <f>enriched_RS!D60</f>
        <v>0</v>
      </c>
      <c r="E60">
        <f>enriched_RS!E60</f>
        <v>0</v>
      </c>
      <c r="F60">
        <f>enriched_RS!F60</f>
        <v>1</v>
      </c>
      <c r="G60">
        <f>enriched_RS!G60</f>
        <v>0</v>
      </c>
      <c r="H60" s="6">
        <f>H74</f>
        <v>1231.46</v>
      </c>
      <c r="I60">
        <f>enriched_RS!I60</f>
        <v>0</v>
      </c>
      <c r="J60">
        <f>enriched_RS!J60</f>
        <v>0</v>
      </c>
      <c r="K60">
        <f>enriched_RS!K60</f>
        <v>0</v>
      </c>
      <c r="M60" s="6" t="s">
        <v>988</v>
      </c>
    </row>
    <row r="61" spans="1:19" x14ac:dyDescent="0.2">
      <c r="A61" t="s">
        <v>94</v>
      </c>
      <c r="B61" t="s">
        <v>95</v>
      </c>
      <c r="C61" t="s">
        <v>86</v>
      </c>
      <c r="D61">
        <f>enriched_RS!D61</f>
        <v>0</v>
      </c>
      <c r="E61">
        <f>enriched_RS!E61</f>
        <v>0</v>
      </c>
      <c r="F61">
        <f>IF(OR(enriched_RS!F61=0,enriched_RS!F61&gt;1),'general assumptions'!$B$2,enriched_RS!F61)</f>
        <v>0.4</v>
      </c>
      <c r="G61">
        <f>enriched_RS!G61</f>
        <v>0</v>
      </c>
      <c r="H61" s="6">
        <f>ROUND(IF(enriched_RS!H61&gt;0,enriched_RS!H61,VLOOKUP($A$65,etlocal_keys!$J$164:$L$188,3,FALSE)),2)</f>
        <v>1934.77</v>
      </c>
      <c r="I61">
        <f>enriched_RS!I61</f>
        <v>0</v>
      </c>
      <c r="J61">
        <f>enriched_RS!J61</f>
        <v>0</v>
      </c>
      <c r="K61">
        <f>enriched_RS!K61</f>
        <v>0</v>
      </c>
      <c r="M61" s="6" t="s">
        <v>993</v>
      </c>
    </row>
    <row r="62" spans="1:19" x14ac:dyDescent="0.2">
      <c r="A62" t="s">
        <v>114</v>
      </c>
      <c r="B62" t="s">
        <v>115</v>
      </c>
      <c r="C62" t="s">
        <v>86</v>
      </c>
      <c r="D62">
        <f>enriched_RS!D62</f>
        <v>0</v>
      </c>
      <c r="E62">
        <f>enriched_RS!E62</f>
        <v>0</v>
      </c>
      <c r="F62">
        <f>IF(OR(enriched_RS!F62=0,enriched_RS!F62&gt;1),'general assumptions'!$B$2,enriched_RS!F62)</f>
        <v>0.4</v>
      </c>
      <c r="G62">
        <f>enriched_RS!G62</f>
        <v>0</v>
      </c>
      <c r="H62" s="6">
        <f>ROUND(IF(enriched_RS!H62&gt;0,enriched_RS!H62,VLOOKUP($A$65,etlocal_keys!$J$164:$L$188,3,FALSE)),2)</f>
        <v>1934.77</v>
      </c>
      <c r="I62">
        <f>enriched_RS!I62</f>
        <v>0</v>
      </c>
      <c r="J62">
        <f>enriched_RS!J62</f>
        <v>0</v>
      </c>
      <c r="K62">
        <f>enriched_RS!K62</f>
        <v>0</v>
      </c>
      <c r="M62" s="6" t="s">
        <v>993</v>
      </c>
    </row>
    <row r="63" spans="1:19" x14ac:dyDescent="0.2">
      <c r="A63" t="s">
        <v>92</v>
      </c>
      <c r="B63" t="s">
        <v>93</v>
      </c>
      <c r="C63" t="s">
        <v>86</v>
      </c>
      <c r="D63">
        <f>enriched_RS!D63</f>
        <v>0</v>
      </c>
      <c r="E63">
        <f>enriched_RS!E63</f>
        <v>0</v>
      </c>
      <c r="F63">
        <f>IF(OR(enriched_RS!F63=0,enriched_RS!F63&gt;1),'general assumptions'!$B$2,enriched_RS!F63)</f>
        <v>0.4</v>
      </c>
      <c r="G63">
        <f>enriched_RS!G63</f>
        <v>0</v>
      </c>
      <c r="H63" s="6">
        <f>ROUND(IF(enriched_RS!H63&gt;0,enriched_RS!H63,VLOOKUP($A$65,etlocal_keys!$J$164:$L$188,3,FALSE)),2)</f>
        <v>1934.77</v>
      </c>
      <c r="I63">
        <f>enriched_RS!I63</f>
        <v>0</v>
      </c>
      <c r="J63">
        <f>enriched_RS!J63</f>
        <v>0</v>
      </c>
      <c r="K63">
        <f>enriched_RS!K63</f>
        <v>0</v>
      </c>
      <c r="M63" s="6" t="s">
        <v>993</v>
      </c>
    </row>
    <row r="64" spans="1:19" x14ac:dyDescent="0.2">
      <c r="A64" s="1" t="s">
        <v>429</v>
      </c>
      <c r="B64" t="s">
        <v>1006</v>
      </c>
      <c r="C64" t="s">
        <v>86</v>
      </c>
      <c r="D64">
        <f>enriched_RS!D64</f>
        <v>0</v>
      </c>
      <c r="E64">
        <f>enriched_RS!E64</f>
        <v>0</v>
      </c>
      <c r="F64">
        <f>IF(OR(enriched_RS!F64=0,enriched_RS!F64&gt;1),'general assumptions'!$B$2,enriched_RS!F64)</f>
        <v>0.4</v>
      </c>
      <c r="G64">
        <f>enriched_RS!G64</f>
        <v>0</v>
      </c>
      <c r="H64">
        <f>ROUND(IF(enriched_RS!H64&gt;0,enriched_RS!H64,VLOOKUP($A64,etlocal_keys!$J$164:$L$188,3,FALSE)),2)</f>
        <v>1789</v>
      </c>
      <c r="I64">
        <f>enriched_RS!I64</f>
        <v>0</v>
      </c>
      <c r="J64">
        <f>enriched_RS!J64</f>
        <v>0</v>
      </c>
      <c r="K64">
        <f>enriched_RS!K64</f>
        <v>0</v>
      </c>
      <c r="M64" t="s">
        <v>992</v>
      </c>
    </row>
    <row r="65" spans="1:13" x14ac:dyDescent="0.2">
      <c r="A65" t="s">
        <v>112</v>
      </c>
      <c r="B65" t="s">
        <v>113</v>
      </c>
      <c r="C65" t="s">
        <v>86</v>
      </c>
      <c r="D65" s="6">
        <v>0</v>
      </c>
      <c r="E65">
        <f>enriched_RS!E65</f>
        <v>0</v>
      </c>
      <c r="F65">
        <f>IF(OR(enriched_RS!F65=0,enriched_RS!F65&gt;1),'general assumptions'!$B$2,enriched_RS!F65)</f>
        <v>0.4</v>
      </c>
      <c r="G65">
        <f>enriched_RS!G65</f>
        <v>0</v>
      </c>
      <c r="H65">
        <f>ROUND(IF(enriched_RS!H65&gt;0,enriched_RS!H65,VLOOKUP($A65,etlocal_keys!$J$164:$L$188,3,FALSE)),2)</f>
        <v>1934.77</v>
      </c>
      <c r="I65">
        <f>enriched_RS!I65</f>
        <v>0</v>
      </c>
      <c r="J65">
        <f>enriched_RS!J65</f>
        <v>0</v>
      </c>
      <c r="K65">
        <f>enriched_RS!K65</f>
        <v>0</v>
      </c>
      <c r="M65" t="s">
        <v>992</v>
      </c>
    </row>
    <row r="66" spans="1:13" x14ac:dyDescent="0.2">
      <c r="A66" t="s">
        <v>35</v>
      </c>
      <c r="B66" t="s">
        <v>105</v>
      </c>
      <c r="C66" t="s">
        <v>86</v>
      </c>
      <c r="D66">
        <f>enriched_RS!D66</f>
        <v>0</v>
      </c>
      <c r="E66">
        <f>enriched_RS!E66</f>
        <v>0</v>
      </c>
      <c r="F66">
        <f>IF(OR(enriched_RS!F66=0,enriched_RS!F66&gt;1),'general assumptions'!$B$2,enriched_RS!F66)</f>
        <v>0.4</v>
      </c>
      <c r="G66">
        <f>enriched_RS!G66</f>
        <v>0</v>
      </c>
      <c r="H66">
        <f>ROUND(IF(enriched_RS!H66&gt;0,enriched_RS!H66,VLOOKUP($A66,etlocal_keys!$J$164:$L$188,3,FALSE)),2)</f>
        <v>4000</v>
      </c>
      <c r="I66">
        <f>enriched_RS!I66</f>
        <v>0</v>
      </c>
      <c r="J66">
        <f>enriched_RS!J66</f>
        <v>0</v>
      </c>
      <c r="K66">
        <f>enriched_RS!K66</f>
        <v>0</v>
      </c>
      <c r="M66" t="s">
        <v>992</v>
      </c>
    </row>
    <row r="67" spans="1:13" x14ac:dyDescent="0.2">
      <c r="A67" t="s">
        <v>119</v>
      </c>
      <c r="B67" t="s">
        <v>120</v>
      </c>
      <c r="C67" t="s">
        <v>86</v>
      </c>
      <c r="D67">
        <f>enriched_RS!D67</f>
        <v>0</v>
      </c>
      <c r="E67">
        <f>enriched_RS!E67</f>
        <v>0</v>
      </c>
      <c r="F67">
        <f>IF(OR(enriched_RS!F67=0,enriched_RS!F67&gt;1),'general assumptions'!$B$2,enriched_RS!F67)</f>
        <v>0.4</v>
      </c>
      <c r="G67">
        <f>enriched_RS!G67</f>
        <v>0</v>
      </c>
      <c r="H67">
        <f>ROUND(IF(enriched_RS!H67&gt;0,enriched_RS!H67,VLOOKUP($A67,etlocal_keys!$J$164:$L$188,3,FALSE)),2)</f>
        <v>1126</v>
      </c>
      <c r="I67">
        <f>enriched_RS!I67</f>
        <v>0</v>
      </c>
      <c r="J67">
        <f>enriched_RS!J67</f>
        <v>0</v>
      </c>
      <c r="K67">
        <f>enriched_RS!K67</f>
        <v>0</v>
      </c>
      <c r="M67" t="s">
        <v>992</v>
      </c>
    </row>
    <row r="68" spans="1:13" x14ac:dyDescent="0.2">
      <c r="A68" t="s">
        <v>136</v>
      </c>
      <c r="B68" t="s">
        <v>137</v>
      </c>
      <c r="C68" t="s">
        <v>86</v>
      </c>
      <c r="D68">
        <f>enriched_RS!D68</f>
        <v>0</v>
      </c>
      <c r="E68">
        <f>enriched_RS!E68</f>
        <v>0</v>
      </c>
      <c r="F68">
        <f>enriched_RS!F68</f>
        <v>1</v>
      </c>
      <c r="G68">
        <f>enriched_RS!G68</f>
        <v>0</v>
      </c>
      <c r="H68">
        <f>ROUND(IF(enriched_RS!H68&gt;0,enriched_RS!H68,VLOOKUP($A68,etlocal_keys!$J$164:$L$188,3,FALSE)),2)</f>
        <v>7762.89</v>
      </c>
      <c r="I68">
        <f>enriched_RS!I68</f>
        <v>0</v>
      </c>
      <c r="J68">
        <f>enriched_RS!J68</f>
        <v>0</v>
      </c>
      <c r="K68">
        <f>enriched_RS!K68</f>
        <v>0</v>
      </c>
      <c r="M68" t="s">
        <v>992</v>
      </c>
    </row>
    <row r="69" spans="1:13" x14ac:dyDescent="0.2">
      <c r="A69" t="s">
        <v>43</v>
      </c>
      <c r="B69" t="s">
        <v>138</v>
      </c>
      <c r="C69" t="s">
        <v>86</v>
      </c>
      <c r="D69">
        <f>enriched_RS!D69</f>
        <v>3074</v>
      </c>
      <c r="E69">
        <f>enriched_RS!E69</f>
        <v>0</v>
      </c>
      <c r="F69">
        <f>enriched_RS!F69</f>
        <v>1</v>
      </c>
      <c r="G69">
        <f>enriched_RS!G69</f>
        <v>0</v>
      </c>
      <c r="H69">
        <f>ROUND(IF(enriched_RS!H69&gt;0,enriched_RS!H69,VLOOKUP($A69,etlocal_keys!$J$164:$L$188,3,FALSE)),2)</f>
        <v>3076.5</v>
      </c>
      <c r="I69">
        <f>enriched_RS!I69</f>
        <v>34045.83</v>
      </c>
      <c r="J69">
        <f>enriched_RS!J69</f>
        <v>34045.83</v>
      </c>
      <c r="K69">
        <f>enriched_RS!K69</f>
        <v>0</v>
      </c>
      <c r="M69" t="s">
        <v>433</v>
      </c>
    </row>
    <row r="70" spans="1:13" x14ac:dyDescent="0.2">
      <c r="A70" t="s">
        <v>44</v>
      </c>
      <c r="B70" t="s">
        <v>139</v>
      </c>
      <c r="C70" t="s">
        <v>86</v>
      </c>
      <c r="D70">
        <f>enriched_RS!D70</f>
        <v>0</v>
      </c>
      <c r="E70">
        <f>enriched_RS!E70</f>
        <v>0</v>
      </c>
      <c r="F70">
        <f>enriched_RS!F70</f>
        <v>1</v>
      </c>
      <c r="G70">
        <f>enriched_RS!G70</f>
        <v>0</v>
      </c>
      <c r="H70" s="6">
        <f>H69</f>
        <v>3076.5</v>
      </c>
      <c r="I70">
        <f>enriched_RS!I70</f>
        <v>0</v>
      </c>
      <c r="J70">
        <f>enriched_RS!J70</f>
        <v>0</v>
      </c>
      <c r="K70">
        <f>enriched_RS!K70</f>
        <v>0</v>
      </c>
      <c r="M70" s="6" t="s">
        <v>991</v>
      </c>
    </row>
    <row r="71" spans="1:13" x14ac:dyDescent="0.2">
      <c r="A71" t="s">
        <v>176</v>
      </c>
      <c r="B71" t="s">
        <v>53</v>
      </c>
      <c r="C71" t="s">
        <v>86</v>
      </c>
      <c r="D71">
        <f>enriched_RS!D71</f>
        <v>0</v>
      </c>
      <c r="E71">
        <f>enriched_RS!E71</f>
        <v>0</v>
      </c>
      <c r="F71">
        <f>IF(OR(enriched_RS!F71=0,enriched_RS!F71&gt;1),'general assumptions'!$B$2,enriched_RS!F71)</f>
        <v>0.4</v>
      </c>
      <c r="G71">
        <f>enriched_RS!G71</f>
        <v>0</v>
      </c>
      <c r="H71">
        <f>ROUND(IF(enriched_RS!H71&gt;0,enriched_RS!H71,VLOOKUP($A71,etlocal_keys!$J$164:$L$188,3,FALSE)),2)</f>
        <v>7133.19</v>
      </c>
      <c r="I71">
        <f>enriched_RS!I71</f>
        <v>0</v>
      </c>
      <c r="J71">
        <f>enriched_RS!J71</f>
        <v>0</v>
      </c>
      <c r="K71">
        <f>enriched_RS!K71</f>
        <v>0</v>
      </c>
      <c r="M71" t="s">
        <v>992</v>
      </c>
    </row>
    <row r="72" spans="1:13" x14ac:dyDescent="0.2">
      <c r="A72" t="s">
        <v>177</v>
      </c>
      <c r="B72" t="s">
        <v>178</v>
      </c>
      <c r="C72" t="s">
        <v>86</v>
      </c>
      <c r="D72">
        <f>enriched_RS!D72</f>
        <v>0</v>
      </c>
      <c r="E72">
        <f>enriched_RS!E72</f>
        <v>0</v>
      </c>
      <c r="F72">
        <f>IF(OR(enriched_RS!F72=0,enriched_RS!F72&gt;1),'general assumptions'!$B$2,enriched_RS!F72)</f>
        <v>0.4</v>
      </c>
      <c r="G72">
        <f>enriched_RS!G72</f>
        <v>0</v>
      </c>
      <c r="H72">
        <f>ROUND(IF(enriched_RS!H72&gt;0,enriched_RS!H72,VLOOKUP($A72,etlocal_keys!$J$164:$L$188,3,FALSE)),2)</f>
        <v>8000</v>
      </c>
      <c r="I72">
        <f>enriched_RS!I72</f>
        <v>0</v>
      </c>
      <c r="J72">
        <f>enriched_RS!J72</f>
        <v>0</v>
      </c>
      <c r="K72">
        <f>enriched_RS!K72</f>
        <v>0</v>
      </c>
      <c r="M72" t="s">
        <v>992</v>
      </c>
    </row>
    <row r="73" spans="1:13" x14ac:dyDescent="0.2">
      <c r="A73" t="s">
        <v>103</v>
      </c>
      <c r="B73" t="s">
        <v>104</v>
      </c>
      <c r="C73" t="s">
        <v>86</v>
      </c>
      <c r="D73">
        <f>enriched_RS!D73</f>
        <v>0</v>
      </c>
      <c r="E73">
        <f>enriched_RS!E73</f>
        <v>0</v>
      </c>
      <c r="F73">
        <f>enriched_RS!F73</f>
        <v>1</v>
      </c>
      <c r="G73">
        <f>enriched_RS!G73</f>
        <v>0</v>
      </c>
      <c r="H73" s="6">
        <f>H74</f>
        <v>1231.46</v>
      </c>
      <c r="I73">
        <f>enriched_RS!I73</f>
        <v>0</v>
      </c>
      <c r="J73">
        <f>enriched_RS!J73</f>
        <v>0</v>
      </c>
      <c r="K73">
        <f>enriched_RS!K73</f>
        <v>0</v>
      </c>
      <c r="M73" s="6" t="s">
        <v>988</v>
      </c>
    </row>
    <row r="74" spans="1:13" x14ac:dyDescent="0.2">
      <c r="A74" t="s">
        <v>197</v>
      </c>
      <c r="B74" t="s">
        <v>198</v>
      </c>
      <c r="C74" t="s">
        <v>86</v>
      </c>
      <c r="D74">
        <f>enriched_RS!D74</f>
        <v>11</v>
      </c>
      <c r="E74">
        <f>enriched_RS!E74</f>
        <v>0</v>
      </c>
      <c r="F74">
        <f>enriched_RS!F74</f>
        <v>1</v>
      </c>
      <c r="G74">
        <f>enriched_RS!G74</f>
        <v>0</v>
      </c>
      <c r="H74">
        <f>ROUND(IF(enriched_RS!H74&gt;0,enriched_RS!H74,VLOOKUP($A74,etlocal_keys!$J$164:$L$188,3,FALSE)),2)</f>
        <v>1231.46</v>
      </c>
      <c r="I74">
        <f>enriched_RS!I74</f>
        <v>48.765999999999998</v>
      </c>
      <c r="J74">
        <f>enriched_RS!J74</f>
        <v>48.765999999999998</v>
      </c>
      <c r="K74">
        <f>enriched_RS!K74</f>
        <v>0</v>
      </c>
      <c r="M74" t="s">
        <v>433</v>
      </c>
    </row>
    <row r="75" spans="1:13" x14ac:dyDescent="0.2">
      <c r="A75" t="s">
        <v>212</v>
      </c>
      <c r="B75" t="s">
        <v>213</v>
      </c>
      <c r="C75" t="s">
        <v>86</v>
      </c>
      <c r="D75">
        <f>enriched_RS!D75</f>
        <v>0</v>
      </c>
      <c r="E75">
        <f>enriched_RS!E75</f>
        <v>0</v>
      </c>
      <c r="F75">
        <f>IF(OR(enriched_RS!F75=0,enriched_RS!F75&gt;1),'general assumptions'!$B$2,enriched_RS!F75)</f>
        <v>0.4</v>
      </c>
      <c r="G75">
        <f>enriched_RS!G75</f>
        <v>0</v>
      </c>
      <c r="H75">
        <f>ROUND(IF(enriched_RS!H75&gt;0,enriched_RS!H75,VLOOKUP($A75,etlocal_keys!$J$164:$L$188,3,FALSE)),2)</f>
        <v>4100</v>
      </c>
      <c r="I75">
        <f>enriched_RS!I75</f>
        <v>0</v>
      </c>
      <c r="J75">
        <f>enriched_RS!J75</f>
        <v>0</v>
      </c>
      <c r="K75">
        <f>enriched_RS!K75</f>
        <v>0</v>
      </c>
      <c r="M75" t="s">
        <v>992</v>
      </c>
    </row>
    <row r="76" spans="1:13" x14ac:dyDescent="0.2">
      <c r="A76" t="s">
        <v>84</v>
      </c>
      <c r="B76" t="s">
        <v>85</v>
      </c>
      <c r="C76" t="s">
        <v>86</v>
      </c>
      <c r="D76">
        <f>enriched_RS!D76</f>
        <v>0</v>
      </c>
      <c r="E76">
        <f>enriched_RS!E76</f>
        <v>0</v>
      </c>
      <c r="F76">
        <f>IF(OR(enriched_RS!F76=0,enriched_RS!F76&gt;1),'general assumptions'!$B$2,enriched_RS!F76)</f>
        <v>0.4</v>
      </c>
      <c r="G76">
        <f>enriched_RS!G76</f>
        <v>0</v>
      </c>
      <c r="H76">
        <f>ROUND(IF(enriched_RS!H76&gt;0,enriched_RS!H76,VLOOKUP($A76,etlocal_keys!$J$164:$L$188,3,FALSE)),2)</f>
        <v>1520.84</v>
      </c>
      <c r="I76">
        <f>enriched_RS!I76</f>
        <v>0</v>
      </c>
      <c r="J76">
        <f>enriched_RS!J76</f>
        <v>0</v>
      </c>
      <c r="K76">
        <f>enriched_RS!K76</f>
        <v>0</v>
      </c>
      <c r="M76" t="s">
        <v>992</v>
      </c>
    </row>
    <row r="77" spans="1:13" x14ac:dyDescent="0.2">
      <c r="A77" t="s">
        <v>210</v>
      </c>
      <c r="B77" t="s">
        <v>211</v>
      </c>
      <c r="C77" t="s">
        <v>86</v>
      </c>
      <c r="D77">
        <f>enriched_RS!D77</f>
        <v>0</v>
      </c>
      <c r="E77">
        <f>enriched_RS!E77</f>
        <v>0</v>
      </c>
      <c r="F77">
        <f>IF(OR(enriched_RS!F77=0,enriched_RS!F77&gt;1),'general assumptions'!$B$2,enriched_RS!F77)</f>
        <v>0.4</v>
      </c>
      <c r="G77">
        <f>enriched_RS!G77</f>
        <v>0</v>
      </c>
      <c r="H77">
        <f>ROUND(IF(enriched_RS!H77&gt;0,enriched_RS!H77,VLOOKUP($A77,etlocal_keys!$J$164:$L$188,3,FALSE)),2)</f>
        <v>1783.88</v>
      </c>
      <c r="I77">
        <f>enriched_RS!I77</f>
        <v>0</v>
      </c>
      <c r="J77">
        <f>enriched_RS!J77</f>
        <v>0</v>
      </c>
      <c r="K77">
        <f>enriched_RS!K77</f>
        <v>0</v>
      </c>
      <c r="M77" t="s">
        <v>992</v>
      </c>
    </row>
    <row r="78" spans="1:13" x14ac:dyDescent="0.2">
      <c r="A78" t="s">
        <v>129</v>
      </c>
      <c r="B78" t="s">
        <v>130</v>
      </c>
      <c r="C78" t="s">
        <v>86</v>
      </c>
      <c r="D78">
        <f>enriched_RS!D78</f>
        <v>0</v>
      </c>
      <c r="E78">
        <f>enriched_RS!E78</f>
        <v>0</v>
      </c>
      <c r="F78">
        <f>IF(OR(enriched_RS!F78=0,enriched_RS!F78&gt;1),'general assumptions'!$B$2,enriched_RS!F78)</f>
        <v>0.4</v>
      </c>
      <c r="G78">
        <f>enriched_RS!G78</f>
        <v>0</v>
      </c>
      <c r="H78">
        <f>ROUND(IF(enriched_RS!H78&gt;0,enriched_RS!H78,VLOOKUP($A78,etlocal_keys!$J$164:$L$188,3,FALSE)),2)</f>
        <v>1934.77</v>
      </c>
      <c r="I78">
        <f>enriched_RS!I78</f>
        <v>0</v>
      </c>
      <c r="J78">
        <f>enriched_RS!J78</f>
        <v>0</v>
      </c>
      <c r="K78">
        <f>enriched_RS!K78</f>
        <v>0</v>
      </c>
      <c r="M78" t="s">
        <v>992</v>
      </c>
    </row>
    <row r="79" spans="1:13" x14ac:dyDescent="0.2">
      <c r="A79" t="s">
        <v>185</v>
      </c>
      <c r="B79" t="s">
        <v>1009</v>
      </c>
      <c r="C79" t="s">
        <v>86</v>
      </c>
      <c r="D79">
        <f>enriched_RS!D79</f>
        <v>0</v>
      </c>
      <c r="E79">
        <f>enriched_RS!E79</f>
        <v>0</v>
      </c>
      <c r="F79">
        <f>IF(OR(enriched_RS!F79=0,enriched_RS!F79&gt;1),'general assumptions'!$B$2,enriched_RS!F79)</f>
        <v>0.4</v>
      </c>
      <c r="G79">
        <f>enriched_RS!G79</f>
        <v>0</v>
      </c>
      <c r="H79">
        <f>ROUND(IF(enriched_RS!H79&gt;0,enriched_RS!H79,VLOOKUP($A79,etlocal_keys!$J$164:$L$188,3,FALSE)),2)</f>
        <v>4000</v>
      </c>
      <c r="I79">
        <f>enriched_RS!I79</f>
        <v>0</v>
      </c>
      <c r="J79">
        <f>enriched_RS!J79</f>
        <v>0</v>
      </c>
      <c r="K79">
        <f>enriched_RS!K79</f>
        <v>0</v>
      </c>
      <c r="M79" t="s">
        <v>992</v>
      </c>
    </row>
    <row r="80" spans="1:13" x14ac:dyDescent="0.2">
      <c r="A80" t="s">
        <v>183</v>
      </c>
      <c r="B80" t="s">
        <v>184</v>
      </c>
      <c r="C80" t="s">
        <v>86</v>
      </c>
      <c r="D80">
        <f>enriched_RS!D80</f>
        <v>0</v>
      </c>
      <c r="E80">
        <f>enriched_RS!E80</f>
        <v>0</v>
      </c>
      <c r="F80">
        <f>IF(OR(enriched_RS!F80=0,enriched_RS!F80&gt;1),'general assumptions'!$B$2,enriched_RS!F80)</f>
        <v>0.4</v>
      </c>
      <c r="G80">
        <f>enriched_RS!G80</f>
        <v>0</v>
      </c>
      <c r="H80">
        <f>ROUND(IF(enriched_RS!H80&gt;0,enriched_RS!H80,VLOOKUP($A80,etlocal_keys!$J$164:$L$188,3,FALSE)),2)</f>
        <v>1520.84</v>
      </c>
      <c r="I80">
        <f>enriched_RS!I80</f>
        <v>0</v>
      </c>
      <c r="J80">
        <f>enriched_RS!J80</f>
        <v>0</v>
      </c>
      <c r="K80">
        <f>enriched_RS!K80</f>
        <v>0</v>
      </c>
      <c r="M80" t="s">
        <v>992</v>
      </c>
    </row>
    <row r="81" spans="1:13" x14ac:dyDescent="0.2">
      <c r="A81" t="s">
        <v>96</v>
      </c>
      <c r="B81" t="s">
        <v>97</v>
      </c>
      <c r="C81" t="s">
        <v>86</v>
      </c>
      <c r="D81">
        <f>enriched_RS!D81</f>
        <v>0</v>
      </c>
      <c r="E81">
        <f>enriched_RS!E81</f>
        <v>0</v>
      </c>
      <c r="F81">
        <f>IF(OR(enriched_RS!F81=0,enriched_RS!F81&gt;1),'general assumptions'!$B$2,enriched_RS!F81)</f>
        <v>0.4</v>
      </c>
      <c r="G81">
        <f>enriched_RS!G81</f>
        <v>0</v>
      </c>
      <c r="H81">
        <f>ROUND(IF(enriched_RS!H81&gt;0,enriched_RS!H81,VLOOKUP($A81,etlocal_keys!$J$164:$L$188,3,FALSE)),2)</f>
        <v>5400</v>
      </c>
      <c r="I81">
        <f>enriched_RS!I81</f>
        <v>0</v>
      </c>
      <c r="J81">
        <f>enriched_RS!J81</f>
        <v>0</v>
      </c>
      <c r="K81">
        <f>enriched_RS!K81</f>
        <v>0</v>
      </c>
      <c r="M81" t="s">
        <v>992</v>
      </c>
    </row>
    <row r="82" spans="1:13" x14ac:dyDescent="0.2">
      <c r="A82" t="s">
        <v>34</v>
      </c>
      <c r="B82" t="s">
        <v>182</v>
      </c>
      <c r="C82" t="s">
        <v>86</v>
      </c>
      <c r="D82">
        <f>enriched_RS!D82</f>
        <v>0</v>
      </c>
      <c r="E82">
        <f>enriched_RS!E82</f>
        <v>0</v>
      </c>
      <c r="F82">
        <f>IF(OR(enriched_RS!F82=0,enriched_RS!F82&gt;1),'general assumptions'!$B$2,enriched_RS!F82)</f>
        <v>0.4</v>
      </c>
      <c r="G82">
        <f>enriched_RS!G82</f>
        <v>0</v>
      </c>
      <c r="H82">
        <f>ROUND(IF(enriched_RS!H82&gt;0,enriched_RS!H82,VLOOKUP($A82,etlocal_keys!$J$164:$L$188,3,FALSE)),2)</f>
        <v>2743.68</v>
      </c>
      <c r="I82">
        <f>enriched_RS!I82</f>
        <v>0</v>
      </c>
      <c r="J82">
        <f>enriched_RS!J82</f>
        <v>0</v>
      </c>
      <c r="K82">
        <f>enriched_RS!K82</f>
        <v>0</v>
      </c>
      <c r="M82" t="s">
        <v>992</v>
      </c>
    </row>
    <row r="83" spans="1:13" x14ac:dyDescent="0.2">
      <c r="A83" t="s">
        <v>168</v>
      </c>
      <c r="B83" t="s">
        <v>169</v>
      </c>
      <c r="C83" t="s">
        <v>86</v>
      </c>
      <c r="D83">
        <f>enriched_RS!D83</f>
        <v>5181</v>
      </c>
      <c r="E83">
        <f>enriched_RS!E83</f>
        <v>0</v>
      </c>
      <c r="F83">
        <f>enriched_RS!F83</f>
        <v>0.34799999999999998</v>
      </c>
      <c r="G83">
        <f>enriched_RS!G83</f>
        <v>0</v>
      </c>
      <c r="H83">
        <f>ROUND(IF(enriched_RS!H83&gt;0,enriched_RS!H83,VLOOKUP($A83,etlocal_keys!$J$164:$L$188,3,FALSE)),2)</f>
        <v>4073.71</v>
      </c>
      <c r="I83">
        <f>enriched_RS!I83</f>
        <v>218624.90700000001</v>
      </c>
      <c r="J83">
        <f>enriched_RS!J83</f>
        <v>75981.221999999994</v>
      </c>
      <c r="K83">
        <f>enriched_RS!K83</f>
        <v>0</v>
      </c>
      <c r="M83" t="s">
        <v>1004</v>
      </c>
    </row>
    <row r="84" spans="1:13" x14ac:dyDescent="0.2">
      <c r="A84" t="s">
        <v>121</v>
      </c>
      <c r="B84" t="s">
        <v>122</v>
      </c>
      <c r="C84" t="s">
        <v>86</v>
      </c>
      <c r="D84">
        <f>enriched_RS!D84</f>
        <v>0</v>
      </c>
      <c r="E84">
        <f>enriched_RS!E84</f>
        <v>0</v>
      </c>
      <c r="F84">
        <f>IF(OR(enriched_RS!F84=0,enriched_RS!F84&gt;1),'general assumptions'!$B$2,enriched_RS!F84)</f>
        <v>0.4</v>
      </c>
      <c r="G84">
        <f>enriched_RS!G84</f>
        <v>0</v>
      </c>
      <c r="H84">
        <f>ROUND(IF(enriched_RS!H84&gt;0,enriched_RS!H84,VLOOKUP($A84,etlocal_keys!$J$164:$L$188,3,FALSE)),2)</f>
        <v>1934.77</v>
      </c>
      <c r="I84">
        <f>enriched_RS!I84</f>
        <v>0</v>
      </c>
      <c r="J84">
        <f>enriched_RS!J84</f>
        <v>0</v>
      </c>
      <c r="K84">
        <f>enriched_RS!K84</f>
        <v>0</v>
      </c>
      <c r="M84" t="s">
        <v>992</v>
      </c>
    </row>
    <row r="85" spans="1:13" x14ac:dyDescent="0.2">
      <c r="A85" t="s">
        <v>170</v>
      </c>
      <c r="B85" t="s">
        <v>171</v>
      </c>
      <c r="C85" t="s">
        <v>86</v>
      </c>
      <c r="D85">
        <f>enriched_RS!D85</f>
        <v>0</v>
      </c>
      <c r="E85">
        <f>enriched_RS!E85</f>
        <v>0</v>
      </c>
      <c r="F85">
        <f>IF(OR(enriched_RS!F85=0,enriched_RS!F85&gt;1),'general assumptions'!$B$2,enriched_RS!F85)</f>
        <v>0.4</v>
      </c>
      <c r="G85">
        <f>enriched_RS!G85</f>
        <v>0</v>
      </c>
      <c r="H85">
        <f>ROUND(IF(enriched_RS!H85&gt;0,enriched_RS!H85,VLOOKUP($A85,etlocal_keys!$J$164:$L$188,3,FALSE)),2)</f>
        <v>7500</v>
      </c>
      <c r="I85">
        <f>enriched_RS!I85</f>
        <v>0</v>
      </c>
      <c r="J85">
        <f>enriched_RS!J85</f>
        <v>0</v>
      </c>
      <c r="K85">
        <f>enriched_RS!K85</f>
        <v>0</v>
      </c>
      <c r="M85" t="s">
        <v>992</v>
      </c>
    </row>
    <row r="86" spans="1:13" x14ac:dyDescent="0.2">
      <c r="A86" t="s">
        <v>214</v>
      </c>
      <c r="B86" t="s">
        <v>215</v>
      </c>
      <c r="C86" t="s">
        <v>86</v>
      </c>
      <c r="D86">
        <f>enriched_RS!D86</f>
        <v>0</v>
      </c>
      <c r="E86">
        <f>enriched_RS!E86</f>
        <v>0</v>
      </c>
      <c r="F86">
        <f>enriched_RS!F86</f>
        <v>1</v>
      </c>
      <c r="G86">
        <f>enriched_RS!G86</f>
        <v>0</v>
      </c>
      <c r="H86" s="6">
        <f>H87</f>
        <v>2256.81</v>
      </c>
      <c r="I86">
        <f>enriched_RS!I86</f>
        <v>0</v>
      </c>
      <c r="J86">
        <f>enriched_RS!J86</f>
        <v>0</v>
      </c>
      <c r="K86">
        <f>enriched_RS!K86</f>
        <v>0</v>
      </c>
      <c r="M86" s="6" t="s">
        <v>989</v>
      </c>
    </row>
    <row r="87" spans="1:13" x14ac:dyDescent="0.2">
      <c r="A87" t="s">
        <v>45</v>
      </c>
      <c r="B87" t="s">
        <v>216</v>
      </c>
      <c r="C87" t="s">
        <v>86</v>
      </c>
      <c r="D87">
        <f>enriched_RS!D87</f>
        <v>398</v>
      </c>
      <c r="E87">
        <f>enriched_RS!E87</f>
        <v>0</v>
      </c>
      <c r="F87">
        <f>enriched_RS!F87</f>
        <v>1</v>
      </c>
      <c r="G87">
        <f>enriched_RS!G87</f>
        <v>0</v>
      </c>
      <c r="H87">
        <f>ROUND(IF(enriched_RS!H87&gt;0,enriched_RS!H87,VLOOKUP($A87,etlocal_keys!$J$164:$L$188,3,FALSE)),2)</f>
        <v>2256.81</v>
      </c>
      <c r="I87">
        <f>enriched_RS!I87</f>
        <v>3233.5630000000001</v>
      </c>
      <c r="J87">
        <f>enriched_RS!J87</f>
        <v>3233.5630000000001</v>
      </c>
      <c r="K87">
        <f>enriched_RS!K87</f>
        <v>0</v>
      </c>
      <c r="M87" t="s">
        <v>433</v>
      </c>
    </row>
    <row r="88" spans="1:13" x14ac:dyDescent="0.2">
      <c r="A88" t="s">
        <v>217</v>
      </c>
      <c r="B88" t="s">
        <v>218</v>
      </c>
      <c r="C88" t="s">
        <v>86</v>
      </c>
      <c r="D88">
        <f>enriched_RS!D88</f>
        <v>0</v>
      </c>
      <c r="E88">
        <f>enriched_RS!E88</f>
        <v>0</v>
      </c>
      <c r="F88">
        <f>enriched_RS!F88</f>
        <v>1</v>
      </c>
      <c r="G88">
        <f>enriched_RS!G88</f>
        <v>0</v>
      </c>
      <c r="H88">
        <f>ROUND(IF(enriched_RS!H88&gt;0,enriched_RS!H88,VLOOKUP($A88,etlocal_keys!$J$164:$L$188,3,FALSE)),2)</f>
        <v>2951.19</v>
      </c>
      <c r="I88">
        <f>enriched_RS!I88</f>
        <v>0</v>
      </c>
      <c r="J88">
        <f>enriched_RS!J88</f>
        <v>0</v>
      </c>
      <c r="K88">
        <f>enriched_RS!K88</f>
        <v>0</v>
      </c>
      <c r="M88" t="s">
        <v>992</v>
      </c>
    </row>
    <row r="89" spans="1:13" x14ac:dyDescent="0.2">
      <c r="A89" t="s">
        <v>48</v>
      </c>
      <c r="B89" t="s">
        <v>196</v>
      </c>
      <c r="C89" t="s">
        <v>86</v>
      </c>
      <c r="D89">
        <f>enriched_RS!D89</f>
        <v>0</v>
      </c>
      <c r="E89">
        <f>enriched_RS!E89</f>
        <v>0</v>
      </c>
      <c r="F89">
        <f>enriched_RS!F89</f>
        <v>1</v>
      </c>
      <c r="G89">
        <f>enriched_RS!G89</f>
        <v>0</v>
      </c>
      <c r="H89" s="6">
        <f>H74</f>
        <v>1231.46</v>
      </c>
      <c r="I89">
        <f>enriched_RS!I89</f>
        <v>0</v>
      </c>
      <c r="J89">
        <f>enriched_RS!J89</f>
        <v>0</v>
      </c>
      <c r="K89">
        <f>enriched_RS!K89</f>
        <v>0</v>
      </c>
      <c r="M89" s="6" t="s">
        <v>988</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8B167-10C0-BF43-9C5D-9FC9DC9BBD14}">
  <sheetPr>
    <tabColor theme="8" tint="0.79998168889431442"/>
  </sheetPr>
  <dimension ref="A1:N89"/>
  <sheetViews>
    <sheetView zoomScale="132" workbookViewId="0">
      <pane xSplit="3" ySplit="2" topLeftCell="D51" activePane="bottomRight" state="frozen"/>
      <selection activeCell="G25" sqref="G25"/>
      <selection pane="topRight" activeCell="G25" sqref="G25"/>
      <selection pane="bottomLeft" activeCell="G25" sqref="G25"/>
      <selection pane="bottomRight" activeCell="M70" sqref="M70"/>
    </sheetView>
  </sheetViews>
  <sheetFormatPr baseColWidth="10" defaultRowHeight="16" x14ac:dyDescent="0.2"/>
  <cols>
    <col min="1" max="1" width="45.1640625" bestFit="1" customWidth="1"/>
    <col min="2" max="2" width="32.83203125" bestFit="1" customWidth="1"/>
    <col min="4" max="4" width="27.33203125" bestFit="1" customWidth="1"/>
    <col min="5" max="5" width="23" bestFit="1" customWidth="1"/>
    <col min="6" max="6" width="26.33203125" bestFit="1" customWidth="1"/>
    <col min="7" max="7" width="22.1640625" bestFit="1" customWidth="1"/>
    <col min="8" max="8" width="16" bestFit="1" customWidth="1"/>
    <col min="9" max="9" width="14.1640625" bestFit="1" customWidth="1"/>
    <col min="10" max="10" width="18.5" bestFit="1" customWidth="1"/>
    <col min="11" max="11" width="13.6640625" bestFit="1" customWidth="1"/>
    <col min="12" max="12" width="13.6640625" customWidth="1"/>
    <col min="13" max="13" width="8.83203125" bestFit="1" customWidth="1"/>
  </cols>
  <sheetData>
    <row r="1" spans="1:14" ht="17" customHeight="1" x14ac:dyDescent="0.2">
      <c r="A1" t="s">
        <v>1010</v>
      </c>
      <c r="D1">
        <v>4</v>
      </c>
      <c r="E1">
        <v>5</v>
      </c>
      <c r="F1">
        <v>6</v>
      </c>
      <c r="G1">
        <v>7</v>
      </c>
      <c r="H1">
        <v>8</v>
      </c>
      <c r="I1">
        <v>9</v>
      </c>
      <c r="J1">
        <v>10</v>
      </c>
      <c r="K1">
        <v>11</v>
      </c>
      <c r="L1">
        <v>12</v>
      </c>
      <c r="M1">
        <v>13</v>
      </c>
    </row>
    <row r="2" spans="1:14" s="2" customFormat="1" ht="17" customHeight="1" x14ac:dyDescent="0.2">
      <c r="A2" s="2" t="s">
        <v>54</v>
      </c>
      <c r="B2" s="2" t="s">
        <v>55</v>
      </c>
      <c r="C2" s="2" t="s">
        <v>56</v>
      </c>
      <c r="D2" s="2" t="s">
        <v>57</v>
      </c>
      <c r="E2" s="2" t="s">
        <v>58</v>
      </c>
      <c r="F2" s="2" t="s">
        <v>59</v>
      </c>
      <c r="G2" s="2" t="s">
        <v>60</v>
      </c>
      <c r="H2" s="2" t="s">
        <v>61</v>
      </c>
      <c r="I2" s="8" t="s">
        <v>62</v>
      </c>
      <c r="J2" s="8" t="s">
        <v>63</v>
      </c>
      <c r="K2" s="8" t="s">
        <v>64</v>
      </c>
      <c r="L2" s="2" t="s">
        <v>219</v>
      </c>
      <c r="M2" s="2" t="s">
        <v>65</v>
      </c>
      <c r="N2" s="3"/>
    </row>
    <row r="3" spans="1:14" x14ac:dyDescent="0.2">
      <c r="A3" t="s">
        <v>66</v>
      </c>
      <c r="B3" t="s">
        <v>67</v>
      </c>
      <c r="C3" t="s">
        <v>68</v>
      </c>
      <c r="D3">
        <f>enriched_CH!D3</f>
        <v>0</v>
      </c>
      <c r="E3">
        <f>enriched_CH!E3</f>
        <v>0</v>
      </c>
      <c r="F3">
        <f>IF(OR(enriched_CH!F3=0,enriched_CH!F3&gt;1),'general assumptions'!$B$3,enriched_CH!F3)</f>
        <v>0.3</v>
      </c>
      <c r="G3">
        <f>IF(OR(enriched_CH!G3=0,enriched_CH!G3&gt;1),'general assumptions'!$B$4,enriched_CH!G3)</f>
        <v>0.4</v>
      </c>
      <c r="H3">
        <f>enriched_CH!H3</f>
        <v>4200</v>
      </c>
      <c r="I3">
        <f>enriched_CH!I3</f>
        <v>0</v>
      </c>
      <c r="J3">
        <f>enriched_CH!J3</f>
        <v>0</v>
      </c>
      <c r="K3">
        <f>enriched_CH!K3</f>
        <v>0</v>
      </c>
      <c r="M3" t="s">
        <v>992</v>
      </c>
    </row>
    <row r="4" spans="1:14" x14ac:dyDescent="0.2">
      <c r="A4" t="s">
        <v>71</v>
      </c>
      <c r="B4" t="s">
        <v>72</v>
      </c>
      <c r="C4" t="s">
        <v>68</v>
      </c>
      <c r="D4">
        <f>enriched_CH!D4</f>
        <v>0</v>
      </c>
      <c r="E4">
        <f>enriched_CH!E4</f>
        <v>0</v>
      </c>
      <c r="F4">
        <f>IF(OR(enriched_CH!F4=0,enriched_CH!F4&gt;1),'general assumptions'!$B$3,enriched_CH!F4)</f>
        <v>0.3</v>
      </c>
      <c r="G4">
        <f>IF(OR(enriched_CH!G4=0,enriched_CH!G4&gt;1),'general assumptions'!$B$4,enriched_CH!G4)</f>
        <v>0.4</v>
      </c>
      <c r="H4">
        <f>enriched_CH!H4</f>
        <v>3920</v>
      </c>
      <c r="I4">
        <f>enriched_CH!I4</f>
        <v>0</v>
      </c>
      <c r="J4">
        <f>enriched_CH!J4</f>
        <v>0</v>
      </c>
      <c r="K4">
        <f>enriched_CH!K4</f>
        <v>0</v>
      </c>
      <c r="M4" t="s">
        <v>992</v>
      </c>
    </row>
    <row r="5" spans="1:14" x14ac:dyDescent="0.2">
      <c r="A5" t="s">
        <v>69</v>
      </c>
      <c r="B5" t="s">
        <v>70</v>
      </c>
      <c r="C5" t="s">
        <v>68</v>
      </c>
      <c r="D5">
        <f>enriched_CH!D5</f>
        <v>0</v>
      </c>
      <c r="E5">
        <f>enriched_CH!E5</f>
        <v>0</v>
      </c>
      <c r="F5">
        <f>IF(OR(enriched_CH!F5=0,enriched_CH!F5&gt;1),'general assumptions'!$B$3,enriched_CH!F5)</f>
        <v>0.3</v>
      </c>
      <c r="G5">
        <f>IF(OR(enriched_CH!G5=0,enriched_CH!G5&gt;1),'general assumptions'!$B$4,enriched_CH!G5)</f>
        <v>0.4</v>
      </c>
      <c r="H5">
        <f>enriched_CH!H5</f>
        <v>6500</v>
      </c>
      <c r="I5">
        <f>enriched_CH!I5</f>
        <v>0</v>
      </c>
      <c r="J5">
        <f>enriched_CH!J5</f>
        <v>0</v>
      </c>
      <c r="K5">
        <f>enriched_CH!K5</f>
        <v>0</v>
      </c>
      <c r="M5" t="s">
        <v>992</v>
      </c>
    </row>
    <row r="6" spans="1:14" x14ac:dyDescent="0.2">
      <c r="A6" t="s">
        <v>32</v>
      </c>
      <c r="B6" t="s">
        <v>87</v>
      </c>
      <c r="C6" t="s">
        <v>68</v>
      </c>
      <c r="D6">
        <f>enriched_CH!D6</f>
        <v>0</v>
      </c>
      <c r="E6">
        <f>enriched_CH!E6</f>
        <v>0</v>
      </c>
      <c r="F6">
        <f>IF(OR(enriched_CH!F6=0,enriched_CH!F6&gt;1),'general assumptions'!$B$3,enriched_CH!F6)</f>
        <v>0.3</v>
      </c>
      <c r="G6">
        <f>IF(OR(enriched_CH!G6=0,enriched_CH!G6&gt;1),'general assumptions'!$B$4,enriched_CH!G6)</f>
        <v>0.4</v>
      </c>
      <c r="H6">
        <f>enriched_CH!H6</f>
        <v>5320</v>
      </c>
      <c r="I6">
        <f>enriched_CH!I6</f>
        <v>0</v>
      </c>
      <c r="J6">
        <f>enriched_CH!J6</f>
        <v>0</v>
      </c>
      <c r="K6">
        <f>enriched_CH!K6</f>
        <v>0</v>
      </c>
      <c r="M6" t="s">
        <v>992</v>
      </c>
    </row>
    <row r="7" spans="1:14" x14ac:dyDescent="0.2">
      <c r="A7" t="s">
        <v>36</v>
      </c>
      <c r="B7" t="s">
        <v>116</v>
      </c>
      <c r="C7" t="s">
        <v>68</v>
      </c>
      <c r="D7">
        <f>enriched_CH!D7</f>
        <v>129.16999999999999</v>
      </c>
      <c r="E7">
        <f>enriched_CH!E7</f>
        <v>80.069999999999993</v>
      </c>
      <c r="F7">
        <f>IF(OR(enriched_CH!F7=0,enriched_CH!F7&gt;1),'general assumptions'!$B$3,enriched_CH!F7)</f>
        <v>0.29499999999999998</v>
      </c>
      <c r="G7">
        <f>IF(OR(enriched_CH!G7=0,enriched_CH!G7&gt;1),'general assumptions'!$B$4,enriched_CH!G7)</f>
        <v>0.183</v>
      </c>
      <c r="H7">
        <f>enriched_CH!H7</f>
        <v>4589.25</v>
      </c>
      <c r="I7">
        <f>enriched_CH!I7</f>
        <v>7228.87</v>
      </c>
      <c r="J7">
        <f>enriched_CH!J7</f>
        <v>2134.08</v>
      </c>
      <c r="K7">
        <f>enriched_CH!K7</f>
        <v>1322.83</v>
      </c>
      <c r="M7" t="s">
        <v>992</v>
      </c>
    </row>
    <row r="8" spans="1:14" x14ac:dyDescent="0.2">
      <c r="A8" t="s">
        <v>117</v>
      </c>
      <c r="B8" t="s">
        <v>118</v>
      </c>
      <c r="C8" t="s">
        <v>68</v>
      </c>
      <c r="D8">
        <f>enriched_CH!D8</f>
        <v>0</v>
      </c>
      <c r="E8">
        <f>enriched_CH!E8</f>
        <v>0</v>
      </c>
      <c r="F8">
        <f>IF(OR(enriched_CH!F8=0,enriched_CH!F8&gt;1),'general assumptions'!$B$3,enriched_CH!F8)</f>
        <v>0.3</v>
      </c>
      <c r="G8">
        <f>IF(OR(enriched_CH!G8=0,enriched_CH!G8&gt;1),'general assumptions'!$B$4,enriched_CH!G8)</f>
        <v>0.4</v>
      </c>
      <c r="H8">
        <f>enriched_CH!H8</f>
        <v>4589.25</v>
      </c>
      <c r="I8">
        <f>enriched_CH!I8</f>
        <v>0</v>
      </c>
      <c r="J8">
        <f>enriched_CH!J8</f>
        <v>0</v>
      </c>
      <c r="K8">
        <f>enriched_CH!K8</f>
        <v>0</v>
      </c>
      <c r="M8" t="s">
        <v>992</v>
      </c>
    </row>
    <row r="9" spans="1:14" x14ac:dyDescent="0.2">
      <c r="A9" t="s">
        <v>73</v>
      </c>
      <c r="B9" t="s">
        <v>74</v>
      </c>
      <c r="C9" t="s">
        <v>68</v>
      </c>
      <c r="D9">
        <f>enriched_CH!D9</f>
        <v>0</v>
      </c>
      <c r="E9">
        <f>enriched_CH!E9</f>
        <v>0</v>
      </c>
      <c r="F9">
        <f>IF(OR(enriched_CH!F9=0,enriched_CH!F9&gt;1),'general assumptions'!$B$3,enriched_CH!F9)</f>
        <v>0.3</v>
      </c>
      <c r="G9">
        <f>IF(OR(enriched_CH!G9=0,enriched_CH!G9&gt;1),'general assumptions'!$B$4,enriched_CH!G9)</f>
        <v>0.4</v>
      </c>
      <c r="H9">
        <f>enriched_CH!H9</f>
        <v>8500</v>
      </c>
      <c r="I9">
        <f>enriched_CH!I9</f>
        <v>0</v>
      </c>
      <c r="J9">
        <f>enriched_CH!J9</f>
        <v>0</v>
      </c>
      <c r="K9">
        <f>enriched_CH!K9</f>
        <v>0</v>
      </c>
      <c r="M9" t="s">
        <v>992</v>
      </c>
    </row>
    <row r="10" spans="1:14" x14ac:dyDescent="0.2">
      <c r="A10" t="s">
        <v>37</v>
      </c>
      <c r="B10" t="s">
        <v>126</v>
      </c>
      <c r="C10" t="s">
        <v>68</v>
      </c>
      <c r="D10">
        <f>enriched_CH!D10</f>
        <v>0</v>
      </c>
      <c r="E10">
        <f>enriched_CH!E10</f>
        <v>0</v>
      </c>
      <c r="F10">
        <f>IF(OR(enriched_CH!F10=0,enriched_CH!F10&gt;1),'general assumptions'!$B$3,enriched_CH!F10)</f>
        <v>0.3</v>
      </c>
      <c r="G10">
        <f>IF(OR(enriched_CH!G10=0,enriched_CH!G10&gt;1),'general assumptions'!$B$4,enriched_CH!G10)</f>
        <v>0.4</v>
      </c>
      <c r="H10">
        <f>enriched_CH!H10</f>
        <v>4589.25</v>
      </c>
      <c r="I10">
        <f>enriched_CH!I10</f>
        <v>0</v>
      </c>
      <c r="J10">
        <f>enriched_CH!J10</f>
        <v>0</v>
      </c>
      <c r="K10">
        <f>enriched_CH!K10</f>
        <v>0</v>
      </c>
      <c r="M10" t="s">
        <v>992</v>
      </c>
    </row>
    <row r="11" spans="1:14" x14ac:dyDescent="0.2">
      <c r="A11" t="s">
        <v>75</v>
      </c>
      <c r="B11" t="s">
        <v>76</v>
      </c>
      <c r="C11" t="s">
        <v>68</v>
      </c>
      <c r="D11">
        <f>enriched_CH!D11</f>
        <v>0</v>
      </c>
      <c r="E11">
        <f>enriched_CH!E11</f>
        <v>0</v>
      </c>
      <c r="F11">
        <f>IF(OR(enriched_CH!F11=0,enriched_CH!F11&gt;1),'general assumptions'!$B$3,enriched_CH!F11)</f>
        <v>0.3</v>
      </c>
      <c r="G11">
        <f>IF(OR(enriched_CH!G11=0,enriched_CH!G11&gt;1),'general assumptions'!$B$4,enriched_CH!G11)</f>
        <v>0.4</v>
      </c>
      <c r="H11">
        <f>enriched_CH!H11</f>
        <v>8500</v>
      </c>
      <c r="I11">
        <f>enriched_CH!I11</f>
        <v>0</v>
      </c>
      <c r="J11">
        <f>enriched_CH!J11</f>
        <v>0</v>
      </c>
      <c r="K11">
        <f>enriched_CH!K11</f>
        <v>0</v>
      </c>
      <c r="M11" t="s">
        <v>992</v>
      </c>
    </row>
    <row r="12" spans="1:14" x14ac:dyDescent="0.2">
      <c r="A12" t="s">
        <v>127</v>
      </c>
      <c r="B12" t="s">
        <v>128</v>
      </c>
      <c r="C12" t="s">
        <v>68</v>
      </c>
      <c r="D12">
        <f>enriched_CH!D12</f>
        <v>0</v>
      </c>
      <c r="E12">
        <f>enriched_CH!E12</f>
        <v>0</v>
      </c>
      <c r="F12">
        <f>IF(OR(enriched_CH!F12=0,enriched_CH!F12&gt;1),'general assumptions'!$B$3,enriched_CH!F12)</f>
        <v>0.3</v>
      </c>
      <c r="G12">
        <f>IF(OR(enriched_CH!G12=0,enriched_CH!G12&gt;1),'general assumptions'!$B$4,enriched_CH!G12)</f>
        <v>0.4</v>
      </c>
      <c r="H12">
        <f>enriched_CH!H12</f>
        <v>4589.25</v>
      </c>
      <c r="I12">
        <f>enriched_CH!I12</f>
        <v>0</v>
      </c>
      <c r="J12">
        <f>enriched_CH!J12</f>
        <v>0</v>
      </c>
      <c r="K12">
        <f>enriched_CH!K12</f>
        <v>0</v>
      </c>
      <c r="M12" t="s">
        <v>992</v>
      </c>
    </row>
    <row r="13" spans="1:14" x14ac:dyDescent="0.2">
      <c r="A13" t="s">
        <v>41</v>
      </c>
      <c r="B13" t="s">
        <v>77</v>
      </c>
      <c r="C13" t="s">
        <v>68</v>
      </c>
      <c r="D13">
        <f>enriched_CH!D13</f>
        <v>46.47</v>
      </c>
      <c r="E13">
        <f>enriched_CH!E13</f>
        <v>496.29</v>
      </c>
      <c r="F13">
        <f>IF(OR(enriched_CH!F13=0,enriched_CH!F13&gt;1),'general assumptions'!$B$3,enriched_CH!F13)</f>
        <v>4.8000000000000001E-2</v>
      </c>
      <c r="G13">
        <f>IF(OR(enriched_CH!G13=0,enriched_CH!G13&gt;1),'general assumptions'!$B$4,enriched_CH!G13)</f>
        <v>0.50900000000000001</v>
      </c>
      <c r="H13">
        <f>enriched_CH!H13</f>
        <v>2225.39</v>
      </c>
      <c r="I13">
        <f>enriched_CH!I13</f>
        <v>7807.35</v>
      </c>
      <c r="J13">
        <f>enriched_CH!J13</f>
        <v>372.31200000000001</v>
      </c>
      <c r="K13">
        <f>enriched_CH!K13</f>
        <v>3976.01</v>
      </c>
      <c r="M13" t="s">
        <v>992</v>
      </c>
    </row>
    <row r="14" spans="1:14" x14ac:dyDescent="0.2">
      <c r="A14" t="s">
        <v>78</v>
      </c>
      <c r="B14" t="s">
        <v>79</v>
      </c>
      <c r="C14" t="s">
        <v>68</v>
      </c>
      <c r="D14">
        <f>enriched_CH!D14</f>
        <v>0</v>
      </c>
      <c r="E14">
        <f>enriched_CH!E14</f>
        <v>0</v>
      </c>
      <c r="F14">
        <f>IF(OR(enriched_CH!F14=0,enriched_CH!F14&gt;1),'general assumptions'!$B$3,enriched_CH!F14)</f>
        <v>0.3</v>
      </c>
      <c r="G14">
        <f>IF(OR(enriched_CH!G14=0,enriched_CH!G14&gt;1),'general assumptions'!$B$4,enriched_CH!G14)</f>
        <v>0.4</v>
      </c>
      <c r="H14">
        <f>enriched_CH!H14</f>
        <v>2225.39</v>
      </c>
      <c r="I14">
        <f>enriched_CH!I14</f>
        <v>0</v>
      </c>
      <c r="J14">
        <f>enriched_CH!J14</f>
        <v>0</v>
      </c>
      <c r="K14">
        <f>enriched_CH!K14</f>
        <v>0</v>
      </c>
      <c r="M14" t="s">
        <v>992</v>
      </c>
    </row>
    <row r="15" spans="1:14" x14ac:dyDescent="0.2">
      <c r="A15" t="s">
        <v>39</v>
      </c>
      <c r="B15" t="s">
        <v>204</v>
      </c>
      <c r="C15" t="s">
        <v>68</v>
      </c>
      <c r="D15">
        <f>enriched_CH!D15</f>
        <v>1092.55</v>
      </c>
      <c r="E15">
        <f>enriched_CH!E15</f>
        <v>1867.51</v>
      </c>
      <c r="F15">
        <f>IF(OR(enriched_CH!F15=0,enriched_CH!F15&gt;1),'general assumptions'!$B$3,enriched_CH!F15)</f>
        <v>0.184</v>
      </c>
      <c r="G15">
        <f>IF(OR(enriched_CH!G15=0,enriched_CH!G15&gt;1),'general assumptions'!$B$4,enriched_CH!G15)</f>
        <v>0.315</v>
      </c>
      <c r="H15">
        <f>enriched_CH!H15</f>
        <v>2225.39</v>
      </c>
      <c r="I15">
        <f>enriched_CH!I15</f>
        <v>47462.71</v>
      </c>
      <c r="J15">
        <f>enriched_CH!J15</f>
        <v>8752.8960000000006</v>
      </c>
      <c r="K15">
        <f>enriched_CH!K15</f>
        <v>14961.4</v>
      </c>
      <c r="M15" t="s">
        <v>992</v>
      </c>
    </row>
    <row r="16" spans="1:14" x14ac:dyDescent="0.2">
      <c r="A16" t="s">
        <v>205</v>
      </c>
      <c r="B16" t="s">
        <v>206</v>
      </c>
      <c r="C16" t="s">
        <v>68</v>
      </c>
      <c r="D16">
        <f>enriched_CH!D16</f>
        <v>0</v>
      </c>
      <c r="E16">
        <f>enriched_CH!E16</f>
        <v>0</v>
      </c>
      <c r="F16">
        <f>IF(OR(enriched_CH!F16=0,enriched_CH!F16&gt;1),'general assumptions'!$B$3,enriched_CH!F16)</f>
        <v>0.3</v>
      </c>
      <c r="G16">
        <f>IF(OR(enriched_CH!G16=0,enriched_CH!G16&gt;1),'general assumptions'!$B$4,enriched_CH!G16)</f>
        <v>0.4</v>
      </c>
      <c r="H16">
        <f>enriched_CH!H16</f>
        <v>2225.39</v>
      </c>
      <c r="I16">
        <f>enriched_CH!I16</f>
        <v>0</v>
      </c>
      <c r="J16">
        <f>enriched_CH!J16</f>
        <v>0</v>
      </c>
      <c r="K16">
        <f>enriched_CH!K16</f>
        <v>0</v>
      </c>
      <c r="M16" t="s">
        <v>992</v>
      </c>
    </row>
    <row r="17" spans="1:13" x14ac:dyDescent="0.2">
      <c r="A17" t="s">
        <v>191</v>
      </c>
      <c r="B17" t="s">
        <v>192</v>
      </c>
      <c r="C17" t="s">
        <v>68</v>
      </c>
      <c r="D17">
        <f>enriched_CH!D17</f>
        <v>0</v>
      </c>
      <c r="E17">
        <f>enriched_CH!E17</f>
        <v>0</v>
      </c>
      <c r="F17">
        <f>IF(OR(enriched_CH!F17=0,enriched_CH!F17&gt;1),'general assumptions'!$B$3,enriched_CH!F17)</f>
        <v>0.3</v>
      </c>
      <c r="G17">
        <f>IF(OR(enriched_CH!G17=0,enriched_CH!G17&gt;1),'general assumptions'!$B$4,enriched_CH!G17)</f>
        <v>0.4</v>
      </c>
      <c r="H17">
        <f>enriched_CH!H17</f>
        <v>5350</v>
      </c>
      <c r="I17">
        <f>enriched_CH!I17</f>
        <v>0</v>
      </c>
      <c r="J17">
        <f>enriched_CH!J17</f>
        <v>0</v>
      </c>
      <c r="K17">
        <f>enriched_CH!K17</f>
        <v>0</v>
      </c>
      <c r="M17" t="s">
        <v>992</v>
      </c>
    </row>
    <row r="18" spans="1:13" x14ac:dyDescent="0.2">
      <c r="A18" t="s">
        <v>193</v>
      </c>
      <c r="B18" t="s">
        <v>194</v>
      </c>
      <c r="C18" t="s">
        <v>68</v>
      </c>
      <c r="D18">
        <f>enriched_CH!D18</f>
        <v>0</v>
      </c>
      <c r="E18">
        <f>enriched_CH!E18</f>
        <v>0</v>
      </c>
      <c r="F18">
        <f>IF(OR(enriched_CH!F18=0,enriched_CH!F18&gt;1),'general assumptions'!$B$3,enriched_CH!F18)</f>
        <v>0.3</v>
      </c>
      <c r="G18">
        <f>IF(OR(enriched_CH!G18=0,enriched_CH!G18&gt;1),'general assumptions'!$B$4,enriched_CH!G18)</f>
        <v>0.4</v>
      </c>
      <c r="H18">
        <f>enriched_CH!H18</f>
        <v>5350</v>
      </c>
      <c r="I18">
        <f>enriched_CH!I18</f>
        <v>0</v>
      </c>
      <c r="J18">
        <f>enriched_CH!J18</f>
        <v>0</v>
      </c>
      <c r="K18">
        <f>enriched_CH!K18</f>
        <v>0</v>
      </c>
      <c r="M18" t="s">
        <v>992</v>
      </c>
    </row>
    <row r="19" spans="1:13" x14ac:dyDescent="0.2">
      <c r="A19" t="s">
        <v>187</v>
      </c>
      <c r="B19" t="s">
        <v>188</v>
      </c>
      <c r="C19" t="s">
        <v>68</v>
      </c>
      <c r="D19">
        <f>enriched_CH!D19</f>
        <v>0</v>
      </c>
      <c r="E19">
        <f>enriched_CH!E19</f>
        <v>0</v>
      </c>
      <c r="F19">
        <f>IF(OR(enriched_CH!F19=0,enriched_CH!F19&gt;1),'general assumptions'!$B$3,enriched_CH!F19)</f>
        <v>0.3</v>
      </c>
      <c r="G19">
        <f>IF(OR(enriched_CH!G19=0,enriched_CH!G19&gt;1),'general assumptions'!$B$4,enriched_CH!G19)</f>
        <v>0.4</v>
      </c>
      <c r="H19">
        <f>enriched_CH!H19</f>
        <v>2225.39</v>
      </c>
      <c r="I19">
        <f>enriched_CH!I19</f>
        <v>0</v>
      </c>
      <c r="J19">
        <f>enriched_CH!J19</f>
        <v>0</v>
      </c>
      <c r="K19">
        <f>enriched_CH!K19</f>
        <v>0</v>
      </c>
      <c r="M19" t="s">
        <v>992</v>
      </c>
    </row>
    <row r="20" spans="1:13" x14ac:dyDescent="0.2">
      <c r="A20" t="s">
        <v>172</v>
      </c>
      <c r="B20" t="s">
        <v>173</v>
      </c>
      <c r="C20" t="s">
        <v>68</v>
      </c>
      <c r="D20">
        <f>enriched_CH!D20</f>
        <v>0</v>
      </c>
      <c r="E20">
        <f>enriched_CH!E20</f>
        <v>0</v>
      </c>
      <c r="F20">
        <f>IF(OR(enriched_CH!F20=0,enriched_CH!F20&gt;1),'general assumptions'!$B$3,enriched_CH!F20)</f>
        <v>0.3</v>
      </c>
      <c r="G20">
        <f>IF(OR(enriched_CH!G20=0,enriched_CH!G20&gt;1),'general assumptions'!$B$4,enriched_CH!G20)</f>
        <v>0.4</v>
      </c>
      <c r="H20">
        <f>enriched_CH!H20</f>
        <v>2225.39</v>
      </c>
      <c r="I20">
        <f>enriched_CH!I20</f>
        <v>0</v>
      </c>
      <c r="J20">
        <f>enriched_CH!J20</f>
        <v>0</v>
      </c>
      <c r="K20">
        <f>enriched_CH!K20</f>
        <v>0</v>
      </c>
      <c r="M20" t="s">
        <v>992</v>
      </c>
    </row>
    <row r="21" spans="1:13" x14ac:dyDescent="0.2">
      <c r="A21" t="s">
        <v>189</v>
      </c>
      <c r="B21" t="s">
        <v>190</v>
      </c>
      <c r="C21" t="s">
        <v>68</v>
      </c>
      <c r="D21">
        <f>enriched_CH!D21</f>
        <v>0</v>
      </c>
      <c r="E21">
        <f>enriched_CH!E21</f>
        <v>0</v>
      </c>
      <c r="F21">
        <f>IF(OR(enriched_CH!F21=0,enriched_CH!F21&gt;1),'general assumptions'!$B$3,enriched_CH!F21)</f>
        <v>0.3</v>
      </c>
      <c r="G21">
        <f>IF(OR(enriched_CH!G21=0,enriched_CH!G21&gt;1),'general assumptions'!$B$4,enriched_CH!G21)</f>
        <v>0.4</v>
      </c>
      <c r="H21">
        <f>enriched_CH!H21</f>
        <v>2225.39</v>
      </c>
      <c r="I21">
        <f>enriched_CH!I21</f>
        <v>0</v>
      </c>
      <c r="J21">
        <f>enriched_CH!J21</f>
        <v>0</v>
      </c>
      <c r="K21">
        <f>enriched_CH!K21</f>
        <v>0</v>
      </c>
      <c r="M21" t="s">
        <v>992</v>
      </c>
    </row>
    <row r="22" spans="1:13" x14ac:dyDescent="0.2">
      <c r="A22" t="s">
        <v>174</v>
      </c>
      <c r="B22" t="s">
        <v>175</v>
      </c>
      <c r="C22" t="s">
        <v>68</v>
      </c>
      <c r="D22">
        <f>enriched_CH!D22</f>
        <v>0</v>
      </c>
      <c r="E22">
        <f>enriched_CH!E22</f>
        <v>0</v>
      </c>
      <c r="F22">
        <f>IF(OR(enriched_CH!F22=0,enriched_CH!F22&gt;1),'general assumptions'!$B$3,enriched_CH!F22)</f>
        <v>0.3</v>
      </c>
      <c r="G22">
        <f>IF(OR(enriched_CH!G22=0,enriched_CH!G22&gt;1),'general assumptions'!$B$4,enriched_CH!G22)</f>
        <v>0.4</v>
      </c>
      <c r="H22">
        <f>enriched_CH!H22</f>
        <v>2225.39</v>
      </c>
      <c r="I22">
        <f>enriched_CH!I22</f>
        <v>0</v>
      </c>
      <c r="J22">
        <f>enriched_CH!J22</f>
        <v>0</v>
      </c>
      <c r="K22">
        <f>enriched_CH!K22</f>
        <v>0</v>
      </c>
      <c r="M22" t="s">
        <v>992</v>
      </c>
    </row>
    <row r="23" spans="1:13" x14ac:dyDescent="0.2">
      <c r="A23" t="s">
        <v>150</v>
      </c>
      <c r="B23" t="s">
        <v>151</v>
      </c>
      <c r="C23" t="s">
        <v>68</v>
      </c>
      <c r="D23">
        <f>enriched_CH!D23</f>
        <v>0</v>
      </c>
      <c r="E23">
        <f>enriched_CH!E23</f>
        <v>0</v>
      </c>
      <c r="F23">
        <f>IF(OR(enriched_CH!F23=0,enriched_CH!F23&gt;1),'general assumptions'!$B$3,enriched_CH!F23)</f>
        <v>0.3</v>
      </c>
      <c r="G23">
        <f>IF(OR(enriched_CH!G23=0,enriched_CH!G23&gt;1),'general assumptions'!$B$4,enriched_CH!G23)</f>
        <v>0.4</v>
      </c>
      <c r="H23">
        <f>enriched_CH!H23</f>
        <v>4589.25</v>
      </c>
      <c r="I23">
        <f>enriched_CH!I23</f>
        <v>0</v>
      </c>
      <c r="J23">
        <f>enriched_CH!J23</f>
        <v>0</v>
      </c>
      <c r="K23">
        <f>enriched_CH!K23</f>
        <v>0</v>
      </c>
      <c r="M23" t="s">
        <v>992</v>
      </c>
    </row>
    <row r="24" spans="1:13" x14ac:dyDescent="0.2">
      <c r="A24" t="s">
        <v>152</v>
      </c>
      <c r="B24" t="s">
        <v>153</v>
      </c>
      <c r="C24" t="s">
        <v>68</v>
      </c>
      <c r="D24">
        <f>enriched_CH!D24</f>
        <v>0</v>
      </c>
      <c r="E24">
        <f>enriched_CH!E24</f>
        <v>0</v>
      </c>
      <c r="F24">
        <f>IF(OR(enriched_CH!F24=0,enriched_CH!F24&gt;1),'general assumptions'!$B$3,enriched_CH!F24)</f>
        <v>0.3</v>
      </c>
      <c r="G24">
        <f>IF(OR(enriched_CH!G24=0,enriched_CH!G24&gt;1),'general assumptions'!$B$4,enriched_CH!G24)</f>
        <v>0.4</v>
      </c>
      <c r="H24">
        <f>enriched_CH!H24</f>
        <v>4589.25</v>
      </c>
      <c r="I24">
        <f>enriched_CH!I24</f>
        <v>0</v>
      </c>
      <c r="J24">
        <f>enriched_CH!J24</f>
        <v>0</v>
      </c>
      <c r="K24">
        <f>enriched_CH!K24</f>
        <v>0</v>
      </c>
      <c r="M24" t="s">
        <v>992</v>
      </c>
    </row>
    <row r="25" spans="1:13" x14ac:dyDescent="0.2">
      <c r="A25" t="s">
        <v>154</v>
      </c>
      <c r="B25" t="s">
        <v>155</v>
      </c>
      <c r="C25" t="s">
        <v>68</v>
      </c>
      <c r="D25">
        <f>enriched_CH!D25</f>
        <v>0</v>
      </c>
      <c r="E25">
        <f>enriched_CH!E25</f>
        <v>0</v>
      </c>
      <c r="F25">
        <f>IF(OR(enriched_CH!F25=0,enriched_CH!F25&gt;1),'general assumptions'!$B$3,enriched_CH!F25)</f>
        <v>0.3</v>
      </c>
      <c r="G25">
        <f>IF(OR(enriched_CH!G25=0,enriched_CH!G25&gt;1),'general assumptions'!$B$4,enriched_CH!G25)</f>
        <v>0.4</v>
      </c>
      <c r="H25">
        <f>enriched_CH!H25</f>
        <v>4568.8599999999997</v>
      </c>
      <c r="I25">
        <f>enriched_CH!I25</f>
        <v>0</v>
      </c>
      <c r="J25">
        <f>enriched_CH!J25</f>
        <v>0</v>
      </c>
      <c r="K25">
        <f>enriched_CH!K25</f>
        <v>0</v>
      </c>
      <c r="M25" t="s">
        <v>992</v>
      </c>
    </row>
    <row r="26" spans="1:13" x14ac:dyDescent="0.2">
      <c r="A26" t="s">
        <v>160</v>
      </c>
      <c r="B26" t="s">
        <v>161</v>
      </c>
      <c r="C26" t="s">
        <v>68</v>
      </c>
      <c r="D26">
        <f>enriched_CH!D26</f>
        <v>0</v>
      </c>
      <c r="E26">
        <f>enriched_CH!E26</f>
        <v>0</v>
      </c>
      <c r="F26">
        <f>IF(OR(enriched_CH!F26=0,enriched_CH!F26&gt;1),'general assumptions'!$B$3,enriched_CH!F26)</f>
        <v>0.3</v>
      </c>
      <c r="G26">
        <f>IF(OR(enriched_CH!G26=0,enriched_CH!G26&gt;1),'general assumptions'!$B$4,enriched_CH!G26)</f>
        <v>0.4</v>
      </c>
      <c r="H26">
        <f>enriched_CH!H26</f>
        <v>8300</v>
      </c>
      <c r="I26">
        <f>enriched_CH!I26</f>
        <v>0</v>
      </c>
      <c r="J26">
        <f>enriched_CH!J26</f>
        <v>0</v>
      </c>
      <c r="K26">
        <f>enriched_CH!K26</f>
        <v>0</v>
      </c>
      <c r="M26" t="s">
        <v>992</v>
      </c>
    </row>
    <row r="27" spans="1:13" x14ac:dyDescent="0.2">
      <c r="A27" t="s">
        <v>166</v>
      </c>
      <c r="B27" t="s">
        <v>167</v>
      </c>
      <c r="C27" t="s">
        <v>68</v>
      </c>
      <c r="D27">
        <f>enriched_CH!D27</f>
        <v>0</v>
      </c>
      <c r="E27">
        <f>enriched_CH!E27</f>
        <v>0</v>
      </c>
      <c r="F27">
        <f>IF(OR(enriched_CH!F27=0,enriched_CH!F27&gt;1),'general assumptions'!$B$3,enriched_CH!F27)</f>
        <v>0.3</v>
      </c>
      <c r="G27">
        <f>IF(OR(enriched_CH!G27=0,enriched_CH!G27&gt;1),'general assumptions'!$B$4,enriched_CH!G27)</f>
        <v>0.4</v>
      </c>
      <c r="H27">
        <f>enriched_CH!H27</f>
        <v>2225.39</v>
      </c>
      <c r="I27">
        <f>enriched_CH!I27</f>
        <v>0</v>
      </c>
      <c r="J27">
        <f>enriched_CH!J27</f>
        <v>0</v>
      </c>
      <c r="K27">
        <f>enriched_CH!K27</f>
        <v>0</v>
      </c>
      <c r="M27" t="s">
        <v>992</v>
      </c>
    </row>
    <row r="28" spans="1:13" x14ac:dyDescent="0.2">
      <c r="A28" t="s">
        <v>146</v>
      </c>
      <c r="B28" t="s">
        <v>147</v>
      </c>
      <c r="C28" t="s">
        <v>68</v>
      </c>
      <c r="D28">
        <f>enriched_CH!D28</f>
        <v>0</v>
      </c>
      <c r="E28">
        <f>enriched_CH!E28</f>
        <v>0</v>
      </c>
      <c r="F28">
        <f>IF(OR(enriched_CH!F28=0,enriched_CH!F28&gt;1),'general assumptions'!$B$3,enriched_CH!F28)</f>
        <v>0.3</v>
      </c>
      <c r="G28">
        <f>IF(OR(enriched_CH!G28=0,enriched_CH!G28&gt;1),'general assumptions'!$B$4,enriched_CH!G28)</f>
        <v>0.4</v>
      </c>
      <c r="H28">
        <f>enriched_CH!H28</f>
        <v>2225.39</v>
      </c>
      <c r="I28">
        <f>enriched_CH!I28</f>
        <v>0</v>
      </c>
      <c r="J28">
        <f>enriched_CH!J28</f>
        <v>0</v>
      </c>
      <c r="K28">
        <f>enriched_CH!K28</f>
        <v>0</v>
      </c>
      <c r="M28" t="s">
        <v>992</v>
      </c>
    </row>
    <row r="29" spans="1:13" x14ac:dyDescent="0.2">
      <c r="A29" t="s">
        <v>106</v>
      </c>
      <c r="B29" t="s">
        <v>107</v>
      </c>
      <c r="C29" t="s">
        <v>81</v>
      </c>
      <c r="D29">
        <f>enriched_CH!D29</f>
        <v>0</v>
      </c>
      <c r="E29">
        <f>enriched_CH!E29</f>
        <v>0</v>
      </c>
      <c r="F29">
        <f>enriched_CH!F29</f>
        <v>0</v>
      </c>
      <c r="G29">
        <f>IF(OR(enriched_CH!G29=0,enriched_CH!G29&gt;1),'general assumptions'!$B$5,enriched_CH!G29)</f>
        <v>0.85</v>
      </c>
      <c r="H29">
        <f>enriched_CH!H29</f>
        <v>6000</v>
      </c>
      <c r="I29">
        <f>enriched_CH!I29</f>
        <v>0</v>
      </c>
      <c r="J29">
        <f>enriched_CH!J29</f>
        <v>0</v>
      </c>
      <c r="K29">
        <f>enriched_CH!K29</f>
        <v>0</v>
      </c>
      <c r="M29" t="s">
        <v>992</v>
      </c>
    </row>
    <row r="30" spans="1:13" x14ac:dyDescent="0.2">
      <c r="A30" t="s">
        <v>108</v>
      </c>
      <c r="B30" t="s">
        <v>109</v>
      </c>
      <c r="C30" t="s">
        <v>81</v>
      </c>
      <c r="D30">
        <f>enriched_CH!D30</f>
        <v>0</v>
      </c>
      <c r="E30">
        <f>enriched_CH!E30</f>
        <v>0</v>
      </c>
      <c r="F30">
        <f>enriched_CH!F30</f>
        <v>0</v>
      </c>
      <c r="G30">
        <f>IF(OR(enriched_CH!G30=0,enriched_CH!G30&gt;1),'general assumptions'!$B$5,enriched_CH!G30)</f>
        <v>0.85</v>
      </c>
      <c r="H30">
        <f>enriched_CH!H30</f>
        <v>6000</v>
      </c>
      <c r="I30">
        <f>enriched_CH!I30</f>
        <v>0</v>
      </c>
      <c r="J30">
        <f>enriched_CH!J30</f>
        <v>0</v>
      </c>
      <c r="K30">
        <f>enriched_CH!K30</f>
        <v>0</v>
      </c>
      <c r="M30" t="s">
        <v>992</v>
      </c>
    </row>
    <row r="31" spans="1:13" x14ac:dyDescent="0.2">
      <c r="A31" t="s">
        <v>110</v>
      </c>
      <c r="B31" t="s">
        <v>111</v>
      </c>
      <c r="C31" t="s">
        <v>81</v>
      </c>
      <c r="D31">
        <f>enriched_CH!D31</f>
        <v>0</v>
      </c>
      <c r="E31">
        <f>enriched_CH!E31</f>
        <v>0</v>
      </c>
      <c r="F31">
        <f>enriched_CH!F31</f>
        <v>0</v>
      </c>
      <c r="G31">
        <f>IF(OR(enriched_CH!G31=0,enriched_CH!G31&gt;1),'general assumptions'!$B$5,enriched_CH!G31)</f>
        <v>0.85</v>
      </c>
      <c r="H31">
        <f>enriched_CH!H31</f>
        <v>6000</v>
      </c>
      <c r="I31">
        <f>enriched_CH!I31</f>
        <v>0</v>
      </c>
      <c r="J31">
        <f>enriched_CH!J31</f>
        <v>0</v>
      </c>
      <c r="K31">
        <f>enriched_CH!K31</f>
        <v>0</v>
      </c>
      <c r="M31" t="s">
        <v>992</v>
      </c>
    </row>
    <row r="32" spans="1:13" x14ac:dyDescent="0.2">
      <c r="A32" t="s">
        <v>88</v>
      </c>
      <c r="B32" t="s">
        <v>89</v>
      </c>
      <c r="C32" t="s">
        <v>81</v>
      </c>
      <c r="D32">
        <f>enriched_CH!D32</f>
        <v>0</v>
      </c>
      <c r="E32">
        <f>enriched_CH!E32</f>
        <v>0</v>
      </c>
      <c r="F32">
        <f>enriched_CH!F32</f>
        <v>0</v>
      </c>
      <c r="G32">
        <f>IF(OR(enriched_CH!G32=0,enriched_CH!G32&gt;1),'general assumptions'!$B$5,enriched_CH!G32)</f>
        <v>0.85</v>
      </c>
      <c r="H32">
        <f>enriched_CH!H32</f>
        <v>6000</v>
      </c>
      <c r="I32">
        <f>enriched_CH!I32</f>
        <v>0</v>
      </c>
      <c r="J32">
        <f>enriched_CH!J32</f>
        <v>0</v>
      </c>
      <c r="K32">
        <f>enriched_CH!K32</f>
        <v>0</v>
      </c>
      <c r="M32" t="s">
        <v>992</v>
      </c>
    </row>
    <row r="33" spans="1:13" x14ac:dyDescent="0.2">
      <c r="A33" t="s">
        <v>33</v>
      </c>
      <c r="B33" t="s">
        <v>179</v>
      </c>
      <c r="C33" t="s">
        <v>81</v>
      </c>
      <c r="D33">
        <f>enriched_CH!D33</f>
        <v>0</v>
      </c>
      <c r="E33">
        <f>enriched_CH!E33</f>
        <v>0</v>
      </c>
      <c r="F33">
        <f>enriched_CH!F33</f>
        <v>0</v>
      </c>
      <c r="G33">
        <f>IF(OR(enriched_CH!G33=0,enriched_CH!G33&gt;1),'general assumptions'!$B$5,enriched_CH!G33)</f>
        <v>0.85</v>
      </c>
      <c r="H33">
        <f>enriched_CH!H33</f>
        <v>6000</v>
      </c>
      <c r="I33">
        <f>enriched_CH!I33</f>
        <v>0</v>
      </c>
      <c r="J33">
        <f>enriched_CH!J33</f>
        <v>0</v>
      </c>
      <c r="K33">
        <f>enriched_CH!K33</f>
        <v>0</v>
      </c>
      <c r="M33" t="s">
        <v>992</v>
      </c>
    </row>
    <row r="34" spans="1:13" x14ac:dyDescent="0.2">
      <c r="A34" t="s">
        <v>140</v>
      </c>
      <c r="B34" t="s">
        <v>141</v>
      </c>
      <c r="C34" t="s">
        <v>81</v>
      </c>
      <c r="D34">
        <f>enriched_CH!D34</f>
        <v>0</v>
      </c>
      <c r="E34">
        <f>enriched_CH!E34</f>
        <v>0</v>
      </c>
      <c r="F34">
        <f>enriched_CH!F34</f>
        <v>0</v>
      </c>
      <c r="G34">
        <f>IF(OR(enriched_CH!G34=0,enriched_CH!G34&gt;1),'general assumptions'!$B$5,enriched_CH!G34)</f>
        <v>0.85</v>
      </c>
      <c r="H34">
        <f>enriched_CH!H34</f>
        <v>6000</v>
      </c>
      <c r="I34">
        <f>enriched_CH!I34</f>
        <v>0</v>
      </c>
      <c r="J34">
        <f>enriched_CH!J34</f>
        <v>0</v>
      </c>
      <c r="K34">
        <f>enriched_CH!K34</f>
        <v>0</v>
      </c>
      <c r="M34" t="s">
        <v>992</v>
      </c>
    </row>
    <row r="35" spans="1:13" x14ac:dyDescent="0.2">
      <c r="A35" t="s">
        <v>38</v>
      </c>
      <c r="B35" t="s">
        <v>123</v>
      </c>
      <c r="C35" t="s">
        <v>81</v>
      </c>
      <c r="D35">
        <f>enriched_CH!D35</f>
        <v>0</v>
      </c>
      <c r="E35">
        <f>enriched_CH!E35</f>
        <v>105.96</v>
      </c>
      <c r="F35">
        <f>enriched_CH!F35</f>
        <v>0</v>
      </c>
      <c r="G35">
        <f>IF(OR(enriched_CH!G35=0,enriched_CH!G35&gt;1),'general assumptions'!$B$5,enriched_CH!G35)</f>
        <v>0.87</v>
      </c>
      <c r="H35">
        <f>enriched_CH!H35</f>
        <v>6000</v>
      </c>
      <c r="I35">
        <f>enriched_CH!I35</f>
        <v>2630.72</v>
      </c>
      <c r="J35">
        <f>enriched_CH!J35</f>
        <v>0</v>
      </c>
      <c r="K35">
        <f>enriched_CH!K35</f>
        <v>2288.73</v>
      </c>
      <c r="M35" t="s">
        <v>992</v>
      </c>
    </row>
    <row r="36" spans="1:13" x14ac:dyDescent="0.2">
      <c r="A36" t="s">
        <v>40</v>
      </c>
      <c r="B36" t="s">
        <v>207</v>
      </c>
      <c r="C36" t="s">
        <v>81</v>
      </c>
      <c r="D36">
        <f>enriched_CH!D36</f>
        <v>0</v>
      </c>
      <c r="E36">
        <f>enriched_CH!E36</f>
        <v>0</v>
      </c>
      <c r="F36">
        <f>enriched_CH!F36</f>
        <v>0</v>
      </c>
      <c r="G36">
        <f>IF(OR(enriched_CH!G36=0,enriched_CH!G36&gt;1),'general assumptions'!$B$5,enriched_CH!G36)</f>
        <v>0.85</v>
      </c>
      <c r="H36">
        <f>enriched_CH!H36</f>
        <v>6000</v>
      </c>
      <c r="I36">
        <f>enriched_CH!I36</f>
        <v>0</v>
      </c>
      <c r="J36">
        <f>enriched_CH!J36</f>
        <v>0</v>
      </c>
      <c r="K36">
        <f>enriched_CH!K36</f>
        <v>0</v>
      </c>
      <c r="M36" t="s">
        <v>992</v>
      </c>
    </row>
    <row r="37" spans="1:13" x14ac:dyDescent="0.2">
      <c r="A37" t="s">
        <v>42</v>
      </c>
      <c r="B37" t="s">
        <v>80</v>
      </c>
      <c r="C37" t="s">
        <v>81</v>
      </c>
      <c r="D37">
        <f>enriched_CH!D37</f>
        <v>0</v>
      </c>
      <c r="E37">
        <f>enriched_CH!E37</f>
        <v>0</v>
      </c>
      <c r="F37">
        <f>enriched_CH!F37</f>
        <v>0</v>
      </c>
      <c r="G37">
        <f>IF(OR(enriched_CH!G37=0,enriched_CH!G37&gt;1),'general assumptions'!$B$5,enriched_CH!G37)</f>
        <v>0.85</v>
      </c>
      <c r="H37">
        <f>enriched_CH!H37</f>
        <v>6000</v>
      </c>
      <c r="I37">
        <f>enriched_CH!I37</f>
        <v>0</v>
      </c>
      <c r="J37">
        <f>enriched_CH!J37</f>
        <v>0</v>
      </c>
      <c r="K37">
        <f>enriched_CH!K37</f>
        <v>0</v>
      </c>
      <c r="M37" t="s">
        <v>992</v>
      </c>
    </row>
    <row r="38" spans="1:13" x14ac:dyDescent="0.2">
      <c r="A38" t="s">
        <v>142</v>
      </c>
      <c r="B38" t="s">
        <v>143</v>
      </c>
      <c r="C38" t="s">
        <v>81</v>
      </c>
      <c r="D38">
        <f>enriched_CH!D38</f>
        <v>0</v>
      </c>
      <c r="E38">
        <f>enriched_CH!E38</f>
        <v>0</v>
      </c>
      <c r="F38">
        <f>enriched_CH!F38</f>
        <v>0</v>
      </c>
      <c r="G38">
        <f>IF(OR(enriched_CH!G38=0,enriched_CH!G38&gt;1),'general assumptions'!$B$5,enriched_CH!G38)</f>
        <v>0.85</v>
      </c>
      <c r="H38">
        <f>enriched_CH!H38</f>
        <v>6000</v>
      </c>
      <c r="I38">
        <f>enriched_CH!I38</f>
        <v>0</v>
      </c>
      <c r="J38">
        <f>enriched_CH!J38</f>
        <v>0</v>
      </c>
      <c r="K38">
        <f>enriched_CH!K38</f>
        <v>0</v>
      </c>
      <c r="M38" t="s">
        <v>992</v>
      </c>
    </row>
    <row r="39" spans="1:13" x14ac:dyDescent="0.2">
      <c r="A39" t="s">
        <v>90</v>
      </c>
      <c r="B39" t="s">
        <v>91</v>
      </c>
      <c r="C39" t="s">
        <v>81</v>
      </c>
      <c r="D39">
        <f>enriched_CH!D39</f>
        <v>0</v>
      </c>
      <c r="E39">
        <f>enriched_CH!E39</f>
        <v>0</v>
      </c>
      <c r="F39">
        <f>enriched_CH!F39</f>
        <v>0</v>
      </c>
      <c r="G39">
        <f>IF(OR(enriched_CH!G39=0,enriched_CH!G39&gt;1),'general assumptions'!$B$5,enriched_CH!G39)</f>
        <v>0.85</v>
      </c>
      <c r="H39">
        <f>enriched_CH!H39</f>
        <v>6000</v>
      </c>
      <c r="I39">
        <f>enriched_CH!I39</f>
        <v>0</v>
      </c>
      <c r="J39">
        <f>enriched_CH!J39</f>
        <v>0</v>
      </c>
      <c r="K39">
        <f>enriched_CH!K39</f>
        <v>0</v>
      </c>
      <c r="M39" t="s">
        <v>992</v>
      </c>
    </row>
    <row r="40" spans="1:13" x14ac:dyDescent="0.2">
      <c r="A40" t="s">
        <v>180</v>
      </c>
      <c r="B40" t="s">
        <v>181</v>
      </c>
      <c r="C40" t="s">
        <v>81</v>
      </c>
      <c r="D40">
        <f>enriched_CH!D40</f>
        <v>0</v>
      </c>
      <c r="E40">
        <f>enriched_CH!E40</f>
        <v>0</v>
      </c>
      <c r="F40">
        <f>enriched_CH!F40</f>
        <v>0</v>
      </c>
      <c r="G40">
        <f>IF(OR(enriched_CH!G40=0,enriched_CH!G40&gt;1),'general assumptions'!$B$5,enriched_CH!G40)</f>
        <v>0.85</v>
      </c>
      <c r="H40">
        <f>enriched_CH!H40</f>
        <v>6000</v>
      </c>
      <c r="I40">
        <f>enriched_CH!I40</f>
        <v>0</v>
      </c>
      <c r="J40">
        <f>enriched_CH!J40</f>
        <v>0</v>
      </c>
      <c r="K40">
        <f>enriched_CH!K40</f>
        <v>0</v>
      </c>
      <c r="M40" t="s">
        <v>992</v>
      </c>
    </row>
    <row r="41" spans="1:13" x14ac:dyDescent="0.2">
      <c r="A41" t="s">
        <v>144</v>
      </c>
      <c r="B41" t="s">
        <v>145</v>
      </c>
      <c r="C41" t="s">
        <v>81</v>
      </c>
      <c r="D41">
        <f>enriched_CH!D41</f>
        <v>0</v>
      </c>
      <c r="E41">
        <f>enriched_CH!E41</f>
        <v>0</v>
      </c>
      <c r="F41">
        <f>enriched_CH!F41</f>
        <v>0</v>
      </c>
      <c r="G41">
        <f>IF(OR(enriched_CH!G41=0,enriched_CH!G41&gt;1),'general assumptions'!$B$5,enriched_CH!G41)</f>
        <v>0.85</v>
      </c>
      <c r="H41">
        <f>enriched_CH!H41</f>
        <v>6000</v>
      </c>
      <c r="I41">
        <f>enriched_CH!I41</f>
        <v>0</v>
      </c>
      <c r="J41">
        <f>enriched_CH!J41</f>
        <v>0</v>
      </c>
      <c r="K41">
        <f>enriched_CH!K41</f>
        <v>0</v>
      </c>
      <c r="M41" t="s">
        <v>992</v>
      </c>
    </row>
    <row r="42" spans="1:13" x14ac:dyDescent="0.2">
      <c r="A42" t="s">
        <v>124</v>
      </c>
      <c r="B42" t="s">
        <v>125</v>
      </c>
      <c r="C42" t="s">
        <v>81</v>
      </c>
      <c r="D42">
        <f>enriched_CH!D42</f>
        <v>0</v>
      </c>
      <c r="E42">
        <f>enriched_CH!E42</f>
        <v>0</v>
      </c>
      <c r="F42">
        <f>enriched_CH!F42</f>
        <v>0</v>
      </c>
      <c r="G42">
        <f>IF(OR(enriched_CH!G42=0,enriched_CH!G42&gt;1),'general assumptions'!$B$5,enriched_CH!G42)</f>
        <v>0.85</v>
      </c>
      <c r="H42">
        <f>enriched_CH!H42</f>
        <v>6000</v>
      </c>
      <c r="I42">
        <f>enriched_CH!I42</f>
        <v>0</v>
      </c>
      <c r="J42">
        <f>enriched_CH!J42</f>
        <v>0</v>
      </c>
      <c r="K42">
        <f>enriched_CH!K42</f>
        <v>0</v>
      </c>
      <c r="M42" t="s">
        <v>992</v>
      </c>
    </row>
    <row r="43" spans="1:13" x14ac:dyDescent="0.2">
      <c r="A43" t="s">
        <v>208</v>
      </c>
      <c r="B43" t="s">
        <v>209</v>
      </c>
      <c r="C43" t="s">
        <v>81</v>
      </c>
      <c r="D43">
        <f>enriched_CH!D43</f>
        <v>0</v>
      </c>
      <c r="E43">
        <f>enriched_CH!E43</f>
        <v>0</v>
      </c>
      <c r="F43">
        <f>enriched_CH!F43</f>
        <v>0</v>
      </c>
      <c r="G43">
        <f>IF(OR(enriched_CH!G43=0,enriched_CH!G43&gt;1),'general assumptions'!$B$5,enriched_CH!G43)</f>
        <v>0.85</v>
      </c>
      <c r="H43">
        <f>enriched_CH!H43</f>
        <v>6000</v>
      </c>
      <c r="I43">
        <f>enriched_CH!I43</f>
        <v>0</v>
      </c>
      <c r="J43">
        <f>enriched_CH!J43</f>
        <v>0</v>
      </c>
      <c r="K43">
        <f>enriched_CH!K43</f>
        <v>0</v>
      </c>
      <c r="M43" t="s">
        <v>992</v>
      </c>
    </row>
    <row r="44" spans="1:13" x14ac:dyDescent="0.2">
      <c r="A44" t="s">
        <v>82</v>
      </c>
      <c r="B44" t="s">
        <v>83</v>
      </c>
      <c r="C44" t="s">
        <v>81</v>
      </c>
      <c r="D44">
        <f>enriched_CH!D44</f>
        <v>0</v>
      </c>
      <c r="E44">
        <f>enriched_CH!E44</f>
        <v>0</v>
      </c>
      <c r="F44">
        <f>enriched_CH!F44</f>
        <v>0</v>
      </c>
      <c r="G44">
        <f>IF(OR(enriched_CH!G44=0,enriched_CH!G44&gt;1),'general assumptions'!$B$5,enriched_CH!G44)</f>
        <v>0.85</v>
      </c>
      <c r="H44">
        <f>enriched_CH!H44</f>
        <v>6000</v>
      </c>
      <c r="I44">
        <f>enriched_CH!I44</f>
        <v>0</v>
      </c>
      <c r="J44">
        <f>enriched_CH!J44</f>
        <v>0</v>
      </c>
      <c r="K44">
        <f>enriched_CH!K44</f>
        <v>0</v>
      </c>
      <c r="M44" t="s">
        <v>992</v>
      </c>
    </row>
    <row r="45" spans="1:13" x14ac:dyDescent="0.2">
      <c r="A45" t="s">
        <v>49</v>
      </c>
      <c r="B45" t="s">
        <v>98</v>
      </c>
      <c r="C45" t="s">
        <v>81</v>
      </c>
      <c r="D45">
        <f>enriched_CH!D45</f>
        <v>0</v>
      </c>
      <c r="E45">
        <f>enriched_CH!E45</f>
        <v>0</v>
      </c>
      <c r="F45">
        <f>enriched_CH!F45</f>
        <v>0</v>
      </c>
      <c r="G45">
        <f>IF(OR(enriched_CH!G45=0,enriched_CH!G45&gt;1),'general assumptions'!$B$5,enriched_CH!G45)</f>
        <v>0.85</v>
      </c>
      <c r="H45">
        <f>enriched_CH!H45</f>
        <v>6000</v>
      </c>
      <c r="I45">
        <f>enriched_CH!I45</f>
        <v>0</v>
      </c>
      <c r="J45">
        <f>enriched_CH!J45</f>
        <v>0</v>
      </c>
      <c r="K45">
        <f>enriched_CH!K45</f>
        <v>0</v>
      </c>
      <c r="M45" t="s">
        <v>992</v>
      </c>
    </row>
    <row r="46" spans="1:13" x14ac:dyDescent="0.2">
      <c r="A46" t="s">
        <v>99</v>
      </c>
      <c r="B46" t="s">
        <v>100</v>
      </c>
      <c r="C46" t="s">
        <v>81</v>
      </c>
      <c r="D46">
        <f>enriched_CH!D46</f>
        <v>0</v>
      </c>
      <c r="E46">
        <f>enriched_CH!E46</f>
        <v>0</v>
      </c>
      <c r="F46">
        <f>enriched_CH!F46</f>
        <v>0</v>
      </c>
      <c r="G46">
        <f>IF(OR(enriched_CH!G46=0,enriched_CH!G46&gt;1),'general assumptions'!$B$5,enriched_CH!G46)</f>
        <v>0.85</v>
      </c>
      <c r="H46">
        <f>enriched_CH!H46</f>
        <v>6000</v>
      </c>
      <c r="I46">
        <f>enriched_CH!I46</f>
        <v>0</v>
      </c>
      <c r="J46">
        <f>enriched_CH!J46</f>
        <v>0</v>
      </c>
      <c r="K46">
        <f>enriched_CH!K46</f>
        <v>0</v>
      </c>
      <c r="M46" t="s">
        <v>992</v>
      </c>
    </row>
    <row r="47" spans="1:13" x14ac:dyDescent="0.2">
      <c r="A47" t="s">
        <v>101</v>
      </c>
      <c r="B47" t="s">
        <v>102</v>
      </c>
      <c r="C47" t="s">
        <v>81</v>
      </c>
      <c r="D47">
        <f>enriched_CH!D47</f>
        <v>0</v>
      </c>
      <c r="E47">
        <f>enriched_CH!E47</f>
        <v>0</v>
      </c>
      <c r="F47">
        <f>enriched_CH!F47</f>
        <v>0</v>
      </c>
      <c r="G47">
        <f>IF(OR(enriched_CH!G47=0,enriched_CH!G47&gt;1),'general assumptions'!$B$5,enriched_CH!G47)</f>
        <v>0.85</v>
      </c>
      <c r="H47">
        <f>enriched_CH!H47</f>
        <v>6000</v>
      </c>
      <c r="I47">
        <f>enriched_CH!I47</f>
        <v>0</v>
      </c>
      <c r="J47">
        <f>enriched_CH!J47</f>
        <v>0</v>
      </c>
      <c r="K47">
        <f>enriched_CH!K47</f>
        <v>0</v>
      </c>
      <c r="M47" t="s">
        <v>992</v>
      </c>
    </row>
    <row r="48" spans="1:13" x14ac:dyDescent="0.2">
      <c r="A48" t="s">
        <v>46</v>
      </c>
      <c r="B48" t="s">
        <v>199</v>
      </c>
      <c r="C48" t="s">
        <v>81</v>
      </c>
      <c r="D48">
        <f>enriched_CH!D48</f>
        <v>0</v>
      </c>
      <c r="E48">
        <f>enriched_CH!E48</f>
        <v>0</v>
      </c>
      <c r="F48">
        <f>enriched_CH!F48</f>
        <v>0</v>
      </c>
      <c r="G48">
        <f>IF(OR(enriched_CH!G48=0,enriched_CH!G48&gt;1),'general assumptions'!$B$5,enriched_CH!G48)</f>
        <v>0.85</v>
      </c>
      <c r="H48">
        <f>enriched_CH!H48</f>
        <v>795.05</v>
      </c>
      <c r="I48">
        <f>enriched_CH!I48</f>
        <v>0</v>
      </c>
      <c r="J48">
        <f>enriched_CH!J48</f>
        <v>0</v>
      </c>
      <c r="K48">
        <f>enriched_CH!K48</f>
        <v>0</v>
      </c>
      <c r="M48" t="s">
        <v>992</v>
      </c>
    </row>
    <row r="49" spans="1:14" x14ac:dyDescent="0.2">
      <c r="A49" t="s">
        <v>200</v>
      </c>
      <c r="B49" t="s">
        <v>201</v>
      </c>
      <c r="C49" t="s">
        <v>81</v>
      </c>
      <c r="D49">
        <f>enriched_CH!D49</f>
        <v>0</v>
      </c>
      <c r="E49">
        <f>enriched_CH!E49</f>
        <v>0</v>
      </c>
      <c r="F49">
        <f>enriched_CH!F49</f>
        <v>0</v>
      </c>
      <c r="G49">
        <f>IF(OR(enriched_CH!G49=0,enriched_CH!G49&gt;1),'general assumptions'!$B$5,enriched_CH!G49)</f>
        <v>0.85</v>
      </c>
      <c r="H49">
        <f>enriched_CH!H49</f>
        <v>795.05</v>
      </c>
      <c r="I49">
        <f>enriched_CH!I49</f>
        <v>0</v>
      </c>
      <c r="J49">
        <f>enriched_CH!J49</f>
        <v>0</v>
      </c>
      <c r="K49">
        <f>enriched_CH!K49</f>
        <v>0</v>
      </c>
      <c r="M49" t="s">
        <v>992</v>
      </c>
    </row>
    <row r="50" spans="1:14" x14ac:dyDescent="0.2">
      <c r="A50" t="s">
        <v>202</v>
      </c>
      <c r="B50" t="s">
        <v>203</v>
      </c>
      <c r="C50" t="s">
        <v>81</v>
      </c>
      <c r="D50">
        <f>enriched_CH!D50</f>
        <v>0</v>
      </c>
      <c r="E50">
        <f>enriched_CH!E50</f>
        <v>0</v>
      </c>
      <c r="F50">
        <f>enriched_CH!F50</f>
        <v>0</v>
      </c>
      <c r="G50">
        <f>IF(OR(enriched_CH!G50=0,enriched_CH!G50&gt;1),'general assumptions'!$B$5,enriched_CH!G50)</f>
        <v>0.85</v>
      </c>
      <c r="H50">
        <f>enriched_CH!H50</f>
        <v>795.05</v>
      </c>
      <c r="I50">
        <f>enriched_CH!I50</f>
        <v>0</v>
      </c>
      <c r="J50">
        <f>enriched_CH!J50</f>
        <v>0</v>
      </c>
      <c r="K50">
        <f>enriched_CH!K50</f>
        <v>0</v>
      </c>
      <c r="M50" t="s">
        <v>992</v>
      </c>
    </row>
    <row r="51" spans="1:14" x14ac:dyDescent="0.2">
      <c r="A51" t="s">
        <v>50</v>
      </c>
      <c r="B51" t="s">
        <v>131</v>
      </c>
      <c r="C51" t="s">
        <v>81</v>
      </c>
      <c r="D51">
        <f>enriched_CH!D51</f>
        <v>0</v>
      </c>
      <c r="E51">
        <f>enriched_CH!E51</f>
        <v>0</v>
      </c>
      <c r="F51">
        <f>enriched_CH!F51</f>
        <v>0</v>
      </c>
      <c r="G51">
        <f>IF(OR(enriched_CH!G51=0,enriched_CH!G51&gt;1),'general assumptions'!$B$5,enriched_CH!G51)</f>
        <v>0.85</v>
      </c>
      <c r="H51">
        <f>enriched_CH!H51</f>
        <v>6000</v>
      </c>
      <c r="I51">
        <f>enriched_CH!I51</f>
        <v>0</v>
      </c>
      <c r="J51">
        <f>enriched_CH!J51</f>
        <v>0</v>
      </c>
      <c r="K51">
        <f>enriched_CH!K51</f>
        <v>0</v>
      </c>
      <c r="M51" t="s">
        <v>992</v>
      </c>
    </row>
    <row r="52" spans="1:14" x14ac:dyDescent="0.2">
      <c r="A52" t="s">
        <v>51</v>
      </c>
      <c r="B52" t="s">
        <v>132</v>
      </c>
      <c r="C52" t="s">
        <v>81</v>
      </c>
      <c r="D52">
        <f>enriched_CH!D52</f>
        <v>0</v>
      </c>
      <c r="E52">
        <f>enriched_CH!E52</f>
        <v>0</v>
      </c>
      <c r="F52">
        <f>enriched_CH!F52</f>
        <v>0</v>
      </c>
      <c r="G52">
        <f>IF(OR(enriched_CH!G52=0,enriched_CH!G52&gt;1),'general assumptions'!$B$5,enriched_CH!G52)</f>
        <v>0.85</v>
      </c>
      <c r="H52">
        <f>enriched_CH!H52</f>
        <v>6000</v>
      </c>
      <c r="I52">
        <f>enriched_CH!I52</f>
        <v>0</v>
      </c>
      <c r="J52">
        <f>enriched_CH!J52</f>
        <v>0</v>
      </c>
      <c r="K52">
        <f>enriched_CH!K52</f>
        <v>0</v>
      </c>
      <c r="M52" t="s">
        <v>992</v>
      </c>
    </row>
    <row r="53" spans="1:14" x14ac:dyDescent="0.2">
      <c r="A53" t="s">
        <v>134</v>
      </c>
      <c r="B53" t="s">
        <v>135</v>
      </c>
      <c r="C53" t="s">
        <v>81</v>
      </c>
      <c r="D53">
        <f>enriched_CH!D53</f>
        <v>0</v>
      </c>
      <c r="E53">
        <f>enriched_CH!E53</f>
        <v>0</v>
      </c>
      <c r="F53">
        <f>enriched_CH!F53</f>
        <v>0</v>
      </c>
      <c r="G53">
        <f>IF(OR(enriched_CH!G53=0,enriched_CH!G53&gt;1),'general assumptions'!$B$5,enriched_CH!G53)</f>
        <v>0.85</v>
      </c>
      <c r="H53">
        <f>enriched_CH!H53</f>
        <v>6000</v>
      </c>
      <c r="I53">
        <f>enriched_CH!I53</f>
        <v>0</v>
      </c>
      <c r="J53">
        <f>enriched_CH!J53</f>
        <v>0</v>
      </c>
      <c r="K53">
        <f>enriched_CH!K53</f>
        <v>0</v>
      </c>
      <c r="M53" t="s">
        <v>992</v>
      </c>
    </row>
    <row r="54" spans="1:14" x14ac:dyDescent="0.2">
      <c r="A54" t="s">
        <v>52</v>
      </c>
      <c r="B54" t="s">
        <v>133</v>
      </c>
      <c r="C54" t="s">
        <v>81</v>
      </c>
      <c r="D54">
        <f>enriched_CH!D54</f>
        <v>0</v>
      </c>
      <c r="E54">
        <f>enriched_CH!E54</f>
        <v>0</v>
      </c>
      <c r="F54">
        <f>enriched_CH!F54</f>
        <v>0</v>
      </c>
      <c r="G54">
        <f>IF(OR(enriched_CH!G54=0,enriched_CH!G54&gt;1),'general assumptions'!$B$5,enriched_CH!G54)</f>
        <v>0.85</v>
      </c>
      <c r="H54">
        <f>enriched_CH!H54</f>
        <v>6000</v>
      </c>
      <c r="I54">
        <f>enriched_CH!I54</f>
        <v>0</v>
      </c>
      <c r="J54">
        <f>enriched_CH!J54</f>
        <v>0</v>
      </c>
      <c r="K54">
        <f>enriched_CH!K54</f>
        <v>0</v>
      </c>
      <c r="M54" t="s">
        <v>992</v>
      </c>
    </row>
    <row r="55" spans="1:14" x14ac:dyDescent="0.2">
      <c r="A55" t="s">
        <v>148</v>
      </c>
      <c r="B55" t="s">
        <v>149</v>
      </c>
      <c r="C55" t="s">
        <v>81</v>
      </c>
      <c r="D55">
        <f>enriched_CH!D55</f>
        <v>0</v>
      </c>
      <c r="E55">
        <f>enriched_CH!E55</f>
        <v>0</v>
      </c>
      <c r="F55">
        <f>enriched_CH!F55</f>
        <v>0</v>
      </c>
      <c r="G55">
        <f>IF(OR(enriched_CH!G55=0,enriched_CH!G55&gt;1),'general assumptions'!$B$5,enriched_CH!G55)</f>
        <v>0.85</v>
      </c>
      <c r="H55">
        <f>enriched_CH!H55</f>
        <v>6000</v>
      </c>
      <c r="I55">
        <f>enriched_CH!I55</f>
        <v>0</v>
      </c>
      <c r="J55">
        <f>enriched_CH!J55</f>
        <v>0</v>
      </c>
      <c r="K55">
        <f>enriched_CH!K55</f>
        <v>0</v>
      </c>
      <c r="M55" t="s">
        <v>992</v>
      </c>
    </row>
    <row r="56" spans="1:14" x14ac:dyDescent="0.2">
      <c r="A56" t="s">
        <v>164</v>
      </c>
      <c r="B56" t="s">
        <v>165</v>
      </c>
      <c r="C56" t="s">
        <v>81</v>
      </c>
      <c r="D56">
        <f>enriched_CH!D56</f>
        <v>0</v>
      </c>
      <c r="E56">
        <f>enriched_CH!E56</f>
        <v>0</v>
      </c>
      <c r="F56">
        <f>enriched_CH!F56</f>
        <v>0</v>
      </c>
      <c r="G56">
        <f>IF(OR(enriched_CH!G56=0,enriched_CH!G56&gt;1),'general assumptions'!$B$5,enriched_CH!G56)</f>
        <v>0.85</v>
      </c>
      <c r="H56">
        <f>enriched_CH!H56</f>
        <v>6000</v>
      </c>
      <c r="I56">
        <f>enriched_CH!I56</f>
        <v>0</v>
      </c>
      <c r="J56">
        <f>enriched_CH!J56</f>
        <v>0</v>
      </c>
      <c r="K56">
        <f>enriched_CH!K56</f>
        <v>0</v>
      </c>
      <c r="M56" t="s">
        <v>992</v>
      </c>
    </row>
    <row r="57" spans="1:14" x14ac:dyDescent="0.2">
      <c r="A57" t="s">
        <v>158</v>
      </c>
      <c r="B57" t="s">
        <v>159</v>
      </c>
      <c r="C57" t="s">
        <v>81</v>
      </c>
      <c r="D57">
        <f>enriched_CH!D57</f>
        <v>0</v>
      </c>
      <c r="E57">
        <f>enriched_CH!E57</f>
        <v>0</v>
      </c>
      <c r="F57">
        <f>enriched_CH!F57</f>
        <v>0</v>
      </c>
      <c r="G57">
        <f>IF(OR(enriched_CH!G57=0,enriched_CH!G57&gt;1),'general assumptions'!$B$5,enriched_CH!G57)</f>
        <v>0.85</v>
      </c>
      <c r="H57">
        <f>enriched_CH!H57</f>
        <v>7900</v>
      </c>
      <c r="I57">
        <f>enriched_CH!I57</f>
        <v>0</v>
      </c>
      <c r="J57">
        <f>enriched_CH!J57</f>
        <v>0</v>
      </c>
      <c r="K57">
        <f>enriched_CH!K57</f>
        <v>0</v>
      </c>
      <c r="M57" t="s">
        <v>992</v>
      </c>
    </row>
    <row r="58" spans="1:14" x14ac:dyDescent="0.2">
      <c r="A58" t="s">
        <v>162</v>
      </c>
      <c r="B58" t="s">
        <v>163</v>
      </c>
      <c r="C58" t="s">
        <v>81</v>
      </c>
      <c r="D58">
        <f>enriched_CH!D58</f>
        <v>0</v>
      </c>
      <c r="E58">
        <f>enriched_CH!E58</f>
        <v>0</v>
      </c>
      <c r="F58">
        <f>enriched_CH!F58</f>
        <v>0</v>
      </c>
      <c r="G58">
        <f>IF(OR(enriched_CH!G58=0,enriched_CH!G58&gt;1),'general assumptions'!$B$5,enriched_CH!G58)</f>
        <v>0.85</v>
      </c>
      <c r="H58">
        <f>enriched_CH!H58</f>
        <v>6000</v>
      </c>
      <c r="I58">
        <f>enriched_CH!I58</f>
        <v>0</v>
      </c>
      <c r="J58">
        <f>enriched_CH!J58</f>
        <v>0</v>
      </c>
      <c r="K58">
        <f>enriched_CH!K58</f>
        <v>0</v>
      </c>
      <c r="M58" t="s">
        <v>992</v>
      </c>
    </row>
    <row r="59" spans="1:14" x14ac:dyDescent="0.2">
      <c r="A59" t="s">
        <v>156</v>
      </c>
      <c r="B59" t="s">
        <v>157</v>
      </c>
      <c r="C59" t="s">
        <v>81</v>
      </c>
      <c r="D59">
        <f>enriched_CH!D59</f>
        <v>0</v>
      </c>
      <c r="E59">
        <f>enriched_CH!E59</f>
        <v>0</v>
      </c>
      <c r="F59">
        <f>enriched_CH!F59</f>
        <v>0</v>
      </c>
      <c r="G59">
        <f>IF(OR(enriched_CH!G59=0,enriched_CH!G59&gt;1),'general assumptions'!$B$5,enriched_CH!G59)</f>
        <v>0.85</v>
      </c>
      <c r="H59">
        <f>enriched_CH!H59</f>
        <v>6000</v>
      </c>
      <c r="I59">
        <f>enriched_CH!I59</f>
        <v>0</v>
      </c>
      <c r="J59">
        <f>enriched_CH!J59</f>
        <v>0</v>
      </c>
      <c r="K59">
        <f>enriched_CH!K59</f>
        <v>0</v>
      </c>
      <c r="M59" t="s">
        <v>995</v>
      </c>
    </row>
    <row r="60" spans="1:14" x14ac:dyDescent="0.2">
      <c r="A60" t="s">
        <v>47</v>
      </c>
      <c r="B60" t="s">
        <v>195</v>
      </c>
      <c r="C60" t="s">
        <v>86</v>
      </c>
      <c r="D60">
        <f>enriched_CH!D60</f>
        <v>0</v>
      </c>
      <c r="E60">
        <f>enriched_CH!E60</f>
        <v>0</v>
      </c>
      <c r="F60">
        <f>enriched_CH!F60</f>
        <v>1</v>
      </c>
      <c r="G60">
        <f>enriched_CH!G60</f>
        <v>0</v>
      </c>
      <c r="H60" s="6">
        <f>H74</f>
        <v>1361.36</v>
      </c>
      <c r="I60">
        <f>enriched_CH!I60</f>
        <v>0</v>
      </c>
      <c r="J60">
        <f>enriched_CH!J60</f>
        <v>0</v>
      </c>
      <c r="K60">
        <f>enriched_CH!K60</f>
        <v>0</v>
      </c>
      <c r="M60" s="6" t="s">
        <v>988</v>
      </c>
      <c r="N60" s="1"/>
    </row>
    <row r="61" spans="1:14" x14ac:dyDescent="0.2">
      <c r="A61" t="s">
        <v>94</v>
      </c>
      <c r="B61" t="s">
        <v>95</v>
      </c>
      <c r="C61" t="s">
        <v>86</v>
      </c>
      <c r="D61">
        <f>enriched_CH!D61</f>
        <v>0</v>
      </c>
      <c r="E61">
        <f>enriched_CH!E61</f>
        <v>0</v>
      </c>
      <c r="F61">
        <f>IF(OR(enriched_CH!F61=0,enriched_CH!F61&gt;1),'general assumptions'!$B$2,enriched_CH!F61)</f>
        <v>0.4</v>
      </c>
      <c r="G61">
        <f>enriched_CH!G61</f>
        <v>0</v>
      </c>
      <c r="H61" s="6">
        <f>ROUND(VLOOKUP($A$65,etlocal_keys!$J$164:$L$188,3,FALSE),2)</f>
        <v>1934.77</v>
      </c>
      <c r="I61">
        <f>enriched_CH!I61</f>
        <v>0</v>
      </c>
      <c r="J61">
        <f>enriched_CH!J61</f>
        <v>0</v>
      </c>
      <c r="K61">
        <f>enriched_CH!K61</f>
        <v>0</v>
      </c>
      <c r="M61" s="6" t="s">
        <v>993</v>
      </c>
    </row>
    <row r="62" spans="1:14" x14ac:dyDescent="0.2">
      <c r="A62" t="s">
        <v>114</v>
      </c>
      <c r="B62" t="s">
        <v>115</v>
      </c>
      <c r="C62" t="s">
        <v>86</v>
      </c>
      <c r="D62">
        <f>enriched_CH!D62</f>
        <v>0</v>
      </c>
      <c r="E62">
        <f>enriched_CH!E62</f>
        <v>0</v>
      </c>
      <c r="F62">
        <f>IF(OR(enriched_CH!F62=0,enriched_CH!F62&gt;1),'general assumptions'!$B$2,enriched_CH!F62)</f>
        <v>0.4</v>
      </c>
      <c r="G62">
        <f>enriched_CH!G62</f>
        <v>0</v>
      </c>
      <c r="H62" s="6">
        <f>ROUND(VLOOKUP($A$65,etlocal_keys!$J$164:$L$188,3,FALSE),2)</f>
        <v>1934.77</v>
      </c>
      <c r="I62">
        <f>enriched_CH!I62</f>
        <v>0</v>
      </c>
      <c r="J62">
        <f>enriched_CH!J62</f>
        <v>0</v>
      </c>
      <c r="K62">
        <f>enriched_CH!K62</f>
        <v>0</v>
      </c>
      <c r="M62" s="6" t="s">
        <v>993</v>
      </c>
    </row>
    <row r="63" spans="1:14" x14ac:dyDescent="0.2">
      <c r="A63" t="s">
        <v>92</v>
      </c>
      <c r="B63" t="s">
        <v>93</v>
      </c>
      <c r="C63" t="s">
        <v>86</v>
      </c>
      <c r="D63">
        <f>enriched_CH!D63</f>
        <v>0</v>
      </c>
      <c r="E63">
        <f>enriched_CH!E63</f>
        <v>0</v>
      </c>
      <c r="F63">
        <f>IF(OR(enriched_CH!F63=0,enriched_CH!F63&gt;1),'general assumptions'!$B$2,enriched_CH!F63)</f>
        <v>0.4</v>
      </c>
      <c r="G63">
        <f>enriched_CH!G63</f>
        <v>0</v>
      </c>
      <c r="H63" s="6">
        <f>ROUND(VLOOKUP($A$65,etlocal_keys!$J$164:$L$188,3,FALSE),2)</f>
        <v>1934.77</v>
      </c>
      <c r="I63">
        <f>enriched_CH!I63</f>
        <v>0</v>
      </c>
      <c r="J63">
        <f>enriched_CH!J63</f>
        <v>0</v>
      </c>
      <c r="K63">
        <f>enriched_CH!K63</f>
        <v>0</v>
      </c>
      <c r="M63" s="6" t="s">
        <v>993</v>
      </c>
    </row>
    <row r="64" spans="1:14" x14ac:dyDescent="0.2">
      <c r="A64" s="1" t="s">
        <v>429</v>
      </c>
      <c r="B64" t="s">
        <v>1006</v>
      </c>
      <c r="C64" t="s">
        <v>86</v>
      </c>
      <c r="D64">
        <f>enriched_CH!D64</f>
        <v>0</v>
      </c>
      <c r="E64">
        <f>enriched_CH!E64</f>
        <v>0</v>
      </c>
      <c r="F64">
        <f>IF(OR(enriched_CH!F64=0,enriched_CH!F64&gt;1),'general assumptions'!$B$2,enriched_CH!F64)</f>
        <v>0.4</v>
      </c>
      <c r="G64">
        <f>enriched_CH!G64</f>
        <v>0</v>
      </c>
      <c r="H64">
        <f>ROUND(IF(enriched_CH!H64&gt;0,enriched_CH!H64,VLOOKUP($A64,etlocal_keys!$J$164:$L$188,3,FALSE)),2)</f>
        <v>1789</v>
      </c>
      <c r="I64">
        <f>enriched_CH!I64</f>
        <v>0</v>
      </c>
      <c r="J64">
        <f>enriched_CH!J64</f>
        <v>0</v>
      </c>
      <c r="K64">
        <f>enriched_CH!K64</f>
        <v>0</v>
      </c>
      <c r="M64" s="1" t="s">
        <v>992</v>
      </c>
    </row>
    <row r="65" spans="1:14" x14ac:dyDescent="0.2">
      <c r="A65" t="s">
        <v>112</v>
      </c>
      <c r="B65" t="s">
        <v>113</v>
      </c>
      <c r="C65" t="s">
        <v>86</v>
      </c>
      <c r="D65">
        <f>enriched_CH!D65</f>
        <v>0</v>
      </c>
      <c r="E65">
        <f>enriched_CH!E65</f>
        <v>0</v>
      </c>
      <c r="F65">
        <f>IF(OR(enriched_CH!F65=0,enriched_CH!F65&gt;1),'general assumptions'!$B$2,enriched_CH!F65)</f>
        <v>0.4</v>
      </c>
      <c r="G65">
        <f>enriched_CH!G65</f>
        <v>0</v>
      </c>
      <c r="H65">
        <f>ROUND(IF(enriched_CH!H65&gt;0,enriched_CH!H65,VLOOKUP($A65,etlocal_keys!$J$164:$L$188,3,FALSE)),2)</f>
        <v>1934.77</v>
      </c>
      <c r="I65" s="6">
        <f>J65/F65</f>
        <v>3462.8399999999997</v>
      </c>
      <c r="J65">
        <f>enriched_CH!J65</f>
        <v>1385.136</v>
      </c>
      <c r="K65">
        <f>enriched_CH!K65</f>
        <v>0</v>
      </c>
      <c r="M65" s="6" t="s">
        <v>1011</v>
      </c>
      <c r="N65" s="1"/>
    </row>
    <row r="66" spans="1:14" x14ac:dyDescent="0.2">
      <c r="A66" t="s">
        <v>35</v>
      </c>
      <c r="B66" t="s">
        <v>105</v>
      </c>
      <c r="C66" t="s">
        <v>86</v>
      </c>
      <c r="D66">
        <f>enriched_CH!D66</f>
        <v>0</v>
      </c>
      <c r="E66">
        <f>enriched_CH!E66</f>
        <v>0</v>
      </c>
      <c r="F66">
        <f>IF(OR(enriched_CH!F66=0,enriched_CH!F66&gt;1),'general assumptions'!$B$2,enriched_CH!F66)</f>
        <v>0.33500000000000002</v>
      </c>
      <c r="G66">
        <f>enriched_CH!G66</f>
        <v>0</v>
      </c>
      <c r="H66">
        <f>ROUND(IF(enriched_CH!H66&gt;0,enriched_CH!H66,VLOOKUP($A66,etlocal_keys!$J$164:$L$188,3,FALSE)),2)</f>
        <v>4000</v>
      </c>
      <c r="I66">
        <f>enriched_CH!I66</f>
        <v>112.37</v>
      </c>
      <c r="J66">
        <f>enriched_CH!J66</f>
        <v>37.692</v>
      </c>
      <c r="K66">
        <f>enriched_CH!K66</f>
        <v>0</v>
      </c>
      <c r="M66" s="1" t="s">
        <v>992</v>
      </c>
    </row>
    <row r="67" spans="1:14" x14ac:dyDescent="0.2">
      <c r="A67" t="s">
        <v>119</v>
      </c>
      <c r="B67" t="s">
        <v>120</v>
      </c>
      <c r="C67" t="s">
        <v>86</v>
      </c>
      <c r="D67">
        <f>enriched_CH!D67</f>
        <v>0</v>
      </c>
      <c r="E67">
        <f>enriched_CH!E67</f>
        <v>0</v>
      </c>
      <c r="F67">
        <f>IF(OR(enriched_CH!F67=0,enriched_CH!F67&gt;1),'general assumptions'!$B$2,enriched_CH!F67)</f>
        <v>0.4</v>
      </c>
      <c r="G67">
        <f>enriched_CH!G67</f>
        <v>0</v>
      </c>
      <c r="H67">
        <f>ROUND(IF(enriched_CH!H67&gt;0,enriched_CH!H67,VLOOKUP($A67,etlocal_keys!$J$164:$L$188,3,FALSE)),2)</f>
        <v>1126</v>
      </c>
      <c r="I67">
        <f>enriched_CH!I67</f>
        <v>0</v>
      </c>
      <c r="J67">
        <f>enriched_CH!J67</f>
        <v>0</v>
      </c>
      <c r="K67">
        <f>enriched_CH!K67</f>
        <v>0</v>
      </c>
      <c r="M67" s="1" t="s">
        <v>992</v>
      </c>
    </row>
    <row r="68" spans="1:14" x14ac:dyDescent="0.2">
      <c r="A68" t="s">
        <v>136</v>
      </c>
      <c r="B68" t="s">
        <v>137</v>
      </c>
      <c r="C68" t="s">
        <v>86</v>
      </c>
      <c r="D68">
        <f>enriched_CH!D68</f>
        <v>0</v>
      </c>
      <c r="E68">
        <f>enriched_CH!E68</f>
        <v>0</v>
      </c>
      <c r="F68">
        <f>enriched_CH!F68</f>
        <v>1</v>
      </c>
      <c r="G68">
        <f>enriched_CH!G68</f>
        <v>0</v>
      </c>
      <c r="H68">
        <f>ROUND(IF(enriched_CH!H68&gt;0,enriched_CH!H68,VLOOKUP($A68,etlocal_keys!$J$164:$L$188,3,FALSE)),2)</f>
        <v>7762.89</v>
      </c>
      <c r="I68">
        <f>enriched_CH!I68</f>
        <v>0</v>
      </c>
      <c r="J68">
        <f>enriched_CH!J68</f>
        <v>0</v>
      </c>
      <c r="K68">
        <f>enriched_CH!K68</f>
        <v>0</v>
      </c>
      <c r="M68" s="1" t="s">
        <v>992</v>
      </c>
    </row>
    <row r="69" spans="1:14" x14ac:dyDescent="0.2">
      <c r="A69" t="s">
        <v>43</v>
      </c>
      <c r="B69" t="s">
        <v>138</v>
      </c>
      <c r="C69" t="s">
        <v>86</v>
      </c>
      <c r="D69">
        <f>enriched_CH!D69</f>
        <v>12060</v>
      </c>
      <c r="E69">
        <f>enriched_CH!E69</f>
        <v>0</v>
      </c>
      <c r="F69">
        <f>enriched_CH!F69</f>
        <v>1</v>
      </c>
      <c r="G69">
        <f>enriched_CH!G69</f>
        <v>0</v>
      </c>
      <c r="H69">
        <f>ROUND(IF(enriched_CH!H69&gt;0,enriched_CH!H69,VLOOKUP($A69,etlocal_keys!$J$164:$L$188,3,FALSE)),2)</f>
        <v>226.89</v>
      </c>
      <c r="I69" s="13">
        <f>ROUND(enriched_CH!I69,2)</f>
        <v>130092.5</v>
      </c>
      <c r="J69" s="6">
        <f>I69*F69</f>
        <v>130092.5</v>
      </c>
      <c r="K69">
        <f>enriched_CH!K69</f>
        <v>0</v>
      </c>
      <c r="M69" s="1" t="s">
        <v>1021</v>
      </c>
      <c r="N69" s="1"/>
    </row>
    <row r="70" spans="1:14" x14ac:dyDescent="0.2">
      <c r="A70" t="s">
        <v>44</v>
      </c>
      <c r="B70" t="s">
        <v>139</v>
      </c>
      <c r="C70" t="s">
        <v>86</v>
      </c>
      <c r="D70">
        <f>enriched_CH!D70</f>
        <v>635</v>
      </c>
      <c r="E70">
        <f>enriched_CH!E70</f>
        <v>0</v>
      </c>
      <c r="F70">
        <f>enriched_CH!F70</f>
        <v>1</v>
      </c>
      <c r="G70">
        <f>enriched_CH!G70</f>
        <v>0</v>
      </c>
      <c r="H70">
        <f>ROUND(IF(enriched_CH!H70&gt;0,enriched_CH!H70,VLOOKUP($A70,etlocal_keys!$J$164:$L$188,3,FALSE)),2)</f>
        <v>226.89</v>
      </c>
      <c r="I70" s="13">
        <f>ROUND(enriched_CH!I70,2)</f>
        <v>6849.81</v>
      </c>
      <c r="J70" s="6">
        <f>I70*F70</f>
        <v>6849.81</v>
      </c>
      <c r="K70">
        <f>enriched_CH!K70</f>
        <v>0</v>
      </c>
      <c r="M70" s="1" t="s">
        <v>1021</v>
      </c>
      <c r="N70" s="1"/>
    </row>
    <row r="71" spans="1:14" x14ac:dyDescent="0.2">
      <c r="A71" t="s">
        <v>176</v>
      </c>
      <c r="B71" t="s">
        <v>53</v>
      </c>
      <c r="C71" t="s">
        <v>86</v>
      </c>
      <c r="D71">
        <f>enriched_CH!D71</f>
        <v>2930</v>
      </c>
      <c r="E71">
        <f>enriched_CH!E71</f>
        <v>0</v>
      </c>
      <c r="F71">
        <f>IF(OR(enriched_CH!F71=0,enriched_CH!F71&gt;1),'general assumptions'!$B$2,enriched_CH!F71)</f>
        <v>0.4</v>
      </c>
      <c r="G71">
        <f>enriched_CH!G71</f>
        <v>0</v>
      </c>
      <c r="H71">
        <f>ROUND(IF(enriched_CH!H71&gt;0,enriched_CH!H71,VLOOKUP($A71,etlocal_keys!$J$164:$L$188,3,FALSE)),2)</f>
        <v>7133.19</v>
      </c>
      <c r="I71">
        <f>enriched_CH!I71</f>
        <v>288192</v>
      </c>
      <c r="J71" s="6">
        <f>I71*F71</f>
        <v>115276.8</v>
      </c>
      <c r="K71">
        <f>enriched_CH!K71</f>
        <v>0</v>
      </c>
      <c r="M71" t="s">
        <v>1002</v>
      </c>
      <c r="N71" s="1"/>
    </row>
    <row r="72" spans="1:14" x14ac:dyDescent="0.2">
      <c r="A72" t="s">
        <v>177</v>
      </c>
      <c r="B72" t="s">
        <v>178</v>
      </c>
      <c r="C72" t="s">
        <v>86</v>
      </c>
      <c r="D72">
        <f>enriched_CH!D72</f>
        <v>0</v>
      </c>
      <c r="E72">
        <f>enriched_CH!E72</f>
        <v>0</v>
      </c>
      <c r="F72">
        <f>IF(OR(enriched_CH!F72=0,enriched_CH!F72&gt;1),'general assumptions'!$B$2,enriched_CH!F72)</f>
        <v>0.4</v>
      </c>
      <c r="G72">
        <f>enriched_CH!G72</f>
        <v>0</v>
      </c>
      <c r="H72">
        <f>ROUND(IF(enriched_CH!H72&gt;0,enriched_CH!H72,VLOOKUP($A72,etlocal_keys!$J$164:$L$188,3,FALSE)),2)</f>
        <v>8000</v>
      </c>
      <c r="I72">
        <f>enriched_CH!I72</f>
        <v>0</v>
      </c>
      <c r="J72">
        <f>enriched_CH!J72</f>
        <v>0</v>
      </c>
      <c r="K72">
        <f>enriched_CH!K72</f>
        <v>0</v>
      </c>
      <c r="M72" s="1" t="s">
        <v>992</v>
      </c>
    </row>
    <row r="73" spans="1:14" x14ac:dyDescent="0.2">
      <c r="A73" t="s">
        <v>103</v>
      </c>
      <c r="B73" t="s">
        <v>104</v>
      </c>
      <c r="C73" t="s">
        <v>86</v>
      </c>
      <c r="D73">
        <f>enriched_CH!D73</f>
        <v>0</v>
      </c>
      <c r="E73">
        <f>enriched_CH!E73</f>
        <v>0</v>
      </c>
      <c r="F73">
        <f>enriched_CH!F73</f>
        <v>1</v>
      </c>
      <c r="G73">
        <f>enriched_CH!G73</f>
        <v>0</v>
      </c>
      <c r="H73" s="6">
        <f>H74</f>
        <v>1361.36</v>
      </c>
      <c r="I73">
        <f>enriched_CH!I73</f>
        <v>0</v>
      </c>
      <c r="J73">
        <f>enriched_CH!J73</f>
        <v>0</v>
      </c>
      <c r="K73">
        <f>enriched_CH!K73</f>
        <v>0</v>
      </c>
      <c r="M73" s="6" t="s">
        <v>988</v>
      </c>
    </row>
    <row r="74" spans="1:14" x14ac:dyDescent="0.2">
      <c r="A74" t="s">
        <v>197</v>
      </c>
      <c r="B74" t="s">
        <v>198</v>
      </c>
      <c r="C74" t="s">
        <v>86</v>
      </c>
      <c r="D74">
        <f>enriched_CH!D74</f>
        <v>0</v>
      </c>
      <c r="E74">
        <f>enriched_CH!E74</f>
        <v>0</v>
      </c>
      <c r="F74">
        <f>enriched_CH!F74</f>
        <v>1</v>
      </c>
      <c r="G74">
        <f>enriched_CH!G74</f>
        <v>0</v>
      </c>
      <c r="H74">
        <f>ROUND(IF(enriched_CH!H74&gt;0,enriched_CH!H74,etlocal_keys!L188),2)</f>
        <v>1361.36</v>
      </c>
      <c r="I74">
        <f>enriched_CH!I74</f>
        <v>7839.62</v>
      </c>
      <c r="J74">
        <f>enriched_CH!J74</f>
        <v>7839.6120000000001</v>
      </c>
      <c r="K74">
        <f>enriched_CH!K74</f>
        <v>0</v>
      </c>
      <c r="M74" s="1" t="s">
        <v>432</v>
      </c>
    </row>
    <row r="75" spans="1:14" x14ac:dyDescent="0.2">
      <c r="A75" t="s">
        <v>212</v>
      </c>
      <c r="B75" t="s">
        <v>213</v>
      </c>
      <c r="C75" t="s">
        <v>86</v>
      </c>
      <c r="D75">
        <f>enriched_CH!D75</f>
        <v>0</v>
      </c>
      <c r="E75">
        <f>enriched_CH!E75</f>
        <v>0</v>
      </c>
      <c r="F75">
        <f>IF(OR(enriched_CH!F75=0,enriched_CH!F75&gt;1),'general assumptions'!$B$2,enriched_CH!F75)</f>
        <v>0.4</v>
      </c>
      <c r="G75">
        <f>enriched_CH!G75</f>
        <v>0</v>
      </c>
      <c r="H75">
        <f>ROUND(IF(enriched_CH!H75&gt;0,enriched_CH!H75,VLOOKUP($A75,etlocal_keys!$J$164:$L$188,3,FALSE)),2)</f>
        <v>4100</v>
      </c>
      <c r="I75">
        <f>enriched_CH!I75</f>
        <v>0</v>
      </c>
      <c r="J75">
        <f>enriched_CH!J75</f>
        <v>0</v>
      </c>
      <c r="K75">
        <f>enriched_CH!K75</f>
        <v>0</v>
      </c>
      <c r="M75" s="1" t="s">
        <v>992</v>
      </c>
    </row>
    <row r="76" spans="1:14" x14ac:dyDescent="0.2">
      <c r="A76" t="s">
        <v>84</v>
      </c>
      <c r="B76" t="s">
        <v>85</v>
      </c>
      <c r="C76" t="s">
        <v>86</v>
      </c>
      <c r="D76">
        <f>enriched_CH!D76</f>
        <v>0</v>
      </c>
      <c r="E76">
        <f>enriched_CH!E76</f>
        <v>0</v>
      </c>
      <c r="F76">
        <f>IF(OR(enriched_CH!F76=0,enriched_CH!F76&gt;1),'general assumptions'!$B$2,enriched_CH!F76)</f>
        <v>0.4</v>
      </c>
      <c r="G76">
        <f>enriched_CH!G76</f>
        <v>0</v>
      </c>
      <c r="H76">
        <f>ROUND(IF(enriched_CH!H76&gt;0,enriched_CH!H76,VLOOKUP($A76,etlocal_keys!$J$164:$L$188,3,FALSE)),2)</f>
        <v>1520.84</v>
      </c>
      <c r="I76">
        <f>enriched_CH!I76</f>
        <v>0</v>
      </c>
      <c r="J76">
        <f>enriched_CH!J76</f>
        <v>0</v>
      </c>
      <c r="K76">
        <f>enriched_CH!K76</f>
        <v>0</v>
      </c>
      <c r="M76" s="1" t="s">
        <v>992</v>
      </c>
    </row>
    <row r="77" spans="1:14" x14ac:dyDescent="0.2">
      <c r="A77" t="s">
        <v>210</v>
      </c>
      <c r="B77" t="s">
        <v>211</v>
      </c>
      <c r="C77" t="s">
        <v>86</v>
      </c>
      <c r="D77">
        <f>enriched_CH!D77</f>
        <v>0</v>
      </c>
      <c r="E77">
        <f>enriched_CH!E77</f>
        <v>0</v>
      </c>
      <c r="F77">
        <f>IF(OR(enriched_CH!F77=0,enriched_CH!F77&gt;1),'general assumptions'!$B$2,enriched_CH!F77)</f>
        <v>0.4</v>
      </c>
      <c r="G77">
        <f>enriched_CH!G77</f>
        <v>0</v>
      </c>
      <c r="H77">
        <f>ROUND(IF(enriched_CH!H77&gt;0,enriched_CH!H77,VLOOKUP($A77,etlocal_keys!$J$164:$L$188,3,FALSE)),2)</f>
        <v>1783.88</v>
      </c>
      <c r="I77" s="6">
        <f>J77/F77</f>
        <v>13.32</v>
      </c>
      <c r="J77">
        <f>enriched_CH!J77</f>
        <v>5.3280000000000003</v>
      </c>
      <c r="K77">
        <f>enriched_CH!K77</f>
        <v>0</v>
      </c>
      <c r="M77" s="6" t="s">
        <v>1003</v>
      </c>
      <c r="N77" s="1"/>
    </row>
    <row r="78" spans="1:14" x14ac:dyDescent="0.2">
      <c r="A78" t="s">
        <v>129</v>
      </c>
      <c r="B78" t="s">
        <v>130</v>
      </c>
      <c r="C78" t="s">
        <v>86</v>
      </c>
      <c r="D78">
        <f>enriched_CH!D78</f>
        <v>0</v>
      </c>
      <c r="E78">
        <f>enriched_CH!E78</f>
        <v>0</v>
      </c>
      <c r="F78">
        <f>IF(OR(enriched_CH!F78=0,enriched_CH!F78&gt;1),'general assumptions'!$B$2,enriched_CH!F78)</f>
        <v>0.4</v>
      </c>
      <c r="G78">
        <f>enriched_CH!G78</f>
        <v>0</v>
      </c>
      <c r="H78">
        <f>ROUND(IF(enriched_CH!H78&gt;0,enriched_CH!H78,VLOOKUP($A78,etlocal_keys!$J$164:$L$188,3,FALSE)),2)</f>
        <v>1934.77</v>
      </c>
      <c r="I78">
        <f>enriched_CH!I78</f>
        <v>0</v>
      </c>
      <c r="J78">
        <f>enriched_CH!J78</f>
        <v>0</v>
      </c>
      <c r="K78">
        <f>enriched_CH!K78</f>
        <v>0</v>
      </c>
      <c r="M78" s="1" t="s">
        <v>992</v>
      </c>
    </row>
    <row r="79" spans="1:14" x14ac:dyDescent="0.2">
      <c r="A79" t="s">
        <v>185</v>
      </c>
      <c r="B79" t="s">
        <v>1009</v>
      </c>
      <c r="C79" t="s">
        <v>86</v>
      </c>
      <c r="D79">
        <f>enriched_CH!D79</f>
        <v>0</v>
      </c>
      <c r="E79">
        <f>enriched_CH!E79</f>
        <v>0</v>
      </c>
      <c r="F79">
        <f>IF(OR(enriched_CH!F79=0,enriched_CH!F79&gt;1),'general assumptions'!$B$2,enriched_CH!F79)</f>
        <v>0.4</v>
      </c>
      <c r="G79">
        <f>enriched_CH!G79</f>
        <v>0</v>
      </c>
      <c r="H79">
        <f>ROUND(IF(enriched_CH!H79&gt;0,enriched_CH!H79,VLOOKUP($A79,etlocal_keys!$J$164:$L$188,3,FALSE)),2)</f>
        <v>4000</v>
      </c>
      <c r="I79">
        <f>enriched_CH!I79</f>
        <v>0</v>
      </c>
      <c r="J79">
        <f>enriched_CH!J79</f>
        <v>0</v>
      </c>
      <c r="K79">
        <f>enriched_CH!K79</f>
        <v>0</v>
      </c>
      <c r="M79" s="1" t="s">
        <v>992</v>
      </c>
    </row>
    <row r="80" spans="1:14" x14ac:dyDescent="0.2">
      <c r="A80" t="s">
        <v>183</v>
      </c>
      <c r="B80" t="s">
        <v>184</v>
      </c>
      <c r="C80" t="s">
        <v>86</v>
      </c>
      <c r="D80">
        <f>enriched_CH!D80</f>
        <v>0</v>
      </c>
      <c r="E80">
        <f>enriched_CH!E80</f>
        <v>0</v>
      </c>
      <c r="F80">
        <f>IF(OR(enriched_CH!F80=0,enriched_CH!F80&gt;1),'general assumptions'!$B$2,enriched_CH!F80)</f>
        <v>0.4</v>
      </c>
      <c r="G80">
        <f>enriched_CH!G80</f>
        <v>0</v>
      </c>
      <c r="H80">
        <f>ROUND(IF(enriched_CH!H80&gt;0,enriched_CH!H80,VLOOKUP($A80,etlocal_keys!$J$164:$L$188,3,FALSE)),2)</f>
        <v>1520.84</v>
      </c>
      <c r="I80">
        <f>enriched_CH!I80</f>
        <v>0</v>
      </c>
      <c r="J80">
        <f>enriched_CH!J80</f>
        <v>0</v>
      </c>
      <c r="K80">
        <f>enriched_CH!K80</f>
        <v>0</v>
      </c>
      <c r="M80" s="1" t="s">
        <v>992</v>
      </c>
    </row>
    <row r="81" spans="1:13" x14ac:dyDescent="0.2">
      <c r="A81" t="s">
        <v>96</v>
      </c>
      <c r="B81" t="s">
        <v>97</v>
      </c>
      <c r="C81" t="s">
        <v>86</v>
      </c>
      <c r="D81">
        <f>enriched_CH!D81</f>
        <v>0</v>
      </c>
      <c r="E81">
        <f>enriched_CH!E81</f>
        <v>0</v>
      </c>
      <c r="F81">
        <f>IF(OR(enriched_CH!F81=0,enriched_CH!F81&gt;1),'general assumptions'!$B$2,enriched_CH!F81)</f>
        <v>0.4</v>
      </c>
      <c r="G81">
        <f>enriched_CH!G81</f>
        <v>0</v>
      </c>
      <c r="H81">
        <f>ROUND(IF(enriched_CH!H81&gt;0,enriched_CH!H81,VLOOKUP($A81,etlocal_keys!$J$164:$L$188,3,FALSE)),2)</f>
        <v>5400</v>
      </c>
      <c r="I81">
        <f>enriched_CH!I81</f>
        <v>0</v>
      </c>
      <c r="J81">
        <f>enriched_CH!J81</f>
        <v>0</v>
      </c>
      <c r="K81">
        <f>enriched_CH!K81</f>
        <v>0</v>
      </c>
      <c r="M81" s="1" t="s">
        <v>992</v>
      </c>
    </row>
    <row r="82" spans="1:13" x14ac:dyDescent="0.2">
      <c r="A82" t="s">
        <v>34</v>
      </c>
      <c r="B82" t="s">
        <v>182</v>
      </c>
      <c r="C82" t="s">
        <v>86</v>
      </c>
      <c r="D82">
        <f>enriched_CH!D82</f>
        <v>0</v>
      </c>
      <c r="E82">
        <f>enriched_CH!E82</f>
        <v>0</v>
      </c>
      <c r="F82">
        <f>IF(OR(enriched_CH!F82=0,enriched_CH!F82&gt;1),'general assumptions'!$B$2,enriched_CH!F82)</f>
        <v>0.4</v>
      </c>
      <c r="G82">
        <f>enriched_CH!G82</f>
        <v>0</v>
      </c>
      <c r="H82">
        <f>ROUND(IF(enriched_CH!H82&gt;0,enriched_CH!H82,VLOOKUP($A82,etlocal_keys!$J$164:$L$188,3,FALSE)),2)</f>
        <v>2743.68</v>
      </c>
      <c r="I82">
        <f>enriched_CH!I82</f>
        <v>0</v>
      </c>
      <c r="J82">
        <f>enriched_CH!J82</f>
        <v>0</v>
      </c>
      <c r="K82">
        <f>enriched_CH!K82</f>
        <v>0</v>
      </c>
      <c r="M82" s="1" t="s">
        <v>992</v>
      </c>
    </row>
    <row r="83" spans="1:13" x14ac:dyDescent="0.2">
      <c r="A83" t="s">
        <v>168</v>
      </c>
      <c r="B83" t="s">
        <v>169</v>
      </c>
      <c r="C83" t="s">
        <v>86</v>
      </c>
      <c r="D83">
        <f>enriched_CH!D83</f>
        <v>0</v>
      </c>
      <c r="E83">
        <f>enriched_CH!E83</f>
        <v>0</v>
      </c>
      <c r="F83">
        <f>IF(OR(enriched_CH!F83=0,enriched_CH!F83&gt;1),'general assumptions'!$B$2,enriched_CH!F83)</f>
        <v>0.4</v>
      </c>
      <c r="G83">
        <f>enriched_CH!G83</f>
        <v>0</v>
      </c>
      <c r="H83">
        <f>ROUND(IF(enriched_CH!H83&gt;0,enriched_CH!H83,VLOOKUP($A83,etlocal_keys!$J$164:$L$188,3,FALSE)),2)</f>
        <v>4038.75</v>
      </c>
      <c r="I83">
        <f>enriched_CH!I83</f>
        <v>0</v>
      </c>
      <c r="J83">
        <f>enriched_CH!J83</f>
        <v>0</v>
      </c>
      <c r="K83">
        <f>enriched_CH!K83</f>
        <v>0</v>
      </c>
      <c r="M83" s="1" t="s">
        <v>992</v>
      </c>
    </row>
    <row r="84" spans="1:13" x14ac:dyDescent="0.2">
      <c r="A84" t="s">
        <v>121</v>
      </c>
      <c r="B84" t="s">
        <v>122</v>
      </c>
      <c r="C84" t="s">
        <v>86</v>
      </c>
      <c r="D84">
        <f>enriched_CH!D84</f>
        <v>0</v>
      </c>
      <c r="E84">
        <f>enriched_CH!E84</f>
        <v>0</v>
      </c>
      <c r="F84">
        <f>IF(OR(enriched_CH!F84=0,enriched_CH!F84&gt;1),'general assumptions'!$B$2,enriched_CH!F84)</f>
        <v>0.4</v>
      </c>
      <c r="G84">
        <f>enriched_CH!G84</f>
        <v>0</v>
      </c>
      <c r="H84">
        <f>ROUND(IF(enriched_CH!H84&gt;0,enriched_CH!H84,VLOOKUP($A84,etlocal_keys!$J$164:$L$188,3,FALSE)),2)</f>
        <v>1934.77</v>
      </c>
      <c r="I84">
        <f>enriched_CH!I84</f>
        <v>0</v>
      </c>
      <c r="J84">
        <f>enriched_CH!J84</f>
        <v>0</v>
      </c>
      <c r="K84">
        <f>enriched_CH!K84</f>
        <v>0</v>
      </c>
      <c r="M84" s="1" t="s">
        <v>992</v>
      </c>
    </row>
    <row r="85" spans="1:13" x14ac:dyDescent="0.2">
      <c r="A85" t="s">
        <v>170</v>
      </c>
      <c r="B85" t="s">
        <v>171</v>
      </c>
      <c r="C85" t="s">
        <v>86</v>
      </c>
      <c r="D85">
        <f>enriched_CH!D85</f>
        <v>0</v>
      </c>
      <c r="E85">
        <f>enriched_CH!E85</f>
        <v>0</v>
      </c>
      <c r="F85">
        <f>IF(OR(enriched_CH!F85=0,enriched_CH!F85&gt;1),'general assumptions'!$B$2,enriched_CH!F85)</f>
        <v>0.4</v>
      </c>
      <c r="G85">
        <f>enriched_CH!G85</f>
        <v>0</v>
      </c>
      <c r="H85">
        <f>ROUND(IF(enriched_CH!H85&gt;0,enriched_CH!H85,VLOOKUP($A85,etlocal_keys!$J$164:$L$188,3,FALSE)),2)</f>
        <v>7500</v>
      </c>
      <c r="I85">
        <f>enriched_CH!I85</f>
        <v>0</v>
      </c>
      <c r="J85">
        <f>enriched_CH!J85</f>
        <v>0</v>
      </c>
      <c r="K85">
        <f>enriched_CH!K85</f>
        <v>0</v>
      </c>
      <c r="M85" s="1" t="s">
        <v>992</v>
      </c>
    </row>
    <row r="86" spans="1:13" x14ac:dyDescent="0.2">
      <c r="A86" t="s">
        <v>214</v>
      </c>
      <c r="B86" t="s">
        <v>215</v>
      </c>
      <c r="C86" t="s">
        <v>86</v>
      </c>
      <c r="D86">
        <f>enriched_CH!D86</f>
        <v>0</v>
      </c>
      <c r="E86">
        <f>enriched_CH!E86</f>
        <v>0</v>
      </c>
      <c r="F86">
        <f>enriched_CH!F86</f>
        <v>1</v>
      </c>
      <c r="G86">
        <f>enriched_CH!G86</f>
        <v>0</v>
      </c>
      <c r="H86" s="6">
        <f>H87</f>
        <v>2101.27</v>
      </c>
      <c r="I86">
        <f>enriched_CH!I86</f>
        <v>0</v>
      </c>
      <c r="J86">
        <f>enriched_CH!J86</f>
        <v>0</v>
      </c>
      <c r="K86">
        <f>enriched_CH!K86</f>
        <v>0</v>
      </c>
      <c r="M86" s="6" t="s">
        <v>989</v>
      </c>
    </row>
    <row r="87" spans="1:13" x14ac:dyDescent="0.2">
      <c r="A87" t="s">
        <v>45</v>
      </c>
      <c r="B87" t="s">
        <v>216</v>
      </c>
      <c r="C87" t="s">
        <v>86</v>
      </c>
      <c r="D87">
        <f>enriched_CH!D87</f>
        <v>0</v>
      </c>
      <c r="E87">
        <f>enriched_CH!E87</f>
        <v>0</v>
      </c>
      <c r="F87">
        <f>enriched_CH!F87</f>
        <v>1</v>
      </c>
      <c r="G87">
        <f>enriched_CH!G87</f>
        <v>0</v>
      </c>
      <c r="H87">
        <f>ROUND(IF(enriched_CH!H87&gt;0,enriched_CH!H87,VLOOKUP($A87,etlocal_keys!$J$164:$L$188,3,FALSE)),2)</f>
        <v>2101.27</v>
      </c>
      <c r="I87">
        <f>enriched_CH!I87</f>
        <v>525.30999999999995</v>
      </c>
      <c r="J87">
        <f>enriched_CH!J87</f>
        <v>525.31200000000001</v>
      </c>
      <c r="K87">
        <f>enriched_CH!K87</f>
        <v>0</v>
      </c>
      <c r="M87" s="1" t="s">
        <v>992</v>
      </c>
    </row>
    <row r="88" spans="1:13" x14ac:dyDescent="0.2">
      <c r="A88" t="s">
        <v>217</v>
      </c>
      <c r="B88" t="s">
        <v>218</v>
      </c>
      <c r="C88" t="s">
        <v>86</v>
      </c>
      <c r="D88">
        <f>enriched_CH!D88</f>
        <v>0</v>
      </c>
      <c r="E88">
        <f>enriched_CH!E88</f>
        <v>0</v>
      </c>
      <c r="F88">
        <f>enriched_CH!F88</f>
        <v>1</v>
      </c>
      <c r="G88">
        <f>enriched_CH!G88</f>
        <v>0</v>
      </c>
      <c r="H88">
        <f>ROUND(IF(enriched_CH!H88&gt;0,enriched_CH!H88,VLOOKUP($A88,etlocal_keys!$J$164:$L$188,3,FALSE)),2)</f>
        <v>2951.19</v>
      </c>
      <c r="I88">
        <f>enriched_CH!I88</f>
        <v>0</v>
      </c>
      <c r="J88">
        <f>enriched_CH!J88</f>
        <v>0</v>
      </c>
      <c r="K88">
        <f>enriched_CH!K88</f>
        <v>0</v>
      </c>
      <c r="M88" s="1" t="s">
        <v>992</v>
      </c>
    </row>
    <row r="89" spans="1:13" x14ac:dyDescent="0.2">
      <c r="A89" t="s">
        <v>48</v>
      </c>
      <c r="B89" t="s">
        <v>196</v>
      </c>
      <c r="C89" t="s">
        <v>86</v>
      </c>
      <c r="D89">
        <f>enriched_CH!D89</f>
        <v>0</v>
      </c>
      <c r="E89">
        <f>enriched_CH!E89</f>
        <v>0</v>
      </c>
      <c r="F89">
        <f>enriched_CH!F89</f>
        <v>1</v>
      </c>
      <c r="G89">
        <f>enriched_CH!G89</f>
        <v>0</v>
      </c>
      <c r="H89" s="6">
        <f>H74</f>
        <v>1361.36</v>
      </c>
      <c r="I89">
        <f>enriched_CH!I89</f>
        <v>0</v>
      </c>
      <c r="J89">
        <f>enriched_CH!J89</f>
        <v>0</v>
      </c>
      <c r="K89">
        <f>enriched_CH!K89</f>
        <v>0</v>
      </c>
      <c r="M89" s="6" t="s">
        <v>988</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6A40F-19F5-7147-A7E9-487B02339A3E}">
  <sheetPr>
    <tabColor theme="9"/>
  </sheetPr>
  <dimension ref="A1:G202"/>
  <sheetViews>
    <sheetView zoomScale="125" workbookViewId="0">
      <selection activeCell="K27" sqref="K27"/>
    </sheetView>
  </sheetViews>
  <sheetFormatPr baseColWidth="10" defaultRowHeight="16" x14ac:dyDescent="0.2"/>
  <cols>
    <col min="1" max="1" width="72.5" customWidth="1"/>
    <col min="2" max="2" width="45.1640625" bestFit="1" customWidth="1"/>
    <col min="3" max="3" width="18.33203125" bestFit="1" customWidth="1"/>
  </cols>
  <sheetData>
    <row r="1" spans="1:7" s="2" customFormat="1" x14ac:dyDescent="0.2">
      <c r="A1" s="4" t="s">
        <v>418</v>
      </c>
      <c r="B1" s="2" t="s">
        <v>428</v>
      </c>
      <c r="C1" s="2" t="s">
        <v>56</v>
      </c>
      <c r="D1" s="2" t="s">
        <v>412</v>
      </c>
      <c r="E1" s="2" t="s">
        <v>417</v>
      </c>
      <c r="F1" s="2" t="s">
        <v>65</v>
      </c>
      <c r="G1" s="2" t="s">
        <v>1017</v>
      </c>
    </row>
    <row r="2" spans="1:7" x14ac:dyDescent="0.2">
      <c r="A2" s="1" t="s">
        <v>222</v>
      </c>
      <c r="B2" t="s">
        <v>66</v>
      </c>
      <c r="C2" t="s">
        <v>426</v>
      </c>
      <c r="D2" t="s">
        <v>68</v>
      </c>
      <c r="E2">
        <f>VLOOKUP($B2,enriched_corrected_NO!$A$1:$M$28,enriched_corrected_NO!$F$1,FALSE)*100</f>
        <v>30</v>
      </c>
      <c r="F2" t="s">
        <v>430</v>
      </c>
      <c r="G2" t="str">
        <f>_xlfn.CONCAT(F2,"; ",'general assumptions'!$B$8)</f>
        <v>Assumption; value derived from energy balance with aggregation of categories and carriers to ETM plant types and carriers; see etdataset-public/eu_datasets/power_plants/20241018_power_plants_NO_RS_CH.xlsx</v>
      </c>
    </row>
    <row r="3" spans="1:7" x14ac:dyDescent="0.2">
      <c r="A3" s="1" t="s">
        <v>224</v>
      </c>
      <c r="B3" t="s">
        <v>71</v>
      </c>
      <c r="C3" t="s">
        <v>426</v>
      </c>
      <c r="D3" t="s">
        <v>68</v>
      </c>
      <c r="E3">
        <f>VLOOKUP($B3,enriched_corrected_NO!$A$1:$M$28,enriched_corrected_NO!$F$1,FALSE)*100</f>
        <v>30</v>
      </c>
      <c r="F3" t="s">
        <v>430</v>
      </c>
      <c r="G3" t="str">
        <f>_xlfn.CONCAT(F3,"; ",'general assumptions'!$B$8)</f>
        <v>Assumption; value derived from energy balance with aggregation of categories and carriers to ETM plant types and carriers; see etdataset-public/eu_datasets/power_plants/20241018_power_plants_NO_RS_CH.xlsx</v>
      </c>
    </row>
    <row r="4" spans="1:7" x14ac:dyDescent="0.2">
      <c r="A4" s="1" t="s">
        <v>226</v>
      </c>
      <c r="B4" t="s">
        <v>69</v>
      </c>
      <c r="C4" t="s">
        <v>426</v>
      </c>
      <c r="D4" t="s">
        <v>68</v>
      </c>
      <c r="E4">
        <f>VLOOKUP($B4,enriched_corrected_NO!$A$1:$M$28,enriched_corrected_NO!$F$1,FALSE)*100</f>
        <v>30</v>
      </c>
      <c r="F4" t="s">
        <v>430</v>
      </c>
      <c r="G4" t="str">
        <f>_xlfn.CONCAT(F4,"; ",'general assumptions'!$B$8)</f>
        <v>Assumption; value derived from energy balance with aggregation of categories and carriers to ETM plant types and carriers; see etdataset-public/eu_datasets/power_plants/20241018_power_plants_NO_RS_CH.xlsx</v>
      </c>
    </row>
    <row r="5" spans="1:7" x14ac:dyDescent="0.2">
      <c r="A5" s="1" t="s">
        <v>228</v>
      </c>
      <c r="B5" t="s">
        <v>36</v>
      </c>
      <c r="C5" t="s">
        <v>426</v>
      </c>
      <c r="D5" t="s">
        <v>68</v>
      </c>
      <c r="E5">
        <f>VLOOKUP($B5,enriched_corrected_NO!$A$1:$M$28,enriched_corrected_NO!$F$1,FALSE)*100</f>
        <v>58.8</v>
      </c>
      <c r="F5" t="s">
        <v>431</v>
      </c>
      <c r="G5" t="str">
        <f>_xlfn.CONCAT(F5,"; ",'general assumptions'!$B$8)</f>
        <v>Derived from energy balance; value derived from energy balance with aggregation of categories and carriers to ETM plant types and carriers; see etdataset-public/eu_datasets/power_plants/20241018_power_plants_NO_RS_CH.xlsx</v>
      </c>
    </row>
    <row r="6" spans="1:7" x14ac:dyDescent="0.2">
      <c r="A6" s="1" t="s">
        <v>230</v>
      </c>
      <c r="B6" t="s">
        <v>73</v>
      </c>
      <c r="C6" t="s">
        <v>426</v>
      </c>
      <c r="D6" t="s">
        <v>68</v>
      </c>
      <c r="E6">
        <f>VLOOKUP($B6,enriched_corrected_NO!$A$1:$M$28,enriched_corrected_NO!$F$1,FALSE)*100</f>
        <v>30</v>
      </c>
      <c r="F6" t="s">
        <v>430</v>
      </c>
      <c r="G6" t="str">
        <f>_xlfn.CONCAT(F6,"; ",'general assumptions'!$B$8)</f>
        <v>Assumption; value derived from energy balance with aggregation of categories and carriers to ETM plant types and carriers; see etdataset-public/eu_datasets/power_plants/20241018_power_plants_NO_RS_CH.xlsx</v>
      </c>
    </row>
    <row r="7" spans="1:7" x14ac:dyDescent="0.2">
      <c r="A7" s="1" t="s">
        <v>232</v>
      </c>
      <c r="B7" t="s">
        <v>37</v>
      </c>
      <c r="C7" t="s">
        <v>426</v>
      </c>
      <c r="D7" t="s">
        <v>68</v>
      </c>
      <c r="E7">
        <f>VLOOKUP($B7,enriched_corrected_NO!$A$1:$M$28,enriched_corrected_NO!$F$1,FALSE)*100</f>
        <v>30</v>
      </c>
      <c r="F7" t="s">
        <v>430</v>
      </c>
      <c r="G7" t="str">
        <f>_xlfn.CONCAT(F7,"; ",'general assumptions'!$B$8)</f>
        <v>Assumption; value derived from energy balance with aggregation of categories and carriers to ETM plant types and carriers; see etdataset-public/eu_datasets/power_plants/20241018_power_plants_NO_RS_CH.xlsx</v>
      </c>
    </row>
    <row r="8" spans="1:7" x14ac:dyDescent="0.2">
      <c r="A8" s="1" t="s">
        <v>234</v>
      </c>
      <c r="B8" t="s">
        <v>41</v>
      </c>
      <c r="C8" t="s">
        <v>426</v>
      </c>
      <c r="D8" t="s">
        <v>68</v>
      </c>
      <c r="E8">
        <f>VLOOKUP($B8,enriched_corrected_NO!$A$1:$M$28,enriched_corrected_NO!$F$1,FALSE)*100</f>
        <v>30</v>
      </c>
      <c r="F8" t="s">
        <v>430</v>
      </c>
      <c r="G8" t="str">
        <f>_xlfn.CONCAT(F8,"; ",'general assumptions'!$B$8)</f>
        <v>Assumption; value derived from energy balance with aggregation of categories and carriers to ETM plant types and carriers; see etdataset-public/eu_datasets/power_plants/20241018_power_plants_NO_RS_CH.xlsx</v>
      </c>
    </row>
    <row r="9" spans="1:7" x14ac:dyDescent="0.2">
      <c r="A9" s="1" t="s">
        <v>236</v>
      </c>
      <c r="B9" t="s">
        <v>39</v>
      </c>
      <c r="C9" t="s">
        <v>426</v>
      </c>
      <c r="D9" t="s">
        <v>68</v>
      </c>
      <c r="E9">
        <f>VLOOKUP($B9,enriched_corrected_NO!$A$1:$M$28,enriched_corrected_NO!$F$1,FALSE)*100</f>
        <v>16.2</v>
      </c>
      <c r="F9" t="s">
        <v>431</v>
      </c>
      <c r="G9" t="str">
        <f>_xlfn.CONCAT(F9,"; ",'general assumptions'!$B$8)</f>
        <v>Derived from energy balance; value derived from energy balance with aggregation of categories and carriers to ETM plant types and carriers; see etdataset-public/eu_datasets/power_plants/20241018_power_plants_NO_RS_CH.xlsx</v>
      </c>
    </row>
    <row r="10" spans="1:7" x14ac:dyDescent="0.2">
      <c r="A10" s="1" t="s">
        <v>238</v>
      </c>
      <c r="B10" t="s">
        <v>187</v>
      </c>
      <c r="C10" t="s">
        <v>426</v>
      </c>
      <c r="D10" t="s">
        <v>68</v>
      </c>
      <c r="E10">
        <f>VLOOKUP($B10,enriched_corrected_NO!$A$1:$M$28,enriched_corrected_NO!$F$1,FALSE)*100</f>
        <v>18.8</v>
      </c>
      <c r="F10" t="s">
        <v>431</v>
      </c>
      <c r="G10" t="str">
        <f>_xlfn.CONCAT(F10,"; ",'general assumptions'!$B$8)</f>
        <v>Derived from energy balance; value derived from energy balance with aggregation of categories and carriers to ETM plant types and carriers; see etdataset-public/eu_datasets/power_plants/20241018_power_plants_NO_RS_CH.xlsx</v>
      </c>
    </row>
    <row r="11" spans="1:7" x14ac:dyDescent="0.2">
      <c r="A11" s="1" t="s">
        <v>240</v>
      </c>
      <c r="B11" t="s">
        <v>191</v>
      </c>
      <c r="C11" t="s">
        <v>426</v>
      </c>
      <c r="D11" t="s">
        <v>68</v>
      </c>
      <c r="E11">
        <f>VLOOKUP($B11,enriched_corrected_NO!$A$1:$M$28,enriched_corrected_NO!$F$1,FALSE)*100</f>
        <v>30</v>
      </c>
      <c r="F11" t="s">
        <v>430</v>
      </c>
      <c r="G11" t="str">
        <f>_xlfn.CONCAT(F11,"; ",'general assumptions'!$B$8)</f>
        <v>Assumption; value derived from energy balance with aggregation of categories and carriers to ETM plant types and carriers; see etdataset-public/eu_datasets/power_plants/20241018_power_plants_NO_RS_CH.xlsx</v>
      </c>
    </row>
    <row r="12" spans="1:7" x14ac:dyDescent="0.2">
      <c r="A12" s="1" t="s">
        <v>242</v>
      </c>
      <c r="B12" t="s">
        <v>172</v>
      </c>
      <c r="C12" t="s">
        <v>426</v>
      </c>
      <c r="D12" t="s">
        <v>68</v>
      </c>
      <c r="E12">
        <f>VLOOKUP($B12,enriched_corrected_NO!$A$1:$M$28,enriched_corrected_NO!$F$1,FALSE)*100</f>
        <v>30</v>
      </c>
      <c r="F12" t="s">
        <v>430</v>
      </c>
      <c r="G12" t="str">
        <f>_xlfn.CONCAT(F12,"; ",'general assumptions'!$B$8)</f>
        <v>Assumption; value derived from energy balance with aggregation of categories and carriers to ETM plant types and carriers; see etdataset-public/eu_datasets/power_plants/20241018_power_plants_NO_RS_CH.xlsx</v>
      </c>
    </row>
    <row r="13" spans="1:7" x14ac:dyDescent="0.2">
      <c r="A13" s="1" t="s">
        <v>270</v>
      </c>
      <c r="B13" t="s">
        <v>150</v>
      </c>
      <c r="C13" t="s">
        <v>426</v>
      </c>
      <c r="D13" t="s">
        <v>68</v>
      </c>
      <c r="E13">
        <f>VLOOKUP($B13,enriched_corrected_NO!$A$1:$M$28,enriched_corrected_NO!$F$1,FALSE)*100</f>
        <v>30</v>
      </c>
      <c r="F13" t="s">
        <v>430</v>
      </c>
      <c r="G13" t="str">
        <f>_xlfn.CONCAT(F13,"; ",'general assumptions'!$B$8)</f>
        <v>Assumption; value derived from energy balance with aggregation of categories and carriers to ETM plant types and carriers; see etdataset-public/eu_datasets/power_plants/20241018_power_plants_NO_RS_CH.xlsx</v>
      </c>
    </row>
    <row r="14" spans="1:7" x14ac:dyDescent="0.2">
      <c r="A14" s="1" t="s">
        <v>272</v>
      </c>
      <c r="B14" t="s">
        <v>152</v>
      </c>
      <c r="C14" t="s">
        <v>426</v>
      </c>
      <c r="D14" t="s">
        <v>68</v>
      </c>
      <c r="E14">
        <f>VLOOKUP($B14,enriched_corrected_NO!$A$1:$M$28,enriched_corrected_NO!$F$1,FALSE)*100</f>
        <v>30</v>
      </c>
      <c r="F14" t="s">
        <v>430</v>
      </c>
      <c r="G14" t="str">
        <f>_xlfn.CONCAT(F14,"; ",'general assumptions'!$B$8)</f>
        <v>Assumption; value derived from energy balance with aggregation of categories and carriers to ETM plant types and carriers; see etdataset-public/eu_datasets/power_plants/20241018_power_plants_NO_RS_CH.xlsx</v>
      </c>
    </row>
    <row r="15" spans="1:7" x14ac:dyDescent="0.2">
      <c r="A15" s="1" t="s">
        <v>274</v>
      </c>
      <c r="B15" t="s">
        <v>154</v>
      </c>
      <c r="C15" t="s">
        <v>426</v>
      </c>
      <c r="D15" t="s">
        <v>68</v>
      </c>
      <c r="E15">
        <f>VLOOKUP($B15,enriched_corrected_NO!$A$1:$M$28,enriched_corrected_NO!$F$1,FALSE)*100</f>
        <v>30</v>
      </c>
      <c r="F15" t="s">
        <v>430</v>
      </c>
      <c r="G15" t="str">
        <f>_xlfn.CONCAT(F15,"; ",'general assumptions'!$B$8)</f>
        <v>Assumption; value derived from energy balance with aggregation of categories and carriers to ETM plant types and carriers; see etdataset-public/eu_datasets/power_plants/20241018_power_plants_NO_RS_CH.xlsx</v>
      </c>
    </row>
    <row r="16" spans="1:7" x14ac:dyDescent="0.2">
      <c r="A16" s="1" t="s">
        <v>276</v>
      </c>
      <c r="B16" t="s">
        <v>160</v>
      </c>
      <c r="C16" t="s">
        <v>426</v>
      </c>
      <c r="D16" t="s">
        <v>68</v>
      </c>
      <c r="E16">
        <f>VLOOKUP($B16,enriched_corrected_NO!$A$1:$M$28,enriched_corrected_NO!$F$1,FALSE)*100</f>
        <v>30</v>
      </c>
      <c r="F16" t="s">
        <v>430</v>
      </c>
      <c r="G16" t="str">
        <f>_xlfn.CONCAT(F16,"; ",'general assumptions'!$B$8)</f>
        <v>Assumption; value derived from energy balance with aggregation of categories and carriers to ETM plant types and carriers; see etdataset-public/eu_datasets/power_plants/20241018_power_plants_NO_RS_CH.xlsx</v>
      </c>
    </row>
    <row r="17" spans="1:7" x14ac:dyDescent="0.2">
      <c r="A17" s="1" t="s">
        <v>278</v>
      </c>
      <c r="B17" t="s">
        <v>166</v>
      </c>
      <c r="C17" t="s">
        <v>426</v>
      </c>
      <c r="D17" t="s">
        <v>68</v>
      </c>
      <c r="E17">
        <f>VLOOKUP($B17,enriched_corrected_NO!$A$1:$M$28,enriched_corrected_NO!$F$1,FALSE)*100</f>
        <v>30</v>
      </c>
      <c r="F17" t="s">
        <v>430</v>
      </c>
      <c r="G17" t="str">
        <f>_xlfn.CONCAT(F17,"; ",'general assumptions'!$B$8)</f>
        <v>Assumption; value derived from energy balance with aggregation of categories and carriers to ETM plant types and carriers; see etdataset-public/eu_datasets/power_plants/20241018_power_plants_NO_RS_CH.xlsx</v>
      </c>
    </row>
    <row r="18" spans="1:7" x14ac:dyDescent="0.2">
      <c r="A18" s="1" t="s">
        <v>280</v>
      </c>
      <c r="B18" t="s">
        <v>146</v>
      </c>
      <c r="C18" t="s">
        <v>426</v>
      </c>
      <c r="D18" t="s">
        <v>68</v>
      </c>
      <c r="E18">
        <f>VLOOKUP($B18,enriched_corrected_NO!$A$1:$M$28,enriched_corrected_NO!$F$1,FALSE)*100</f>
        <v>30</v>
      </c>
      <c r="F18" t="s">
        <v>430</v>
      </c>
      <c r="G18" t="str">
        <f>_xlfn.CONCAT(F18,"; ",'general assumptions'!$B$8)</f>
        <v>Assumption; value derived from energy balance with aggregation of categories and carriers to ETM plant types and carriers; see etdataset-public/eu_datasets/power_plants/20241018_power_plants_NO_RS_CH.xlsx</v>
      </c>
    </row>
    <row r="19" spans="1:7" x14ac:dyDescent="0.2">
      <c r="A19" s="1" t="s">
        <v>286</v>
      </c>
      <c r="B19" t="s">
        <v>36</v>
      </c>
      <c r="C19" t="s">
        <v>424</v>
      </c>
      <c r="D19" t="s">
        <v>68</v>
      </c>
      <c r="E19">
        <f>VLOOKUP($B19,enriched_corrected_NO!$A$1:$M$28,enriched_corrected_NO!$J$1,FALSE)</f>
        <v>7402.2479999999996</v>
      </c>
      <c r="F19" t="s">
        <v>434</v>
      </c>
      <c r="G19" t="str">
        <f>_xlfn.CONCAT(F19,"; ",'general assumptions'!$B$8)</f>
        <v>Derived from energy balance, assumption all to HT; value derived from energy balance with aggregation of categories and carriers to ETM plant types and carriers; see etdataset-public/eu_datasets/power_plants/20241018_power_plants_NO_RS_CH.xlsx</v>
      </c>
    </row>
    <row r="20" spans="1:7" x14ac:dyDescent="0.2">
      <c r="A20" s="1" t="s">
        <v>287</v>
      </c>
      <c r="B20" t="s">
        <v>117</v>
      </c>
      <c r="C20" t="s">
        <v>424</v>
      </c>
      <c r="D20" t="s">
        <v>68</v>
      </c>
      <c r="E20">
        <f>VLOOKUP($B20,enriched_corrected_NO!$A$1:$M$28,enriched_corrected_NO!$J$1,FALSE)</f>
        <v>0</v>
      </c>
      <c r="F20" t="s">
        <v>434</v>
      </c>
      <c r="G20" t="str">
        <f>_xlfn.CONCAT(F20,"; ",'general assumptions'!$B$8)</f>
        <v>Derived from energy balance, assumption all to HT; value derived from energy balance with aggregation of categories and carriers to ETM plant types and carriers; see etdataset-public/eu_datasets/power_plants/20241018_power_plants_NO_RS_CH.xlsx</v>
      </c>
    </row>
    <row r="21" spans="1:7" x14ac:dyDescent="0.2">
      <c r="A21" s="1" t="s">
        <v>393</v>
      </c>
      <c r="B21" t="s">
        <v>73</v>
      </c>
      <c r="C21" t="s">
        <v>424</v>
      </c>
      <c r="D21" t="s">
        <v>68</v>
      </c>
      <c r="E21">
        <f>VLOOKUP($B21,enriched_corrected_NO!$A$1:$M$28,enriched_corrected_NO!$J$1,FALSE)</f>
        <v>0</v>
      </c>
      <c r="F21" t="s">
        <v>434</v>
      </c>
      <c r="G21" t="str">
        <f>_xlfn.CONCAT(F21,"; ",'general assumptions'!$B$8)</f>
        <v>Derived from energy balance, assumption all to HT; value derived from energy balance with aggregation of categories and carriers to ETM plant types and carriers; see etdataset-public/eu_datasets/power_plants/20241018_power_plants_NO_RS_CH.xlsx</v>
      </c>
    </row>
    <row r="22" spans="1:7" x14ac:dyDescent="0.2">
      <c r="A22" s="1" t="s">
        <v>288</v>
      </c>
      <c r="B22" t="s">
        <v>37</v>
      </c>
      <c r="C22" t="s">
        <v>424</v>
      </c>
      <c r="D22" t="s">
        <v>68</v>
      </c>
      <c r="E22">
        <f>VLOOKUP($B22,enriched_corrected_NO!$A$1:$M$28,enriched_corrected_NO!$J$1,FALSE)</f>
        <v>0</v>
      </c>
      <c r="F22" t="s">
        <v>434</v>
      </c>
      <c r="G22" t="str">
        <f>_xlfn.CONCAT(F22,"; ",'general assumptions'!$B$8)</f>
        <v>Derived from energy balance, assumption all to HT; value derived from energy balance with aggregation of categories and carriers to ETM plant types and carriers; see etdataset-public/eu_datasets/power_plants/20241018_power_plants_NO_RS_CH.xlsx</v>
      </c>
    </row>
    <row r="23" spans="1:7" x14ac:dyDescent="0.2">
      <c r="A23" s="1" t="s">
        <v>394</v>
      </c>
      <c r="B23" t="s">
        <v>75</v>
      </c>
      <c r="C23" t="s">
        <v>424</v>
      </c>
      <c r="D23" t="s">
        <v>68</v>
      </c>
      <c r="E23">
        <f>VLOOKUP($B23,enriched_corrected_NO!$A$1:$M$28,enriched_corrected_NO!$J$1,FALSE)</f>
        <v>0</v>
      </c>
      <c r="F23" t="s">
        <v>434</v>
      </c>
      <c r="G23" t="str">
        <f>_xlfn.CONCAT(F23,"; ",'general assumptions'!$B$8)</f>
        <v>Derived from energy balance, assumption all to HT; value derived from energy balance with aggregation of categories and carriers to ETM plant types and carriers; see etdataset-public/eu_datasets/power_plants/20241018_power_plants_NO_RS_CH.xlsx</v>
      </c>
    </row>
    <row r="24" spans="1:7" x14ac:dyDescent="0.2">
      <c r="A24" s="1" t="s">
        <v>289</v>
      </c>
      <c r="B24" t="s">
        <v>127</v>
      </c>
      <c r="C24" t="s">
        <v>424</v>
      </c>
      <c r="D24" t="s">
        <v>68</v>
      </c>
      <c r="E24">
        <f>VLOOKUP($B24,enriched_corrected_NO!$A$1:$M$28,enriched_corrected_NO!$J$1,FALSE)</f>
        <v>0</v>
      </c>
      <c r="F24" t="s">
        <v>434</v>
      </c>
      <c r="G24" t="str">
        <f>_xlfn.CONCAT(F24,"; ",'general assumptions'!$B$8)</f>
        <v>Derived from energy balance, assumption all to HT; value derived from energy balance with aggregation of categories and carriers to ETM plant types and carriers; see etdataset-public/eu_datasets/power_plants/20241018_power_plants_NO_RS_CH.xlsx</v>
      </c>
    </row>
    <row r="25" spans="1:7" x14ac:dyDescent="0.2">
      <c r="A25" s="1" t="s">
        <v>395</v>
      </c>
      <c r="B25" t="s">
        <v>41</v>
      </c>
      <c r="C25" t="s">
        <v>424</v>
      </c>
      <c r="D25" t="s">
        <v>68</v>
      </c>
      <c r="E25">
        <f>VLOOKUP($B25,enriched_corrected_NO!$A$1:$M$28,enriched_corrected_NO!$J$1,FALSE)</f>
        <v>79.322000000000003</v>
      </c>
      <c r="F25" t="s">
        <v>434</v>
      </c>
      <c r="G25" t="str">
        <f>_xlfn.CONCAT(F25,"; ",'general assumptions'!$B$8)</f>
        <v>Derived from energy balance, assumption all to HT; value derived from energy balance with aggregation of categories and carriers to ETM plant types and carriers; see etdataset-public/eu_datasets/power_plants/20241018_power_plants_NO_RS_CH.xlsx</v>
      </c>
    </row>
    <row r="26" spans="1:7" x14ac:dyDescent="0.2">
      <c r="A26" s="1" t="s">
        <v>396</v>
      </c>
      <c r="B26" t="s">
        <v>78</v>
      </c>
      <c r="C26" t="s">
        <v>424</v>
      </c>
      <c r="D26" t="s">
        <v>68</v>
      </c>
      <c r="E26">
        <f>VLOOKUP($B26,enriched_corrected_NO!$A$1:$M$28,enriched_corrected_NO!$J$1,FALSE)</f>
        <v>0</v>
      </c>
      <c r="F26" t="s">
        <v>434</v>
      </c>
      <c r="G26" t="str">
        <f>_xlfn.CONCAT(F26,"; ",'general assumptions'!$B$8)</f>
        <v>Derived from energy balance, assumption all to HT; value derived from energy balance with aggregation of categories and carriers to ETM plant types and carriers; see etdataset-public/eu_datasets/power_plants/20241018_power_plants_NO_RS_CH.xlsx</v>
      </c>
    </row>
    <row r="27" spans="1:7" x14ac:dyDescent="0.2">
      <c r="A27" s="1" t="s">
        <v>397</v>
      </c>
      <c r="B27" t="s">
        <v>39</v>
      </c>
      <c r="C27" t="s">
        <v>424</v>
      </c>
      <c r="D27" t="s">
        <v>68</v>
      </c>
      <c r="E27">
        <f>VLOOKUP($B27,enriched_corrected_NO!$A$1:$M$28,enriched_corrected_NO!$J$1,FALSE)</f>
        <v>1482.9949999999999</v>
      </c>
      <c r="F27" t="s">
        <v>434</v>
      </c>
      <c r="G27" t="str">
        <f>_xlfn.CONCAT(F27,"; ",'general assumptions'!$B$8)</f>
        <v>Derived from energy balance, assumption all to HT; value derived from energy balance with aggregation of categories and carriers to ETM plant types and carriers; see etdataset-public/eu_datasets/power_plants/20241018_power_plants_NO_RS_CH.xlsx</v>
      </c>
    </row>
    <row r="28" spans="1:7" x14ac:dyDescent="0.2">
      <c r="A28" s="1" t="s">
        <v>398</v>
      </c>
      <c r="B28" t="s">
        <v>205</v>
      </c>
      <c r="C28" t="s">
        <v>424</v>
      </c>
      <c r="D28" t="s">
        <v>68</v>
      </c>
      <c r="E28">
        <f>VLOOKUP($B28,enriched_corrected_NO!$A$1:$M$28,enriched_corrected_NO!$J$1,FALSE)</f>
        <v>0</v>
      </c>
      <c r="F28" t="s">
        <v>434</v>
      </c>
      <c r="G28" t="str">
        <f>_xlfn.CONCAT(F28,"; ",'general assumptions'!$B$8)</f>
        <v>Derived from energy balance, assumption all to HT; value derived from energy balance with aggregation of categories and carriers to ETM plant types and carriers; see etdataset-public/eu_datasets/power_plants/20241018_power_plants_NO_RS_CH.xlsx</v>
      </c>
    </row>
    <row r="29" spans="1:7" x14ac:dyDescent="0.2">
      <c r="A29" s="1" t="s">
        <v>290</v>
      </c>
      <c r="B29" t="s">
        <v>191</v>
      </c>
      <c r="C29" t="s">
        <v>424</v>
      </c>
      <c r="D29" t="s">
        <v>68</v>
      </c>
      <c r="E29">
        <f>VLOOKUP($B29,enriched_corrected_NO!$A$1:$M$28,enriched_corrected_NO!$J$1,FALSE)</f>
        <v>0</v>
      </c>
      <c r="F29" t="s">
        <v>434</v>
      </c>
      <c r="G29" t="str">
        <f>_xlfn.CONCAT(F29,"; ",'general assumptions'!$B$8)</f>
        <v>Derived from energy balance, assumption all to HT; value derived from energy balance with aggregation of categories and carriers to ETM plant types and carriers; see etdataset-public/eu_datasets/power_plants/20241018_power_plants_NO_RS_CH.xlsx</v>
      </c>
    </row>
    <row r="30" spans="1:7" x14ac:dyDescent="0.2">
      <c r="A30" s="1" t="s">
        <v>291</v>
      </c>
      <c r="B30" t="s">
        <v>193</v>
      </c>
      <c r="C30" t="s">
        <v>424</v>
      </c>
      <c r="D30" t="s">
        <v>68</v>
      </c>
      <c r="E30">
        <f>VLOOKUP($B30,enriched_corrected_NO!$A$1:$M$28,enriched_corrected_NO!$J$1,FALSE)</f>
        <v>0</v>
      </c>
      <c r="F30" t="s">
        <v>434</v>
      </c>
      <c r="G30" t="str">
        <f>_xlfn.CONCAT(F30,"; ",'general assumptions'!$B$8)</f>
        <v>Derived from energy balance, assumption all to HT; value derived from energy balance with aggregation of categories and carriers to ETM plant types and carriers; see etdataset-public/eu_datasets/power_plants/20241018_power_plants_NO_RS_CH.xlsx</v>
      </c>
    </row>
    <row r="31" spans="1:7" x14ac:dyDescent="0.2">
      <c r="A31" s="1" t="s">
        <v>292</v>
      </c>
      <c r="B31" t="s">
        <v>187</v>
      </c>
      <c r="C31" t="s">
        <v>424</v>
      </c>
      <c r="D31" t="s">
        <v>68</v>
      </c>
      <c r="E31">
        <f>VLOOKUP($B31,enriched_corrected_NO!$A$1:$M$28,enriched_corrected_NO!$J$1,FALSE)</f>
        <v>160.62799999999999</v>
      </c>
      <c r="F31" t="s">
        <v>434</v>
      </c>
      <c r="G31" t="str">
        <f>_xlfn.CONCAT(F31,"; ",'general assumptions'!$B$8)</f>
        <v>Derived from energy balance, assumption all to HT; value derived from energy balance with aggregation of categories and carriers to ETM plant types and carriers; see etdataset-public/eu_datasets/power_plants/20241018_power_plants_NO_RS_CH.xlsx</v>
      </c>
    </row>
    <row r="32" spans="1:7" x14ac:dyDescent="0.2">
      <c r="A32" s="1" t="s">
        <v>293</v>
      </c>
      <c r="B32" t="s">
        <v>172</v>
      </c>
      <c r="C32" t="s">
        <v>424</v>
      </c>
      <c r="D32" t="s">
        <v>68</v>
      </c>
      <c r="E32">
        <f>VLOOKUP($B32,enriched_corrected_NO!$A$1:$M$28,enriched_corrected_NO!$J$1,FALSE)</f>
        <v>0</v>
      </c>
      <c r="F32" t="s">
        <v>434</v>
      </c>
      <c r="G32" t="str">
        <f>_xlfn.CONCAT(F32,"; ",'general assumptions'!$B$8)</f>
        <v>Derived from energy balance, assumption all to HT; value derived from energy balance with aggregation of categories and carriers to ETM plant types and carriers; see etdataset-public/eu_datasets/power_plants/20241018_power_plants_NO_RS_CH.xlsx</v>
      </c>
    </row>
    <row r="33" spans="1:7" x14ac:dyDescent="0.2">
      <c r="A33" s="1" t="s">
        <v>294</v>
      </c>
      <c r="B33" t="s">
        <v>189</v>
      </c>
      <c r="C33" t="s">
        <v>424</v>
      </c>
      <c r="D33" t="s">
        <v>68</v>
      </c>
      <c r="E33">
        <f>VLOOKUP($B33,enriched_corrected_NO!$A$1:$M$28,enriched_corrected_NO!$J$1,FALSE)</f>
        <v>0</v>
      </c>
      <c r="F33" t="s">
        <v>434</v>
      </c>
      <c r="G33" t="str">
        <f>_xlfn.CONCAT(F33,"; ",'general assumptions'!$B$8)</f>
        <v>Derived from energy balance, assumption all to HT; value derived from energy balance with aggregation of categories and carriers to ETM plant types and carriers; see etdataset-public/eu_datasets/power_plants/20241018_power_plants_NO_RS_CH.xlsx</v>
      </c>
    </row>
    <row r="34" spans="1:7" x14ac:dyDescent="0.2">
      <c r="A34" s="1" t="s">
        <v>295</v>
      </c>
      <c r="B34" t="s">
        <v>174</v>
      </c>
      <c r="C34" t="s">
        <v>424</v>
      </c>
      <c r="D34" t="s">
        <v>68</v>
      </c>
      <c r="E34">
        <f>VLOOKUP($B34,enriched_corrected_NO!$A$1:$M$28,enriched_corrected_NO!$J$1,FALSE)</f>
        <v>0</v>
      </c>
      <c r="F34" t="s">
        <v>434</v>
      </c>
      <c r="G34" t="str">
        <f>_xlfn.CONCAT(F34,"; ",'general assumptions'!$B$8)</f>
        <v>Derived from energy balance, assumption all to HT; value derived from energy balance with aggregation of categories and carriers to ETM plant types and carriers; see etdataset-public/eu_datasets/power_plants/20241018_power_plants_NO_RS_CH.xlsx</v>
      </c>
    </row>
    <row r="35" spans="1:7" x14ac:dyDescent="0.2">
      <c r="A35" s="1" t="s">
        <v>313</v>
      </c>
      <c r="B35" t="s">
        <v>66</v>
      </c>
      <c r="C35" t="s">
        <v>410</v>
      </c>
      <c r="D35" t="s">
        <v>68</v>
      </c>
      <c r="E35">
        <f>VLOOKUP($B35,enriched_corrected_NO!$A$3:$M$28,enriched_corrected_NO!$H$1,FALSE)</f>
        <v>4200</v>
      </c>
      <c r="F35" t="str">
        <f>VLOOKUP($B35,enriched_corrected_NO!$A$3:$M$28,enriched_corrected_NO!$M$1,FALSE)</f>
        <v>Full load hours assumed from EU27 dataset</v>
      </c>
      <c r="G35" t="str">
        <f>_xlfn.CONCAT(F35,"; ",'general assumptions'!$B$8)</f>
        <v>Full load hours assumed from EU27 dataset; value derived from energy balance with aggregation of categories and carriers to ETM plant types and carriers; see etdataset-public/eu_datasets/power_plants/20241018_power_plants_NO_RS_CH.xlsx</v>
      </c>
    </row>
    <row r="36" spans="1:7" x14ac:dyDescent="0.2">
      <c r="A36" s="1" t="s">
        <v>314</v>
      </c>
      <c r="B36" t="s">
        <v>71</v>
      </c>
      <c r="C36" t="s">
        <v>410</v>
      </c>
      <c r="D36" t="s">
        <v>68</v>
      </c>
      <c r="E36">
        <f>VLOOKUP($B36,enriched_corrected_NO!$A$3:$M$28,enriched_corrected_NO!$H$1,FALSE)</f>
        <v>3920</v>
      </c>
      <c r="F36" t="str">
        <f>VLOOKUP($B36,enriched_corrected_NO!$A$3:$M$28,enriched_corrected_NO!$M$1,FALSE)</f>
        <v>Full load hours assumed from EU27 dataset</v>
      </c>
      <c r="G36" t="str">
        <f>_xlfn.CONCAT(F36,"; ",'general assumptions'!$B$8)</f>
        <v>Full load hours assumed from EU27 dataset; value derived from energy balance with aggregation of categories and carriers to ETM plant types and carriers; see etdataset-public/eu_datasets/power_plants/20241018_power_plants_NO_RS_CH.xlsx</v>
      </c>
    </row>
    <row r="37" spans="1:7" x14ac:dyDescent="0.2">
      <c r="A37" s="1" t="s">
        <v>315</v>
      </c>
      <c r="B37" t="s">
        <v>69</v>
      </c>
      <c r="C37" t="s">
        <v>410</v>
      </c>
      <c r="D37" t="s">
        <v>68</v>
      </c>
      <c r="E37">
        <f>VLOOKUP($B37,enriched_corrected_NO!$A$3:$M$28,enriched_corrected_NO!$H$1,FALSE)</f>
        <v>6500</v>
      </c>
      <c r="F37" t="str">
        <f>VLOOKUP($B37,enriched_corrected_NO!$A$3:$M$28,enriched_corrected_NO!$M$1,FALSE)</f>
        <v>Full load hours assumed from EU27 dataset</v>
      </c>
      <c r="G37" t="str">
        <f>_xlfn.CONCAT(F37,"; ",'general assumptions'!$B$8)</f>
        <v>Full load hours assumed from EU27 dataset; value derived from energy balance with aggregation of categories and carriers to ETM plant types and carriers; see etdataset-public/eu_datasets/power_plants/20241018_power_plants_NO_RS_CH.xlsx</v>
      </c>
    </row>
    <row r="38" spans="1:7" x14ac:dyDescent="0.2">
      <c r="A38" s="1" t="s">
        <v>316</v>
      </c>
      <c r="B38" t="s">
        <v>32</v>
      </c>
      <c r="C38" t="s">
        <v>410</v>
      </c>
      <c r="D38" t="s">
        <v>68</v>
      </c>
      <c r="E38">
        <f>VLOOKUP($B38,enriched_corrected_NO!$A$3:$M$28,enriched_corrected_NO!$H$1,FALSE)</f>
        <v>5320</v>
      </c>
      <c r="F38" t="str">
        <f>VLOOKUP($B38,enriched_corrected_NO!$A$3:$M$28,enriched_corrected_NO!$M$1,FALSE)</f>
        <v>Full load hours assumed from EU27 dataset</v>
      </c>
      <c r="G38" t="str">
        <f>_xlfn.CONCAT(F38,"; ",'general assumptions'!$B$8)</f>
        <v>Full load hours assumed from EU27 dataset; value derived from energy balance with aggregation of categories and carriers to ETM plant types and carriers; see etdataset-public/eu_datasets/power_plants/20241018_power_plants_NO_RS_CH.xlsx</v>
      </c>
    </row>
    <row r="39" spans="1:7" x14ac:dyDescent="0.2">
      <c r="A39" s="1" t="s">
        <v>350</v>
      </c>
      <c r="B39" t="s">
        <v>36</v>
      </c>
      <c r="C39" t="s">
        <v>410</v>
      </c>
      <c r="D39" t="s">
        <v>68</v>
      </c>
      <c r="E39">
        <f>VLOOKUP($B39,enriched_corrected_NO!$A$3:$M$28,enriched_corrected_NO!$H$1,FALSE)</f>
        <v>4589.25</v>
      </c>
      <c r="F39" t="str">
        <f>VLOOKUP($B39,enriched_corrected_NO!$A$3:$M$28,enriched_corrected_NO!$M$1,FALSE)</f>
        <v>Full load hours assumed from EU27 dataset</v>
      </c>
      <c r="G39" t="str">
        <f>_xlfn.CONCAT(F39,"; ",'general assumptions'!$B$8)</f>
        <v>Full load hours assumed from EU27 dataset; value derived from energy balance with aggregation of categories and carriers to ETM plant types and carriers; see etdataset-public/eu_datasets/power_plants/20241018_power_plants_NO_RS_CH.xlsx</v>
      </c>
    </row>
    <row r="40" spans="1:7" x14ac:dyDescent="0.2">
      <c r="A40" s="1" t="s">
        <v>351</v>
      </c>
      <c r="B40" t="s">
        <v>73</v>
      </c>
      <c r="C40" t="s">
        <v>410</v>
      </c>
      <c r="D40" t="s">
        <v>68</v>
      </c>
      <c r="E40">
        <f>VLOOKUP($B40,enriched_corrected_NO!$A$3:$M$28,enriched_corrected_NO!$H$1,FALSE)</f>
        <v>8500</v>
      </c>
      <c r="F40" t="str">
        <f>VLOOKUP($B40,enriched_corrected_NO!$A$3:$M$28,enriched_corrected_NO!$M$1,FALSE)</f>
        <v>Full load hours assumed from EU27 dataset</v>
      </c>
      <c r="G40" t="str">
        <f>_xlfn.CONCAT(F40,"; ",'general assumptions'!$B$8)</f>
        <v>Full load hours assumed from EU27 dataset; value derived from energy balance with aggregation of categories and carriers to ETM plant types and carriers; see etdataset-public/eu_datasets/power_plants/20241018_power_plants_NO_RS_CH.xlsx</v>
      </c>
    </row>
    <row r="41" spans="1:7" x14ac:dyDescent="0.2">
      <c r="A41" s="1" t="s">
        <v>352</v>
      </c>
      <c r="B41" t="s">
        <v>37</v>
      </c>
      <c r="C41" t="s">
        <v>410</v>
      </c>
      <c r="D41" t="s">
        <v>68</v>
      </c>
      <c r="E41">
        <f>VLOOKUP($B41,enriched_corrected_NO!$A$3:$M$28,enriched_corrected_NO!$H$1,FALSE)</f>
        <v>4589.25</v>
      </c>
      <c r="F41" t="str">
        <f>VLOOKUP($B41,enriched_corrected_NO!$A$3:$M$28,enriched_corrected_NO!$M$1,FALSE)</f>
        <v>Full load hours assumed from EU27 dataset</v>
      </c>
      <c r="G41" t="str">
        <f>_xlfn.CONCAT(F41,"; ",'general assumptions'!$B$8)</f>
        <v>Full load hours assumed from EU27 dataset; value derived from energy balance with aggregation of categories and carriers to ETM plant types and carriers; see etdataset-public/eu_datasets/power_plants/20241018_power_plants_NO_RS_CH.xlsx</v>
      </c>
    </row>
    <row r="42" spans="1:7" x14ac:dyDescent="0.2">
      <c r="A42" s="1" t="s">
        <v>353</v>
      </c>
      <c r="B42" t="s">
        <v>41</v>
      </c>
      <c r="C42" t="s">
        <v>410</v>
      </c>
      <c r="D42" t="s">
        <v>68</v>
      </c>
      <c r="E42">
        <f>VLOOKUP($B42,enriched_corrected_NO!$A$3:$M$28,enriched_corrected_NO!$H$1,FALSE)</f>
        <v>2225.39</v>
      </c>
      <c r="F42" t="str">
        <f>VLOOKUP($B42,enriched_corrected_NO!$A$3:$M$28,enriched_corrected_NO!$M$1,FALSE)</f>
        <v>Full load hours assumed from EU27 dataset</v>
      </c>
      <c r="G42" t="str">
        <f>_xlfn.CONCAT(F42,"; ",'general assumptions'!$B$8)</f>
        <v>Full load hours assumed from EU27 dataset; value derived from energy balance with aggregation of categories and carriers to ETM plant types and carriers; see etdataset-public/eu_datasets/power_plants/20241018_power_plants_NO_RS_CH.xlsx</v>
      </c>
    </row>
    <row r="43" spans="1:7" x14ac:dyDescent="0.2">
      <c r="A43" s="1" t="s">
        <v>354</v>
      </c>
      <c r="B43" t="s">
        <v>39</v>
      </c>
      <c r="C43" t="s">
        <v>410</v>
      </c>
      <c r="D43" t="s">
        <v>68</v>
      </c>
      <c r="E43">
        <f>VLOOKUP($B43,enriched_corrected_NO!$A$3:$M$28,enriched_corrected_NO!$H$1,FALSE)</f>
        <v>2225.39</v>
      </c>
      <c r="F43" t="str">
        <f>VLOOKUP($B43,enriched_corrected_NO!$A$3:$M$28,enriched_corrected_NO!$M$1,FALSE)</f>
        <v>Full load hours assumed from EU27 dataset</v>
      </c>
      <c r="G43" t="str">
        <f>_xlfn.CONCAT(F43,"; ",'general assumptions'!$B$8)</f>
        <v>Full load hours assumed from EU27 dataset; value derived from energy balance with aggregation of categories and carriers to ETM plant types and carriers; see etdataset-public/eu_datasets/power_plants/20241018_power_plants_NO_RS_CH.xlsx</v>
      </c>
    </row>
    <row r="44" spans="1:7" x14ac:dyDescent="0.2">
      <c r="A44" s="1" t="s">
        <v>355</v>
      </c>
      <c r="B44" t="s">
        <v>187</v>
      </c>
      <c r="C44" t="s">
        <v>410</v>
      </c>
      <c r="D44" t="s">
        <v>68</v>
      </c>
      <c r="E44">
        <f>VLOOKUP($B44,enriched_corrected_NO!$A$3:$M$28,enriched_corrected_NO!$H$1,FALSE)</f>
        <v>2225.39</v>
      </c>
      <c r="F44" t="str">
        <f>VLOOKUP($B44,enriched_corrected_NO!$A$3:$M$28,enriched_corrected_NO!$M$1,FALSE)</f>
        <v>Full load hours assumed from EU27 dataset</v>
      </c>
      <c r="G44" t="str">
        <f>_xlfn.CONCAT(F44,"; ",'general assumptions'!$B$8)</f>
        <v>Full load hours assumed from EU27 dataset; value derived from energy balance with aggregation of categories and carriers to ETM plant types and carriers; see etdataset-public/eu_datasets/power_plants/20241018_power_plants_NO_RS_CH.xlsx</v>
      </c>
    </row>
    <row r="45" spans="1:7" x14ac:dyDescent="0.2">
      <c r="A45" s="1" t="s">
        <v>356</v>
      </c>
      <c r="B45" t="s">
        <v>191</v>
      </c>
      <c r="C45" t="s">
        <v>410</v>
      </c>
      <c r="D45" t="s">
        <v>68</v>
      </c>
      <c r="E45">
        <f>VLOOKUP($B45,enriched_corrected_NO!$A$3:$M$28,enriched_corrected_NO!$H$1,FALSE)</f>
        <v>5350</v>
      </c>
      <c r="F45" t="str">
        <f>VLOOKUP($B45,enriched_corrected_NO!$A$3:$M$28,enriched_corrected_NO!$M$1,FALSE)</f>
        <v>Full load hours assumed from EU27 dataset</v>
      </c>
      <c r="G45" t="str">
        <f>_xlfn.CONCAT(F45,"; ",'general assumptions'!$B$8)</f>
        <v>Full load hours assumed from EU27 dataset; value derived from energy balance with aggregation of categories and carriers to ETM plant types and carriers; see etdataset-public/eu_datasets/power_plants/20241018_power_plants_NO_RS_CH.xlsx</v>
      </c>
    </row>
    <row r="46" spans="1:7" x14ac:dyDescent="0.2">
      <c r="A46" s="1" t="s">
        <v>357</v>
      </c>
      <c r="B46" t="s">
        <v>172</v>
      </c>
      <c r="C46" t="s">
        <v>410</v>
      </c>
      <c r="D46" t="s">
        <v>68</v>
      </c>
      <c r="E46">
        <f>VLOOKUP($B46,enriched_corrected_NO!$A$3:$M$28,enriched_corrected_NO!$H$1,FALSE)</f>
        <v>2225.39</v>
      </c>
      <c r="F46" t="str">
        <f>VLOOKUP($B46,enriched_corrected_NO!$A$3:$M$28,enriched_corrected_NO!$M$1,FALSE)</f>
        <v>Full load hours assumed from EU27 dataset</v>
      </c>
      <c r="G46" t="str">
        <f>_xlfn.CONCAT(F46,"; ",'general assumptions'!$B$8)</f>
        <v>Full load hours assumed from EU27 dataset; value derived from energy balance with aggregation of categories and carriers to ETM plant types and carriers; see etdataset-public/eu_datasets/power_plants/20241018_power_plants_NO_RS_CH.xlsx</v>
      </c>
    </row>
    <row r="47" spans="1:7" x14ac:dyDescent="0.2">
      <c r="A47" s="1" t="s">
        <v>340</v>
      </c>
      <c r="B47" t="s">
        <v>150</v>
      </c>
      <c r="C47" t="s">
        <v>410</v>
      </c>
      <c r="D47" t="s">
        <v>68</v>
      </c>
      <c r="E47">
        <f>VLOOKUP($B47,enriched_corrected_NO!$A$3:$M$28,enriched_corrected_NO!$H$1,FALSE)</f>
        <v>4589.25</v>
      </c>
      <c r="F47" t="str">
        <f>VLOOKUP($B47,enriched_corrected_NO!$A$3:$M$28,enriched_corrected_NO!$M$1,FALSE)</f>
        <v>Full load hours assumed from EU27 dataset</v>
      </c>
      <c r="G47" t="str">
        <f>_xlfn.CONCAT(F47,"; ",'general assumptions'!$B$8)</f>
        <v>Full load hours assumed from EU27 dataset; value derived from energy balance with aggregation of categories and carriers to ETM plant types and carriers; see etdataset-public/eu_datasets/power_plants/20241018_power_plants_NO_RS_CH.xlsx</v>
      </c>
    </row>
    <row r="48" spans="1:7" x14ac:dyDescent="0.2">
      <c r="A48" s="1" t="s">
        <v>341</v>
      </c>
      <c r="B48" t="s">
        <v>152</v>
      </c>
      <c r="C48" t="s">
        <v>410</v>
      </c>
      <c r="D48" t="s">
        <v>68</v>
      </c>
      <c r="E48">
        <f>VLOOKUP($B48,enriched_corrected_NO!$A$3:$M$28,enriched_corrected_NO!$H$1,FALSE)</f>
        <v>4589.25</v>
      </c>
      <c r="F48" t="str">
        <f>VLOOKUP($B48,enriched_corrected_NO!$A$3:$M$28,enriched_corrected_NO!$M$1,FALSE)</f>
        <v>Full load hours assumed from EU27 dataset</v>
      </c>
      <c r="G48" t="str">
        <f>_xlfn.CONCAT(F48,"; ",'general assumptions'!$B$8)</f>
        <v>Full load hours assumed from EU27 dataset; value derived from energy balance with aggregation of categories and carriers to ETM plant types and carriers; see etdataset-public/eu_datasets/power_plants/20241018_power_plants_NO_RS_CH.xlsx</v>
      </c>
    </row>
    <row r="49" spans="1:7" x14ac:dyDescent="0.2">
      <c r="A49" s="1" t="s">
        <v>342</v>
      </c>
      <c r="B49" t="s">
        <v>154</v>
      </c>
      <c r="C49" t="s">
        <v>410</v>
      </c>
      <c r="D49" t="s">
        <v>68</v>
      </c>
      <c r="E49">
        <f>VLOOKUP($B49,enriched_corrected_NO!$A$3:$M$28,enriched_corrected_NO!$H$1,FALSE)</f>
        <v>4568.8599999999997</v>
      </c>
      <c r="F49" t="str">
        <f>VLOOKUP($B49,enriched_corrected_NO!$A$3:$M$28,enriched_corrected_NO!$M$1,FALSE)</f>
        <v>Full load hours assumed from EU27 dataset</v>
      </c>
      <c r="G49" t="str">
        <f>_xlfn.CONCAT(F49,"; ",'general assumptions'!$B$8)</f>
        <v>Full load hours assumed from EU27 dataset; value derived from energy balance with aggregation of categories and carriers to ETM plant types and carriers; see etdataset-public/eu_datasets/power_plants/20241018_power_plants_NO_RS_CH.xlsx</v>
      </c>
    </row>
    <row r="50" spans="1:7" x14ac:dyDescent="0.2">
      <c r="A50" s="1" t="s">
        <v>343</v>
      </c>
      <c r="B50" t="s">
        <v>160</v>
      </c>
      <c r="C50" t="s">
        <v>410</v>
      </c>
      <c r="D50" t="s">
        <v>68</v>
      </c>
      <c r="E50">
        <f>VLOOKUP($B50,enriched_corrected_NO!$A$3:$M$28,enriched_corrected_NO!$H$1,FALSE)</f>
        <v>8300</v>
      </c>
      <c r="F50" t="str">
        <f>VLOOKUP($B50,enriched_corrected_NO!$A$3:$M$28,enriched_corrected_NO!$M$1,FALSE)</f>
        <v>Full load hours assumed from EU27 dataset</v>
      </c>
      <c r="G50" t="str">
        <f>_xlfn.CONCAT(F50,"; ",'general assumptions'!$B$8)</f>
        <v>Full load hours assumed from EU27 dataset; value derived from energy balance with aggregation of categories and carriers to ETM plant types and carriers; see etdataset-public/eu_datasets/power_plants/20241018_power_plants_NO_RS_CH.xlsx</v>
      </c>
    </row>
    <row r="51" spans="1:7" x14ac:dyDescent="0.2">
      <c r="A51" s="1" t="s">
        <v>344</v>
      </c>
      <c r="B51" t="s">
        <v>166</v>
      </c>
      <c r="C51" t="s">
        <v>410</v>
      </c>
      <c r="D51" t="s">
        <v>68</v>
      </c>
      <c r="E51">
        <f>VLOOKUP($B51,enriched_corrected_NO!$A$3:$M$28,enriched_corrected_NO!$H$1,FALSE)</f>
        <v>2225.39</v>
      </c>
      <c r="F51" t="str">
        <f>VLOOKUP($B51,enriched_corrected_NO!$A$3:$M$28,enriched_corrected_NO!$M$1,FALSE)</f>
        <v>Full load hours assumed from EU27 dataset</v>
      </c>
      <c r="G51" t="str">
        <f>_xlfn.CONCAT(F51,"; ",'general assumptions'!$B$8)</f>
        <v>Full load hours assumed from EU27 dataset; value derived from energy balance with aggregation of categories and carriers to ETM plant types and carriers; see etdataset-public/eu_datasets/power_plants/20241018_power_plants_NO_RS_CH.xlsx</v>
      </c>
    </row>
    <row r="52" spans="1:7" x14ac:dyDescent="0.2">
      <c r="A52" s="1" t="s">
        <v>345</v>
      </c>
      <c r="B52" t="s">
        <v>146</v>
      </c>
      <c r="C52" t="s">
        <v>410</v>
      </c>
      <c r="D52" t="s">
        <v>68</v>
      </c>
      <c r="E52">
        <f>VLOOKUP($B52,enriched_corrected_NO!$A$3:$M$28,enriched_corrected_NO!$H$1,FALSE)</f>
        <v>2225.39</v>
      </c>
      <c r="F52" t="str">
        <f>VLOOKUP($B52,enriched_corrected_NO!$A$3:$M$28,enriched_corrected_NO!$M$1,FALSE)</f>
        <v>Full load hours assumed from EU27 dataset</v>
      </c>
      <c r="G52" t="str">
        <f>_xlfn.CONCAT(F52,"; ",'general assumptions'!$B$8)</f>
        <v>Full load hours assumed from EU27 dataset; value derived from energy balance with aggregation of categories and carriers to ETM plant types and carriers; see etdataset-public/eu_datasets/power_plants/20241018_power_plants_NO_RS_CH.xlsx</v>
      </c>
    </row>
    <row r="53" spans="1:7" x14ac:dyDescent="0.2">
      <c r="A53" s="1" t="s">
        <v>223</v>
      </c>
      <c r="B53" t="s">
        <v>66</v>
      </c>
      <c r="C53" t="s">
        <v>427</v>
      </c>
      <c r="D53" t="s">
        <v>68</v>
      </c>
      <c r="E53">
        <f>VLOOKUP($B53,enriched_corrected_NO!$A$1:$M$28,enriched_corrected_NO!$G$1,FALSE)*100</f>
        <v>40</v>
      </c>
      <c r="F53" t="s">
        <v>430</v>
      </c>
      <c r="G53" t="str">
        <f>_xlfn.CONCAT(F53,"; ",'general assumptions'!$B$8)</f>
        <v>Assumption; value derived from energy balance with aggregation of categories and carriers to ETM plant types and carriers; see etdataset-public/eu_datasets/power_plants/20241018_power_plants_NO_RS_CH.xlsx</v>
      </c>
    </row>
    <row r="54" spans="1:7" x14ac:dyDescent="0.2">
      <c r="A54" s="1" t="s">
        <v>225</v>
      </c>
      <c r="B54" t="s">
        <v>71</v>
      </c>
      <c r="C54" t="s">
        <v>427</v>
      </c>
      <c r="D54" t="s">
        <v>68</v>
      </c>
      <c r="E54">
        <f>VLOOKUP($B54,enriched_corrected_NO!$A$1:$M$28,enriched_corrected_NO!$G$1,FALSE)*100</f>
        <v>40</v>
      </c>
      <c r="F54" t="s">
        <v>430</v>
      </c>
      <c r="G54" t="str">
        <f>_xlfn.CONCAT(F54,"; ",'general assumptions'!$B$8)</f>
        <v>Assumption; value derived from energy balance with aggregation of categories and carriers to ETM plant types and carriers; see etdataset-public/eu_datasets/power_plants/20241018_power_plants_NO_RS_CH.xlsx</v>
      </c>
    </row>
    <row r="55" spans="1:7" x14ac:dyDescent="0.2">
      <c r="A55" s="1" t="s">
        <v>227</v>
      </c>
      <c r="B55" t="s">
        <v>69</v>
      </c>
      <c r="C55" t="s">
        <v>427</v>
      </c>
      <c r="D55" t="s">
        <v>68</v>
      </c>
      <c r="E55">
        <f>VLOOKUP($B55,enriched_corrected_NO!$A$1:$M$28,enriched_corrected_NO!$G$1,FALSE)*100</f>
        <v>40</v>
      </c>
      <c r="F55" t="s">
        <v>430</v>
      </c>
      <c r="G55" t="str">
        <f>_xlfn.CONCAT(F55,"; ",'general assumptions'!$B$8)</f>
        <v>Assumption; value derived from energy balance with aggregation of categories and carriers to ETM plant types and carriers; see etdataset-public/eu_datasets/power_plants/20241018_power_plants_NO_RS_CH.xlsx</v>
      </c>
    </row>
    <row r="56" spans="1:7" x14ac:dyDescent="0.2">
      <c r="A56" s="1" t="s">
        <v>229</v>
      </c>
      <c r="B56" t="s">
        <v>36</v>
      </c>
      <c r="C56" t="s">
        <v>427</v>
      </c>
      <c r="D56" t="s">
        <v>68</v>
      </c>
      <c r="E56">
        <f>VLOOKUP($B56,enriched_corrected_NO!$A$1:$M$28,enriched_corrected_NO!$G$1,FALSE)*100</f>
        <v>40</v>
      </c>
      <c r="F56" t="s">
        <v>430</v>
      </c>
      <c r="G56" t="str">
        <f>_xlfn.CONCAT(F56,"; ",'general assumptions'!$B$8)</f>
        <v>Assumption; value derived from energy balance with aggregation of categories and carriers to ETM plant types and carriers; see etdataset-public/eu_datasets/power_plants/20241018_power_plants_NO_RS_CH.xlsx</v>
      </c>
    </row>
    <row r="57" spans="1:7" x14ac:dyDescent="0.2">
      <c r="A57" s="1" t="s">
        <v>231</v>
      </c>
      <c r="B57" t="s">
        <v>73</v>
      </c>
      <c r="C57" t="s">
        <v>427</v>
      </c>
      <c r="D57" t="s">
        <v>68</v>
      </c>
      <c r="E57">
        <f>VLOOKUP($B57,enriched_corrected_NO!$A$1:$M$28,enriched_corrected_NO!$G$1,FALSE)*100</f>
        <v>40</v>
      </c>
      <c r="F57" t="s">
        <v>430</v>
      </c>
      <c r="G57" t="str">
        <f>_xlfn.CONCAT(F57,"; ",'general assumptions'!$B$8)</f>
        <v>Assumption; value derived from energy balance with aggregation of categories and carriers to ETM plant types and carriers; see etdataset-public/eu_datasets/power_plants/20241018_power_plants_NO_RS_CH.xlsx</v>
      </c>
    </row>
    <row r="58" spans="1:7" x14ac:dyDescent="0.2">
      <c r="A58" s="1" t="s">
        <v>233</v>
      </c>
      <c r="B58" t="s">
        <v>37</v>
      </c>
      <c r="C58" t="s">
        <v>427</v>
      </c>
      <c r="D58" t="s">
        <v>68</v>
      </c>
      <c r="E58">
        <f>VLOOKUP($B58,enriched_corrected_NO!$A$1:$M$28,enriched_corrected_NO!$G$1,FALSE)*100</f>
        <v>40</v>
      </c>
      <c r="F58" t="s">
        <v>430</v>
      </c>
      <c r="G58" t="str">
        <f>_xlfn.CONCAT(F58,"; ",'general assumptions'!$B$8)</f>
        <v>Assumption; value derived from energy balance with aggregation of categories and carriers to ETM plant types and carriers; see etdataset-public/eu_datasets/power_plants/20241018_power_plants_NO_RS_CH.xlsx</v>
      </c>
    </row>
    <row r="59" spans="1:7" x14ac:dyDescent="0.2">
      <c r="A59" s="1" t="s">
        <v>235</v>
      </c>
      <c r="B59" t="s">
        <v>41</v>
      </c>
      <c r="C59" t="s">
        <v>427</v>
      </c>
      <c r="D59" t="s">
        <v>68</v>
      </c>
      <c r="E59">
        <f>VLOOKUP($B59,enriched_corrected_NO!$A$1:$M$28,enriched_corrected_NO!$G$1,FALSE)*100</f>
        <v>55.800000000000004</v>
      </c>
      <c r="F59" t="s">
        <v>431</v>
      </c>
      <c r="G59" t="str">
        <f>_xlfn.CONCAT(F59,"; ",'general assumptions'!$B$8)</f>
        <v>Derived from energy balance; value derived from energy balance with aggregation of categories and carriers to ETM plant types and carriers; see etdataset-public/eu_datasets/power_plants/20241018_power_plants_NO_RS_CH.xlsx</v>
      </c>
    </row>
    <row r="60" spans="1:7" x14ac:dyDescent="0.2">
      <c r="A60" s="1" t="s">
        <v>237</v>
      </c>
      <c r="B60" t="s">
        <v>39</v>
      </c>
      <c r="C60" t="s">
        <v>427</v>
      </c>
      <c r="D60" t="s">
        <v>68</v>
      </c>
      <c r="E60">
        <f>VLOOKUP($B60,enriched_corrected_NO!$A$1:$M$28,enriched_corrected_NO!$G$1,FALSE)*100</f>
        <v>72.399999999999991</v>
      </c>
      <c r="F60" t="s">
        <v>431</v>
      </c>
      <c r="G60" t="str">
        <f>_xlfn.CONCAT(F60,"; ",'general assumptions'!$B$8)</f>
        <v>Derived from energy balance; value derived from energy balance with aggregation of categories and carriers to ETM plant types and carriers; see etdataset-public/eu_datasets/power_plants/20241018_power_plants_NO_RS_CH.xlsx</v>
      </c>
    </row>
    <row r="61" spans="1:7" x14ac:dyDescent="0.2">
      <c r="A61" s="1" t="s">
        <v>239</v>
      </c>
      <c r="B61" t="s">
        <v>187</v>
      </c>
      <c r="C61" t="s">
        <v>427</v>
      </c>
      <c r="D61" t="s">
        <v>68</v>
      </c>
      <c r="E61">
        <f>VLOOKUP($B61,enriched_corrected_NO!$A$1:$M$28,enriched_corrected_NO!$G$1,FALSE)*100</f>
        <v>31.7</v>
      </c>
      <c r="F61" t="s">
        <v>431</v>
      </c>
      <c r="G61" t="str">
        <f>_xlfn.CONCAT(F61,"; ",'general assumptions'!$B$8)</f>
        <v>Derived from energy balance; value derived from energy balance with aggregation of categories and carriers to ETM plant types and carriers; see etdataset-public/eu_datasets/power_plants/20241018_power_plants_NO_RS_CH.xlsx</v>
      </c>
    </row>
    <row r="62" spans="1:7" x14ac:dyDescent="0.2">
      <c r="A62" s="1" t="s">
        <v>241</v>
      </c>
      <c r="B62" t="s">
        <v>191</v>
      </c>
      <c r="C62" t="s">
        <v>427</v>
      </c>
      <c r="D62" t="s">
        <v>68</v>
      </c>
      <c r="E62">
        <f>VLOOKUP($B62,enriched_corrected_NO!$A$1:$M$28,enriched_corrected_NO!$G$1,FALSE)*100</f>
        <v>40</v>
      </c>
      <c r="F62" t="s">
        <v>430</v>
      </c>
      <c r="G62" t="str">
        <f>_xlfn.CONCAT(F62,"; ",'general assumptions'!$B$8)</f>
        <v>Assumption; value derived from energy balance with aggregation of categories and carriers to ETM plant types and carriers; see etdataset-public/eu_datasets/power_plants/20241018_power_plants_NO_RS_CH.xlsx</v>
      </c>
    </row>
    <row r="63" spans="1:7" x14ac:dyDescent="0.2">
      <c r="A63" s="1" t="s">
        <v>243</v>
      </c>
      <c r="B63" t="s">
        <v>172</v>
      </c>
      <c r="C63" t="s">
        <v>427</v>
      </c>
      <c r="D63" t="s">
        <v>68</v>
      </c>
      <c r="E63">
        <f>VLOOKUP($B63,enriched_corrected_NO!$A$1:$M$28,enriched_corrected_NO!$G$1,FALSE)*100</f>
        <v>40</v>
      </c>
      <c r="F63" t="s">
        <v>430</v>
      </c>
      <c r="G63" t="str">
        <f>_xlfn.CONCAT(F63,"; ",'general assumptions'!$B$8)</f>
        <v>Assumption; value derived from energy balance with aggregation of categories and carriers to ETM plant types and carriers; see etdataset-public/eu_datasets/power_plants/20241018_power_plants_NO_RS_CH.xlsx</v>
      </c>
    </row>
    <row r="64" spans="1:7" x14ac:dyDescent="0.2">
      <c r="A64" s="1" t="s">
        <v>271</v>
      </c>
      <c r="B64" t="s">
        <v>150</v>
      </c>
      <c r="C64" t="s">
        <v>427</v>
      </c>
      <c r="D64" t="s">
        <v>68</v>
      </c>
      <c r="E64">
        <f>VLOOKUP($B64,enriched_corrected_NO!$A$1:$M$28,enriched_corrected_NO!$G$1,FALSE)*100</f>
        <v>40</v>
      </c>
      <c r="F64" t="s">
        <v>430</v>
      </c>
      <c r="G64" t="str">
        <f>_xlfn.CONCAT(F64,"; ",'general assumptions'!$B$8)</f>
        <v>Assumption; value derived from energy balance with aggregation of categories and carriers to ETM plant types and carriers; see etdataset-public/eu_datasets/power_plants/20241018_power_plants_NO_RS_CH.xlsx</v>
      </c>
    </row>
    <row r="65" spans="1:7" x14ac:dyDescent="0.2">
      <c r="A65" s="1" t="s">
        <v>273</v>
      </c>
      <c r="B65" t="s">
        <v>152</v>
      </c>
      <c r="C65" t="s">
        <v>427</v>
      </c>
      <c r="D65" t="s">
        <v>68</v>
      </c>
      <c r="E65">
        <f>VLOOKUP($B65,enriched_corrected_NO!$A$1:$M$28,enriched_corrected_NO!$G$1,FALSE)*100</f>
        <v>40</v>
      </c>
      <c r="F65" t="s">
        <v>430</v>
      </c>
      <c r="G65" t="str">
        <f>_xlfn.CONCAT(F65,"; ",'general assumptions'!$B$8)</f>
        <v>Assumption; value derived from energy balance with aggregation of categories and carriers to ETM plant types and carriers; see etdataset-public/eu_datasets/power_plants/20241018_power_plants_NO_RS_CH.xlsx</v>
      </c>
    </row>
    <row r="66" spans="1:7" x14ac:dyDescent="0.2">
      <c r="A66" s="1" t="s">
        <v>275</v>
      </c>
      <c r="B66" t="s">
        <v>154</v>
      </c>
      <c r="C66" t="s">
        <v>427</v>
      </c>
      <c r="D66" t="s">
        <v>68</v>
      </c>
      <c r="E66">
        <f>VLOOKUP($B66,enriched_corrected_NO!$A$1:$M$28,enriched_corrected_NO!$G$1,FALSE)*100</f>
        <v>40</v>
      </c>
      <c r="F66" t="s">
        <v>430</v>
      </c>
      <c r="G66" t="str">
        <f>_xlfn.CONCAT(F66,"; ",'general assumptions'!$B$8)</f>
        <v>Assumption; value derived from energy balance with aggregation of categories and carriers to ETM plant types and carriers; see etdataset-public/eu_datasets/power_plants/20241018_power_plants_NO_RS_CH.xlsx</v>
      </c>
    </row>
    <row r="67" spans="1:7" x14ac:dyDescent="0.2">
      <c r="A67" s="1" t="s">
        <v>277</v>
      </c>
      <c r="B67" t="s">
        <v>160</v>
      </c>
      <c r="C67" t="s">
        <v>427</v>
      </c>
      <c r="D67" t="s">
        <v>68</v>
      </c>
      <c r="E67">
        <f>VLOOKUP($B67,enriched_corrected_NO!$A$1:$M$28,enriched_corrected_NO!$G$1,FALSE)*100</f>
        <v>40</v>
      </c>
      <c r="F67" t="s">
        <v>430</v>
      </c>
      <c r="G67" t="str">
        <f>_xlfn.CONCAT(F67,"; ",'general assumptions'!$B$8)</f>
        <v>Assumption; value derived from energy balance with aggregation of categories and carriers to ETM plant types and carriers; see etdataset-public/eu_datasets/power_plants/20241018_power_plants_NO_RS_CH.xlsx</v>
      </c>
    </row>
    <row r="68" spans="1:7" x14ac:dyDescent="0.2">
      <c r="A68" s="1" t="s">
        <v>279</v>
      </c>
      <c r="B68" t="s">
        <v>166</v>
      </c>
      <c r="C68" t="s">
        <v>427</v>
      </c>
      <c r="D68" t="s">
        <v>68</v>
      </c>
      <c r="E68">
        <f>VLOOKUP($B68,enriched_corrected_NO!$A$1:$M$28,enriched_corrected_NO!$G$1,FALSE)*100</f>
        <v>40</v>
      </c>
      <c r="F68" t="s">
        <v>430</v>
      </c>
      <c r="G68" t="str">
        <f>_xlfn.CONCAT(F68,"; ",'general assumptions'!$B$8)</f>
        <v>Assumption; value derived from energy balance with aggregation of categories and carriers to ETM plant types and carriers; see etdataset-public/eu_datasets/power_plants/20241018_power_plants_NO_RS_CH.xlsx</v>
      </c>
    </row>
    <row r="69" spans="1:7" x14ac:dyDescent="0.2">
      <c r="A69" s="1" t="s">
        <v>281</v>
      </c>
      <c r="B69" t="s">
        <v>146</v>
      </c>
      <c r="C69" t="s">
        <v>427</v>
      </c>
      <c r="D69" t="s">
        <v>68</v>
      </c>
      <c r="E69">
        <f>VLOOKUP($B69,enriched_corrected_NO!$A$1:$M$28,enriched_corrected_NO!$G$1,FALSE)*100</f>
        <v>40</v>
      </c>
      <c r="F69" t="s">
        <v>430</v>
      </c>
      <c r="G69" t="str">
        <f>_xlfn.CONCAT(F69,"; ",'general assumptions'!$B$8)</f>
        <v>Assumption; value derived from energy balance with aggregation of categories and carriers to ETM plant types and carriers; see etdataset-public/eu_datasets/power_plants/20241018_power_plants_NO_RS_CH.xlsx</v>
      </c>
    </row>
    <row r="70" spans="1:7" x14ac:dyDescent="0.2">
      <c r="A70" s="1" t="s">
        <v>470</v>
      </c>
      <c r="B70" s="1" t="s">
        <v>71</v>
      </c>
      <c r="C70" t="s">
        <v>1019</v>
      </c>
      <c r="D70" t="s">
        <v>68</v>
      </c>
      <c r="E70">
        <f>VLOOKUP($B70,enriched_corrected_NO!$A$3:$M$28,enriched_corrected_NO!$I$1,FALSE)</f>
        <v>0</v>
      </c>
      <c r="F70" s="1" t="s">
        <v>431</v>
      </c>
      <c r="G70" t="str">
        <f>_xlfn.CONCAT(F70,"; ",'general assumptions'!$B$8)</f>
        <v>Derived from energy balance; value derived from energy balance with aggregation of categories and carriers to ETM plant types and carriers; see etdataset-public/eu_datasets/power_plants/20241018_power_plants_NO_RS_CH.xlsx</v>
      </c>
    </row>
    <row r="71" spans="1:7" x14ac:dyDescent="0.2">
      <c r="A71" s="1" t="s">
        <v>471</v>
      </c>
      <c r="B71" s="1" t="s">
        <v>66</v>
      </c>
      <c r="C71" t="s">
        <v>1019</v>
      </c>
      <c r="D71" t="s">
        <v>68</v>
      </c>
      <c r="E71">
        <f>VLOOKUP($B71,enriched_corrected_NO!$A$3:$M$28,enriched_corrected_NO!$I$1,FALSE)</f>
        <v>0</v>
      </c>
      <c r="F71" s="1" t="s">
        <v>431</v>
      </c>
      <c r="G71" t="str">
        <f>_xlfn.CONCAT(F71,"; ",'general assumptions'!$B$8)</f>
        <v>Derived from energy balance; value derived from energy balance with aggregation of categories and carriers to ETM plant types and carriers; see etdataset-public/eu_datasets/power_plants/20241018_power_plants_NO_RS_CH.xlsx</v>
      </c>
    </row>
    <row r="72" spans="1:7" x14ac:dyDescent="0.2">
      <c r="A72" s="1" t="s">
        <v>472</v>
      </c>
      <c r="B72" s="1" t="s">
        <v>69</v>
      </c>
      <c r="C72" t="s">
        <v>1019</v>
      </c>
      <c r="D72" t="s">
        <v>68</v>
      </c>
      <c r="E72">
        <f>VLOOKUP($B72,enriched_corrected_NO!$A$3:$M$28,enriched_corrected_NO!$I$1,FALSE)</f>
        <v>0</v>
      </c>
      <c r="F72" s="1" t="s">
        <v>431</v>
      </c>
      <c r="G72" t="str">
        <f>_xlfn.CONCAT(F72,"; ",'general assumptions'!$B$8)</f>
        <v>Derived from energy balance; value derived from energy balance with aggregation of categories and carriers to ETM plant types and carriers; see etdataset-public/eu_datasets/power_plants/20241018_power_plants_NO_RS_CH.xlsx</v>
      </c>
    </row>
    <row r="73" spans="1:7" x14ac:dyDescent="0.2">
      <c r="A73" s="1" t="s">
        <v>791</v>
      </c>
      <c r="B73" s="1" t="s">
        <v>150</v>
      </c>
      <c r="C73" t="s">
        <v>1019</v>
      </c>
      <c r="D73" t="s">
        <v>68</v>
      </c>
      <c r="E73">
        <f>VLOOKUP($B73,enriched_corrected_NO!$A$3:$M$28,enriched_corrected_NO!$I$1,FALSE)</f>
        <v>0</v>
      </c>
      <c r="F73" s="1" t="s">
        <v>431</v>
      </c>
      <c r="G73" t="str">
        <f>_xlfn.CONCAT(F73,"; ",'general assumptions'!$B$8)</f>
        <v>Derived from energy balance; value derived from energy balance with aggregation of categories and carriers to ETM plant types and carriers; see etdataset-public/eu_datasets/power_plants/20241018_power_plants_NO_RS_CH.xlsx</v>
      </c>
    </row>
    <row r="74" spans="1:7" x14ac:dyDescent="0.2">
      <c r="A74" s="1" t="s">
        <v>792</v>
      </c>
      <c r="B74" s="1" t="s">
        <v>152</v>
      </c>
      <c r="C74" t="s">
        <v>1019</v>
      </c>
      <c r="D74" t="s">
        <v>68</v>
      </c>
      <c r="E74">
        <f>VLOOKUP($B74,enriched_corrected_NO!$A$3:$M$28,enriched_corrected_NO!$I$1,FALSE)</f>
        <v>0</v>
      </c>
      <c r="F74" s="1" t="s">
        <v>431</v>
      </c>
      <c r="G74" t="str">
        <f>_xlfn.CONCAT(F74,"; ",'general assumptions'!$B$8)</f>
        <v>Derived from energy balance; value derived from energy balance with aggregation of categories and carriers to ETM plant types and carriers; see etdataset-public/eu_datasets/power_plants/20241018_power_plants_NO_RS_CH.xlsx</v>
      </c>
    </row>
    <row r="75" spans="1:7" x14ac:dyDescent="0.2">
      <c r="A75" s="1" t="s">
        <v>793</v>
      </c>
      <c r="B75" s="1" t="s">
        <v>154</v>
      </c>
      <c r="C75" t="s">
        <v>1019</v>
      </c>
      <c r="D75" t="s">
        <v>68</v>
      </c>
      <c r="E75">
        <f>VLOOKUP($B75,enriched_corrected_NO!$A$3:$M$28,enriched_corrected_NO!$I$1,FALSE)</f>
        <v>0</v>
      </c>
      <c r="F75" s="1" t="s">
        <v>431</v>
      </c>
      <c r="G75" t="str">
        <f>_xlfn.CONCAT(F75,"; ",'general assumptions'!$B$8)</f>
        <v>Derived from energy balance; value derived from energy balance with aggregation of categories and carriers to ETM plant types and carriers; see etdataset-public/eu_datasets/power_plants/20241018_power_plants_NO_RS_CH.xlsx</v>
      </c>
    </row>
    <row r="76" spans="1:7" x14ac:dyDescent="0.2">
      <c r="A76" s="1" t="s">
        <v>794</v>
      </c>
      <c r="B76" s="1" t="s">
        <v>166</v>
      </c>
      <c r="C76" t="s">
        <v>1019</v>
      </c>
      <c r="D76" t="s">
        <v>68</v>
      </c>
      <c r="E76">
        <f>VLOOKUP($B76,enriched_corrected_NO!$A$3:$M$28,enriched_corrected_NO!$I$1,FALSE)</f>
        <v>0</v>
      </c>
      <c r="F76" s="1" t="s">
        <v>431</v>
      </c>
      <c r="G76" t="str">
        <f>_xlfn.CONCAT(F76,"; ",'general assumptions'!$B$8)</f>
        <v>Derived from energy balance; value derived from energy balance with aggregation of categories and carriers to ETM plant types and carriers; see etdataset-public/eu_datasets/power_plants/20241018_power_plants_NO_RS_CH.xlsx</v>
      </c>
    </row>
    <row r="77" spans="1:7" x14ac:dyDescent="0.2">
      <c r="A77" s="1" t="s">
        <v>795</v>
      </c>
      <c r="B77" s="1" t="s">
        <v>146</v>
      </c>
      <c r="C77" t="s">
        <v>1019</v>
      </c>
      <c r="D77" t="s">
        <v>68</v>
      </c>
      <c r="E77">
        <f>VLOOKUP($B77,enriched_corrected_NO!$A$3:$M$28,enriched_corrected_NO!$I$1,FALSE)</f>
        <v>0</v>
      </c>
      <c r="F77" s="1" t="s">
        <v>431</v>
      </c>
      <c r="G77" t="str">
        <f>_xlfn.CONCAT(F77,"; ",'general assumptions'!$B$8)</f>
        <v>Derived from energy balance; value derived from energy balance with aggregation of categories and carriers to ETM plant types and carriers; see etdataset-public/eu_datasets/power_plants/20241018_power_plants_NO_RS_CH.xlsx</v>
      </c>
    </row>
    <row r="78" spans="1:7" x14ac:dyDescent="0.2">
      <c r="A78" s="1" t="s">
        <v>358</v>
      </c>
      <c r="B78" t="s">
        <v>88</v>
      </c>
      <c r="C78" t="s">
        <v>410</v>
      </c>
      <c r="D78" t="s">
        <v>81</v>
      </c>
      <c r="E78">
        <f>VLOOKUP($B78,enriched_corrected_NO!$A$29:$M$59,enriched_corrected_NO!$H$1,FALSE)</f>
        <v>6000</v>
      </c>
      <c r="F78" t="s">
        <v>992</v>
      </c>
      <c r="G78" t="str">
        <f>_xlfn.CONCAT(F78,"; ",'general assumptions'!$B$8)</f>
        <v>Full load hours assumed from EU27 dataset; value derived from energy balance with aggregation of categories and carriers to ETM plant types and carriers; see etdataset-public/eu_datasets/power_plants/20241018_power_plants_NO_RS_CH.xlsx</v>
      </c>
    </row>
    <row r="79" spans="1:7" x14ac:dyDescent="0.2">
      <c r="A79" s="1" t="s">
        <v>359</v>
      </c>
      <c r="B79" t="s">
        <v>33</v>
      </c>
      <c r="C79" t="s">
        <v>410</v>
      </c>
      <c r="D79" t="s">
        <v>81</v>
      </c>
      <c r="E79">
        <f>VLOOKUP($B79,enriched_corrected_NO!$A$29:$M$59,enriched_corrected_NO!$H$1,FALSE)</f>
        <v>6000</v>
      </c>
      <c r="F79" t="s">
        <v>992</v>
      </c>
      <c r="G79" t="str">
        <f>_xlfn.CONCAT(F79,"; ",'general assumptions'!$B$8)</f>
        <v>Full load hours assumed from EU27 dataset; value derived from energy balance with aggregation of categories and carriers to ETM plant types and carriers; see etdataset-public/eu_datasets/power_plants/20241018_power_plants_NO_RS_CH.xlsx</v>
      </c>
    </row>
    <row r="80" spans="1:7" x14ac:dyDescent="0.2">
      <c r="A80" s="1" t="s">
        <v>360</v>
      </c>
      <c r="B80" t="s">
        <v>38</v>
      </c>
      <c r="C80" t="s">
        <v>410</v>
      </c>
      <c r="D80" t="s">
        <v>81</v>
      </c>
      <c r="E80">
        <f>VLOOKUP($B80,enriched_corrected_NO!$A$29:$M$59,enriched_corrected_NO!$H$1,FALSE)</f>
        <v>6000</v>
      </c>
      <c r="F80" t="s">
        <v>992</v>
      </c>
      <c r="G80" t="str">
        <f>_xlfn.CONCAT(F80,"; ",'general assumptions'!$B$8)</f>
        <v>Full load hours assumed from EU27 dataset; value derived from energy balance with aggregation of categories and carriers to ETM plant types and carriers; see etdataset-public/eu_datasets/power_plants/20241018_power_plants_NO_RS_CH.xlsx</v>
      </c>
    </row>
    <row r="81" spans="1:7" x14ac:dyDescent="0.2">
      <c r="A81" s="1" t="s">
        <v>361</v>
      </c>
      <c r="B81" t="s">
        <v>40</v>
      </c>
      <c r="C81" t="s">
        <v>410</v>
      </c>
      <c r="D81" t="s">
        <v>81</v>
      </c>
      <c r="E81">
        <f>VLOOKUP($B81,enriched_corrected_NO!$A$29:$M$59,enriched_corrected_NO!$H$1,FALSE)</f>
        <v>6000</v>
      </c>
      <c r="F81" t="s">
        <v>992</v>
      </c>
      <c r="G81" t="str">
        <f>_xlfn.CONCAT(F81,"; ",'general assumptions'!$B$8)</f>
        <v>Full load hours assumed from EU27 dataset; value derived from energy balance with aggregation of categories and carriers to ETM plant types and carriers; see etdataset-public/eu_datasets/power_plants/20241018_power_plants_NO_RS_CH.xlsx</v>
      </c>
    </row>
    <row r="82" spans="1:7" x14ac:dyDescent="0.2">
      <c r="A82" s="1" t="s">
        <v>362</v>
      </c>
      <c r="B82" t="s">
        <v>42</v>
      </c>
      <c r="C82" t="s">
        <v>410</v>
      </c>
      <c r="D82" t="s">
        <v>81</v>
      </c>
      <c r="E82">
        <f>VLOOKUP($B82,enriched_corrected_NO!$A$29:$M$59,enriched_corrected_NO!$H$1,FALSE)</f>
        <v>6000</v>
      </c>
      <c r="F82" t="s">
        <v>992</v>
      </c>
      <c r="G82" t="str">
        <f>_xlfn.CONCAT(F82,"; ",'general assumptions'!$B$8)</f>
        <v>Full load hours assumed from EU27 dataset; value derived from energy balance with aggregation of categories and carriers to ETM plant types and carriers; see etdataset-public/eu_datasets/power_plants/20241018_power_plants_NO_RS_CH.xlsx</v>
      </c>
    </row>
    <row r="83" spans="1:7" x14ac:dyDescent="0.2">
      <c r="A83" s="1" t="s">
        <v>363</v>
      </c>
      <c r="B83" t="s">
        <v>49</v>
      </c>
      <c r="C83" t="s">
        <v>410</v>
      </c>
      <c r="D83" t="s">
        <v>81</v>
      </c>
      <c r="E83">
        <f>VLOOKUP($B83,enriched_corrected_NO!$A$29:$M$59,enriched_corrected_NO!$H$1,FALSE)</f>
        <v>6000</v>
      </c>
      <c r="F83" t="s">
        <v>992</v>
      </c>
      <c r="G83" t="str">
        <f>_xlfn.CONCAT(F83,"; ",'general assumptions'!$B$8)</f>
        <v>Full load hours assumed from EU27 dataset; value derived from energy balance with aggregation of categories and carriers to ETM plant types and carriers; see etdataset-public/eu_datasets/power_plants/20241018_power_plants_NO_RS_CH.xlsx</v>
      </c>
    </row>
    <row r="84" spans="1:7" x14ac:dyDescent="0.2">
      <c r="A84" s="1" t="s">
        <v>364</v>
      </c>
      <c r="B84" t="s">
        <v>46</v>
      </c>
      <c r="C84" t="s">
        <v>410</v>
      </c>
      <c r="D84" t="s">
        <v>81</v>
      </c>
      <c r="E84">
        <f>VLOOKUP($B84,enriched_corrected_NO!$A$29:$M$59,enriched_corrected_NO!$H$1,FALSE)</f>
        <v>795.05</v>
      </c>
      <c r="F84" t="s">
        <v>992</v>
      </c>
      <c r="G84" t="str">
        <f>_xlfn.CONCAT(F84,"; ",'general assumptions'!$B$8)</f>
        <v>Full load hours assumed from EU27 dataset; value derived from energy balance with aggregation of categories and carriers to ETM plant types and carriers; see etdataset-public/eu_datasets/power_plants/20241018_power_plants_NO_RS_CH.xlsx</v>
      </c>
    </row>
    <row r="85" spans="1:7" x14ac:dyDescent="0.2">
      <c r="A85" s="1" t="s">
        <v>346</v>
      </c>
      <c r="B85" t="s">
        <v>148</v>
      </c>
      <c r="C85" t="s">
        <v>410</v>
      </c>
      <c r="D85" t="s">
        <v>81</v>
      </c>
      <c r="E85">
        <f>VLOOKUP($B85,enriched_corrected_NO!$A$29:$M$59,enriched_corrected_NO!$H$1,FALSE)</f>
        <v>6000</v>
      </c>
      <c r="F85" t="s">
        <v>992</v>
      </c>
      <c r="G85" t="str">
        <f>_xlfn.CONCAT(F85,"; ",'general assumptions'!$B$8)</f>
        <v>Full load hours assumed from EU27 dataset; value derived from energy balance with aggregation of categories and carriers to ETM plant types and carriers; see etdataset-public/eu_datasets/power_plants/20241018_power_plants_NO_RS_CH.xlsx</v>
      </c>
    </row>
    <row r="86" spans="1:7" x14ac:dyDescent="0.2">
      <c r="A86" s="1" t="s">
        <v>347</v>
      </c>
      <c r="B86" t="s">
        <v>164</v>
      </c>
      <c r="C86" t="s">
        <v>410</v>
      </c>
      <c r="D86" t="s">
        <v>81</v>
      </c>
      <c r="E86">
        <f>VLOOKUP($B86,enriched_corrected_NO!$A$29:$M$59,enriched_corrected_NO!$H$1,FALSE)</f>
        <v>6000</v>
      </c>
      <c r="F86" t="s">
        <v>992</v>
      </c>
      <c r="G86" t="str">
        <f>_xlfn.CONCAT(F86,"; ",'general assumptions'!$B$8)</f>
        <v>Full load hours assumed from EU27 dataset; value derived from energy balance with aggregation of categories and carriers to ETM plant types and carriers; see etdataset-public/eu_datasets/power_plants/20241018_power_plants_NO_RS_CH.xlsx</v>
      </c>
    </row>
    <row r="87" spans="1:7" x14ac:dyDescent="0.2">
      <c r="A87" s="1" t="s">
        <v>348</v>
      </c>
      <c r="B87" t="s">
        <v>158</v>
      </c>
      <c r="C87" t="s">
        <v>410</v>
      </c>
      <c r="D87" t="s">
        <v>81</v>
      </c>
      <c r="E87">
        <f>VLOOKUP($B87,enriched_corrected_NO!$A$29:$M$59,enriched_corrected_NO!$H$1,FALSE)</f>
        <v>7900</v>
      </c>
      <c r="F87" t="s">
        <v>992</v>
      </c>
      <c r="G87" t="str">
        <f>_xlfn.CONCAT(F87,"; ",'general assumptions'!$B$8)</f>
        <v>Full load hours assumed from EU27 dataset; value derived from energy balance with aggregation of categories and carriers to ETM plant types and carriers; see etdataset-public/eu_datasets/power_plants/20241018_power_plants_NO_RS_CH.xlsx</v>
      </c>
    </row>
    <row r="88" spans="1:7" x14ac:dyDescent="0.2">
      <c r="A88" s="1" t="s">
        <v>349</v>
      </c>
      <c r="B88" t="s">
        <v>162</v>
      </c>
      <c r="C88" t="s">
        <v>410</v>
      </c>
      <c r="D88" t="s">
        <v>81</v>
      </c>
      <c r="E88">
        <f>VLOOKUP($B88,enriched_corrected_NO!$A$29:$M$59,enriched_corrected_NO!$H$1,FALSE)</f>
        <v>6000</v>
      </c>
      <c r="F88" t="s">
        <v>992</v>
      </c>
      <c r="G88" t="str">
        <f>_xlfn.CONCAT(F88,"; ",'general assumptions'!$B$8)</f>
        <v>Full load hours assumed from EU27 dataset; value derived from energy balance with aggregation of categories and carriers to ETM plant types and carriers; see etdataset-public/eu_datasets/power_plants/20241018_power_plants_NO_RS_CH.xlsx</v>
      </c>
    </row>
    <row r="89" spans="1:7" x14ac:dyDescent="0.2">
      <c r="A89" s="1" t="s">
        <v>244</v>
      </c>
      <c r="B89" t="s">
        <v>106</v>
      </c>
      <c r="C89" t="s">
        <v>427</v>
      </c>
      <c r="D89" t="s">
        <v>81</v>
      </c>
      <c r="E89">
        <f>VLOOKUP($B89,enriched_corrected_NO!$A$29:$M$59,enriched_corrected_NO!$G$1,FALSE)*100</f>
        <v>85</v>
      </c>
      <c r="F89" t="s">
        <v>430</v>
      </c>
      <c r="G89" t="str">
        <f>_xlfn.CONCAT(F89,"; ",'general assumptions'!$B$8)</f>
        <v>Assumption; value derived from energy balance with aggregation of categories and carriers to ETM plant types and carriers; see etdataset-public/eu_datasets/power_plants/20241018_power_plants_NO_RS_CH.xlsx</v>
      </c>
    </row>
    <row r="90" spans="1:7" x14ac:dyDescent="0.2">
      <c r="A90" s="1" t="s">
        <v>245</v>
      </c>
      <c r="B90" t="s">
        <v>88</v>
      </c>
      <c r="C90" t="s">
        <v>427</v>
      </c>
      <c r="D90" t="s">
        <v>81</v>
      </c>
      <c r="E90">
        <f>VLOOKUP($B90,enriched_corrected_NO!$A$29:$M$59,enriched_corrected_NO!$G$1,FALSE)*100</f>
        <v>85</v>
      </c>
      <c r="F90" t="s">
        <v>430</v>
      </c>
      <c r="G90" t="str">
        <f>_xlfn.CONCAT(F90,"; ",'general assumptions'!$B$8)</f>
        <v>Assumption; value derived from energy balance with aggregation of categories and carriers to ETM plant types and carriers; see etdataset-public/eu_datasets/power_plants/20241018_power_plants_NO_RS_CH.xlsx</v>
      </c>
    </row>
    <row r="91" spans="1:7" x14ac:dyDescent="0.2">
      <c r="A91" s="1" t="s">
        <v>246</v>
      </c>
      <c r="B91" t="s">
        <v>33</v>
      </c>
      <c r="C91" t="s">
        <v>427</v>
      </c>
      <c r="D91" t="s">
        <v>81</v>
      </c>
      <c r="E91">
        <f>VLOOKUP($B91,enriched_corrected_NO!$A$29:$M$59,enriched_corrected_NO!$G$1,FALSE)*100</f>
        <v>92.5</v>
      </c>
      <c r="F91" t="s">
        <v>431</v>
      </c>
      <c r="G91" t="str">
        <f>_xlfn.CONCAT(F91,"; ",'general assumptions'!$B$8)</f>
        <v>Derived from energy balance; value derived from energy balance with aggregation of categories and carriers to ETM plant types and carriers; see etdataset-public/eu_datasets/power_plants/20241018_power_plants_NO_RS_CH.xlsx</v>
      </c>
    </row>
    <row r="92" spans="1:7" x14ac:dyDescent="0.2">
      <c r="A92" s="1" t="s">
        <v>247</v>
      </c>
      <c r="B92" t="s">
        <v>140</v>
      </c>
      <c r="C92" t="s">
        <v>427</v>
      </c>
      <c r="D92" t="s">
        <v>81</v>
      </c>
      <c r="E92">
        <f>VLOOKUP($B92,enriched_corrected_NO!$A$29:$M$59,enriched_corrected_NO!$G$1,FALSE)*100</f>
        <v>85</v>
      </c>
      <c r="F92" t="s">
        <v>430</v>
      </c>
      <c r="G92" t="str">
        <f>_xlfn.CONCAT(F92,"; ",'general assumptions'!$B$8)</f>
        <v>Assumption; value derived from energy balance with aggregation of categories and carriers to ETM plant types and carriers; see etdataset-public/eu_datasets/power_plants/20241018_power_plants_NO_RS_CH.xlsx</v>
      </c>
    </row>
    <row r="93" spans="1:7" x14ac:dyDescent="0.2">
      <c r="A93" s="1" t="s">
        <v>248</v>
      </c>
      <c r="B93" t="s">
        <v>38</v>
      </c>
      <c r="C93" t="s">
        <v>427</v>
      </c>
      <c r="D93" t="s">
        <v>81</v>
      </c>
      <c r="E93">
        <f>VLOOKUP($B93,enriched_corrected_NO!$A$29:$M$59,enriched_corrected_NO!$G$1,FALSE)*100</f>
        <v>93.600000000000009</v>
      </c>
      <c r="F93" t="s">
        <v>431</v>
      </c>
      <c r="G93" t="str">
        <f>_xlfn.CONCAT(F93,"; ",'general assumptions'!$B$8)</f>
        <v>Derived from energy balance; value derived from energy balance with aggregation of categories and carriers to ETM plant types and carriers; see etdataset-public/eu_datasets/power_plants/20241018_power_plants_NO_RS_CH.xlsx</v>
      </c>
    </row>
    <row r="94" spans="1:7" x14ac:dyDescent="0.2">
      <c r="A94" s="1" t="s">
        <v>249</v>
      </c>
      <c r="B94" t="s">
        <v>40</v>
      </c>
      <c r="C94" t="s">
        <v>427</v>
      </c>
      <c r="D94" t="s">
        <v>81</v>
      </c>
      <c r="E94">
        <f>VLOOKUP($B94,enriched_corrected_NO!$A$29:$M$59,enriched_corrected_NO!$G$1,FALSE)*100</f>
        <v>83.1</v>
      </c>
      <c r="F94" t="s">
        <v>431</v>
      </c>
      <c r="G94" t="str">
        <f>_xlfn.CONCAT(F94,"; ",'general assumptions'!$B$8)</f>
        <v>Derived from energy balance; value derived from energy balance with aggregation of categories and carriers to ETM plant types and carriers; see etdataset-public/eu_datasets/power_plants/20241018_power_plants_NO_RS_CH.xlsx</v>
      </c>
    </row>
    <row r="95" spans="1:7" x14ac:dyDescent="0.2">
      <c r="A95" s="1" t="s">
        <v>250</v>
      </c>
      <c r="B95" t="s">
        <v>42</v>
      </c>
      <c r="C95" t="s">
        <v>427</v>
      </c>
      <c r="D95" t="s">
        <v>81</v>
      </c>
      <c r="E95">
        <f>VLOOKUP($B95,enriched_corrected_NO!$A$29:$M$59,enriched_corrected_NO!$G$1,FALSE)*100</f>
        <v>65.3</v>
      </c>
      <c r="F95" t="s">
        <v>431</v>
      </c>
      <c r="G95" t="str">
        <f>_xlfn.CONCAT(F95,"; ",'general assumptions'!$B$8)</f>
        <v>Derived from energy balance; value derived from energy balance with aggregation of categories and carriers to ETM plant types and carriers; see etdataset-public/eu_datasets/power_plants/20241018_power_plants_NO_RS_CH.xlsx</v>
      </c>
    </row>
    <row r="96" spans="1:7" x14ac:dyDescent="0.2">
      <c r="A96" s="1" t="s">
        <v>282</v>
      </c>
      <c r="B96" t="s">
        <v>148</v>
      </c>
      <c r="C96" t="s">
        <v>427</v>
      </c>
      <c r="D96" t="s">
        <v>81</v>
      </c>
      <c r="E96">
        <f>VLOOKUP($B96,enriched_corrected_NO!$A$29:$M$59,enriched_corrected_NO!$G$1,FALSE)*100</f>
        <v>85</v>
      </c>
      <c r="F96" t="s">
        <v>430</v>
      </c>
      <c r="G96" t="str">
        <f>_xlfn.CONCAT(F96,"; ",'general assumptions'!$B$8)</f>
        <v>Assumption; value derived from energy balance with aggregation of categories and carriers to ETM plant types and carriers; see etdataset-public/eu_datasets/power_plants/20241018_power_plants_NO_RS_CH.xlsx</v>
      </c>
    </row>
    <row r="97" spans="1:7" x14ac:dyDescent="0.2">
      <c r="A97" s="1" t="s">
        <v>283</v>
      </c>
      <c r="B97" t="s">
        <v>164</v>
      </c>
      <c r="C97" t="s">
        <v>427</v>
      </c>
      <c r="D97" t="s">
        <v>81</v>
      </c>
      <c r="E97">
        <f>VLOOKUP($B97,enriched_corrected_NO!$A$29:$M$59,enriched_corrected_NO!$G$1,FALSE)*100</f>
        <v>85</v>
      </c>
      <c r="F97" t="s">
        <v>430</v>
      </c>
      <c r="G97" t="str">
        <f>_xlfn.CONCAT(F97,"; ",'general assumptions'!$B$8)</f>
        <v>Assumption; value derived from energy balance with aggregation of categories and carriers to ETM plant types and carriers; see etdataset-public/eu_datasets/power_plants/20241018_power_plants_NO_RS_CH.xlsx</v>
      </c>
    </row>
    <row r="98" spans="1:7" x14ac:dyDescent="0.2">
      <c r="A98" s="1" t="s">
        <v>284</v>
      </c>
      <c r="B98" t="s">
        <v>158</v>
      </c>
      <c r="C98" t="s">
        <v>427</v>
      </c>
      <c r="D98" t="s">
        <v>81</v>
      </c>
      <c r="E98">
        <f>VLOOKUP($B98,enriched_corrected_NO!$A$29:$M$59,enriched_corrected_NO!$G$1,FALSE)*100</f>
        <v>85</v>
      </c>
      <c r="F98" t="s">
        <v>430</v>
      </c>
      <c r="G98" t="str">
        <f>_xlfn.CONCAT(F98,"; ",'general assumptions'!$B$8)</f>
        <v>Assumption; value derived from energy balance with aggregation of categories and carriers to ETM plant types and carriers; see etdataset-public/eu_datasets/power_plants/20241018_power_plants_NO_RS_CH.xlsx</v>
      </c>
    </row>
    <row r="99" spans="1:7" x14ac:dyDescent="0.2">
      <c r="A99" s="1" t="s">
        <v>285</v>
      </c>
      <c r="B99" t="s">
        <v>162</v>
      </c>
      <c r="C99" t="s">
        <v>427</v>
      </c>
      <c r="D99" t="s">
        <v>81</v>
      </c>
      <c r="E99">
        <f>VLOOKUP($B99,enriched_corrected_NO!$A$29:$M$59,enriched_corrected_NO!$G$1,FALSE)*100</f>
        <v>85</v>
      </c>
      <c r="F99" t="s">
        <v>430</v>
      </c>
      <c r="G99" t="str">
        <f>_xlfn.CONCAT(F99,"; ",'general assumptions'!$B$8)</f>
        <v>Assumption; value derived from energy balance with aggregation of categories and carriers to ETM plant types and carriers; see etdataset-public/eu_datasets/power_plants/20241018_power_plants_NO_RS_CH.xlsx</v>
      </c>
    </row>
    <row r="100" spans="1:7" x14ac:dyDescent="0.2">
      <c r="A100" s="1" t="s">
        <v>367</v>
      </c>
      <c r="B100" t="s">
        <v>106</v>
      </c>
      <c r="C100" t="s">
        <v>425</v>
      </c>
      <c r="D100" t="s">
        <v>81</v>
      </c>
      <c r="E100">
        <f>VLOOKUP($B100,enriched_corrected_NO!$A$29:$M$59,enriched_corrected_NO!$K$1,FALSE)</f>
        <v>2279</v>
      </c>
      <c r="F100" s="1" t="s">
        <v>434</v>
      </c>
      <c r="G100" t="str">
        <f>_xlfn.CONCAT(F100,"; ",'general assumptions'!$B$8)</f>
        <v>Derived from energy balance, assumption all to HT; value derived from energy balance with aggregation of categories and carriers to ETM plant types and carriers; see etdataset-public/eu_datasets/power_plants/20241018_power_plants_NO_RS_CH.xlsx</v>
      </c>
    </row>
    <row r="101" spans="1:7" x14ac:dyDescent="0.2">
      <c r="A101" s="1" t="s">
        <v>368</v>
      </c>
      <c r="B101" t="s">
        <v>108</v>
      </c>
      <c r="C101" t="s">
        <v>425</v>
      </c>
      <c r="D101" t="s">
        <v>81</v>
      </c>
      <c r="E101">
        <f>VLOOKUP($B101,enriched_corrected_NO!$A$29:$M$59,enriched_corrected_NO!$K$1,FALSE)</f>
        <v>0</v>
      </c>
      <c r="F101" s="1" t="s">
        <v>434</v>
      </c>
      <c r="G101" t="str">
        <f>_xlfn.CONCAT(F101,"; ",'general assumptions'!$B$8)</f>
        <v>Derived from energy balance, assumption all to HT; value derived from energy balance with aggregation of categories and carriers to ETM plant types and carriers; see etdataset-public/eu_datasets/power_plants/20241018_power_plants_NO_RS_CH.xlsx</v>
      </c>
    </row>
    <row r="102" spans="1:7" x14ac:dyDescent="0.2">
      <c r="A102" s="1" t="s">
        <v>369</v>
      </c>
      <c r="B102" t="s">
        <v>110</v>
      </c>
      <c r="C102" t="s">
        <v>425</v>
      </c>
      <c r="D102" t="s">
        <v>81</v>
      </c>
      <c r="E102">
        <f>VLOOKUP($B102,enriched_corrected_NO!$A$29:$M$59,enriched_corrected_NO!$K$1,FALSE)</f>
        <v>0</v>
      </c>
      <c r="F102" s="1" t="s">
        <v>434</v>
      </c>
      <c r="G102" t="str">
        <f>_xlfn.CONCAT(F102,"; ",'general assumptions'!$B$8)</f>
        <v>Derived from energy balance, assumption all to HT; value derived from energy balance with aggregation of categories and carriers to ETM plant types and carriers; see etdataset-public/eu_datasets/power_plants/20241018_power_plants_NO_RS_CH.xlsx</v>
      </c>
    </row>
    <row r="103" spans="1:7" x14ac:dyDescent="0.2">
      <c r="A103" s="1" t="s">
        <v>370</v>
      </c>
      <c r="B103" t="s">
        <v>88</v>
      </c>
      <c r="C103" t="s">
        <v>425</v>
      </c>
      <c r="D103" t="s">
        <v>81</v>
      </c>
      <c r="E103">
        <f>VLOOKUP($B103,enriched_corrected_NO!$A$29:$M$59,enriched_corrected_NO!$K$1,FALSE)</f>
        <v>0</v>
      </c>
      <c r="F103" s="1" t="s">
        <v>434</v>
      </c>
      <c r="G103" t="str">
        <f>_xlfn.CONCAT(F103,"; ",'general assumptions'!$B$8)</f>
        <v>Derived from energy balance, assumption all to HT; value derived from energy balance with aggregation of categories and carriers to ETM plant types and carriers; see etdataset-public/eu_datasets/power_plants/20241018_power_plants_NO_RS_CH.xlsx</v>
      </c>
    </row>
    <row r="104" spans="1:7" x14ac:dyDescent="0.2">
      <c r="A104" s="1" t="s">
        <v>371</v>
      </c>
      <c r="B104" t="s">
        <v>33</v>
      </c>
      <c r="C104" t="s">
        <v>425</v>
      </c>
      <c r="D104" t="s">
        <v>81</v>
      </c>
      <c r="E104">
        <f>VLOOKUP($B104,enriched_corrected_NO!$A$29:$M$59,enriched_corrected_NO!$K$1,FALSE)</f>
        <v>485.23</v>
      </c>
      <c r="F104" s="1" t="s">
        <v>434</v>
      </c>
      <c r="G104" t="str">
        <f>_xlfn.CONCAT(F104,"; ",'general assumptions'!$B$8)</f>
        <v>Derived from energy balance, assumption all to HT; value derived from energy balance with aggregation of categories and carriers to ETM plant types and carriers; see etdataset-public/eu_datasets/power_plants/20241018_power_plants_NO_RS_CH.xlsx</v>
      </c>
    </row>
    <row r="105" spans="1:7" x14ac:dyDescent="0.2">
      <c r="A105" s="1" t="s">
        <v>372</v>
      </c>
      <c r="B105" t="s">
        <v>140</v>
      </c>
      <c r="C105" t="s">
        <v>425</v>
      </c>
      <c r="D105" t="s">
        <v>81</v>
      </c>
      <c r="E105">
        <f>VLOOKUP($B105,enriched_corrected_NO!$A$29:$M$59,enriched_corrected_NO!$K$1,FALSE)</f>
        <v>0</v>
      </c>
      <c r="F105" s="1" t="s">
        <v>434</v>
      </c>
      <c r="G105" t="str">
        <f>_xlfn.CONCAT(F105,"; ",'general assumptions'!$B$8)</f>
        <v>Derived from energy balance, assumption all to HT; value derived from energy balance with aggregation of categories and carriers to ETM plant types and carriers; see etdataset-public/eu_datasets/power_plants/20241018_power_plants_NO_RS_CH.xlsx</v>
      </c>
    </row>
    <row r="106" spans="1:7" x14ac:dyDescent="0.2">
      <c r="A106" s="1" t="s">
        <v>373</v>
      </c>
      <c r="B106" t="s">
        <v>38</v>
      </c>
      <c r="C106" t="s">
        <v>425</v>
      </c>
      <c r="D106" t="s">
        <v>81</v>
      </c>
      <c r="E106">
        <f>VLOOKUP($B106,enriched_corrected_NO!$A$29:$M$59,enriched_corrected_NO!$K$1,FALSE)</f>
        <v>650.63599999999997</v>
      </c>
      <c r="F106" s="1" t="s">
        <v>434</v>
      </c>
      <c r="G106" t="str">
        <f>_xlfn.CONCAT(F106,"; ",'general assumptions'!$B$8)</f>
        <v>Derived from energy balance, assumption all to HT; value derived from energy balance with aggregation of categories and carriers to ETM plant types and carriers; see etdataset-public/eu_datasets/power_plants/20241018_power_plants_NO_RS_CH.xlsx</v>
      </c>
    </row>
    <row r="107" spans="1:7" x14ac:dyDescent="0.2">
      <c r="A107" s="1" t="s">
        <v>374</v>
      </c>
      <c r="B107" t="s">
        <v>40</v>
      </c>
      <c r="C107" t="s">
        <v>425</v>
      </c>
      <c r="D107" t="s">
        <v>81</v>
      </c>
      <c r="E107">
        <f>VLOOKUP($B107,enriched_corrected_NO!$A$29:$M$59,enriched_corrected_NO!$K$1,FALSE)</f>
        <v>4254.5190000000002</v>
      </c>
      <c r="F107" s="1" t="s">
        <v>434</v>
      </c>
      <c r="G107" t="str">
        <f>_xlfn.CONCAT(F107,"; ",'general assumptions'!$B$8)</f>
        <v>Derived from energy balance, assumption all to HT; value derived from energy balance with aggregation of categories and carriers to ETM plant types and carriers; see etdataset-public/eu_datasets/power_plants/20241018_power_plants_NO_RS_CH.xlsx</v>
      </c>
    </row>
    <row r="108" spans="1:7" x14ac:dyDescent="0.2">
      <c r="A108" s="1" t="s">
        <v>375</v>
      </c>
      <c r="B108" t="s">
        <v>42</v>
      </c>
      <c r="C108" t="s">
        <v>425</v>
      </c>
      <c r="D108" t="s">
        <v>81</v>
      </c>
      <c r="E108">
        <f>VLOOKUP($B108,enriched_corrected_NO!$A$29:$M$59,enriched_corrected_NO!$K$1,FALSE)</f>
        <v>4701.8410000000003</v>
      </c>
      <c r="F108" s="1" t="s">
        <v>434</v>
      </c>
      <c r="G108" t="str">
        <f>_xlfn.CONCAT(F108,"; ",'general assumptions'!$B$8)</f>
        <v>Derived from energy balance, assumption all to HT; value derived from energy balance with aggregation of categories and carriers to ETM plant types and carriers; see etdataset-public/eu_datasets/power_plants/20241018_power_plants_NO_RS_CH.xlsx</v>
      </c>
    </row>
    <row r="109" spans="1:7" x14ac:dyDescent="0.2">
      <c r="A109" s="1" t="s">
        <v>376</v>
      </c>
      <c r="B109" t="s">
        <v>142</v>
      </c>
      <c r="C109" t="s">
        <v>425</v>
      </c>
      <c r="D109" t="s">
        <v>81</v>
      </c>
      <c r="E109">
        <f>VLOOKUP($B109,enriched_corrected_NO!$A$29:$M$59,enriched_corrected_NO!$K$1,FALSE)</f>
        <v>0</v>
      </c>
      <c r="F109" s="1" t="s">
        <v>434</v>
      </c>
      <c r="G109" t="str">
        <f>_xlfn.CONCAT(F109,"; ",'general assumptions'!$B$8)</f>
        <v>Derived from energy balance, assumption all to HT; value derived from energy balance with aggregation of categories and carriers to ETM plant types and carriers; see etdataset-public/eu_datasets/power_plants/20241018_power_plants_NO_RS_CH.xlsx</v>
      </c>
    </row>
    <row r="110" spans="1:7" x14ac:dyDescent="0.2">
      <c r="A110" s="1" t="s">
        <v>377</v>
      </c>
      <c r="B110" t="s">
        <v>90</v>
      </c>
      <c r="C110" t="s">
        <v>425</v>
      </c>
      <c r="D110" t="s">
        <v>81</v>
      </c>
      <c r="E110">
        <f>VLOOKUP($B110,enriched_corrected_NO!$A$29:$M$59,enriched_corrected_NO!$K$1,FALSE)</f>
        <v>0</v>
      </c>
      <c r="F110" s="1" t="s">
        <v>434</v>
      </c>
      <c r="G110" t="str">
        <f>_xlfn.CONCAT(F110,"; ",'general assumptions'!$B$8)</f>
        <v>Derived from energy balance, assumption all to HT; value derived from energy balance with aggregation of categories and carriers to ETM plant types and carriers; see etdataset-public/eu_datasets/power_plants/20241018_power_plants_NO_RS_CH.xlsx</v>
      </c>
    </row>
    <row r="111" spans="1:7" x14ac:dyDescent="0.2">
      <c r="A111" s="1" t="s">
        <v>378</v>
      </c>
      <c r="B111" t="s">
        <v>180</v>
      </c>
      <c r="C111" t="s">
        <v>425</v>
      </c>
      <c r="D111" t="s">
        <v>81</v>
      </c>
      <c r="E111">
        <f>VLOOKUP($B111,enriched_corrected_NO!$A$29:$M$59,enriched_corrected_NO!$K$1,FALSE)</f>
        <v>0</v>
      </c>
      <c r="F111" s="1" t="s">
        <v>434</v>
      </c>
      <c r="G111" t="str">
        <f>_xlfn.CONCAT(F111,"; ",'general assumptions'!$B$8)</f>
        <v>Derived from energy balance, assumption all to HT; value derived from energy balance with aggregation of categories and carriers to ETM plant types and carriers; see etdataset-public/eu_datasets/power_plants/20241018_power_plants_NO_RS_CH.xlsx</v>
      </c>
    </row>
    <row r="112" spans="1:7" x14ac:dyDescent="0.2">
      <c r="A112" s="1" t="s">
        <v>379</v>
      </c>
      <c r="B112" t="s">
        <v>144</v>
      </c>
      <c r="C112" t="s">
        <v>425</v>
      </c>
      <c r="D112" t="s">
        <v>81</v>
      </c>
      <c r="E112">
        <f>VLOOKUP($B112,enriched_corrected_NO!$A$29:$M$59,enriched_corrected_NO!$K$1,FALSE)</f>
        <v>0</v>
      </c>
      <c r="F112" s="1" t="s">
        <v>434</v>
      </c>
      <c r="G112" t="str">
        <f>_xlfn.CONCAT(F112,"; ",'general assumptions'!$B$8)</f>
        <v>Derived from energy balance, assumption all to HT; value derived from energy balance with aggregation of categories and carriers to ETM plant types and carriers; see etdataset-public/eu_datasets/power_plants/20241018_power_plants_NO_RS_CH.xlsx</v>
      </c>
    </row>
    <row r="113" spans="1:7" x14ac:dyDescent="0.2">
      <c r="A113" s="1" t="s">
        <v>380</v>
      </c>
      <c r="B113" t="s">
        <v>124</v>
      </c>
      <c r="C113" t="s">
        <v>425</v>
      </c>
      <c r="D113" t="s">
        <v>81</v>
      </c>
      <c r="E113">
        <f>VLOOKUP($B113,enriched_corrected_NO!$A$29:$M$59,enriched_corrected_NO!$K$1,FALSE)</f>
        <v>0</v>
      </c>
      <c r="F113" s="1" t="s">
        <v>434</v>
      </c>
      <c r="G113" t="str">
        <f>_xlfn.CONCAT(F113,"; ",'general assumptions'!$B$8)</f>
        <v>Derived from energy balance, assumption all to HT; value derived from energy balance with aggregation of categories and carriers to ETM plant types and carriers; see etdataset-public/eu_datasets/power_plants/20241018_power_plants_NO_RS_CH.xlsx</v>
      </c>
    </row>
    <row r="114" spans="1:7" x14ac:dyDescent="0.2">
      <c r="A114" s="1" t="s">
        <v>381</v>
      </c>
      <c r="B114" t="s">
        <v>208</v>
      </c>
      <c r="C114" t="s">
        <v>425</v>
      </c>
      <c r="D114" t="s">
        <v>81</v>
      </c>
      <c r="E114">
        <f>VLOOKUP($B114,enriched_corrected_NO!$A$29:$M$59,enriched_corrected_NO!$K$1,FALSE)</f>
        <v>0</v>
      </c>
      <c r="F114" s="1" t="s">
        <v>434</v>
      </c>
      <c r="G114" t="str">
        <f>_xlfn.CONCAT(F114,"; ",'general assumptions'!$B$8)</f>
        <v>Derived from energy balance, assumption all to HT; value derived from energy balance with aggregation of categories and carriers to ETM plant types and carriers; see etdataset-public/eu_datasets/power_plants/20241018_power_plants_NO_RS_CH.xlsx</v>
      </c>
    </row>
    <row r="115" spans="1:7" x14ac:dyDescent="0.2">
      <c r="A115" s="1" t="s">
        <v>382</v>
      </c>
      <c r="B115" t="s">
        <v>82</v>
      </c>
      <c r="C115" t="s">
        <v>425</v>
      </c>
      <c r="D115" t="s">
        <v>81</v>
      </c>
      <c r="E115">
        <f>VLOOKUP($B115,enriched_corrected_NO!$A$29:$M$59,enriched_corrected_NO!$K$1,FALSE)</f>
        <v>0</v>
      </c>
      <c r="F115" s="1" t="s">
        <v>434</v>
      </c>
      <c r="G115" t="str">
        <f>_xlfn.CONCAT(F115,"; ",'general assumptions'!$B$8)</f>
        <v>Derived from energy balance, assumption all to HT; value derived from energy balance with aggregation of categories and carriers to ETM plant types and carriers; see etdataset-public/eu_datasets/power_plants/20241018_power_plants_NO_RS_CH.xlsx</v>
      </c>
    </row>
    <row r="116" spans="1:7" x14ac:dyDescent="0.2">
      <c r="A116" s="1" t="s">
        <v>383</v>
      </c>
      <c r="B116" t="s">
        <v>49</v>
      </c>
      <c r="C116" t="s">
        <v>425</v>
      </c>
      <c r="D116" t="s">
        <v>81</v>
      </c>
      <c r="E116">
        <f>VLOOKUP($B116,enriched_corrected_NO!$A$29:$M$59,enriched_corrected_NO!$K$1,FALSE)</f>
        <v>0</v>
      </c>
      <c r="F116" s="1" t="s">
        <v>434</v>
      </c>
      <c r="G116" t="str">
        <f>_xlfn.CONCAT(F116,"; ",'general assumptions'!$B$8)</f>
        <v>Derived from energy balance, assumption all to HT; value derived from energy balance with aggregation of categories and carriers to ETM plant types and carriers; see etdataset-public/eu_datasets/power_plants/20241018_power_plants_NO_RS_CH.xlsx</v>
      </c>
    </row>
    <row r="117" spans="1:7" x14ac:dyDescent="0.2">
      <c r="A117" s="1" t="s">
        <v>384</v>
      </c>
      <c r="B117" t="s">
        <v>99</v>
      </c>
      <c r="C117" t="s">
        <v>425</v>
      </c>
      <c r="D117" t="s">
        <v>81</v>
      </c>
      <c r="E117">
        <f>VLOOKUP($B117,enriched_corrected_NO!$A$29:$M$59,enriched_corrected_NO!$K$1,FALSE)</f>
        <v>0</v>
      </c>
      <c r="F117" s="1" t="s">
        <v>434</v>
      </c>
      <c r="G117" t="str">
        <f>_xlfn.CONCAT(F117,"; ",'general assumptions'!$B$8)</f>
        <v>Derived from energy balance, assumption all to HT; value derived from energy balance with aggregation of categories and carriers to ETM plant types and carriers; see etdataset-public/eu_datasets/power_plants/20241018_power_plants_NO_RS_CH.xlsx</v>
      </c>
    </row>
    <row r="118" spans="1:7" x14ac:dyDescent="0.2">
      <c r="A118" s="1" t="s">
        <v>385</v>
      </c>
      <c r="B118" t="s">
        <v>101</v>
      </c>
      <c r="C118" t="s">
        <v>425</v>
      </c>
      <c r="D118" t="s">
        <v>81</v>
      </c>
      <c r="E118">
        <f>VLOOKUP($B118,enriched_corrected_NO!$A$29:$M$59,enriched_corrected_NO!$K$1,FALSE)</f>
        <v>0</v>
      </c>
      <c r="F118" s="1" t="s">
        <v>434</v>
      </c>
      <c r="G118" t="str">
        <f>_xlfn.CONCAT(F118,"; ",'general assumptions'!$B$8)</f>
        <v>Derived from energy balance, assumption all to HT; value derived from energy balance with aggregation of categories and carriers to ETM plant types and carriers; see etdataset-public/eu_datasets/power_plants/20241018_power_plants_NO_RS_CH.xlsx</v>
      </c>
    </row>
    <row r="119" spans="1:7" x14ac:dyDescent="0.2">
      <c r="A119" s="1" t="s">
        <v>386</v>
      </c>
      <c r="B119" t="s">
        <v>46</v>
      </c>
      <c r="C119" t="s">
        <v>425</v>
      </c>
      <c r="D119" t="s">
        <v>81</v>
      </c>
      <c r="E119">
        <f>VLOOKUP($B119,enriched_corrected_NO!$A$29:$M$59,enriched_corrected_NO!$K$1,FALSE)</f>
        <v>0</v>
      </c>
      <c r="F119" s="1" t="s">
        <v>434</v>
      </c>
      <c r="G119" t="str">
        <f>_xlfn.CONCAT(F119,"; ",'general assumptions'!$B$8)</f>
        <v>Derived from energy balance, assumption all to HT; value derived from energy balance with aggregation of categories and carriers to ETM plant types and carriers; see etdataset-public/eu_datasets/power_plants/20241018_power_plants_NO_RS_CH.xlsx</v>
      </c>
    </row>
    <row r="120" spans="1:7" x14ac:dyDescent="0.2">
      <c r="A120" s="1" t="s">
        <v>387</v>
      </c>
      <c r="B120" t="s">
        <v>200</v>
      </c>
      <c r="C120" t="s">
        <v>425</v>
      </c>
      <c r="D120" t="s">
        <v>81</v>
      </c>
      <c r="E120">
        <f>VLOOKUP($B120,enriched_corrected_NO!$A$29:$M$59,enriched_corrected_NO!$K$1,FALSE)</f>
        <v>0</v>
      </c>
      <c r="F120" s="1" t="s">
        <v>434</v>
      </c>
      <c r="G120" t="str">
        <f>_xlfn.CONCAT(F120,"; ",'general assumptions'!$B$8)</f>
        <v>Derived from energy balance, assumption all to HT; value derived from energy balance with aggregation of categories and carriers to ETM plant types and carriers; see etdataset-public/eu_datasets/power_plants/20241018_power_plants_NO_RS_CH.xlsx</v>
      </c>
    </row>
    <row r="121" spans="1:7" x14ac:dyDescent="0.2">
      <c r="A121" s="1" t="s">
        <v>388</v>
      </c>
      <c r="B121" t="s">
        <v>202</v>
      </c>
      <c r="C121" t="s">
        <v>425</v>
      </c>
      <c r="D121" t="s">
        <v>81</v>
      </c>
      <c r="E121">
        <f>VLOOKUP($B121,enriched_corrected_NO!$A$29:$M$59,enriched_corrected_NO!$K$1,FALSE)</f>
        <v>0</v>
      </c>
      <c r="F121" s="1" t="s">
        <v>434</v>
      </c>
      <c r="G121" t="str">
        <f>_xlfn.CONCAT(F121,"; ",'general assumptions'!$B$8)</f>
        <v>Derived from energy balance, assumption all to HT; value derived from energy balance with aggregation of categories and carriers to ETM plant types and carriers; see etdataset-public/eu_datasets/power_plants/20241018_power_plants_NO_RS_CH.xlsx</v>
      </c>
    </row>
    <row r="122" spans="1:7" x14ac:dyDescent="0.2">
      <c r="A122" s="1" t="s">
        <v>389</v>
      </c>
      <c r="B122" t="s">
        <v>50</v>
      </c>
      <c r="C122" t="s">
        <v>425</v>
      </c>
      <c r="D122" t="s">
        <v>81</v>
      </c>
      <c r="E122">
        <f>VLOOKUP($B122,enriched_corrected_NO!$A$29:$M$59,enriched_corrected_NO!$K$1,FALSE)</f>
        <v>0</v>
      </c>
      <c r="F122" s="1" t="s">
        <v>434</v>
      </c>
      <c r="G122" t="str">
        <f>_xlfn.CONCAT(F122,"; ",'general assumptions'!$B$8)</f>
        <v>Derived from energy balance, assumption all to HT; value derived from energy balance with aggregation of categories and carriers to ETM plant types and carriers; see etdataset-public/eu_datasets/power_plants/20241018_power_plants_NO_RS_CH.xlsx</v>
      </c>
    </row>
    <row r="123" spans="1:7" x14ac:dyDescent="0.2">
      <c r="A123" s="1" t="s">
        <v>390</v>
      </c>
      <c r="B123" t="s">
        <v>51</v>
      </c>
      <c r="C123" t="s">
        <v>425</v>
      </c>
      <c r="D123" t="s">
        <v>81</v>
      </c>
      <c r="E123">
        <f>VLOOKUP($B123,enriched_corrected_NO!$A$29:$M$59,enriched_corrected_NO!$K$1,FALSE)</f>
        <v>0</v>
      </c>
      <c r="F123" s="1" t="s">
        <v>434</v>
      </c>
      <c r="G123" t="str">
        <f>_xlfn.CONCAT(F123,"; ",'general assumptions'!$B$8)</f>
        <v>Derived from energy balance, assumption all to HT; value derived from energy balance with aggregation of categories and carriers to ETM plant types and carriers; see etdataset-public/eu_datasets/power_plants/20241018_power_plants_NO_RS_CH.xlsx</v>
      </c>
    </row>
    <row r="124" spans="1:7" x14ac:dyDescent="0.2">
      <c r="A124" s="1" t="s">
        <v>391</v>
      </c>
      <c r="B124" t="s">
        <v>134</v>
      </c>
      <c r="C124" t="s">
        <v>425</v>
      </c>
      <c r="D124" t="s">
        <v>81</v>
      </c>
      <c r="E124">
        <f>VLOOKUP($B124,enriched_corrected_NO!$A$29:$M$59,enriched_corrected_NO!$K$1,FALSE)</f>
        <v>0</v>
      </c>
      <c r="F124" s="1" t="s">
        <v>434</v>
      </c>
      <c r="G124" t="str">
        <f>_xlfn.CONCAT(F124,"; ",'general assumptions'!$B$8)</f>
        <v>Derived from energy balance, assumption all to HT; value derived from energy balance with aggregation of categories and carriers to ETM plant types and carriers; see etdataset-public/eu_datasets/power_plants/20241018_power_plants_NO_RS_CH.xlsx</v>
      </c>
    </row>
    <row r="125" spans="1:7" x14ac:dyDescent="0.2">
      <c r="A125" s="1" t="s">
        <v>392</v>
      </c>
      <c r="B125" t="s">
        <v>52</v>
      </c>
      <c r="C125" t="s">
        <v>425</v>
      </c>
      <c r="D125" t="s">
        <v>81</v>
      </c>
      <c r="E125">
        <f>VLOOKUP($B125,enriched_corrected_NO!$A$29:$M$59,enriched_corrected_NO!$K$1,FALSE)</f>
        <v>0</v>
      </c>
      <c r="F125" s="1" t="s">
        <v>434</v>
      </c>
      <c r="G125" t="str">
        <f>_xlfn.CONCAT(F125,"; ",'general assumptions'!$B$8)</f>
        <v>Derived from energy balance, assumption all to HT; value derived from energy balance with aggregation of categories and carriers to ETM plant types and carriers; see etdataset-public/eu_datasets/power_plants/20241018_power_plants_NO_RS_CH.xlsx</v>
      </c>
    </row>
    <row r="126" spans="1:7" x14ac:dyDescent="0.2">
      <c r="A126" s="1" t="s">
        <v>797</v>
      </c>
      <c r="B126" s="1" t="s">
        <v>162</v>
      </c>
      <c r="C126" t="s">
        <v>1019</v>
      </c>
      <c r="D126" t="s">
        <v>81</v>
      </c>
      <c r="E126">
        <f>VLOOKUP($B126,enriched_corrected_NO!$A$29:$M$59,enriched_corrected_NO!$I$1,FALSE)</f>
        <v>0</v>
      </c>
      <c r="F126" s="1" t="s">
        <v>431</v>
      </c>
      <c r="G126" t="str">
        <f>_xlfn.CONCAT(F126,"; ",'general assumptions'!$B$8)</f>
        <v>Derived from energy balance; value derived from energy balance with aggregation of categories and carriers to ETM plant types and carriers; see etdataset-public/eu_datasets/power_plants/20241018_power_plants_NO_RS_CH.xlsx</v>
      </c>
    </row>
    <row r="127" spans="1:7" x14ac:dyDescent="0.2">
      <c r="A127" s="1" t="s">
        <v>798</v>
      </c>
      <c r="B127" s="1" t="s">
        <v>148</v>
      </c>
      <c r="C127" t="s">
        <v>1019</v>
      </c>
      <c r="D127" t="s">
        <v>81</v>
      </c>
      <c r="E127">
        <f>VLOOKUP($B127,enriched_corrected_NO!$A$29:$M$59,enriched_corrected_NO!$I$1,FALSE)</f>
        <v>0</v>
      </c>
      <c r="F127" s="1" t="s">
        <v>431</v>
      </c>
      <c r="G127" t="str">
        <f>_xlfn.CONCAT(F127,"; ",'general assumptions'!$B$8)</f>
        <v>Derived from energy balance; value derived from energy balance with aggregation of categories and carriers to ETM plant types and carriers; see etdataset-public/eu_datasets/power_plants/20241018_power_plants_NO_RS_CH.xlsx</v>
      </c>
    </row>
    <row r="128" spans="1:7" x14ac:dyDescent="0.2">
      <c r="A128" s="1" t="s">
        <v>799</v>
      </c>
      <c r="B128" s="1" t="s">
        <v>156</v>
      </c>
      <c r="C128" t="s">
        <v>1019</v>
      </c>
      <c r="D128" t="s">
        <v>81</v>
      </c>
      <c r="E128">
        <f>VLOOKUP($B128,enriched_corrected_NO!$A$29:$M$59,enriched_corrected_NO!$I$1,FALSE)</f>
        <v>0</v>
      </c>
      <c r="F128" s="1" t="s">
        <v>431</v>
      </c>
      <c r="G128" t="str">
        <f>_xlfn.CONCAT(F128,"; ",'general assumptions'!$B$8)</f>
        <v>Derived from energy balance; value derived from energy balance with aggregation of categories and carriers to ETM plant types and carriers; see etdataset-public/eu_datasets/power_plants/20241018_power_plants_NO_RS_CH.xlsx</v>
      </c>
    </row>
    <row r="129" spans="1:7" x14ac:dyDescent="0.2">
      <c r="A129" s="1" t="s">
        <v>800</v>
      </c>
      <c r="B129" s="1" t="s">
        <v>164</v>
      </c>
      <c r="C129" t="s">
        <v>1019</v>
      </c>
      <c r="D129" t="s">
        <v>81</v>
      </c>
      <c r="E129">
        <f>VLOOKUP($B129,enriched_corrected_NO!$A$29:$M$59,enriched_corrected_NO!$I$1,FALSE)</f>
        <v>0</v>
      </c>
      <c r="F129" s="1" t="s">
        <v>431</v>
      </c>
      <c r="G129" t="str">
        <f>_xlfn.CONCAT(F129,"; ",'general assumptions'!$B$8)</f>
        <v>Derived from energy balance; value derived from energy balance with aggregation of categories and carriers to ETM plant types and carriers; see etdataset-public/eu_datasets/power_plants/20241018_power_plants_NO_RS_CH.xlsx</v>
      </c>
    </row>
    <row r="130" spans="1:7" x14ac:dyDescent="0.2">
      <c r="A130" s="1" t="s">
        <v>251</v>
      </c>
      <c r="B130" t="s">
        <v>94</v>
      </c>
      <c r="C130" t="s">
        <v>426</v>
      </c>
      <c r="D130" t="s">
        <v>413</v>
      </c>
      <c r="E130">
        <f>VLOOKUP($B130,enriched_corrected_NO!$A$60:$M$89,enriched_corrected_NO!$F$1,FALSE)*100</f>
        <v>40</v>
      </c>
      <c r="F130" t="s">
        <v>430</v>
      </c>
      <c r="G130" t="str">
        <f>_xlfn.CONCAT(F130,"; ",'general assumptions'!$B$8)</f>
        <v>Assumption; value derived from energy balance with aggregation of categories and carriers to ETM plant types and carriers; see etdataset-public/eu_datasets/power_plants/20241018_power_plants_NO_RS_CH.xlsx</v>
      </c>
    </row>
    <row r="131" spans="1:7" x14ac:dyDescent="0.2">
      <c r="A131" s="1" t="s">
        <v>252</v>
      </c>
      <c r="B131" t="s">
        <v>114</v>
      </c>
      <c r="C131" t="s">
        <v>426</v>
      </c>
      <c r="D131" t="s">
        <v>413</v>
      </c>
      <c r="E131">
        <f>VLOOKUP($B131,enriched_corrected_NO!$A$60:$M$89,enriched_corrected_NO!$F$1,FALSE)*100</f>
        <v>40</v>
      </c>
      <c r="F131" t="s">
        <v>430</v>
      </c>
      <c r="G131" t="str">
        <f>_xlfn.CONCAT(F131,"; ",'general assumptions'!$B$8)</f>
        <v>Assumption; value derived from energy balance with aggregation of categories and carriers to ETM plant types and carriers; see etdataset-public/eu_datasets/power_plants/20241018_power_plants_NO_RS_CH.xlsx</v>
      </c>
    </row>
    <row r="132" spans="1:7" x14ac:dyDescent="0.2">
      <c r="A132" s="1" t="s">
        <v>253</v>
      </c>
      <c r="B132" t="s">
        <v>92</v>
      </c>
      <c r="C132" t="s">
        <v>426</v>
      </c>
      <c r="D132" t="s">
        <v>413</v>
      </c>
      <c r="E132">
        <f>VLOOKUP($B132,enriched_corrected_NO!$A$60:$M$89,enriched_corrected_NO!$F$1,FALSE)*100</f>
        <v>40</v>
      </c>
      <c r="F132" t="s">
        <v>430</v>
      </c>
      <c r="G132" t="str">
        <f>_xlfn.CONCAT(F132,"; ",'general assumptions'!$B$8)</f>
        <v>Assumption; value derived from energy balance with aggregation of categories and carriers to ETM plant types and carriers; see etdataset-public/eu_datasets/power_plants/20241018_power_plants_NO_RS_CH.xlsx</v>
      </c>
    </row>
    <row r="133" spans="1:7" x14ac:dyDescent="0.2">
      <c r="A133" s="1" t="s">
        <v>254</v>
      </c>
      <c r="B133" t="s">
        <v>112</v>
      </c>
      <c r="C133" t="s">
        <v>426</v>
      </c>
      <c r="D133" t="s">
        <v>413</v>
      </c>
      <c r="E133">
        <f>VLOOKUP($B133,enriched_corrected_NO!$A$60:$M$89,enriched_corrected_NO!$F$1,FALSE)*100</f>
        <v>39.300000000000004</v>
      </c>
      <c r="F133" t="s">
        <v>431</v>
      </c>
      <c r="G133" t="str">
        <f>_xlfn.CONCAT(F133,"; ",'general assumptions'!$B$8)</f>
        <v>Derived from energy balance; value derived from energy balance with aggregation of categories and carriers to ETM plant types and carriers; see etdataset-public/eu_datasets/power_plants/20241018_power_plants_NO_RS_CH.xlsx</v>
      </c>
    </row>
    <row r="134" spans="1:7" x14ac:dyDescent="0.2">
      <c r="A134" s="1" t="s">
        <v>255</v>
      </c>
      <c r="B134" t="s">
        <v>35</v>
      </c>
      <c r="C134" t="s">
        <v>426</v>
      </c>
      <c r="D134" t="s">
        <v>413</v>
      </c>
      <c r="E134">
        <f>VLOOKUP($B134,enriched_corrected_NO!$A$60:$M$89,enriched_corrected_NO!$F$1,FALSE)*100</f>
        <v>40</v>
      </c>
      <c r="F134" t="s">
        <v>431</v>
      </c>
      <c r="G134" t="str">
        <f>_xlfn.CONCAT(F134,"; ",'general assumptions'!$B$8)</f>
        <v>Derived from energy balance; value derived from energy balance with aggregation of categories and carriers to ETM plant types and carriers; see etdataset-public/eu_datasets/power_plants/20241018_power_plants_NO_RS_CH.xlsx</v>
      </c>
    </row>
    <row r="135" spans="1:7" x14ac:dyDescent="0.2">
      <c r="A135" s="1" t="s">
        <v>256</v>
      </c>
      <c r="B135" t="s">
        <v>119</v>
      </c>
      <c r="C135" t="s">
        <v>426</v>
      </c>
      <c r="D135" t="s">
        <v>413</v>
      </c>
      <c r="E135">
        <f>VLOOKUP($B135,enriched_corrected_NO!$A$60:$M$89,enriched_corrected_NO!$F$1,FALSE)*100</f>
        <v>40</v>
      </c>
      <c r="F135" t="s">
        <v>430</v>
      </c>
      <c r="G135" t="str">
        <f>_xlfn.CONCAT(F135,"; ",'general assumptions'!$B$8)</f>
        <v>Assumption; value derived from energy balance with aggregation of categories and carriers to ETM plant types and carriers; see etdataset-public/eu_datasets/power_plants/20241018_power_plants_NO_RS_CH.xlsx</v>
      </c>
    </row>
    <row r="136" spans="1:7" x14ac:dyDescent="0.2">
      <c r="A136" s="1" t="s">
        <v>257</v>
      </c>
      <c r="B136" t="s">
        <v>176</v>
      </c>
      <c r="C136" t="s">
        <v>426</v>
      </c>
      <c r="D136" t="s">
        <v>413</v>
      </c>
      <c r="E136">
        <f>VLOOKUP($B136,enriched_corrected_NO!$A$60:$M$89,enriched_corrected_NO!$F$1,FALSE)*100</f>
        <v>40</v>
      </c>
      <c r="F136" t="s">
        <v>430</v>
      </c>
      <c r="G136" t="str">
        <f>_xlfn.CONCAT(F136,"; ",'general assumptions'!$B$8)</f>
        <v>Assumption; value derived from energy balance with aggregation of categories and carriers to ETM plant types and carriers; see etdataset-public/eu_datasets/power_plants/20241018_power_plants_NO_RS_CH.xlsx</v>
      </c>
    </row>
    <row r="137" spans="1:7" x14ac:dyDescent="0.2">
      <c r="A137" s="1" t="s">
        <v>258</v>
      </c>
      <c r="B137" t="s">
        <v>177</v>
      </c>
      <c r="C137" t="s">
        <v>426</v>
      </c>
      <c r="D137" t="s">
        <v>413</v>
      </c>
      <c r="E137">
        <f>VLOOKUP($B137,enriched_corrected_NO!$A$60:$M$89,enriched_corrected_NO!$F$1,FALSE)*100</f>
        <v>40</v>
      </c>
      <c r="F137" t="s">
        <v>430</v>
      </c>
      <c r="G137" t="str">
        <f>_xlfn.CONCAT(F137,"; ",'general assumptions'!$B$8)</f>
        <v>Assumption; value derived from energy balance with aggregation of categories and carriers to ETM plant types and carriers; see etdataset-public/eu_datasets/power_plants/20241018_power_plants_NO_RS_CH.xlsx</v>
      </c>
    </row>
    <row r="138" spans="1:7" x14ac:dyDescent="0.2">
      <c r="A138" s="1" t="s">
        <v>259</v>
      </c>
      <c r="B138" t="s">
        <v>212</v>
      </c>
      <c r="C138" t="s">
        <v>426</v>
      </c>
      <c r="D138" t="s">
        <v>413</v>
      </c>
      <c r="E138">
        <f>VLOOKUP($B138,enriched_corrected_NO!$A$60:$M$89,enriched_corrected_NO!$F$1,FALSE)*100</f>
        <v>40</v>
      </c>
      <c r="F138" t="s">
        <v>430</v>
      </c>
      <c r="G138" t="str">
        <f>_xlfn.CONCAT(F138,"; ",'general assumptions'!$B$8)</f>
        <v>Assumption; value derived from energy balance with aggregation of categories and carriers to ETM plant types and carriers; see etdataset-public/eu_datasets/power_plants/20241018_power_plants_NO_RS_CH.xlsx</v>
      </c>
    </row>
    <row r="139" spans="1:7" x14ac:dyDescent="0.2">
      <c r="A139" s="1" t="s">
        <v>260</v>
      </c>
      <c r="B139" t="s">
        <v>84</v>
      </c>
      <c r="C139" t="s">
        <v>426</v>
      </c>
      <c r="D139" t="s">
        <v>413</v>
      </c>
      <c r="E139">
        <f>VLOOKUP($B139,enriched_corrected_NO!$A$60:$M$89,enriched_corrected_NO!$F$1,FALSE)*100</f>
        <v>40</v>
      </c>
      <c r="F139" t="s">
        <v>430</v>
      </c>
      <c r="G139" t="str">
        <f>_xlfn.CONCAT(F139,"; ",'general assumptions'!$B$8)</f>
        <v>Assumption; value derived from energy balance with aggregation of categories and carriers to ETM plant types and carriers; see etdataset-public/eu_datasets/power_plants/20241018_power_plants_NO_RS_CH.xlsx</v>
      </c>
    </row>
    <row r="140" spans="1:7" x14ac:dyDescent="0.2">
      <c r="A140" s="1" t="s">
        <v>261</v>
      </c>
      <c r="B140" t="s">
        <v>210</v>
      </c>
      <c r="C140" t="s">
        <v>426</v>
      </c>
      <c r="D140" t="s">
        <v>413</v>
      </c>
      <c r="E140">
        <f>VLOOKUP($B140,enriched_corrected_NO!$A$60:$M$89,enriched_corrected_NO!$F$1,FALSE)*100</f>
        <v>40</v>
      </c>
      <c r="F140" t="s">
        <v>430</v>
      </c>
      <c r="G140" t="str">
        <f>_xlfn.CONCAT(F140,"; ",'general assumptions'!$B$8)</f>
        <v>Assumption; value derived from energy balance with aggregation of categories and carriers to ETM plant types and carriers; see etdataset-public/eu_datasets/power_plants/20241018_power_plants_NO_RS_CH.xlsx</v>
      </c>
    </row>
    <row r="141" spans="1:7" x14ac:dyDescent="0.2">
      <c r="A141" s="1" t="s">
        <v>262</v>
      </c>
      <c r="B141" t="s">
        <v>129</v>
      </c>
      <c r="C141" t="s">
        <v>426</v>
      </c>
      <c r="D141" t="s">
        <v>413</v>
      </c>
      <c r="E141">
        <f>VLOOKUP($B141,enriched_corrected_NO!$A$60:$M$89,enriched_corrected_NO!$F$1,FALSE)*100</f>
        <v>40</v>
      </c>
      <c r="F141" t="s">
        <v>430</v>
      </c>
      <c r="G141" t="str">
        <f>_xlfn.CONCAT(F141,"; ",'general assumptions'!$B$8)</f>
        <v>Assumption; value derived from energy balance with aggregation of categories and carriers to ETM plant types and carriers; see etdataset-public/eu_datasets/power_plants/20241018_power_plants_NO_RS_CH.xlsx</v>
      </c>
    </row>
    <row r="142" spans="1:7" x14ac:dyDescent="0.2">
      <c r="A142" s="1" t="s">
        <v>263</v>
      </c>
      <c r="B142" t="s">
        <v>185</v>
      </c>
      <c r="C142" t="s">
        <v>426</v>
      </c>
      <c r="D142" t="s">
        <v>413</v>
      </c>
      <c r="E142">
        <f>VLOOKUP($B142,enriched_corrected_NO!$A$60:$M$89,enriched_corrected_NO!$F$1,FALSE)*100</f>
        <v>40</v>
      </c>
      <c r="F142" t="s">
        <v>430</v>
      </c>
      <c r="G142" t="str">
        <f>_xlfn.CONCAT(F142,"; ",'general assumptions'!$B$8)</f>
        <v>Assumption; value derived from energy balance with aggregation of categories and carriers to ETM plant types and carriers; see etdataset-public/eu_datasets/power_plants/20241018_power_plants_NO_RS_CH.xlsx</v>
      </c>
    </row>
    <row r="143" spans="1:7" x14ac:dyDescent="0.2">
      <c r="A143" s="1" t="s">
        <v>264</v>
      </c>
      <c r="B143" t="s">
        <v>183</v>
      </c>
      <c r="C143" t="s">
        <v>426</v>
      </c>
      <c r="D143" t="s">
        <v>413</v>
      </c>
      <c r="E143">
        <f>VLOOKUP($B143,enriched_corrected_NO!$A$60:$M$89,enriched_corrected_NO!$F$1,FALSE)*100</f>
        <v>40</v>
      </c>
      <c r="F143" t="s">
        <v>430</v>
      </c>
      <c r="G143" t="str">
        <f>_xlfn.CONCAT(F143,"; ",'general assumptions'!$B$8)</f>
        <v>Assumption; value derived from energy balance with aggregation of categories and carriers to ETM plant types and carriers; see etdataset-public/eu_datasets/power_plants/20241018_power_plants_NO_RS_CH.xlsx</v>
      </c>
    </row>
    <row r="144" spans="1:7" x14ac:dyDescent="0.2">
      <c r="A144" s="1" t="s">
        <v>265</v>
      </c>
      <c r="B144" t="s">
        <v>96</v>
      </c>
      <c r="C144" t="s">
        <v>426</v>
      </c>
      <c r="D144" t="s">
        <v>413</v>
      </c>
      <c r="E144">
        <f>VLOOKUP($B144,enriched_corrected_NO!$A$60:$M$89,enriched_corrected_NO!$F$1,FALSE)*100</f>
        <v>40</v>
      </c>
      <c r="F144" t="s">
        <v>430</v>
      </c>
      <c r="G144" t="str">
        <f>_xlfn.CONCAT(F144,"; ",'general assumptions'!$B$8)</f>
        <v>Assumption; value derived from energy balance with aggregation of categories and carriers to ETM plant types and carriers; see etdataset-public/eu_datasets/power_plants/20241018_power_plants_NO_RS_CH.xlsx</v>
      </c>
    </row>
    <row r="145" spans="1:7" x14ac:dyDescent="0.2">
      <c r="A145" s="1" t="s">
        <v>266</v>
      </c>
      <c r="B145" t="s">
        <v>34</v>
      </c>
      <c r="C145" t="s">
        <v>426</v>
      </c>
      <c r="D145" t="s">
        <v>413</v>
      </c>
      <c r="E145">
        <f>VLOOKUP($B145,enriched_corrected_NO!$A$60:$M$89,enriched_corrected_NO!$F$1,FALSE)*100</f>
        <v>40</v>
      </c>
      <c r="F145" t="s">
        <v>430</v>
      </c>
      <c r="G145" t="str">
        <f>_xlfn.CONCAT(F145,"; ",'general assumptions'!$B$8)</f>
        <v>Assumption; value derived from energy balance with aggregation of categories and carriers to ETM plant types and carriers; see etdataset-public/eu_datasets/power_plants/20241018_power_plants_NO_RS_CH.xlsx</v>
      </c>
    </row>
    <row r="146" spans="1:7" x14ac:dyDescent="0.2">
      <c r="A146" s="1" t="s">
        <v>267</v>
      </c>
      <c r="B146" t="s">
        <v>168</v>
      </c>
      <c r="C146" t="s">
        <v>426</v>
      </c>
      <c r="D146" t="s">
        <v>413</v>
      </c>
      <c r="E146">
        <f>VLOOKUP($B146,enriched_corrected_NO!$A$60:$M$89,enriched_corrected_NO!$F$1,FALSE)*100</f>
        <v>40</v>
      </c>
      <c r="F146" t="s">
        <v>430</v>
      </c>
      <c r="G146" t="str">
        <f>_xlfn.CONCAT(F146,"; ",'general assumptions'!$B$8)</f>
        <v>Assumption; value derived from energy balance with aggregation of categories and carriers to ETM plant types and carriers; see etdataset-public/eu_datasets/power_plants/20241018_power_plants_NO_RS_CH.xlsx</v>
      </c>
    </row>
    <row r="147" spans="1:7" x14ac:dyDescent="0.2">
      <c r="A147" s="1" t="s">
        <v>268</v>
      </c>
      <c r="B147" t="s">
        <v>121</v>
      </c>
      <c r="C147" t="s">
        <v>426</v>
      </c>
      <c r="D147" t="s">
        <v>413</v>
      </c>
      <c r="E147">
        <f>VLOOKUP($B147,enriched_corrected_NO!$A$60:$M$89,enriched_corrected_NO!$F$1,FALSE)*100</f>
        <v>40</v>
      </c>
      <c r="F147" t="s">
        <v>430</v>
      </c>
      <c r="G147" t="str">
        <f>_xlfn.CONCAT(F147,"; ",'general assumptions'!$B$8)</f>
        <v>Assumption; value derived from energy balance with aggregation of categories and carriers to ETM plant types and carriers; see etdataset-public/eu_datasets/power_plants/20241018_power_plants_NO_RS_CH.xlsx</v>
      </c>
    </row>
    <row r="148" spans="1:7" x14ac:dyDescent="0.2">
      <c r="A148" s="1" t="s">
        <v>269</v>
      </c>
      <c r="B148" t="s">
        <v>170</v>
      </c>
      <c r="C148" t="s">
        <v>426</v>
      </c>
      <c r="D148" t="s">
        <v>413</v>
      </c>
      <c r="E148">
        <f>VLOOKUP($B148,enriched_corrected_NO!$A$60:$M$89,enriched_corrected_NO!$F$1,FALSE)*100</f>
        <v>40</v>
      </c>
      <c r="F148" t="s">
        <v>430</v>
      </c>
      <c r="G148" t="str">
        <f>_xlfn.CONCAT(F148,"; ",'general assumptions'!$B$8)</f>
        <v>Assumption; value derived from energy balance with aggregation of categories and carriers to ETM plant types and carriers; see etdataset-public/eu_datasets/power_plants/20241018_power_plants_NO_RS_CH.xlsx</v>
      </c>
    </row>
    <row r="149" spans="1:7" x14ac:dyDescent="0.2">
      <c r="A149" s="1" t="s">
        <v>296</v>
      </c>
      <c r="B149" t="s">
        <v>94</v>
      </c>
      <c r="C149" t="s">
        <v>424</v>
      </c>
      <c r="D149" t="s">
        <v>413</v>
      </c>
      <c r="E149">
        <f>VLOOKUP($B149,enriched_corrected_NO!$A$60:$M$89,enriched_corrected_NO!$J$1,FALSE)</f>
        <v>0</v>
      </c>
      <c r="F149" t="s">
        <v>431</v>
      </c>
      <c r="G149" t="str">
        <f>_xlfn.CONCAT(F149,"; ",'general assumptions'!$B$8)</f>
        <v>Derived from energy balance; value derived from energy balance with aggregation of categories and carriers to ETM plant types and carriers; see etdataset-public/eu_datasets/power_plants/20241018_power_plants_NO_RS_CH.xlsx</v>
      </c>
    </row>
    <row r="150" spans="1:7" x14ac:dyDescent="0.2">
      <c r="A150" s="1" t="s">
        <v>297</v>
      </c>
      <c r="B150" t="s">
        <v>114</v>
      </c>
      <c r="C150" t="s">
        <v>424</v>
      </c>
      <c r="D150" t="s">
        <v>413</v>
      </c>
      <c r="E150">
        <f>VLOOKUP($B150,enriched_corrected_NO!$A$60:$M$89,enriched_corrected_NO!$J$1,FALSE)</f>
        <v>0</v>
      </c>
      <c r="F150" t="s">
        <v>431</v>
      </c>
      <c r="G150" t="str">
        <f>_xlfn.CONCAT(F150,"; ",'general assumptions'!$B$8)</f>
        <v>Derived from energy balance; value derived from energy balance with aggregation of categories and carriers to ETM plant types and carriers; see etdataset-public/eu_datasets/power_plants/20241018_power_plants_NO_RS_CH.xlsx</v>
      </c>
    </row>
    <row r="151" spans="1:7" x14ac:dyDescent="0.2">
      <c r="A151" s="1" t="s">
        <v>298</v>
      </c>
      <c r="B151" t="s">
        <v>92</v>
      </c>
      <c r="C151" t="s">
        <v>424</v>
      </c>
      <c r="D151" t="s">
        <v>413</v>
      </c>
      <c r="E151">
        <f>VLOOKUP($B151,enriched_corrected_NO!$A$60:$M$89,enriched_corrected_NO!$J$1,FALSE)</f>
        <v>0</v>
      </c>
      <c r="F151" t="s">
        <v>431</v>
      </c>
      <c r="G151" t="str">
        <f>_xlfn.CONCAT(F151,"; ",'general assumptions'!$B$8)</f>
        <v>Derived from energy balance; value derived from energy balance with aggregation of categories and carriers to ETM plant types and carriers; see etdataset-public/eu_datasets/power_plants/20241018_power_plants_NO_RS_CH.xlsx</v>
      </c>
    </row>
    <row r="152" spans="1:7" x14ac:dyDescent="0.2">
      <c r="A152" s="1" t="s">
        <v>299</v>
      </c>
      <c r="B152" t="s">
        <v>112</v>
      </c>
      <c r="C152" t="s">
        <v>424</v>
      </c>
      <c r="D152" t="s">
        <v>413</v>
      </c>
      <c r="E152">
        <f>VLOOKUP($B152,enriched_corrected_NO!$A$60:$M$89,enriched_corrected_NO!$J$1,FALSE)</f>
        <v>52.805</v>
      </c>
      <c r="F152" t="s">
        <v>431</v>
      </c>
      <c r="G152" t="str">
        <f>_xlfn.CONCAT(F152,"; ",'general assumptions'!$B$8)</f>
        <v>Derived from energy balance; value derived from energy balance with aggregation of categories and carriers to ETM plant types and carriers; see etdataset-public/eu_datasets/power_plants/20241018_power_plants_NO_RS_CH.xlsx</v>
      </c>
    </row>
    <row r="153" spans="1:7" x14ac:dyDescent="0.2">
      <c r="A153" s="1" t="s">
        <v>300</v>
      </c>
      <c r="B153" t="s">
        <v>35</v>
      </c>
      <c r="C153" t="s">
        <v>424</v>
      </c>
      <c r="D153" t="s">
        <v>413</v>
      </c>
      <c r="E153">
        <f>VLOOKUP($B153,enriched_corrected_NO!$A$60:$M$89,enriched_corrected_NO!$J$1,FALSE)</f>
        <v>56.57</v>
      </c>
      <c r="F153" t="s">
        <v>431</v>
      </c>
      <c r="G153" t="str">
        <f>_xlfn.CONCAT(F153,"; ",'general assumptions'!$B$8)</f>
        <v>Derived from energy balance; value derived from energy balance with aggregation of categories and carriers to ETM plant types and carriers; see etdataset-public/eu_datasets/power_plants/20241018_power_plants_NO_RS_CH.xlsx</v>
      </c>
    </row>
    <row r="154" spans="1:7" x14ac:dyDescent="0.2">
      <c r="A154" s="1" t="s">
        <v>301</v>
      </c>
      <c r="B154" t="s">
        <v>119</v>
      </c>
      <c r="C154" t="s">
        <v>424</v>
      </c>
      <c r="D154" t="s">
        <v>413</v>
      </c>
      <c r="E154">
        <f>VLOOKUP($B154,enriched_corrected_NO!$A$60:$M$89,enriched_corrected_NO!$J$1,FALSE)</f>
        <v>0</v>
      </c>
      <c r="F154" t="s">
        <v>431</v>
      </c>
      <c r="G154" t="str">
        <f>_xlfn.CONCAT(F154,"; ",'general assumptions'!$B$8)</f>
        <v>Derived from energy balance; value derived from energy balance with aggregation of categories and carriers to ETM plant types and carriers; see etdataset-public/eu_datasets/power_plants/20241018_power_plants_NO_RS_CH.xlsx</v>
      </c>
    </row>
    <row r="155" spans="1:7" x14ac:dyDescent="0.2">
      <c r="A155" s="1" t="s">
        <v>399</v>
      </c>
      <c r="B155" t="s">
        <v>136</v>
      </c>
      <c r="C155" t="s">
        <v>424</v>
      </c>
      <c r="D155" t="s">
        <v>413</v>
      </c>
      <c r="E155">
        <f>VLOOKUP($B155,enriched_corrected_NO!$A$60:$M$89,enriched_corrected_NO!$J$1,FALSE)</f>
        <v>0</v>
      </c>
      <c r="F155" t="s">
        <v>431</v>
      </c>
      <c r="G155" t="str">
        <f>_xlfn.CONCAT(F155,"; ",'general assumptions'!$B$8)</f>
        <v>Derived from energy balance; value derived from energy balance with aggregation of categories and carriers to ETM plant types and carriers; see etdataset-public/eu_datasets/power_plants/20241018_power_plants_NO_RS_CH.xlsx</v>
      </c>
    </row>
    <row r="156" spans="1:7" x14ac:dyDescent="0.2">
      <c r="A156" s="1" t="s">
        <v>400</v>
      </c>
      <c r="B156" t="s">
        <v>43</v>
      </c>
      <c r="C156" t="s">
        <v>424</v>
      </c>
      <c r="D156" t="s">
        <v>413</v>
      </c>
      <c r="E156">
        <f>VLOOKUP($B156,enriched_corrected_NO!$A$60:$M$89,enriched_corrected_NO!$J$1,FALSE)</f>
        <v>451041.592</v>
      </c>
      <c r="F156" t="s">
        <v>431</v>
      </c>
      <c r="G156" t="str">
        <f>_xlfn.CONCAT(F156,"; ",'general assumptions'!$B$8)</f>
        <v>Derived from energy balance; value derived from energy balance with aggregation of categories and carriers to ETM plant types and carriers; see etdataset-public/eu_datasets/power_plants/20241018_power_plants_NO_RS_CH.xlsx</v>
      </c>
    </row>
    <row r="157" spans="1:7" x14ac:dyDescent="0.2">
      <c r="A157" s="1" t="s">
        <v>401</v>
      </c>
      <c r="B157" t="s">
        <v>44</v>
      </c>
      <c r="C157" t="s">
        <v>424</v>
      </c>
      <c r="D157" t="s">
        <v>413</v>
      </c>
      <c r="E157">
        <f>VLOOKUP($B157,enriched_corrected_NO!$A$60:$M$89,enriched_corrected_NO!$J$1,FALSE)</f>
        <v>0</v>
      </c>
      <c r="F157" t="s">
        <v>431</v>
      </c>
      <c r="G157" t="str">
        <f>_xlfn.CONCAT(F157,"; ",'general assumptions'!$B$8)</f>
        <v>Derived from energy balance; value derived from energy balance with aggregation of categories and carriers to ETM plant types and carriers; see etdataset-public/eu_datasets/power_plants/20241018_power_plants_NO_RS_CH.xlsx</v>
      </c>
    </row>
    <row r="158" spans="1:7" x14ac:dyDescent="0.2">
      <c r="A158" s="1" t="s">
        <v>302</v>
      </c>
      <c r="B158" t="s">
        <v>176</v>
      </c>
      <c r="C158" t="s">
        <v>424</v>
      </c>
      <c r="D158" t="s">
        <v>413</v>
      </c>
      <c r="E158">
        <f>VLOOKUP($B158,enriched_corrected_NO!$A$60:$M$89,enriched_corrected_NO!$J$1,FALSE)</f>
        <v>0</v>
      </c>
      <c r="F158" t="s">
        <v>431</v>
      </c>
      <c r="G158" t="str">
        <f>_xlfn.CONCAT(F158,"; ",'general assumptions'!$B$8)</f>
        <v>Derived from energy balance; value derived from energy balance with aggregation of categories and carriers to ETM plant types and carriers; see etdataset-public/eu_datasets/power_plants/20241018_power_plants_NO_RS_CH.xlsx</v>
      </c>
    </row>
    <row r="159" spans="1:7" x14ac:dyDescent="0.2">
      <c r="A159" s="1" t="s">
        <v>303</v>
      </c>
      <c r="B159" t="s">
        <v>177</v>
      </c>
      <c r="C159" t="s">
        <v>424</v>
      </c>
      <c r="D159" t="s">
        <v>413</v>
      </c>
      <c r="E159">
        <f>VLOOKUP($B159,enriched_corrected_NO!$A$60:$M$89,enriched_corrected_NO!$J$1,FALSE)</f>
        <v>0</v>
      </c>
      <c r="F159" t="s">
        <v>431</v>
      </c>
      <c r="G159" t="str">
        <f>_xlfn.CONCAT(F159,"; ",'general assumptions'!$B$8)</f>
        <v>Derived from energy balance; value derived from energy balance with aggregation of categories and carriers to ETM plant types and carriers; see etdataset-public/eu_datasets/power_plants/20241018_power_plants_NO_RS_CH.xlsx</v>
      </c>
    </row>
    <row r="160" spans="1:7" x14ac:dyDescent="0.2">
      <c r="A160" s="1" t="s">
        <v>402</v>
      </c>
      <c r="B160" t="s">
        <v>103</v>
      </c>
      <c r="C160" t="s">
        <v>424</v>
      </c>
      <c r="D160" t="s">
        <v>413</v>
      </c>
      <c r="E160">
        <f>VLOOKUP($B160,enriched_corrected_NO!$A$60:$M$89,enriched_corrected_NO!$J$1,FALSE)</f>
        <v>0</v>
      </c>
      <c r="F160" t="s">
        <v>431</v>
      </c>
      <c r="G160" t="str">
        <f>_xlfn.CONCAT(F160,"; ",'general assumptions'!$B$8)</f>
        <v>Derived from energy balance; value derived from energy balance with aggregation of categories and carriers to ETM plant types and carriers; see etdataset-public/eu_datasets/power_plants/20241018_power_plants_NO_RS_CH.xlsx</v>
      </c>
    </row>
    <row r="161" spans="1:7" x14ac:dyDescent="0.2">
      <c r="A161" s="1" t="s">
        <v>403</v>
      </c>
      <c r="B161" t="s">
        <v>197</v>
      </c>
      <c r="C161" t="s">
        <v>424</v>
      </c>
      <c r="D161" t="s">
        <v>413</v>
      </c>
      <c r="E161">
        <f>VLOOKUP($B161,enriched_corrected_NO!$A$60:$M$89,enriched_corrected_NO!$J$1,FALSE)</f>
        <v>6.6715600000000004</v>
      </c>
      <c r="F161" t="s">
        <v>431</v>
      </c>
      <c r="G161" t="str">
        <f>_xlfn.CONCAT(F161,"; ",'general assumptions'!$B$8)</f>
        <v>Derived from energy balance; value derived from energy balance with aggregation of categories and carriers to ETM plant types and carriers; see etdataset-public/eu_datasets/power_plants/20241018_power_plants_NO_RS_CH.xlsx</v>
      </c>
    </row>
    <row r="162" spans="1:7" x14ac:dyDescent="0.2">
      <c r="A162" s="1" t="s">
        <v>404</v>
      </c>
      <c r="B162" t="s">
        <v>212</v>
      </c>
      <c r="C162" t="s">
        <v>424</v>
      </c>
      <c r="D162" t="s">
        <v>413</v>
      </c>
      <c r="E162">
        <f>VLOOKUP($B162,enriched_corrected_NO!$A$60:$M$89,enriched_corrected_NO!$J$1,FALSE)</f>
        <v>0</v>
      </c>
      <c r="F162" t="s">
        <v>431</v>
      </c>
      <c r="G162" t="str">
        <f>_xlfn.CONCAT(F162,"; ",'general assumptions'!$B$8)</f>
        <v>Derived from energy balance; value derived from energy balance with aggregation of categories and carriers to ETM plant types and carriers; see etdataset-public/eu_datasets/power_plants/20241018_power_plants_NO_RS_CH.xlsx</v>
      </c>
    </row>
    <row r="163" spans="1:7" x14ac:dyDescent="0.2">
      <c r="A163" s="1" t="s">
        <v>304</v>
      </c>
      <c r="B163" t="s">
        <v>84</v>
      </c>
      <c r="C163" t="s">
        <v>424</v>
      </c>
      <c r="D163" t="s">
        <v>413</v>
      </c>
      <c r="E163">
        <f>VLOOKUP($B163,enriched_corrected_NO!$A$60:$M$89,enriched_corrected_NO!$J$1,FALSE)</f>
        <v>0</v>
      </c>
      <c r="F163" t="s">
        <v>431</v>
      </c>
      <c r="G163" t="str">
        <f>_xlfn.CONCAT(F163,"; ",'general assumptions'!$B$8)</f>
        <v>Derived from energy balance; value derived from energy balance with aggregation of categories and carriers to ETM plant types and carriers; see etdataset-public/eu_datasets/power_plants/20241018_power_plants_NO_RS_CH.xlsx</v>
      </c>
    </row>
    <row r="164" spans="1:7" x14ac:dyDescent="0.2">
      <c r="A164" s="1" t="s">
        <v>405</v>
      </c>
      <c r="B164" t="s">
        <v>210</v>
      </c>
      <c r="C164" t="s">
        <v>424</v>
      </c>
      <c r="D164" t="s">
        <v>413</v>
      </c>
      <c r="E164">
        <f>VLOOKUP($B164,enriched_corrected_NO!$A$60:$M$89,enriched_corrected_NO!$J$1,FALSE)</f>
        <v>0</v>
      </c>
      <c r="F164" t="s">
        <v>431</v>
      </c>
      <c r="G164" t="str">
        <f>_xlfn.CONCAT(F164,"; ",'general assumptions'!$B$8)</f>
        <v>Derived from energy balance; value derived from energy balance with aggregation of categories and carriers to ETM plant types and carriers; see etdataset-public/eu_datasets/power_plants/20241018_power_plants_NO_RS_CH.xlsx</v>
      </c>
    </row>
    <row r="165" spans="1:7" x14ac:dyDescent="0.2">
      <c r="A165" s="1" t="s">
        <v>305</v>
      </c>
      <c r="B165" t="s">
        <v>129</v>
      </c>
      <c r="C165" t="s">
        <v>424</v>
      </c>
      <c r="D165" t="s">
        <v>413</v>
      </c>
      <c r="E165">
        <f>VLOOKUP($B165,enriched_corrected_NO!$A$60:$M$89,enriched_corrected_NO!$J$1,FALSE)</f>
        <v>0</v>
      </c>
      <c r="F165" t="s">
        <v>431</v>
      </c>
      <c r="G165" t="str">
        <f>_xlfn.CONCAT(F165,"; ",'general assumptions'!$B$8)</f>
        <v>Derived from energy balance; value derived from energy balance with aggregation of categories and carriers to ETM plant types and carriers; see etdataset-public/eu_datasets/power_plants/20241018_power_plants_NO_RS_CH.xlsx</v>
      </c>
    </row>
    <row r="166" spans="1:7" x14ac:dyDescent="0.2">
      <c r="A166" s="1" t="s">
        <v>306</v>
      </c>
      <c r="B166" t="s">
        <v>185</v>
      </c>
      <c r="C166" t="s">
        <v>424</v>
      </c>
      <c r="D166" t="s">
        <v>413</v>
      </c>
      <c r="E166">
        <f>VLOOKUP($B166,enriched_corrected_NO!$A$60:$M$89,enriched_corrected_NO!$J$1,FALSE)</f>
        <v>0</v>
      </c>
      <c r="F166" t="s">
        <v>431</v>
      </c>
      <c r="G166" t="str">
        <f>_xlfn.CONCAT(F166,"; ",'general assumptions'!$B$8)</f>
        <v>Derived from energy balance; value derived from energy balance with aggregation of categories and carriers to ETM plant types and carriers; see etdataset-public/eu_datasets/power_plants/20241018_power_plants_NO_RS_CH.xlsx</v>
      </c>
    </row>
    <row r="167" spans="1:7" x14ac:dyDescent="0.2">
      <c r="A167" s="1" t="s">
        <v>307</v>
      </c>
      <c r="B167" t="s">
        <v>183</v>
      </c>
      <c r="C167" t="s">
        <v>424</v>
      </c>
      <c r="D167" t="s">
        <v>413</v>
      </c>
      <c r="E167">
        <f>VLOOKUP($B167,enriched_corrected_NO!$A$60:$M$89,enriched_corrected_NO!$J$1,FALSE)</f>
        <v>0</v>
      </c>
      <c r="F167" t="s">
        <v>431</v>
      </c>
      <c r="G167" t="str">
        <f>_xlfn.CONCAT(F167,"; ",'general assumptions'!$B$8)</f>
        <v>Derived from energy balance; value derived from energy balance with aggregation of categories and carriers to ETM plant types and carriers; see etdataset-public/eu_datasets/power_plants/20241018_power_plants_NO_RS_CH.xlsx</v>
      </c>
    </row>
    <row r="168" spans="1:7" x14ac:dyDescent="0.2">
      <c r="A168" s="1" t="s">
        <v>308</v>
      </c>
      <c r="B168" t="s">
        <v>96</v>
      </c>
      <c r="C168" t="s">
        <v>424</v>
      </c>
      <c r="D168" t="s">
        <v>413</v>
      </c>
      <c r="E168">
        <f>VLOOKUP($B168,enriched_corrected_NO!$A$60:$M$89,enriched_corrected_NO!$J$1,FALSE)</f>
        <v>0</v>
      </c>
      <c r="F168" t="s">
        <v>431</v>
      </c>
      <c r="G168" t="str">
        <f>_xlfn.CONCAT(F168,"; ",'general assumptions'!$B$8)</f>
        <v>Derived from energy balance; value derived from energy balance with aggregation of categories and carriers to ETM plant types and carriers; see etdataset-public/eu_datasets/power_plants/20241018_power_plants_NO_RS_CH.xlsx</v>
      </c>
    </row>
    <row r="169" spans="1:7" x14ac:dyDescent="0.2">
      <c r="A169" s="1" t="s">
        <v>309</v>
      </c>
      <c r="B169" t="s">
        <v>34</v>
      </c>
      <c r="C169" t="s">
        <v>424</v>
      </c>
      <c r="D169" t="s">
        <v>413</v>
      </c>
      <c r="E169">
        <f>VLOOKUP($B169,enriched_corrected_NO!$A$60:$M$89,enriched_corrected_NO!$J$1,FALSE)</f>
        <v>0</v>
      </c>
      <c r="F169" t="s">
        <v>431</v>
      </c>
      <c r="G169" t="str">
        <f>_xlfn.CONCAT(F169,"; ",'general assumptions'!$B$8)</f>
        <v>Derived from energy balance; value derived from energy balance with aggregation of categories and carriers to ETM plant types and carriers; see etdataset-public/eu_datasets/power_plants/20241018_power_plants_NO_RS_CH.xlsx</v>
      </c>
    </row>
    <row r="170" spans="1:7" x14ac:dyDescent="0.2">
      <c r="A170" s="1" t="s">
        <v>310</v>
      </c>
      <c r="B170" t="s">
        <v>168</v>
      </c>
      <c r="C170" t="s">
        <v>424</v>
      </c>
      <c r="D170" t="s">
        <v>413</v>
      </c>
      <c r="E170">
        <f>VLOOKUP($B170,enriched_corrected_NO!$A$60:$M$89,enriched_corrected_NO!$J$1,FALSE)</f>
        <v>0</v>
      </c>
      <c r="F170" t="s">
        <v>431</v>
      </c>
      <c r="G170" t="str">
        <f>_xlfn.CONCAT(F170,"; ",'general assumptions'!$B$8)</f>
        <v>Derived from energy balance; value derived from energy balance with aggregation of categories and carriers to ETM plant types and carriers; see etdataset-public/eu_datasets/power_plants/20241018_power_plants_NO_RS_CH.xlsx</v>
      </c>
    </row>
    <row r="171" spans="1:7" x14ac:dyDescent="0.2">
      <c r="A171" s="1" t="s">
        <v>311</v>
      </c>
      <c r="B171" t="s">
        <v>121</v>
      </c>
      <c r="C171" t="s">
        <v>424</v>
      </c>
      <c r="D171" t="s">
        <v>413</v>
      </c>
      <c r="E171">
        <f>VLOOKUP($B171,enriched_corrected_NO!$A$60:$M$89,enriched_corrected_NO!$J$1,FALSE)</f>
        <v>0</v>
      </c>
      <c r="F171" t="s">
        <v>431</v>
      </c>
      <c r="G171" t="str">
        <f>_xlfn.CONCAT(F171,"; ",'general assumptions'!$B$8)</f>
        <v>Derived from energy balance; value derived from energy balance with aggregation of categories and carriers to ETM plant types and carriers; see etdataset-public/eu_datasets/power_plants/20241018_power_plants_NO_RS_CH.xlsx</v>
      </c>
    </row>
    <row r="172" spans="1:7" x14ac:dyDescent="0.2">
      <c r="A172" s="1" t="s">
        <v>312</v>
      </c>
      <c r="B172" t="s">
        <v>170</v>
      </c>
      <c r="C172" t="s">
        <v>424</v>
      </c>
      <c r="D172" t="s">
        <v>413</v>
      </c>
      <c r="E172">
        <f>VLOOKUP($B172,enriched_corrected_NO!$A$60:$M$89,enriched_corrected_NO!$J$1,FALSE)</f>
        <v>0</v>
      </c>
      <c r="F172" t="s">
        <v>431</v>
      </c>
      <c r="G172" t="str">
        <f>_xlfn.CONCAT(F172,"; ",'general assumptions'!$B$8)</f>
        <v>Derived from energy balance; value derived from energy balance with aggregation of categories and carriers to ETM plant types and carriers; see etdataset-public/eu_datasets/power_plants/20241018_power_plants_NO_RS_CH.xlsx</v>
      </c>
    </row>
    <row r="173" spans="1:7" x14ac:dyDescent="0.2">
      <c r="A173" s="1" t="s">
        <v>406</v>
      </c>
      <c r="B173" t="s">
        <v>214</v>
      </c>
      <c r="C173" t="s">
        <v>424</v>
      </c>
      <c r="D173" t="s">
        <v>413</v>
      </c>
      <c r="E173">
        <f>VLOOKUP($B173,enriched_corrected_NO!$A$60:$M$89,enriched_corrected_NO!$J$1,FALSE)</f>
        <v>0</v>
      </c>
      <c r="F173" t="s">
        <v>431</v>
      </c>
      <c r="G173" t="str">
        <f>_xlfn.CONCAT(F173,"; ",'general assumptions'!$B$8)</f>
        <v>Derived from energy balance; value derived from energy balance with aggregation of categories and carriers to ETM plant types and carriers; see etdataset-public/eu_datasets/power_plants/20241018_power_plants_NO_RS_CH.xlsx</v>
      </c>
    </row>
    <row r="174" spans="1:7" x14ac:dyDescent="0.2">
      <c r="A174" s="1" t="s">
        <v>407</v>
      </c>
      <c r="B174" t="s">
        <v>45</v>
      </c>
      <c r="C174" t="s">
        <v>424</v>
      </c>
      <c r="D174" t="s">
        <v>413</v>
      </c>
      <c r="E174">
        <f>VLOOKUP($B174,enriched_corrected_NO!$A$60:$M$89,enriched_corrected_NO!$J$1,FALSE)</f>
        <v>19888.228999999999</v>
      </c>
      <c r="F174" t="s">
        <v>431</v>
      </c>
      <c r="G174" t="str">
        <f>_xlfn.CONCAT(F174,"; ",'general assumptions'!$B$8)</f>
        <v>Derived from energy balance; value derived from energy balance with aggregation of categories and carriers to ETM plant types and carriers; see etdataset-public/eu_datasets/power_plants/20241018_power_plants_NO_RS_CH.xlsx</v>
      </c>
    </row>
    <row r="175" spans="1:7" x14ac:dyDescent="0.2">
      <c r="A175" s="1" t="s">
        <v>408</v>
      </c>
      <c r="B175" t="s">
        <v>217</v>
      </c>
      <c r="C175" t="s">
        <v>424</v>
      </c>
      <c r="D175" t="s">
        <v>413</v>
      </c>
      <c r="E175">
        <f>VLOOKUP($B175,enriched_corrected_NO!$A$60:$M$89,enriched_corrected_NO!$J$1,FALSE)</f>
        <v>0</v>
      </c>
      <c r="F175" t="s">
        <v>431</v>
      </c>
      <c r="G175" t="str">
        <f>_xlfn.CONCAT(F175,"; ",'general assumptions'!$B$8)</f>
        <v>Derived from energy balance; value derived from energy balance with aggregation of categories and carriers to ETM plant types and carriers; see etdataset-public/eu_datasets/power_plants/20241018_power_plants_NO_RS_CH.xlsx</v>
      </c>
    </row>
    <row r="176" spans="1:7" x14ac:dyDescent="0.2">
      <c r="A176" s="1" t="s">
        <v>597</v>
      </c>
      <c r="B176" t="s">
        <v>47</v>
      </c>
      <c r="C176" t="s">
        <v>424</v>
      </c>
      <c r="D176" t="s">
        <v>413</v>
      </c>
      <c r="E176">
        <f>VLOOKUP($B176,enriched_corrected_NO!$A$60:$M$89,enriched_corrected_NO!$J$1,FALSE)</f>
        <v>19.779720000000001</v>
      </c>
      <c r="F176" t="s">
        <v>431</v>
      </c>
      <c r="G176" t="str">
        <f>_xlfn.CONCAT(F176,"; ",'general assumptions'!$B$8)</f>
        <v>Derived from energy balance; value derived from energy balance with aggregation of categories and carriers to ETM plant types and carriers; see etdataset-public/eu_datasets/power_plants/20241018_power_plants_NO_RS_CH.xlsx</v>
      </c>
    </row>
    <row r="177" spans="1:7" x14ac:dyDescent="0.2">
      <c r="A177" s="1" t="s">
        <v>685</v>
      </c>
      <c r="B177" t="s">
        <v>48</v>
      </c>
      <c r="C177" t="s">
        <v>424</v>
      </c>
      <c r="D177" t="s">
        <v>413</v>
      </c>
      <c r="E177">
        <f>VLOOKUP($B177,enriched_corrected_NO!$A$60:$M$89,enriched_corrected_NO!$J$1,FALSE)</f>
        <v>19.779720000000001</v>
      </c>
      <c r="F177" t="s">
        <v>431</v>
      </c>
      <c r="G177" t="str">
        <f>_xlfn.CONCAT(F177,"; ",'general assumptions'!$B$8)</f>
        <v>Derived from energy balance; value derived from energy balance with aggregation of categories and carriers to ETM plant types and carriers; see etdataset-public/eu_datasets/power_plants/20241018_power_plants_NO_RS_CH.xlsx</v>
      </c>
    </row>
    <row r="178" spans="1:7" x14ac:dyDescent="0.2">
      <c r="A178" s="1" t="s">
        <v>317</v>
      </c>
      <c r="B178" t="s">
        <v>429</v>
      </c>
      <c r="C178" t="s">
        <v>410</v>
      </c>
      <c r="D178" t="s">
        <v>413</v>
      </c>
      <c r="E178">
        <f>VLOOKUP($B178,enriched_corrected_NO!$A$61:$M$89,enriched_corrected_NO!$H$1,FALSE)</f>
        <v>1789</v>
      </c>
      <c r="F178" t="str">
        <f>VLOOKUP($B178,enriched_corrected_NO!$A$61:$M$89,enriched_corrected_NO!$M$1,FALSE)</f>
        <v>Full load hours assumed from EU27 dataset</v>
      </c>
      <c r="G178" t="str">
        <f>_xlfn.CONCAT(F178,"; ",'general assumptions'!$B$8)</f>
        <v>Full load hours assumed from EU27 dataset; value derived from energy balance with aggregation of categories and carriers to ETM plant types and carriers; see etdataset-public/eu_datasets/power_plants/20241018_power_plants_NO_RS_CH.xlsx</v>
      </c>
    </row>
    <row r="179" spans="1:7" x14ac:dyDescent="0.2">
      <c r="A179" s="1" t="s">
        <v>318</v>
      </c>
      <c r="B179" t="s">
        <v>112</v>
      </c>
      <c r="C179" t="s">
        <v>410</v>
      </c>
      <c r="D179" t="s">
        <v>413</v>
      </c>
      <c r="E179">
        <f>VLOOKUP($B179,enriched_corrected_NO!$A$61:$M$89,enriched_corrected_NO!$H$1,FALSE)</f>
        <v>23.1</v>
      </c>
      <c r="F179" t="str">
        <f>VLOOKUP($B179,enriched_corrected_NO!$A$61:$M$89,enriched_corrected_NO!$M$1,FALSE)</f>
        <v>Derived from energy balance and installed capacity from ENTSO-E: https://transparency.entsoe.eu/generation/r2/installedGenerationCapacityAggregation/show</v>
      </c>
      <c r="G179" t="str">
        <f>_xlfn.CONCAT(F179,"; ",'general assumptions'!$B$8)</f>
        <v>Derived from energy balance and installed capacity from ENTSO-E: https://transparency.entsoe.eu/generation/r2/installedGenerationCapacityAggregation/show; value derived from energy balance with aggregation of categories and carriers to ETM plant types and carriers; see etdataset-public/eu_datasets/power_plants/20241018_power_plants_NO_RS_CH.xlsx</v>
      </c>
    </row>
    <row r="180" spans="1:7" x14ac:dyDescent="0.2">
      <c r="A180" s="1" t="s">
        <v>319</v>
      </c>
      <c r="B180" t="s">
        <v>35</v>
      </c>
      <c r="C180" t="s">
        <v>410</v>
      </c>
      <c r="D180" t="s">
        <v>413</v>
      </c>
      <c r="E180">
        <f>VLOOKUP($B180,enriched_corrected_NO!$A$61:$M$89,enriched_corrected_NO!$H$1,FALSE)</f>
        <v>4000</v>
      </c>
      <c r="F180" t="str">
        <f>VLOOKUP($B180,enriched_corrected_NO!$A$61:$M$89,enriched_corrected_NO!$M$1,FALSE)</f>
        <v>Installed capacity calculated from assumption flh</v>
      </c>
      <c r="G180" t="str">
        <f>_xlfn.CONCAT(F180,"; ",'general assumptions'!$B$8)</f>
        <v>Installed capacity calculated from assumption flh; value derived from energy balance with aggregation of categories and carriers to ETM plant types and carriers; see etdataset-public/eu_datasets/power_plants/20241018_power_plants_NO_RS_CH.xlsx</v>
      </c>
    </row>
    <row r="181" spans="1:7" x14ac:dyDescent="0.2">
      <c r="A181" s="1" t="s">
        <v>320</v>
      </c>
      <c r="B181" t="s">
        <v>119</v>
      </c>
      <c r="C181" t="s">
        <v>410</v>
      </c>
      <c r="D181" t="s">
        <v>413</v>
      </c>
      <c r="E181">
        <f>VLOOKUP($B181,enriched_corrected_NO!$A$61:$M$89,enriched_corrected_NO!$H$1,FALSE)</f>
        <v>1126</v>
      </c>
      <c r="F181" t="str">
        <f>VLOOKUP($B181,enriched_corrected_NO!$A$61:$M$89,enriched_corrected_NO!$M$1,FALSE)</f>
        <v>Full load hours assumed from EU27 dataset</v>
      </c>
      <c r="G181" t="str">
        <f>_xlfn.CONCAT(F181,"; ",'general assumptions'!$B$8)</f>
        <v>Full load hours assumed from EU27 dataset; value derived from energy balance with aggregation of categories and carriers to ETM plant types and carriers; see etdataset-public/eu_datasets/power_plants/20241018_power_plants_NO_RS_CH.xlsx</v>
      </c>
    </row>
    <row r="182" spans="1:7" x14ac:dyDescent="0.2">
      <c r="A182" s="1" t="s">
        <v>321</v>
      </c>
      <c r="B182" t="s">
        <v>136</v>
      </c>
      <c r="C182" t="s">
        <v>410</v>
      </c>
      <c r="D182" t="s">
        <v>413</v>
      </c>
      <c r="E182">
        <f>VLOOKUP($B182,enriched_corrected_NO!$A$61:$M$89,enriched_corrected_NO!$H$1,FALSE)</f>
        <v>7762.89</v>
      </c>
      <c r="F182" t="str">
        <f>VLOOKUP($B182,enriched_corrected_NO!$A$61:$M$89,enriched_corrected_NO!$M$1,FALSE)</f>
        <v>Full load hours assumed from EU27 dataset</v>
      </c>
      <c r="G182" t="str">
        <f>_xlfn.CONCAT(F182,"; ",'general assumptions'!$B$8)</f>
        <v>Full load hours assumed from EU27 dataset; value derived from energy balance with aggregation of categories and carriers to ETM plant types and carriers; see etdataset-public/eu_datasets/power_plants/20241018_power_plants_NO_RS_CH.xlsx</v>
      </c>
    </row>
    <row r="183" spans="1:7" x14ac:dyDescent="0.2">
      <c r="A183" s="1" t="s">
        <v>322</v>
      </c>
      <c r="B183" t="s">
        <v>43</v>
      </c>
      <c r="C183" t="s">
        <v>410</v>
      </c>
      <c r="D183" t="s">
        <v>413</v>
      </c>
      <c r="E183">
        <f>VLOOKUP($B183,enriched_corrected_NO!$A$61:$M$89,enriched_corrected_NO!$H$1,FALSE)</f>
        <v>3820.15</v>
      </c>
      <c r="F183" t="str">
        <f>VLOOKUP($B183,enriched_corrected_NO!$A$61:$M$89,enriched_corrected_NO!$M$1,FALSE)</f>
        <v>Derived from energy balance and installed capacity from Eurostat: https://doi.org/10.2908/NRG_INF_EPCRW</v>
      </c>
      <c r="G183" t="str">
        <f>_xlfn.CONCAT(F183,"; ",'general assumptions'!$B$8)</f>
        <v>Derived from energy balance and installed capacity from Eurostat: https://doi.org/10.2908/NRG_INF_EPCRW; value derived from energy balance with aggregation of categories and carriers to ETM plant types and carriers; see etdataset-public/eu_datasets/power_plants/20241018_power_plants_NO_RS_CH.xlsx</v>
      </c>
    </row>
    <row r="184" spans="1:7" x14ac:dyDescent="0.2">
      <c r="A184" s="1" t="s">
        <v>323</v>
      </c>
      <c r="B184" t="s">
        <v>44</v>
      </c>
      <c r="C184" t="s">
        <v>410</v>
      </c>
      <c r="D184" t="s">
        <v>413</v>
      </c>
      <c r="E184">
        <f>VLOOKUP($B184,enriched_corrected_NO!$A$61:$M$89,enriched_corrected_NO!$H$1,FALSE)</f>
        <v>3820.15</v>
      </c>
      <c r="F184" t="str">
        <f>VLOOKUP($B184,enriched_corrected_NO!$A$61:$M$89,enriched_corrected_NO!$M$1,FALSE)</f>
        <v>Full load hours assumed similar as hydro mountain</v>
      </c>
      <c r="G184" t="str">
        <f>_xlfn.CONCAT(F184,"; ",'general assumptions'!$B$8)</f>
        <v>Full load hours assumed similar as hydro mountain; value derived from energy balance with aggregation of categories and carriers to ETM plant types and carriers; see etdataset-public/eu_datasets/power_plants/20241018_power_plants_NO_RS_CH.xlsx</v>
      </c>
    </row>
    <row r="185" spans="1:7" x14ac:dyDescent="0.2">
      <c r="A185" s="1" t="s">
        <v>324</v>
      </c>
      <c r="B185" t="s">
        <v>176</v>
      </c>
      <c r="C185" t="s">
        <v>410</v>
      </c>
      <c r="D185" t="s">
        <v>413</v>
      </c>
      <c r="E185">
        <f>VLOOKUP($B185,enriched_corrected_NO!$A$61:$M$89,enriched_corrected_NO!$H$1,FALSE)</f>
        <v>7133.19</v>
      </c>
      <c r="F185" t="str">
        <f>VLOOKUP($B185,enriched_corrected_NO!$A$61:$M$89,enriched_corrected_NO!$M$1,FALSE)</f>
        <v>Full load hours assumed from EU27 dataset</v>
      </c>
      <c r="G185" t="str">
        <f>_xlfn.CONCAT(F185,"; ",'general assumptions'!$B$8)</f>
        <v>Full load hours assumed from EU27 dataset; value derived from energy balance with aggregation of categories and carriers to ETM plant types and carriers; see etdataset-public/eu_datasets/power_plants/20241018_power_plants_NO_RS_CH.xlsx</v>
      </c>
    </row>
    <row r="186" spans="1:7" x14ac:dyDescent="0.2">
      <c r="A186" s="1" t="s">
        <v>325</v>
      </c>
      <c r="B186" t="s">
        <v>177</v>
      </c>
      <c r="C186" t="s">
        <v>410</v>
      </c>
      <c r="D186" t="s">
        <v>413</v>
      </c>
      <c r="E186">
        <f>VLOOKUP($B186,enriched_corrected_NO!$A$61:$M$89,enriched_corrected_NO!$H$1,FALSE)</f>
        <v>8000</v>
      </c>
      <c r="F186" t="str">
        <f>VLOOKUP($B186,enriched_corrected_NO!$A$61:$M$89,enriched_corrected_NO!$M$1,FALSE)</f>
        <v>Full load hours assumed from EU27 dataset</v>
      </c>
      <c r="G186" t="str">
        <f>_xlfn.CONCAT(F186,"; ",'general assumptions'!$B$8)</f>
        <v>Full load hours assumed from EU27 dataset; value derived from energy balance with aggregation of categories and carriers to ETM plant types and carriers; see etdataset-public/eu_datasets/power_plants/20241018_power_plants_NO_RS_CH.xlsx</v>
      </c>
    </row>
    <row r="187" spans="1:7" x14ac:dyDescent="0.2">
      <c r="A187" s="1" t="s">
        <v>326</v>
      </c>
      <c r="B187" t="s">
        <v>212</v>
      </c>
      <c r="C187" t="s">
        <v>410</v>
      </c>
      <c r="D187" t="s">
        <v>413</v>
      </c>
      <c r="E187">
        <f>VLOOKUP($B187,enriched_corrected_NO!$A$61:$M$89,enriched_corrected_NO!$H$1,FALSE)</f>
        <v>4100</v>
      </c>
      <c r="F187" t="str">
        <f>VLOOKUP($B187,enriched_corrected_NO!$A$61:$M$89,enriched_corrected_NO!$M$1,FALSE)</f>
        <v>Full load hours assumed from EU27 dataset</v>
      </c>
      <c r="G187" t="str">
        <f>_xlfn.CONCAT(F187,"; ",'general assumptions'!$B$8)</f>
        <v>Full load hours assumed from EU27 dataset; value derived from energy balance with aggregation of categories and carriers to ETM plant types and carriers; see etdataset-public/eu_datasets/power_plants/20241018_power_plants_NO_RS_CH.xlsx</v>
      </c>
    </row>
    <row r="188" spans="1:7" x14ac:dyDescent="0.2">
      <c r="A188" s="1" t="s">
        <v>327</v>
      </c>
      <c r="B188" t="s">
        <v>84</v>
      </c>
      <c r="C188" t="s">
        <v>410</v>
      </c>
      <c r="D188" t="s">
        <v>413</v>
      </c>
      <c r="E188">
        <f>VLOOKUP($B188,enriched_corrected_NO!$A$61:$M$89,enriched_corrected_NO!$H$1,FALSE)</f>
        <v>1520.84</v>
      </c>
      <c r="F188" t="str">
        <f>VLOOKUP($B188,enriched_corrected_NO!$A$61:$M$89,enriched_corrected_NO!$M$1,FALSE)</f>
        <v>Full load hours assumed from EU27 dataset</v>
      </c>
      <c r="G188" t="str">
        <f>_xlfn.CONCAT(F188,"; ",'general assumptions'!$B$8)</f>
        <v>Full load hours assumed from EU27 dataset; value derived from energy balance with aggregation of categories and carriers to ETM plant types and carriers; see etdataset-public/eu_datasets/power_plants/20241018_power_plants_NO_RS_CH.xlsx</v>
      </c>
    </row>
    <row r="189" spans="1:7" x14ac:dyDescent="0.2">
      <c r="A189" s="1" t="s">
        <v>328</v>
      </c>
      <c r="B189" t="s">
        <v>210</v>
      </c>
      <c r="C189" t="s">
        <v>410</v>
      </c>
      <c r="D189" t="s">
        <v>413</v>
      </c>
      <c r="E189">
        <f>VLOOKUP($B189,enriched_corrected_NO!$A$61:$M$89,enriched_corrected_NO!$H$1,FALSE)</f>
        <v>1783.88</v>
      </c>
      <c r="F189" t="str">
        <f>VLOOKUP($B189,enriched_corrected_NO!$A$61:$M$89,enriched_corrected_NO!$M$1,FALSE)</f>
        <v>Full load hours assumed from EU27 dataset</v>
      </c>
      <c r="G189" t="str">
        <f>_xlfn.CONCAT(F189,"; ",'general assumptions'!$B$8)</f>
        <v>Full load hours assumed from EU27 dataset; value derived from energy balance with aggregation of categories and carriers to ETM plant types and carriers; see etdataset-public/eu_datasets/power_plants/20241018_power_plants_NO_RS_CH.xlsx</v>
      </c>
    </row>
    <row r="190" spans="1:7" x14ac:dyDescent="0.2">
      <c r="A190" s="1" t="s">
        <v>329</v>
      </c>
      <c r="B190" t="s">
        <v>129</v>
      </c>
      <c r="C190" t="s">
        <v>410</v>
      </c>
      <c r="D190" t="s">
        <v>413</v>
      </c>
      <c r="E190">
        <f>VLOOKUP($B190,enriched_corrected_NO!$A$61:$M$89,enriched_corrected_NO!$H$1,FALSE)</f>
        <v>1934.77</v>
      </c>
      <c r="F190" t="str">
        <f>VLOOKUP($B190,enriched_corrected_NO!$A$61:$M$89,enriched_corrected_NO!$M$1,FALSE)</f>
        <v>Full load hours assumed from EU27 dataset</v>
      </c>
      <c r="G190" t="str">
        <f>_xlfn.CONCAT(F190,"; ",'general assumptions'!$B$8)</f>
        <v>Full load hours assumed from EU27 dataset; value derived from energy balance with aggregation of categories and carriers to ETM plant types and carriers; see etdataset-public/eu_datasets/power_plants/20241018_power_plants_NO_RS_CH.xlsx</v>
      </c>
    </row>
    <row r="191" spans="1:7" x14ac:dyDescent="0.2">
      <c r="A191" s="1" t="s">
        <v>330</v>
      </c>
      <c r="B191" t="s">
        <v>185</v>
      </c>
      <c r="C191" t="s">
        <v>410</v>
      </c>
      <c r="D191" t="s">
        <v>413</v>
      </c>
      <c r="E191">
        <f>VLOOKUP($B191,enriched_corrected_NO!$A$61:$M$89,enriched_corrected_NO!$H$1,FALSE)</f>
        <v>4000</v>
      </c>
      <c r="F191" t="str">
        <f>VLOOKUP($B191,enriched_corrected_NO!$A$61:$M$89,enriched_corrected_NO!$M$1,FALSE)</f>
        <v>Full load hours assumed from EU27 dataset</v>
      </c>
      <c r="G191" t="str">
        <f>_xlfn.CONCAT(F191,"; ",'general assumptions'!$B$8)</f>
        <v>Full load hours assumed from EU27 dataset; value derived from energy balance with aggregation of categories and carriers to ETM plant types and carriers; see etdataset-public/eu_datasets/power_plants/20241018_power_plants_NO_RS_CH.xlsx</v>
      </c>
    </row>
    <row r="192" spans="1:7" x14ac:dyDescent="0.2">
      <c r="A192" s="1" t="s">
        <v>331</v>
      </c>
      <c r="B192" t="s">
        <v>183</v>
      </c>
      <c r="C192" t="s">
        <v>410</v>
      </c>
      <c r="D192" t="s">
        <v>413</v>
      </c>
      <c r="E192">
        <f>VLOOKUP($B192,enriched_corrected_NO!$A$61:$M$89,enriched_corrected_NO!$H$1,FALSE)</f>
        <v>1520.84</v>
      </c>
      <c r="F192" t="str">
        <f>VLOOKUP($B192,enriched_corrected_NO!$A$61:$M$89,enriched_corrected_NO!$M$1,FALSE)</f>
        <v>Full load hours assumed from EU27 dataset</v>
      </c>
      <c r="G192" t="str">
        <f>_xlfn.CONCAT(F192,"; ",'general assumptions'!$B$8)</f>
        <v>Full load hours assumed from EU27 dataset; value derived from energy balance with aggregation of categories and carriers to ETM plant types and carriers; see etdataset-public/eu_datasets/power_plants/20241018_power_plants_NO_RS_CH.xlsx</v>
      </c>
    </row>
    <row r="193" spans="1:7" x14ac:dyDescent="0.2">
      <c r="A193" s="1" t="s">
        <v>332</v>
      </c>
      <c r="B193" t="s">
        <v>96</v>
      </c>
      <c r="C193" t="s">
        <v>410</v>
      </c>
      <c r="D193" t="s">
        <v>413</v>
      </c>
      <c r="E193">
        <f>VLOOKUP($B193,enriched_corrected_NO!$A$61:$M$89,enriched_corrected_NO!$H$1,FALSE)</f>
        <v>5400</v>
      </c>
      <c r="F193" t="str">
        <f>VLOOKUP($B193,enriched_corrected_NO!$A$61:$M$89,enriched_corrected_NO!$M$1,FALSE)</f>
        <v>Full load hours assumed from EU27 dataset</v>
      </c>
      <c r="G193" t="str">
        <f>_xlfn.CONCAT(F193,"; ",'general assumptions'!$B$8)</f>
        <v>Full load hours assumed from EU27 dataset; value derived from energy balance with aggregation of categories and carriers to ETM plant types and carriers; see etdataset-public/eu_datasets/power_plants/20241018_power_plants_NO_RS_CH.xlsx</v>
      </c>
    </row>
    <row r="194" spans="1:7" x14ac:dyDescent="0.2">
      <c r="A194" s="1" t="s">
        <v>333</v>
      </c>
      <c r="B194" t="s">
        <v>34</v>
      </c>
      <c r="C194" t="s">
        <v>410</v>
      </c>
      <c r="D194" t="s">
        <v>413</v>
      </c>
      <c r="E194">
        <f>VLOOKUP($B194,enriched_corrected_NO!$A$61:$M$89,enriched_corrected_NO!$H$1,FALSE)</f>
        <v>2743.68</v>
      </c>
      <c r="F194" t="str">
        <f>VLOOKUP($B194,enriched_corrected_NO!$A$61:$M$89,enriched_corrected_NO!$M$1,FALSE)</f>
        <v>Full load hours assumed from EU27 dataset</v>
      </c>
      <c r="G194" t="str">
        <f>_xlfn.CONCAT(F194,"; ",'general assumptions'!$B$8)</f>
        <v>Full load hours assumed from EU27 dataset; value derived from energy balance with aggregation of categories and carriers to ETM plant types and carriers; see etdataset-public/eu_datasets/power_plants/20241018_power_plants_NO_RS_CH.xlsx</v>
      </c>
    </row>
    <row r="195" spans="1:7" x14ac:dyDescent="0.2">
      <c r="A195" s="1" t="s">
        <v>334</v>
      </c>
      <c r="B195" t="s">
        <v>168</v>
      </c>
      <c r="C195" t="s">
        <v>410</v>
      </c>
      <c r="D195" t="s">
        <v>413</v>
      </c>
      <c r="E195">
        <f>VLOOKUP($B195,enriched_corrected_NO!$A$61:$M$89,enriched_corrected_NO!$H$1,FALSE)</f>
        <v>4038.75</v>
      </c>
      <c r="F195" t="str">
        <f>VLOOKUP($B195,enriched_corrected_NO!$A$61:$M$89,enriched_corrected_NO!$M$1,FALSE)</f>
        <v>Full load hours assumed from EU27 dataset</v>
      </c>
      <c r="G195" t="str">
        <f>_xlfn.CONCAT(F195,"; ",'general assumptions'!$B$8)</f>
        <v>Full load hours assumed from EU27 dataset; value derived from energy balance with aggregation of categories and carriers to ETM plant types and carriers; see etdataset-public/eu_datasets/power_plants/20241018_power_plants_NO_RS_CH.xlsx</v>
      </c>
    </row>
    <row r="196" spans="1:7" x14ac:dyDescent="0.2">
      <c r="A196" s="1" t="s">
        <v>335</v>
      </c>
      <c r="B196" t="s">
        <v>121</v>
      </c>
      <c r="C196" t="s">
        <v>410</v>
      </c>
      <c r="D196" t="s">
        <v>413</v>
      </c>
      <c r="E196">
        <f>VLOOKUP($B196,enriched_corrected_NO!$A$61:$M$89,enriched_corrected_NO!$H$1,FALSE)</f>
        <v>1934.77</v>
      </c>
      <c r="F196" t="str">
        <f>VLOOKUP($B196,enriched_corrected_NO!$A$61:$M$89,enriched_corrected_NO!$M$1,FALSE)</f>
        <v>Full load hours assumed from EU27 dataset</v>
      </c>
      <c r="G196" t="str">
        <f>_xlfn.CONCAT(F196,"; ",'general assumptions'!$B$8)</f>
        <v>Full load hours assumed from EU27 dataset; value derived from energy balance with aggregation of categories and carriers to ETM plant types and carriers; see etdataset-public/eu_datasets/power_plants/20241018_power_plants_NO_RS_CH.xlsx</v>
      </c>
    </row>
    <row r="197" spans="1:7" x14ac:dyDescent="0.2">
      <c r="A197" s="1" t="s">
        <v>336</v>
      </c>
      <c r="B197" t="s">
        <v>170</v>
      </c>
      <c r="C197" t="s">
        <v>410</v>
      </c>
      <c r="D197" t="s">
        <v>413</v>
      </c>
      <c r="E197">
        <f>VLOOKUP($B197,enriched_corrected_NO!$A$61:$M$89,enriched_corrected_NO!$H$1,FALSE)</f>
        <v>7500</v>
      </c>
      <c r="F197" t="str">
        <f>VLOOKUP($B197,enriched_corrected_NO!$A$61:$M$89,enriched_corrected_NO!$M$1,FALSE)</f>
        <v>Full load hours assumed from EU27 dataset</v>
      </c>
      <c r="G197" t="str">
        <f>_xlfn.CONCAT(F197,"; ",'general assumptions'!$B$8)</f>
        <v>Full load hours assumed from EU27 dataset; value derived from energy balance with aggregation of categories and carriers to ETM plant types and carriers; see etdataset-public/eu_datasets/power_plants/20241018_power_plants_NO_RS_CH.xlsx</v>
      </c>
    </row>
    <row r="198" spans="1:7" x14ac:dyDescent="0.2">
      <c r="A198" s="1" t="s">
        <v>337</v>
      </c>
      <c r="B198" t="s">
        <v>214</v>
      </c>
      <c r="C198" t="s">
        <v>410</v>
      </c>
      <c r="D198" t="s">
        <v>413</v>
      </c>
      <c r="E198">
        <f>VLOOKUP($B198,enriched_corrected_NO!$A$61:$M$89,enriched_corrected_NO!$H$1,FALSE)</f>
        <v>2951.19</v>
      </c>
      <c r="F198" t="str">
        <f>VLOOKUP($B198,enriched_corrected_NO!$A$61:$M$89,enriched_corrected_NO!$M$1,FALSE)</f>
        <v>Full load hours assumed similar as flh of wind inland</v>
      </c>
      <c r="G198" t="str">
        <f>_xlfn.CONCAT(F198,"; ",'general assumptions'!$B$8)</f>
        <v>Full load hours assumed similar as flh of wind inland; value derived from energy balance with aggregation of categories and carriers to ETM plant types and carriers; see etdataset-public/eu_datasets/power_plants/20241018_power_plants_NO_RS_CH.xlsx</v>
      </c>
    </row>
    <row r="199" spans="1:7" x14ac:dyDescent="0.2">
      <c r="A199" s="1" t="s">
        <v>338</v>
      </c>
      <c r="B199" t="s">
        <v>45</v>
      </c>
      <c r="C199" t="s">
        <v>410</v>
      </c>
      <c r="D199" t="s">
        <v>413</v>
      </c>
      <c r="E199">
        <f>VLOOKUP($B199,enriched_corrected_NO!$A$61:$M$89,enriched_corrected_NO!$H$1,FALSE)</f>
        <v>1895.85</v>
      </c>
      <c r="F199" t="str">
        <f>VLOOKUP($B199,enriched_corrected_NO!$A$61:$M$89,enriched_corrected_NO!$M$1,FALSE)</f>
        <v>Derived from energy balance and installed capacity from Eurostat: https://doi.org/10.2908/NRG_INF_EPCRW</v>
      </c>
      <c r="G199" t="str">
        <f>_xlfn.CONCAT(F199,"; ",'general assumptions'!$B$8)</f>
        <v>Derived from energy balance and installed capacity from Eurostat: https://doi.org/10.2908/NRG_INF_EPCRW; value derived from energy balance with aggregation of categories and carriers to ETM plant types and carriers; see etdataset-public/eu_datasets/power_plants/20241018_power_plants_NO_RS_CH.xlsx</v>
      </c>
    </row>
    <row r="200" spans="1:7" x14ac:dyDescent="0.2">
      <c r="A200" s="1" t="s">
        <v>365</v>
      </c>
      <c r="B200" t="s">
        <v>217</v>
      </c>
      <c r="C200" t="s">
        <v>410</v>
      </c>
      <c r="D200" t="s">
        <v>413</v>
      </c>
      <c r="E200">
        <f>VLOOKUP($B200,enriched_corrected_NO!$A$61:$M$89,enriched_corrected_NO!$H$1,FALSE)</f>
        <v>2951.19</v>
      </c>
      <c r="F200" t="str">
        <f>VLOOKUP($B200,enriched_corrected_NO!$A$61:$M$89,enriched_corrected_NO!$M$1,FALSE)</f>
        <v>Full load hours assumed from EU27 dataset</v>
      </c>
      <c r="G200" t="str">
        <f>_xlfn.CONCAT(F200,"; ",'general assumptions'!$B$8)</f>
        <v>Full load hours assumed from EU27 dataset; value derived from energy balance with aggregation of categories and carriers to ETM plant types and carriers; see etdataset-public/eu_datasets/power_plants/20241018_power_plants_NO_RS_CH.xlsx</v>
      </c>
    </row>
    <row r="201" spans="1:7" x14ac:dyDescent="0.2">
      <c r="A201" s="1" t="s">
        <v>366</v>
      </c>
      <c r="B201" t="s">
        <v>48</v>
      </c>
      <c r="C201" t="s">
        <v>410</v>
      </c>
      <c r="D201" t="s">
        <v>413</v>
      </c>
      <c r="E201">
        <f>VLOOKUP($B201,enriched_corrected_NO!$A$61:$M$89,enriched_corrected_NO!$H$1,FALSE)</f>
        <v>107.17</v>
      </c>
      <c r="F201" t="str">
        <f>VLOOKUP($B201,enriched_corrected_NO!$A$61:$M$89,enriched_corrected_NO!$M$1,FALSE)</f>
        <v>Derived from energy balance and installed capacity from Eurostat: https://doi.org/10.2908/NRG_INF_EPCRW</v>
      </c>
      <c r="G201" t="str">
        <f>_xlfn.CONCAT(F201,"; ",'general assumptions'!$B$8)</f>
        <v>Derived from energy balance and installed capacity from Eurostat: https://doi.org/10.2908/NRG_INF_EPCRW; value derived from energy balance with aggregation of categories and carriers to ETM plant types and carriers; see etdataset-public/eu_datasets/power_plants/20241018_power_plants_NO_RS_CH.xlsx</v>
      </c>
    </row>
    <row r="202" spans="1:7" x14ac:dyDescent="0.2">
      <c r="A202" s="1" t="s">
        <v>339</v>
      </c>
      <c r="B202" t="s">
        <v>197</v>
      </c>
      <c r="C202" t="s">
        <v>410</v>
      </c>
      <c r="D202" t="s">
        <v>413</v>
      </c>
      <c r="E202">
        <f>VLOOKUP($B202,enriched_corrected_NO!$A$61:$M$89,enriched_corrected_NO!$H$1,FALSE)</f>
        <v>107.17</v>
      </c>
      <c r="F202" t="str">
        <f>VLOOKUP($B202,enriched_corrected_NO!$A$61:$M$89,enriched_corrected_NO!$M$1,FALSE)</f>
        <v>Derived from energy balance and installed capacity from Eurostat: https://doi.org/10.2908/NRG_INF_EPCRW</v>
      </c>
      <c r="G202" t="str">
        <f>_xlfn.CONCAT(F202,"; ",'general assumptions'!$B$8)</f>
        <v>Derived from energy balance and installed capacity from Eurostat: https://doi.org/10.2908/NRG_INF_EPCRW; value derived from energy balance with aggregation of categories and carriers to ETM plant types and carriers; see etdataset-public/eu_datasets/power_plants/20241018_power_plants_NO_RS_CH.xlsx</v>
      </c>
    </row>
  </sheetData>
  <sortState xmlns:xlrd2="http://schemas.microsoft.com/office/spreadsheetml/2017/richdata2" ref="A2:B202">
    <sortCondition ref="B2:B202"/>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8B7F9-AD83-1A45-AD96-6A07F064098B}">
  <sheetPr>
    <tabColor theme="9"/>
  </sheetPr>
  <dimension ref="A1:G202"/>
  <sheetViews>
    <sheetView zoomScale="125" workbookViewId="0">
      <selection activeCell="F19" sqref="F19"/>
    </sheetView>
  </sheetViews>
  <sheetFormatPr baseColWidth="10" defaultRowHeight="16" x14ac:dyDescent="0.2"/>
  <cols>
    <col min="1" max="1" width="72.5" customWidth="1"/>
    <col min="2" max="2" width="45.1640625" bestFit="1" customWidth="1"/>
    <col min="3" max="3" width="18.33203125" bestFit="1" customWidth="1"/>
  </cols>
  <sheetData>
    <row r="1" spans="1:7" s="2" customFormat="1" x14ac:dyDescent="0.2">
      <c r="A1" s="4" t="s">
        <v>418</v>
      </c>
      <c r="B1" s="2" t="s">
        <v>428</v>
      </c>
      <c r="C1" s="2" t="s">
        <v>56</v>
      </c>
      <c r="D1" s="2" t="s">
        <v>412</v>
      </c>
      <c r="E1" s="2" t="s">
        <v>417</v>
      </c>
      <c r="F1" s="2" t="s">
        <v>65</v>
      </c>
      <c r="G1" s="2" t="s">
        <v>1017</v>
      </c>
    </row>
    <row r="2" spans="1:7" x14ac:dyDescent="0.2">
      <c r="A2" s="1" t="s">
        <v>222</v>
      </c>
      <c r="B2" t="s">
        <v>66</v>
      </c>
      <c r="C2" t="s">
        <v>426</v>
      </c>
      <c r="D2" t="s">
        <v>68</v>
      </c>
      <c r="E2">
        <f>VLOOKUP($B2,enriched_corrected_RS!$A$1:$M$28,enriched_corrected_RS!$F$1,FALSE)*100</f>
        <v>30</v>
      </c>
      <c r="F2" t="s">
        <v>430</v>
      </c>
      <c r="G2" t="str">
        <f>_xlfn.CONCAT(F2,"; ",'general assumptions'!$B$8)</f>
        <v>Assumption; value derived from energy balance with aggregation of categories and carriers to ETM plant types and carriers; see etdataset-public/eu_datasets/power_plants/20241018_power_plants_NO_RS_CH.xlsx</v>
      </c>
    </row>
    <row r="3" spans="1:7" x14ac:dyDescent="0.2">
      <c r="A3" s="1" t="s">
        <v>224</v>
      </c>
      <c r="B3" t="s">
        <v>71</v>
      </c>
      <c r="C3" t="s">
        <v>426</v>
      </c>
      <c r="D3" t="s">
        <v>68</v>
      </c>
      <c r="E3">
        <f>VLOOKUP($B3,enriched_corrected_RS!$A$1:$M$28,enriched_corrected_RS!$F$1,FALSE)*100</f>
        <v>30</v>
      </c>
      <c r="F3" t="s">
        <v>430</v>
      </c>
      <c r="G3" t="str">
        <f>_xlfn.CONCAT(F3,"; ",'general assumptions'!$B$8)</f>
        <v>Assumption; value derived from energy balance with aggregation of categories and carriers to ETM plant types and carriers; see etdataset-public/eu_datasets/power_plants/20241018_power_plants_NO_RS_CH.xlsx</v>
      </c>
    </row>
    <row r="4" spans="1:7" x14ac:dyDescent="0.2">
      <c r="A4" s="1" t="s">
        <v>226</v>
      </c>
      <c r="B4" t="s">
        <v>69</v>
      </c>
      <c r="C4" t="s">
        <v>426</v>
      </c>
      <c r="D4" t="s">
        <v>68</v>
      </c>
      <c r="E4">
        <f>VLOOKUP($B4,enriched_corrected_RS!$A$1:$M$28,enriched_corrected_RS!$F$1,FALSE)*100</f>
        <v>30</v>
      </c>
      <c r="F4" t="s">
        <v>430</v>
      </c>
      <c r="G4" t="str">
        <f>_xlfn.CONCAT(F4,"; ",'general assumptions'!$B$8)</f>
        <v>Assumption; value derived from energy balance with aggregation of categories and carriers to ETM plant types and carriers; see etdataset-public/eu_datasets/power_plants/20241018_power_plants_NO_RS_CH.xlsx</v>
      </c>
    </row>
    <row r="5" spans="1:7" x14ac:dyDescent="0.2">
      <c r="A5" s="1" t="s">
        <v>228</v>
      </c>
      <c r="B5" t="s">
        <v>36</v>
      </c>
      <c r="C5" t="s">
        <v>426</v>
      </c>
      <c r="D5" t="s">
        <v>68</v>
      </c>
      <c r="E5">
        <f>VLOOKUP($B5,enriched_corrected_RS!$A$1:$M$28,enriched_corrected_RS!$F$1,FALSE)*100</f>
        <v>28.599999999999998</v>
      </c>
      <c r="F5" t="s">
        <v>431</v>
      </c>
      <c r="G5" t="str">
        <f>_xlfn.CONCAT(F5,"; ",'general assumptions'!$B$8)</f>
        <v>Derived from energy balance; value derived from energy balance with aggregation of categories and carriers to ETM plant types and carriers; see etdataset-public/eu_datasets/power_plants/20241018_power_plants_NO_RS_CH.xlsx</v>
      </c>
    </row>
    <row r="6" spans="1:7" x14ac:dyDescent="0.2">
      <c r="A6" s="1" t="s">
        <v>230</v>
      </c>
      <c r="B6" t="s">
        <v>73</v>
      </c>
      <c r="C6" t="s">
        <v>426</v>
      </c>
      <c r="D6" t="s">
        <v>68</v>
      </c>
      <c r="E6">
        <f>VLOOKUP($B6,enriched_corrected_RS!$A$1:$M$28,enriched_corrected_RS!$F$1,FALSE)*100</f>
        <v>30</v>
      </c>
      <c r="F6" t="s">
        <v>430</v>
      </c>
      <c r="G6" t="str">
        <f>_xlfn.CONCAT(F6,"; ",'general assumptions'!$B$8)</f>
        <v>Assumption; value derived from energy balance with aggregation of categories and carriers to ETM plant types and carriers; see etdataset-public/eu_datasets/power_plants/20241018_power_plants_NO_RS_CH.xlsx</v>
      </c>
    </row>
    <row r="7" spans="1:7" x14ac:dyDescent="0.2">
      <c r="A7" s="1" t="s">
        <v>232</v>
      </c>
      <c r="B7" t="s">
        <v>37</v>
      </c>
      <c r="C7" t="s">
        <v>426</v>
      </c>
      <c r="D7" t="s">
        <v>68</v>
      </c>
      <c r="E7">
        <f>VLOOKUP($B7,enriched_corrected_RS!$A$1:$M$28,enriched_corrected_RS!$F$1,FALSE)*100</f>
        <v>30</v>
      </c>
      <c r="F7" t="s">
        <v>430</v>
      </c>
      <c r="G7" t="str">
        <f>_xlfn.CONCAT(F7,"; ",'general assumptions'!$B$8)</f>
        <v>Assumption; value derived from energy balance with aggregation of categories and carriers to ETM plant types and carriers; see etdataset-public/eu_datasets/power_plants/20241018_power_plants_NO_RS_CH.xlsx</v>
      </c>
    </row>
    <row r="8" spans="1:7" x14ac:dyDescent="0.2">
      <c r="A8" s="1" t="s">
        <v>234</v>
      </c>
      <c r="B8" t="s">
        <v>41</v>
      </c>
      <c r="C8" t="s">
        <v>426</v>
      </c>
      <c r="D8" t="s">
        <v>68</v>
      </c>
      <c r="E8">
        <f>VLOOKUP($B8,enriched_corrected_RS!$A$1:$M$28,enriched_corrected_RS!$F$1,FALSE)*100</f>
        <v>18.5</v>
      </c>
      <c r="F8" t="s">
        <v>431</v>
      </c>
      <c r="G8" t="str">
        <f>_xlfn.CONCAT(F8,"; ",'general assumptions'!$B$8)</f>
        <v>Derived from energy balance; value derived from energy balance with aggregation of categories and carriers to ETM plant types and carriers; see etdataset-public/eu_datasets/power_plants/20241018_power_plants_NO_RS_CH.xlsx</v>
      </c>
    </row>
    <row r="9" spans="1:7" x14ac:dyDescent="0.2">
      <c r="A9" s="1" t="s">
        <v>236</v>
      </c>
      <c r="B9" t="s">
        <v>39</v>
      </c>
      <c r="C9" t="s">
        <v>426</v>
      </c>
      <c r="D9" t="s">
        <v>68</v>
      </c>
      <c r="E9">
        <f>VLOOKUP($B9,enriched_corrected_RS!$A$1:$M$28,enriched_corrected_RS!$F$1,FALSE)*100</f>
        <v>84.399999999999991</v>
      </c>
      <c r="F9" t="s">
        <v>431</v>
      </c>
      <c r="G9" t="str">
        <f>_xlfn.CONCAT(F9,"; ",'general assumptions'!$B$8)</f>
        <v>Derived from energy balance; value derived from energy balance with aggregation of categories and carriers to ETM plant types and carriers; see etdataset-public/eu_datasets/power_plants/20241018_power_plants_NO_RS_CH.xlsx</v>
      </c>
    </row>
    <row r="10" spans="1:7" x14ac:dyDescent="0.2">
      <c r="A10" s="1" t="s">
        <v>238</v>
      </c>
      <c r="B10" t="s">
        <v>187</v>
      </c>
      <c r="C10" t="s">
        <v>426</v>
      </c>
      <c r="D10" t="s">
        <v>68</v>
      </c>
      <c r="E10">
        <f>VLOOKUP($B10,enriched_corrected_RS!$A$1:$M$28,enriched_corrected_RS!$F$1,FALSE)*100</f>
        <v>8</v>
      </c>
      <c r="F10" t="s">
        <v>430</v>
      </c>
      <c r="G10" t="str">
        <f>_xlfn.CONCAT(F10,"; ",'general assumptions'!$B$8)</f>
        <v>Assumption; value derived from energy balance with aggregation of categories and carriers to ETM plant types and carriers; see etdataset-public/eu_datasets/power_plants/20241018_power_plants_NO_RS_CH.xlsx</v>
      </c>
    </row>
    <row r="11" spans="1:7" x14ac:dyDescent="0.2">
      <c r="A11" s="1" t="s">
        <v>240</v>
      </c>
      <c r="B11" t="s">
        <v>191</v>
      </c>
      <c r="C11" t="s">
        <v>426</v>
      </c>
      <c r="D11" t="s">
        <v>68</v>
      </c>
      <c r="E11">
        <f>VLOOKUP($B11,enriched_corrected_RS!$A$1:$M$28,enriched_corrected_RS!$F$1,FALSE)*100</f>
        <v>30</v>
      </c>
      <c r="F11" t="s">
        <v>430</v>
      </c>
      <c r="G11" t="str">
        <f>_xlfn.CONCAT(F11,"; ",'general assumptions'!$B$8)</f>
        <v>Assumption; value derived from energy balance with aggregation of categories and carriers to ETM plant types and carriers; see etdataset-public/eu_datasets/power_plants/20241018_power_plants_NO_RS_CH.xlsx</v>
      </c>
    </row>
    <row r="12" spans="1:7" x14ac:dyDescent="0.2">
      <c r="A12" s="1" t="s">
        <v>242</v>
      </c>
      <c r="B12" t="s">
        <v>172</v>
      </c>
      <c r="C12" t="s">
        <v>426</v>
      </c>
      <c r="D12" t="s">
        <v>68</v>
      </c>
      <c r="E12">
        <f>VLOOKUP($B12,enriched_corrected_RS!$A$1:$M$28,enriched_corrected_RS!$F$1,FALSE)*100</f>
        <v>34.1</v>
      </c>
      <c r="F12" t="s">
        <v>431</v>
      </c>
      <c r="G12" t="str">
        <f>_xlfn.CONCAT(F12,"; ",'general assumptions'!$B$8)</f>
        <v>Derived from energy balance; value derived from energy balance with aggregation of categories and carriers to ETM plant types and carriers; see etdataset-public/eu_datasets/power_plants/20241018_power_plants_NO_RS_CH.xlsx</v>
      </c>
    </row>
    <row r="13" spans="1:7" x14ac:dyDescent="0.2">
      <c r="A13" s="1" t="s">
        <v>270</v>
      </c>
      <c r="B13" t="s">
        <v>150</v>
      </c>
      <c r="C13" t="s">
        <v>426</v>
      </c>
      <c r="D13" t="s">
        <v>68</v>
      </c>
      <c r="E13">
        <f>VLOOKUP($B13,enriched_corrected_RS!$A$1:$M$28,enriched_corrected_RS!$F$1,FALSE)*100</f>
        <v>30</v>
      </c>
      <c r="F13" t="s">
        <v>430</v>
      </c>
      <c r="G13" t="str">
        <f>_xlfn.CONCAT(F13,"; ",'general assumptions'!$B$8)</f>
        <v>Assumption; value derived from energy balance with aggregation of categories and carriers to ETM plant types and carriers; see etdataset-public/eu_datasets/power_plants/20241018_power_plants_NO_RS_CH.xlsx</v>
      </c>
    </row>
    <row r="14" spans="1:7" x14ac:dyDescent="0.2">
      <c r="A14" s="1" t="s">
        <v>272</v>
      </c>
      <c r="B14" t="s">
        <v>152</v>
      </c>
      <c r="C14" t="s">
        <v>426</v>
      </c>
      <c r="D14" t="s">
        <v>68</v>
      </c>
      <c r="E14">
        <f>VLOOKUP($B14,enriched_corrected_RS!$A$1:$M$28,enriched_corrected_RS!$F$1,FALSE)*100</f>
        <v>30</v>
      </c>
      <c r="F14" t="s">
        <v>430</v>
      </c>
      <c r="G14" t="str">
        <f>_xlfn.CONCAT(F14,"; ",'general assumptions'!$B$8)</f>
        <v>Assumption; value derived from energy balance with aggregation of categories and carriers to ETM plant types and carriers; see etdataset-public/eu_datasets/power_plants/20241018_power_plants_NO_RS_CH.xlsx</v>
      </c>
    </row>
    <row r="15" spans="1:7" x14ac:dyDescent="0.2">
      <c r="A15" s="1" t="s">
        <v>274</v>
      </c>
      <c r="B15" t="s">
        <v>154</v>
      </c>
      <c r="C15" t="s">
        <v>426</v>
      </c>
      <c r="D15" t="s">
        <v>68</v>
      </c>
      <c r="E15">
        <f>VLOOKUP($B15,enriched_corrected_RS!$A$1:$M$28,enriched_corrected_RS!$F$1,FALSE)*100</f>
        <v>30</v>
      </c>
      <c r="F15" t="s">
        <v>430</v>
      </c>
      <c r="G15" t="str">
        <f>_xlfn.CONCAT(F15,"; ",'general assumptions'!$B$8)</f>
        <v>Assumption; value derived from energy balance with aggregation of categories and carriers to ETM plant types and carriers; see etdataset-public/eu_datasets/power_plants/20241018_power_plants_NO_RS_CH.xlsx</v>
      </c>
    </row>
    <row r="16" spans="1:7" x14ac:dyDescent="0.2">
      <c r="A16" s="1" t="s">
        <v>276</v>
      </c>
      <c r="B16" t="s">
        <v>160</v>
      </c>
      <c r="C16" t="s">
        <v>426</v>
      </c>
      <c r="D16" t="s">
        <v>68</v>
      </c>
      <c r="E16">
        <f>VLOOKUP($B16,enriched_corrected_RS!$A$1:$M$28,enriched_corrected_RS!$F$1,FALSE)*100</f>
        <v>30</v>
      </c>
      <c r="F16" t="s">
        <v>430</v>
      </c>
      <c r="G16" t="str">
        <f>_xlfn.CONCAT(F16,"; ",'general assumptions'!$B$8)</f>
        <v>Assumption; value derived from energy balance with aggregation of categories and carriers to ETM plant types and carriers; see etdataset-public/eu_datasets/power_plants/20241018_power_plants_NO_RS_CH.xlsx</v>
      </c>
    </row>
    <row r="17" spans="1:7" x14ac:dyDescent="0.2">
      <c r="A17" s="1" t="s">
        <v>278</v>
      </c>
      <c r="B17" t="s">
        <v>166</v>
      </c>
      <c r="C17" t="s">
        <v>426</v>
      </c>
      <c r="D17" t="s">
        <v>68</v>
      </c>
      <c r="E17">
        <f>VLOOKUP($B17,enriched_corrected_RS!$A$1:$M$28,enriched_corrected_RS!$F$1,FALSE)*100</f>
        <v>30</v>
      </c>
      <c r="F17" t="s">
        <v>430</v>
      </c>
      <c r="G17" t="str">
        <f>_xlfn.CONCAT(F17,"; ",'general assumptions'!$B$8)</f>
        <v>Assumption; value derived from energy balance with aggregation of categories and carriers to ETM plant types and carriers; see etdataset-public/eu_datasets/power_plants/20241018_power_plants_NO_RS_CH.xlsx</v>
      </c>
    </row>
    <row r="18" spans="1:7" x14ac:dyDescent="0.2">
      <c r="A18" s="1" t="s">
        <v>280</v>
      </c>
      <c r="B18" t="s">
        <v>146</v>
      </c>
      <c r="C18" t="s">
        <v>426</v>
      </c>
      <c r="D18" t="s">
        <v>68</v>
      </c>
      <c r="E18">
        <f>VLOOKUP($B18,enriched_corrected_RS!$A$1:$M$28,enriched_corrected_RS!$F$1,FALSE)*100</f>
        <v>30</v>
      </c>
      <c r="F18" t="s">
        <v>430</v>
      </c>
      <c r="G18" t="str">
        <f>_xlfn.CONCAT(F18,"; ",'general assumptions'!$B$8)</f>
        <v>Assumption; value derived from energy balance with aggregation of categories and carriers to ETM plant types and carriers; see etdataset-public/eu_datasets/power_plants/20241018_power_plants_NO_RS_CH.xlsx</v>
      </c>
    </row>
    <row r="19" spans="1:7" x14ac:dyDescent="0.2">
      <c r="A19" s="1" t="s">
        <v>286</v>
      </c>
      <c r="B19" t="s">
        <v>36</v>
      </c>
      <c r="C19" t="s">
        <v>424</v>
      </c>
      <c r="D19" t="s">
        <v>68</v>
      </c>
      <c r="E19">
        <f>VLOOKUP($B19,enriched_corrected_RS!$A$1:$M$28,enriched_corrected_RS!$J$1,FALSE)</f>
        <v>2851.1770000000001</v>
      </c>
      <c r="F19" t="s">
        <v>434</v>
      </c>
      <c r="G19" t="str">
        <f>_xlfn.CONCAT(F19,"; ",'general assumptions'!$B$8)</f>
        <v>Derived from energy balance, assumption all to HT; value derived from energy balance with aggregation of categories and carriers to ETM plant types and carriers; see etdataset-public/eu_datasets/power_plants/20241018_power_plants_NO_RS_CH.xlsx</v>
      </c>
    </row>
    <row r="20" spans="1:7" x14ac:dyDescent="0.2">
      <c r="A20" s="1" t="s">
        <v>287</v>
      </c>
      <c r="B20" t="s">
        <v>117</v>
      </c>
      <c r="C20" t="s">
        <v>424</v>
      </c>
      <c r="D20" t="s">
        <v>68</v>
      </c>
      <c r="E20">
        <f>VLOOKUP($B20,enriched_corrected_RS!$A$1:$M$28,enriched_corrected_RS!$J$1,FALSE)</f>
        <v>0</v>
      </c>
      <c r="F20" t="s">
        <v>434</v>
      </c>
      <c r="G20" t="str">
        <f>_xlfn.CONCAT(F20,"; ",'general assumptions'!$B$8)</f>
        <v>Derived from energy balance, assumption all to HT; value derived from energy balance with aggregation of categories and carriers to ETM plant types and carriers; see etdataset-public/eu_datasets/power_plants/20241018_power_plants_NO_RS_CH.xlsx</v>
      </c>
    </row>
    <row r="21" spans="1:7" x14ac:dyDescent="0.2">
      <c r="A21" s="1" t="s">
        <v>393</v>
      </c>
      <c r="B21" t="s">
        <v>73</v>
      </c>
      <c r="C21" t="s">
        <v>424</v>
      </c>
      <c r="D21" t="s">
        <v>68</v>
      </c>
      <c r="E21">
        <f>VLOOKUP($B21,enriched_corrected_RS!$A$1:$M$28,enriched_corrected_RS!$J$1,FALSE)</f>
        <v>0</v>
      </c>
      <c r="F21" t="s">
        <v>434</v>
      </c>
      <c r="G21" t="str">
        <f>_xlfn.CONCAT(F21,"; ",'general assumptions'!$B$8)</f>
        <v>Derived from energy balance, assumption all to HT; value derived from energy balance with aggregation of categories and carriers to ETM plant types and carriers; see etdataset-public/eu_datasets/power_plants/20241018_power_plants_NO_RS_CH.xlsx</v>
      </c>
    </row>
    <row r="22" spans="1:7" x14ac:dyDescent="0.2">
      <c r="A22" s="1" t="s">
        <v>288</v>
      </c>
      <c r="B22" t="s">
        <v>37</v>
      </c>
      <c r="C22" t="s">
        <v>424</v>
      </c>
      <c r="D22" t="s">
        <v>68</v>
      </c>
      <c r="E22">
        <f>VLOOKUP($B22,enriched_corrected_RS!$A$1:$M$28,enriched_corrected_RS!$J$1,FALSE)</f>
        <v>0</v>
      </c>
      <c r="F22" t="s">
        <v>434</v>
      </c>
      <c r="G22" t="str">
        <f>_xlfn.CONCAT(F22,"; ",'general assumptions'!$B$8)</f>
        <v>Derived from energy balance, assumption all to HT; value derived from energy balance with aggregation of categories and carriers to ETM plant types and carriers; see etdataset-public/eu_datasets/power_plants/20241018_power_plants_NO_RS_CH.xlsx</v>
      </c>
    </row>
    <row r="23" spans="1:7" x14ac:dyDescent="0.2">
      <c r="A23" s="1" t="s">
        <v>394</v>
      </c>
      <c r="B23" t="s">
        <v>75</v>
      </c>
      <c r="C23" t="s">
        <v>424</v>
      </c>
      <c r="D23" t="s">
        <v>68</v>
      </c>
      <c r="E23">
        <f>VLOOKUP($B23,enriched_corrected_RS!$A$1:$M$28,enriched_corrected_RS!$J$1,FALSE)</f>
        <v>0</v>
      </c>
      <c r="F23" t="s">
        <v>434</v>
      </c>
      <c r="G23" t="str">
        <f>_xlfn.CONCAT(F23,"; ",'general assumptions'!$B$8)</f>
        <v>Derived from energy balance, assumption all to HT; value derived from energy balance with aggregation of categories and carriers to ETM plant types and carriers; see etdataset-public/eu_datasets/power_plants/20241018_power_plants_NO_RS_CH.xlsx</v>
      </c>
    </row>
    <row r="24" spans="1:7" x14ac:dyDescent="0.2">
      <c r="A24" s="1" t="s">
        <v>289</v>
      </c>
      <c r="B24" t="s">
        <v>127</v>
      </c>
      <c r="C24" t="s">
        <v>424</v>
      </c>
      <c r="D24" t="s">
        <v>68</v>
      </c>
      <c r="E24">
        <f>VLOOKUP($B24,enriched_corrected_RS!$A$1:$M$28,enriched_corrected_RS!$J$1,FALSE)</f>
        <v>0</v>
      </c>
      <c r="F24" t="s">
        <v>434</v>
      </c>
      <c r="G24" t="str">
        <f>_xlfn.CONCAT(F24,"; ",'general assumptions'!$B$8)</f>
        <v>Derived from energy balance, assumption all to HT; value derived from energy balance with aggregation of categories and carriers to ETM plant types and carriers; see etdataset-public/eu_datasets/power_plants/20241018_power_plants_NO_RS_CH.xlsx</v>
      </c>
    </row>
    <row r="25" spans="1:7" x14ac:dyDescent="0.2">
      <c r="A25" s="1" t="s">
        <v>395</v>
      </c>
      <c r="B25" t="s">
        <v>41</v>
      </c>
      <c r="C25" t="s">
        <v>424</v>
      </c>
      <c r="D25" t="s">
        <v>68</v>
      </c>
      <c r="E25">
        <f>VLOOKUP($B25,enriched_corrected_RS!$A$1:$M$28,enriched_corrected_RS!$J$1,FALSE)</f>
        <v>41.018000000000001</v>
      </c>
      <c r="F25" t="s">
        <v>434</v>
      </c>
      <c r="G25" t="str">
        <f>_xlfn.CONCAT(F25,"; ",'general assumptions'!$B$8)</f>
        <v>Derived from energy balance, assumption all to HT; value derived from energy balance with aggregation of categories and carriers to ETM plant types and carriers; see etdataset-public/eu_datasets/power_plants/20241018_power_plants_NO_RS_CH.xlsx</v>
      </c>
    </row>
    <row r="26" spans="1:7" x14ac:dyDescent="0.2">
      <c r="A26" s="1" t="s">
        <v>396</v>
      </c>
      <c r="B26" t="s">
        <v>78</v>
      </c>
      <c r="C26" t="s">
        <v>424</v>
      </c>
      <c r="D26" t="s">
        <v>68</v>
      </c>
      <c r="E26">
        <f>VLOOKUP($B26,enriched_corrected_RS!$A$1:$M$28,enriched_corrected_RS!$J$1,FALSE)</f>
        <v>0</v>
      </c>
      <c r="F26" t="s">
        <v>434</v>
      </c>
      <c r="G26" t="str">
        <f>_xlfn.CONCAT(F26,"; ",'general assumptions'!$B$8)</f>
        <v>Derived from energy balance, assumption all to HT; value derived from energy balance with aggregation of categories and carriers to ETM plant types and carriers; see etdataset-public/eu_datasets/power_plants/20241018_power_plants_NO_RS_CH.xlsx</v>
      </c>
    </row>
    <row r="27" spans="1:7" x14ac:dyDescent="0.2">
      <c r="A27" s="1" t="s">
        <v>397</v>
      </c>
      <c r="B27" t="s">
        <v>39</v>
      </c>
      <c r="C27" t="s">
        <v>424</v>
      </c>
      <c r="D27" t="s">
        <v>68</v>
      </c>
      <c r="E27">
        <f>VLOOKUP($B27,enriched_corrected_RS!$A$1:$M$28,enriched_corrected_RS!$J$1,FALSE)</f>
        <v>20.585000000000001</v>
      </c>
      <c r="F27" t="s">
        <v>434</v>
      </c>
      <c r="G27" t="str">
        <f>_xlfn.CONCAT(F27,"; ",'general assumptions'!$B$8)</f>
        <v>Derived from energy balance, assumption all to HT; value derived from energy balance with aggregation of categories and carriers to ETM plant types and carriers; see etdataset-public/eu_datasets/power_plants/20241018_power_plants_NO_RS_CH.xlsx</v>
      </c>
    </row>
    <row r="28" spans="1:7" x14ac:dyDescent="0.2">
      <c r="A28" s="1" t="s">
        <v>398</v>
      </c>
      <c r="B28" t="s">
        <v>205</v>
      </c>
      <c r="C28" t="s">
        <v>424</v>
      </c>
      <c r="D28" t="s">
        <v>68</v>
      </c>
      <c r="E28">
        <f>VLOOKUP($B28,enriched_corrected_RS!$A$1:$M$28,enriched_corrected_RS!$J$1,FALSE)</f>
        <v>0</v>
      </c>
      <c r="F28" t="s">
        <v>434</v>
      </c>
      <c r="G28" t="str">
        <f>_xlfn.CONCAT(F28,"; ",'general assumptions'!$B$8)</f>
        <v>Derived from energy balance, assumption all to HT; value derived from energy balance with aggregation of categories and carriers to ETM plant types and carriers; see etdataset-public/eu_datasets/power_plants/20241018_power_plants_NO_RS_CH.xlsx</v>
      </c>
    </row>
    <row r="29" spans="1:7" x14ac:dyDescent="0.2">
      <c r="A29" s="1" t="s">
        <v>290</v>
      </c>
      <c r="B29" t="s">
        <v>191</v>
      </c>
      <c r="C29" t="s">
        <v>424</v>
      </c>
      <c r="D29" t="s">
        <v>68</v>
      </c>
      <c r="E29">
        <f>VLOOKUP($B29,enriched_corrected_RS!$A$1:$M$28,enriched_corrected_RS!$J$1,FALSE)</f>
        <v>0</v>
      </c>
      <c r="F29" t="s">
        <v>434</v>
      </c>
      <c r="G29" t="str">
        <f>_xlfn.CONCAT(F29,"; ",'general assumptions'!$B$8)</f>
        <v>Derived from energy balance, assumption all to HT; value derived from energy balance with aggregation of categories and carriers to ETM plant types and carriers; see etdataset-public/eu_datasets/power_plants/20241018_power_plants_NO_RS_CH.xlsx</v>
      </c>
    </row>
    <row r="30" spans="1:7" x14ac:dyDescent="0.2">
      <c r="A30" s="1" t="s">
        <v>291</v>
      </c>
      <c r="B30" t="s">
        <v>193</v>
      </c>
      <c r="C30" t="s">
        <v>424</v>
      </c>
      <c r="D30" t="s">
        <v>68</v>
      </c>
      <c r="E30">
        <f>VLOOKUP($B30,enriched_corrected_RS!$A$1:$M$28,enriched_corrected_RS!$J$1,FALSE)</f>
        <v>0</v>
      </c>
      <c r="F30" t="s">
        <v>434</v>
      </c>
      <c r="G30" t="str">
        <f>_xlfn.CONCAT(F30,"; ",'general assumptions'!$B$8)</f>
        <v>Derived from energy balance, assumption all to HT; value derived from energy balance with aggregation of categories and carriers to ETM plant types and carriers; see etdataset-public/eu_datasets/power_plants/20241018_power_plants_NO_RS_CH.xlsx</v>
      </c>
    </row>
    <row r="31" spans="1:7" x14ac:dyDescent="0.2">
      <c r="A31" s="1" t="s">
        <v>292</v>
      </c>
      <c r="B31" t="s">
        <v>187</v>
      </c>
      <c r="C31" t="s">
        <v>424</v>
      </c>
      <c r="D31" t="s">
        <v>68</v>
      </c>
      <c r="E31">
        <f>VLOOKUP($B31,enriched_corrected_RS!$A$1:$M$28,enriched_corrected_RS!$J$1,FALSE)</f>
        <v>48.636000000000003</v>
      </c>
      <c r="F31" t="s">
        <v>434</v>
      </c>
      <c r="G31" t="str">
        <f>_xlfn.CONCAT(F31,"; ",'general assumptions'!$B$8)</f>
        <v>Derived from energy balance, assumption all to HT; value derived from energy balance with aggregation of categories and carriers to ETM plant types and carriers; see etdataset-public/eu_datasets/power_plants/20241018_power_plants_NO_RS_CH.xlsx</v>
      </c>
    </row>
    <row r="32" spans="1:7" x14ac:dyDescent="0.2">
      <c r="A32" s="1" t="s">
        <v>293</v>
      </c>
      <c r="B32" t="s">
        <v>172</v>
      </c>
      <c r="C32" t="s">
        <v>424</v>
      </c>
      <c r="D32" t="s">
        <v>68</v>
      </c>
      <c r="E32">
        <f>VLOOKUP($B32,enriched_corrected_RS!$A$1:$M$28,enriched_corrected_RS!$J$1,FALSE)</f>
        <v>16069.5649999999</v>
      </c>
      <c r="F32" t="s">
        <v>434</v>
      </c>
      <c r="G32" t="str">
        <f>_xlfn.CONCAT(F32,"; ",'general assumptions'!$B$8)</f>
        <v>Derived from energy balance, assumption all to HT; value derived from energy balance with aggregation of categories and carriers to ETM plant types and carriers; see etdataset-public/eu_datasets/power_plants/20241018_power_plants_NO_RS_CH.xlsx</v>
      </c>
    </row>
    <row r="33" spans="1:7" x14ac:dyDescent="0.2">
      <c r="A33" s="1" t="s">
        <v>294</v>
      </c>
      <c r="B33" t="s">
        <v>189</v>
      </c>
      <c r="C33" t="s">
        <v>424</v>
      </c>
      <c r="D33" t="s">
        <v>68</v>
      </c>
      <c r="E33">
        <f>VLOOKUP($B33,enriched_corrected_RS!$A$1:$M$28,enriched_corrected_RS!$J$1,FALSE)</f>
        <v>0</v>
      </c>
      <c r="F33" t="s">
        <v>434</v>
      </c>
      <c r="G33" t="str">
        <f>_xlfn.CONCAT(F33,"; ",'general assumptions'!$B$8)</f>
        <v>Derived from energy balance, assumption all to HT; value derived from energy balance with aggregation of categories and carriers to ETM plant types and carriers; see etdataset-public/eu_datasets/power_plants/20241018_power_plants_NO_RS_CH.xlsx</v>
      </c>
    </row>
    <row r="34" spans="1:7" x14ac:dyDescent="0.2">
      <c r="A34" s="1" t="s">
        <v>295</v>
      </c>
      <c r="B34" t="s">
        <v>174</v>
      </c>
      <c r="C34" t="s">
        <v>424</v>
      </c>
      <c r="D34" t="s">
        <v>68</v>
      </c>
      <c r="E34">
        <f>VLOOKUP($B34,enriched_corrected_RS!$A$1:$M$28,enriched_corrected_RS!$J$1,FALSE)</f>
        <v>0</v>
      </c>
      <c r="F34" t="s">
        <v>434</v>
      </c>
      <c r="G34" t="str">
        <f>_xlfn.CONCAT(F34,"; ",'general assumptions'!$B$8)</f>
        <v>Derived from energy balance, assumption all to HT; value derived from energy balance with aggregation of categories and carriers to ETM plant types and carriers; see etdataset-public/eu_datasets/power_plants/20241018_power_plants_NO_RS_CH.xlsx</v>
      </c>
    </row>
    <row r="35" spans="1:7" x14ac:dyDescent="0.2">
      <c r="A35" s="1" t="s">
        <v>313</v>
      </c>
      <c r="B35" t="s">
        <v>66</v>
      </c>
      <c r="C35" t="s">
        <v>410</v>
      </c>
      <c r="D35" t="s">
        <v>68</v>
      </c>
      <c r="E35">
        <f>VLOOKUP($B35,enriched_corrected_RS!$A$3:$M$28,enriched_corrected_RS!$H$1,FALSE)</f>
        <v>4200</v>
      </c>
      <c r="F35" t="str">
        <f>VLOOKUP($B35,enriched_corrected_RS!$A$3:$M$28,enriched_corrected_RS!$M$1,FALSE)</f>
        <v>Full load hours assumed from EU27 dataset</v>
      </c>
      <c r="G35" t="str">
        <f>_xlfn.CONCAT(F35,"; ",'general assumptions'!$B$8)</f>
        <v>Full load hours assumed from EU27 dataset; value derived from energy balance with aggregation of categories and carriers to ETM plant types and carriers; see etdataset-public/eu_datasets/power_plants/20241018_power_plants_NO_RS_CH.xlsx</v>
      </c>
    </row>
    <row r="36" spans="1:7" x14ac:dyDescent="0.2">
      <c r="A36" s="1" t="s">
        <v>314</v>
      </c>
      <c r="B36" t="s">
        <v>71</v>
      </c>
      <c r="C36" t="s">
        <v>410</v>
      </c>
      <c r="D36" t="s">
        <v>68</v>
      </c>
      <c r="E36">
        <f>VLOOKUP($B36,enriched_corrected_RS!$A$3:$M$28,enriched_corrected_RS!$H$1,FALSE)</f>
        <v>3920</v>
      </c>
      <c r="F36" t="str">
        <f>VLOOKUP($B36,enriched_corrected_RS!$A$3:$M$28,enriched_corrected_RS!$M$1,FALSE)</f>
        <v>Full load hours assumed from EU27 dataset</v>
      </c>
      <c r="G36" t="str">
        <f>_xlfn.CONCAT(F36,"; ",'general assumptions'!$B$8)</f>
        <v>Full load hours assumed from EU27 dataset; value derived from energy balance with aggregation of categories and carriers to ETM plant types and carriers; see etdataset-public/eu_datasets/power_plants/20241018_power_plants_NO_RS_CH.xlsx</v>
      </c>
    </row>
    <row r="37" spans="1:7" x14ac:dyDescent="0.2">
      <c r="A37" s="1" t="s">
        <v>315</v>
      </c>
      <c r="B37" t="s">
        <v>69</v>
      </c>
      <c r="C37" t="s">
        <v>410</v>
      </c>
      <c r="D37" t="s">
        <v>68</v>
      </c>
      <c r="E37">
        <f>VLOOKUP($B37,enriched_corrected_RS!$A$3:$M$28,enriched_corrected_RS!$H$1,FALSE)</f>
        <v>6500</v>
      </c>
      <c r="F37" t="str">
        <f>VLOOKUP($B37,enriched_corrected_RS!$A$3:$M$28,enriched_corrected_RS!$M$1,FALSE)</f>
        <v>Full load hours assumed from EU27 dataset</v>
      </c>
      <c r="G37" t="str">
        <f>_xlfn.CONCAT(F37,"; ",'general assumptions'!$B$8)</f>
        <v>Full load hours assumed from EU27 dataset; value derived from energy balance with aggregation of categories and carriers to ETM plant types and carriers; see etdataset-public/eu_datasets/power_plants/20241018_power_plants_NO_RS_CH.xlsx</v>
      </c>
    </row>
    <row r="38" spans="1:7" x14ac:dyDescent="0.2">
      <c r="A38" s="1" t="s">
        <v>316</v>
      </c>
      <c r="B38" t="s">
        <v>32</v>
      </c>
      <c r="C38" t="s">
        <v>410</v>
      </c>
      <c r="D38" t="s">
        <v>68</v>
      </c>
      <c r="E38">
        <f>VLOOKUP($B38,enriched_corrected_RS!$A$3:$M$28,enriched_corrected_RS!$H$1,FALSE)</f>
        <v>5320</v>
      </c>
      <c r="F38" t="str">
        <f>VLOOKUP($B38,enriched_corrected_RS!$A$3:$M$28,enriched_corrected_RS!$M$1,FALSE)</f>
        <v>Full load hours assumed from EU27 dataset</v>
      </c>
      <c r="G38" t="str">
        <f>_xlfn.CONCAT(F38,"; ",'general assumptions'!$B$8)</f>
        <v>Full load hours assumed from EU27 dataset; value derived from energy balance with aggregation of categories and carriers to ETM plant types and carriers; see etdataset-public/eu_datasets/power_plants/20241018_power_plants_NO_RS_CH.xlsx</v>
      </c>
    </row>
    <row r="39" spans="1:7" x14ac:dyDescent="0.2">
      <c r="A39" s="1" t="s">
        <v>350</v>
      </c>
      <c r="B39" t="s">
        <v>36</v>
      </c>
      <c r="C39" t="s">
        <v>410</v>
      </c>
      <c r="D39" t="s">
        <v>68</v>
      </c>
      <c r="E39">
        <f>VLOOKUP($B39,enriched_corrected_RS!$A$3:$M$28,enriched_corrected_RS!$H$1,FALSE)</f>
        <v>4589.25</v>
      </c>
      <c r="F39" t="str">
        <f>VLOOKUP($B39,enriched_corrected_RS!$A$3:$M$28,enriched_corrected_RS!$M$1,FALSE)</f>
        <v>Full load hours assumed from EU27 dataset</v>
      </c>
      <c r="G39" t="str">
        <f>_xlfn.CONCAT(F39,"; ",'general assumptions'!$B$8)</f>
        <v>Full load hours assumed from EU27 dataset; value derived from energy balance with aggregation of categories and carriers to ETM plant types and carriers; see etdataset-public/eu_datasets/power_plants/20241018_power_plants_NO_RS_CH.xlsx</v>
      </c>
    </row>
    <row r="40" spans="1:7" x14ac:dyDescent="0.2">
      <c r="A40" s="1" t="s">
        <v>351</v>
      </c>
      <c r="B40" t="s">
        <v>73</v>
      </c>
      <c r="C40" t="s">
        <v>410</v>
      </c>
      <c r="D40" t="s">
        <v>68</v>
      </c>
      <c r="E40">
        <f>VLOOKUP($B40,enriched_corrected_RS!$A$3:$M$28,enriched_corrected_RS!$H$1,FALSE)</f>
        <v>8500</v>
      </c>
      <c r="F40" t="str">
        <f>VLOOKUP($B40,enriched_corrected_RS!$A$3:$M$28,enriched_corrected_RS!$M$1,FALSE)</f>
        <v>Full load hours assumed from EU27 dataset</v>
      </c>
      <c r="G40" t="str">
        <f>_xlfn.CONCAT(F40,"; ",'general assumptions'!$B$8)</f>
        <v>Full load hours assumed from EU27 dataset; value derived from energy balance with aggregation of categories and carriers to ETM plant types and carriers; see etdataset-public/eu_datasets/power_plants/20241018_power_plants_NO_RS_CH.xlsx</v>
      </c>
    </row>
    <row r="41" spans="1:7" x14ac:dyDescent="0.2">
      <c r="A41" s="1" t="s">
        <v>352</v>
      </c>
      <c r="B41" t="s">
        <v>37</v>
      </c>
      <c r="C41" t="s">
        <v>410</v>
      </c>
      <c r="D41" t="s">
        <v>68</v>
      </c>
      <c r="E41">
        <f>VLOOKUP($B41,enriched_corrected_RS!$A$3:$M$28,enriched_corrected_RS!$H$1,FALSE)</f>
        <v>4589.25</v>
      </c>
      <c r="F41" t="str">
        <f>VLOOKUP($B41,enriched_corrected_RS!$A$3:$M$28,enriched_corrected_RS!$M$1,FALSE)</f>
        <v>Full load hours assumed from EU27 dataset</v>
      </c>
      <c r="G41" t="str">
        <f>_xlfn.CONCAT(F41,"; ",'general assumptions'!$B$8)</f>
        <v>Full load hours assumed from EU27 dataset; value derived from energy balance with aggregation of categories and carriers to ETM plant types and carriers; see etdataset-public/eu_datasets/power_plants/20241018_power_plants_NO_RS_CH.xlsx</v>
      </c>
    </row>
    <row r="42" spans="1:7" x14ac:dyDescent="0.2">
      <c r="A42" s="1" t="s">
        <v>353</v>
      </c>
      <c r="B42" t="s">
        <v>41</v>
      </c>
      <c r="C42" t="s">
        <v>410</v>
      </c>
      <c r="D42" t="s">
        <v>68</v>
      </c>
      <c r="E42">
        <f>VLOOKUP($B42,enriched_corrected_RS!$A$3:$M$28,enriched_corrected_RS!$H$1,FALSE)</f>
        <v>2225.39</v>
      </c>
      <c r="F42" t="str">
        <f>VLOOKUP($B42,enriched_corrected_RS!$A$3:$M$28,enriched_corrected_RS!$M$1,FALSE)</f>
        <v>Full load hours assumed from EU27 dataset</v>
      </c>
      <c r="G42" t="str">
        <f>_xlfn.CONCAT(F42,"; ",'general assumptions'!$B$8)</f>
        <v>Full load hours assumed from EU27 dataset; value derived from energy balance with aggregation of categories and carriers to ETM plant types and carriers; see etdataset-public/eu_datasets/power_plants/20241018_power_plants_NO_RS_CH.xlsx</v>
      </c>
    </row>
    <row r="43" spans="1:7" x14ac:dyDescent="0.2">
      <c r="A43" s="1" t="s">
        <v>354</v>
      </c>
      <c r="B43" t="s">
        <v>39</v>
      </c>
      <c r="C43" t="s">
        <v>410</v>
      </c>
      <c r="D43" t="s">
        <v>68</v>
      </c>
      <c r="E43">
        <f>VLOOKUP($B43,enriched_corrected_RS!$A$3:$M$28,enriched_corrected_RS!$H$1,FALSE)</f>
        <v>2225.39</v>
      </c>
      <c r="F43" t="str">
        <f>VLOOKUP($B43,enriched_corrected_RS!$A$3:$M$28,enriched_corrected_RS!$M$1,FALSE)</f>
        <v>Full load hours assumed from EU27 dataset</v>
      </c>
      <c r="G43" t="str">
        <f>_xlfn.CONCAT(F43,"; ",'general assumptions'!$B$8)</f>
        <v>Full load hours assumed from EU27 dataset; value derived from energy balance with aggregation of categories and carriers to ETM plant types and carriers; see etdataset-public/eu_datasets/power_plants/20241018_power_plants_NO_RS_CH.xlsx</v>
      </c>
    </row>
    <row r="44" spans="1:7" x14ac:dyDescent="0.2">
      <c r="A44" s="1" t="s">
        <v>355</v>
      </c>
      <c r="B44" t="s">
        <v>187</v>
      </c>
      <c r="C44" t="s">
        <v>410</v>
      </c>
      <c r="D44" t="s">
        <v>68</v>
      </c>
      <c r="E44">
        <f>VLOOKUP($B44,enriched_corrected_RS!$A$3:$M$28,enriched_corrected_RS!$H$1,FALSE)</f>
        <v>2225.39</v>
      </c>
      <c r="F44" t="str">
        <f>VLOOKUP($B44,enriched_corrected_RS!$A$3:$M$28,enriched_corrected_RS!$M$1,FALSE)</f>
        <v>Full load hours assumed from EU27 dataset</v>
      </c>
      <c r="G44" t="str">
        <f>_xlfn.CONCAT(F44,"; ",'general assumptions'!$B$8)</f>
        <v>Full load hours assumed from EU27 dataset; value derived from energy balance with aggregation of categories and carriers to ETM plant types and carriers; see etdataset-public/eu_datasets/power_plants/20241018_power_plants_NO_RS_CH.xlsx</v>
      </c>
    </row>
    <row r="45" spans="1:7" x14ac:dyDescent="0.2">
      <c r="A45" s="1" t="s">
        <v>356</v>
      </c>
      <c r="B45" t="s">
        <v>191</v>
      </c>
      <c r="C45" t="s">
        <v>410</v>
      </c>
      <c r="D45" t="s">
        <v>68</v>
      </c>
      <c r="E45">
        <f>VLOOKUP($B45,enriched_corrected_RS!$A$3:$M$28,enriched_corrected_RS!$H$1,FALSE)</f>
        <v>5350</v>
      </c>
      <c r="F45" t="str">
        <f>VLOOKUP($B45,enriched_corrected_RS!$A$3:$M$28,enriched_corrected_RS!$M$1,FALSE)</f>
        <v>Full load hours assumed from EU27 dataset</v>
      </c>
      <c r="G45" t="str">
        <f>_xlfn.CONCAT(F45,"; ",'general assumptions'!$B$8)</f>
        <v>Full load hours assumed from EU27 dataset; value derived from energy balance with aggregation of categories and carriers to ETM plant types and carriers; see etdataset-public/eu_datasets/power_plants/20241018_power_plants_NO_RS_CH.xlsx</v>
      </c>
    </row>
    <row r="46" spans="1:7" x14ac:dyDescent="0.2">
      <c r="A46" s="1" t="s">
        <v>357</v>
      </c>
      <c r="B46" t="s">
        <v>172</v>
      </c>
      <c r="C46" t="s">
        <v>410</v>
      </c>
      <c r="D46" t="s">
        <v>68</v>
      </c>
      <c r="E46">
        <f>VLOOKUP($B46,enriched_corrected_RS!$A$3:$M$28,enriched_corrected_RS!$H$1,FALSE)</f>
        <v>2225.39</v>
      </c>
      <c r="F46" t="str">
        <f>VLOOKUP($B46,enriched_corrected_RS!$A$3:$M$28,enriched_corrected_RS!$M$1,FALSE)</f>
        <v>Full load hours assumed from EU27 dataset</v>
      </c>
      <c r="G46" t="str">
        <f>_xlfn.CONCAT(F46,"; ",'general assumptions'!$B$8)</f>
        <v>Full load hours assumed from EU27 dataset; value derived from energy balance with aggregation of categories and carriers to ETM plant types and carriers; see etdataset-public/eu_datasets/power_plants/20241018_power_plants_NO_RS_CH.xlsx</v>
      </c>
    </row>
    <row r="47" spans="1:7" x14ac:dyDescent="0.2">
      <c r="A47" s="1" t="s">
        <v>340</v>
      </c>
      <c r="B47" t="s">
        <v>150</v>
      </c>
      <c r="C47" t="s">
        <v>410</v>
      </c>
      <c r="D47" t="s">
        <v>68</v>
      </c>
      <c r="E47">
        <f>VLOOKUP($B47,enriched_corrected_RS!$A$3:$M$28,enriched_corrected_RS!$H$1,FALSE)</f>
        <v>4589.25</v>
      </c>
      <c r="F47" t="str">
        <f>VLOOKUP($B47,enriched_corrected_RS!$A$3:$M$28,enriched_corrected_RS!$M$1,FALSE)</f>
        <v>Full load hours assumed from EU27 dataset</v>
      </c>
      <c r="G47" t="str">
        <f>_xlfn.CONCAT(F47,"; ",'general assumptions'!$B$8)</f>
        <v>Full load hours assumed from EU27 dataset; value derived from energy balance with aggregation of categories and carriers to ETM plant types and carriers; see etdataset-public/eu_datasets/power_plants/20241018_power_plants_NO_RS_CH.xlsx</v>
      </c>
    </row>
    <row r="48" spans="1:7" x14ac:dyDescent="0.2">
      <c r="A48" s="1" t="s">
        <v>341</v>
      </c>
      <c r="B48" t="s">
        <v>152</v>
      </c>
      <c r="C48" t="s">
        <v>410</v>
      </c>
      <c r="D48" t="s">
        <v>68</v>
      </c>
      <c r="E48">
        <f>VLOOKUP($B48,enriched_corrected_RS!$A$3:$M$28,enriched_corrected_RS!$H$1,FALSE)</f>
        <v>4589.25</v>
      </c>
      <c r="F48" t="str">
        <f>VLOOKUP($B48,enriched_corrected_RS!$A$3:$M$28,enriched_corrected_RS!$M$1,FALSE)</f>
        <v>Full load hours assumed from EU27 dataset</v>
      </c>
      <c r="G48" t="str">
        <f>_xlfn.CONCAT(F48,"; ",'general assumptions'!$B$8)</f>
        <v>Full load hours assumed from EU27 dataset; value derived from energy balance with aggregation of categories and carriers to ETM plant types and carriers; see etdataset-public/eu_datasets/power_plants/20241018_power_plants_NO_RS_CH.xlsx</v>
      </c>
    </row>
    <row r="49" spans="1:7" x14ac:dyDescent="0.2">
      <c r="A49" s="1" t="s">
        <v>342</v>
      </c>
      <c r="B49" t="s">
        <v>154</v>
      </c>
      <c r="C49" t="s">
        <v>410</v>
      </c>
      <c r="D49" t="s">
        <v>68</v>
      </c>
      <c r="E49">
        <f>VLOOKUP($B49,enriched_corrected_RS!$A$3:$M$28,enriched_corrected_RS!$H$1,FALSE)</f>
        <v>4568.8599999999997</v>
      </c>
      <c r="F49" t="str">
        <f>VLOOKUP($B49,enriched_corrected_RS!$A$3:$M$28,enriched_corrected_RS!$M$1,FALSE)</f>
        <v>Full load hours assumed from EU27 dataset</v>
      </c>
      <c r="G49" t="str">
        <f>_xlfn.CONCAT(F49,"; ",'general assumptions'!$B$8)</f>
        <v>Full load hours assumed from EU27 dataset; value derived from energy balance with aggregation of categories and carriers to ETM plant types and carriers; see etdataset-public/eu_datasets/power_plants/20241018_power_plants_NO_RS_CH.xlsx</v>
      </c>
    </row>
    <row r="50" spans="1:7" x14ac:dyDescent="0.2">
      <c r="A50" s="1" t="s">
        <v>343</v>
      </c>
      <c r="B50" t="s">
        <v>160</v>
      </c>
      <c r="C50" t="s">
        <v>410</v>
      </c>
      <c r="D50" t="s">
        <v>68</v>
      </c>
      <c r="E50">
        <f>VLOOKUP($B50,enriched_corrected_RS!$A$3:$M$28,enriched_corrected_RS!$H$1,FALSE)</f>
        <v>8300</v>
      </c>
      <c r="F50" t="str">
        <f>VLOOKUP($B50,enriched_corrected_RS!$A$3:$M$28,enriched_corrected_RS!$M$1,FALSE)</f>
        <v>Full load hours assumed from EU27 dataset</v>
      </c>
      <c r="G50" t="str">
        <f>_xlfn.CONCAT(F50,"; ",'general assumptions'!$B$8)</f>
        <v>Full load hours assumed from EU27 dataset; value derived from energy balance with aggregation of categories and carriers to ETM plant types and carriers; see etdataset-public/eu_datasets/power_plants/20241018_power_plants_NO_RS_CH.xlsx</v>
      </c>
    </row>
    <row r="51" spans="1:7" x14ac:dyDescent="0.2">
      <c r="A51" s="1" t="s">
        <v>344</v>
      </c>
      <c r="B51" t="s">
        <v>166</v>
      </c>
      <c r="C51" t="s">
        <v>410</v>
      </c>
      <c r="D51" t="s">
        <v>68</v>
      </c>
      <c r="E51">
        <f>VLOOKUP($B51,enriched_corrected_RS!$A$3:$M$28,enriched_corrected_RS!$H$1,FALSE)</f>
        <v>2225.39</v>
      </c>
      <c r="F51" t="str">
        <f>VLOOKUP($B51,enriched_corrected_RS!$A$3:$M$28,enriched_corrected_RS!$M$1,FALSE)</f>
        <v>Full load hours assumed from EU27 dataset</v>
      </c>
      <c r="G51" t="str">
        <f>_xlfn.CONCAT(F51,"; ",'general assumptions'!$B$8)</f>
        <v>Full load hours assumed from EU27 dataset; value derived from energy balance with aggregation of categories and carriers to ETM plant types and carriers; see etdataset-public/eu_datasets/power_plants/20241018_power_plants_NO_RS_CH.xlsx</v>
      </c>
    </row>
    <row r="52" spans="1:7" x14ac:dyDescent="0.2">
      <c r="A52" s="1" t="s">
        <v>345</v>
      </c>
      <c r="B52" t="s">
        <v>146</v>
      </c>
      <c r="C52" t="s">
        <v>410</v>
      </c>
      <c r="D52" t="s">
        <v>68</v>
      </c>
      <c r="E52">
        <f>VLOOKUP($B52,enriched_corrected_RS!$A$3:$M$28,enriched_corrected_RS!$H$1,FALSE)</f>
        <v>2225.39</v>
      </c>
      <c r="F52" t="str">
        <f>VLOOKUP($B52,enriched_corrected_RS!$A$3:$M$28,enriched_corrected_RS!$M$1,FALSE)</f>
        <v>Full load hours assumed from EU27 dataset</v>
      </c>
      <c r="G52" t="str">
        <f>_xlfn.CONCAT(F52,"; ",'general assumptions'!$B$8)</f>
        <v>Full load hours assumed from EU27 dataset; value derived from energy balance with aggregation of categories and carriers to ETM plant types and carriers; see etdataset-public/eu_datasets/power_plants/20241018_power_plants_NO_RS_CH.xlsx</v>
      </c>
    </row>
    <row r="53" spans="1:7" x14ac:dyDescent="0.2">
      <c r="A53" s="1" t="s">
        <v>223</v>
      </c>
      <c r="B53" t="s">
        <v>66</v>
      </c>
      <c r="C53" t="s">
        <v>427</v>
      </c>
      <c r="D53" t="s">
        <v>68</v>
      </c>
      <c r="E53">
        <f>VLOOKUP($B53,enriched_corrected_RS!$A$1:$M$28,enriched_corrected_RS!$G$1,FALSE)*100</f>
        <v>40</v>
      </c>
      <c r="F53" t="s">
        <v>430</v>
      </c>
      <c r="G53" t="str">
        <f>_xlfn.CONCAT(F53,"; ",'general assumptions'!$B$8)</f>
        <v>Assumption; value derived from energy balance with aggregation of categories and carriers to ETM plant types and carriers; see etdataset-public/eu_datasets/power_plants/20241018_power_plants_NO_RS_CH.xlsx</v>
      </c>
    </row>
    <row r="54" spans="1:7" x14ac:dyDescent="0.2">
      <c r="A54" s="1" t="s">
        <v>225</v>
      </c>
      <c r="B54" t="s">
        <v>71</v>
      </c>
      <c r="C54" t="s">
        <v>427</v>
      </c>
      <c r="D54" t="s">
        <v>68</v>
      </c>
      <c r="E54">
        <f>VLOOKUP($B54,enriched_corrected_RS!$A$1:$M$28,enriched_corrected_RS!$G$1,FALSE)*100</f>
        <v>40</v>
      </c>
      <c r="F54" t="s">
        <v>430</v>
      </c>
      <c r="G54" t="str">
        <f>_xlfn.CONCAT(F54,"; ",'general assumptions'!$B$8)</f>
        <v>Assumption; value derived from energy balance with aggregation of categories and carriers to ETM plant types and carriers; see etdataset-public/eu_datasets/power_plants/20241018_power_plants_NO_RS_CH.xlsx</v>
      </c>
    </row>
    <row r="55" spans="1:7" x14ac:dyDescent="0.2">
      <c r="A55" s="1" t="s">
        <v>227</v>
      </c>
      <c r="B55" t="s">
        <v>69</v>
      </c>
      <c r="C55" t="s">
        <v>427</v>
      </c>
      <c r="D55" t="s">
        <v>68</v>
      </c>
      <c r="E55">
        <f>VLOOKUP($B55,enriched_corrected_RS!$A$1:$M$28,enriched_corrected_RS!$G$1,FALSE)*100</f>
        <v>40</v>
      </c>
      <c r="F55" t="s">
        <v>430</v>
      </c>
      <c r="G55" t="str">
        <f>_xlfn.CONCAT(F55,"; ",'general assumptions'!$B$8)</f>
        <v>Assumption; value derived from energy balance with aggregation of categories and carriers to ETM plant types and carriers; see etdataset-public/eu_datasets/power_plants/20241018_power_plants_NO_RS_CH.xlsx</v>
      </c>
    </row>
    <row r="56" spans="1:7" x14ac:dyDescent="0.2">
      <c r="A56" s="1" t="s">
        <v>229</v>
      </c>
      <c r="B56" t="s">
        <v>36</v>
      </c>
      <c r="C56" t="s">
        <v>427</v>
      </c>
      <c r="D56" t="s">
        <v>68</v>
      </c>
      <c r="E56">
        <f>VLOOKUP($B56,enriched_corrected_RS!$A$1:$M$28,enriched_corrected_RS!$G$1,FALSE)*100</f>
        <v>40.300000000000004</v>
      </c>
      <c r="F56" t="s">
        <v>431</v>
      </c>
      <c r="G56" t="str">
        <f>_xlfn.CONCAT(F56,"; ",'general assumptions'!$B$8)</f>
        <v>Derived from energy balance; value derived from energy balance with aggregation of categories and carriers to ETM plant types and carriers; see etdataset-public/eu_datasets/power_plants/20241018_power_plants_NO_RS_CH.xlsx</v>
      </c>
    </row>
    <row r="57" spans="1:7" x14ac:dyDescent="0.2">
      <c r="A57" s="1" t="s">
        <v>231</v>
      </c>
      <c r="B57" t="s">
        <v>73</v>
      </c>
      <c r="C57" t="s">
        <v>427</v>
      </c>
      <c r="D57" t="s">
        <v>68</v>
      </c>
      <c r="E57">
        <f>VLOOKUP($B57,enriched_corrected_RS!$A$1:$M$28,enriched_corrected_RS!$G$1,FALSE)*100</f>
        <v>40</v>
      </c>
      <c r="F57" t="s">
        <v>430</v>
      </c>
      <c r="G57" t="str">
        <f>_xlfn.CONCAT(F57,"; ",'general assumptions'!$B$8)</f>
        <v>Assumption; value derived from energy balance with aggregation of categories and carriers to ETM plant types and carriers; see etdataset-public/eu_datasets/power_plants/20241018_power_plants_NO_RS_CH.xlsx</v>
      </c>
    </row>
    <row r="58" spans="1:7" x14ac:dyDescent="0.2">
      <c r="A58" s="1" t="s">
        <v>233</v>
      </c>
      <c r="B58" t="s">
        <v>37</v>
      </c>
      <c r="C58" t="s">
        <v>427</v>
      </c>
      <c r="D58" t="s">
        <v>68</v>
      </c>
      <c r="E58">
        <f>VLOOKUP($B58,enriched_corrected_RS!$A$1:$M$28,enriched_corrected_RS!$G$1,FALSE)*100</f>
        <v>40</v>
      </c>
      <c r="F58" t="s">
        <v>430</v>
      </c>
      <c r="G58" t="str">
        <f>_xlfn.CONCAT(F58,"; ",'general assumptions'!$B$8)</f>
        <v>Assumption; value derived from energy balance with aggregation of categories and carriers to ETM plant types and carriers; see etdataset-public/eu_datasets/power_plants/20241018_power_plants_NO_RS_CH.xlsx</v>
      </c>
    </row>
    <row r="59" spans="1:7" x14ac:dyDescent="0.2">
      <c r="A59" s="1" t="s">
        <v>235</v>
      </c>
      <c r="B59" t="s">
        <v>41</v>
      </c>
      <c r="C59" t="s">
        <v>427</v>
      </c>
      <c r="D59" t="s">
        <v>68</v>
      </c>
      <c r="E59">
        <f>VLOOKUP($B59,enriched_corrected_RS!$A$1:$M$28,enriched_corrected_RS!$G$1,FALSE)*100</f>
        <v>67.400000000000006</v>
      </c>
      <c r="F59" t="s">
        <v>431</v>
      </c>
      <c r="G59" t="str">
        <f>_xlfn.CONCAT(F59,"; ",'general assumptions'!$B$8)</f>
        <v>Derived from energy balance; value derived from energy balance with aggregation of categories and carriers to ETM plant types and carriers; see etdataset-public/eu_datasets/power_plants/20241018_power_plants_NO_RS_CH.xlsx</v>
      </c>
    </row>
    <row r="60" spans="1:7" x14ac:dyDescent="0.2">
      <c r="A60" s="1" t="s">
        <v>237</v>
      </c>
      <c r="B60" t="s">
        <v>39</v>
      </c>
      <c r="C60" t="s">
        <v>427</v>
      </c>
      <c r="D60" t="s">
        <v>68</v>
      </c>
      <c r="E60">
        <f>VLOOKUP($B60,enriched_corrected_RS!$A$1:$M$28,enriched_corrected_RS!$G$1,FALSE)*100</f>
        <v>40</v>
      </c>
      <c r="F60" t="s">
        <v>430</v>
      </c>
      <c r="G60" t="str">
        <f>_xlfn.CONCAT(F60,"; ",'general assumptions'!$B$8)</f>
        <v>Assumption; value derived from energy balance with aggregation of categories and carriers to ETM plant types and carriers; see etdataset-public/eu_datasets/power_plants/20241018_power_plants_NO_RS_CH.xlsx</v>
      </c>
    </row>
    <row r="61" spans="1:7" x14ac:dyDescent="0.2">
      <c r="A61" s="1" t="s">
        <v>239</v>
      </c>
      <c r="B61" t="s">
        <v>187</v>
      </c>
      <c r="C61" t="s">
        <v>427</v>
      </c>
      <c r="D61" t="s">
        <v>68</v>
      </c>
      <c r="E61">
        <f>VLOOKUP($B61,enriched_corrected_RS!$A$1:$M$28,enriched_corrected_RS!$G$1,FALSE)*100</f>
        <v>70.099999999999994</v>
      </c>
      <c r="F61" t="s">
        <v>431</v>
      </c>
      <c r="G61" t="str">
        <f>_xlfn.CONCAT(F61,"; ",'general assumptions'!$B$8)</f>
        <v>Derived from energy balance; value derived from energy balance with aggregation of categories and carriers to ETM plant types and carriers; see etdataset-public/eu_datasets/power_plants/20241018_power_plants_NO_RS_CH.xlsx</v>
      </c>
    </row>
    <row r="62" spans="1:7" x14ac:dyDescent="0.2">
      <c r="A62" s="1" t="s">
        <v>241</v>
      </c>
      <c r="B62" t="s">
        <v>191</v>
      </c>
      <c r="C62" t="s">
        <v>427</v>
      </c>
      <c r="D62" t="s">
        <v>68</v>
      </c>
      <c r="E62">
        <f>VLOOKUP($B62,enriched_corrected_RS!$A$1:$M$28,enriched_corrected_RS!$G$1,FALSE)*100</f>
        <v>40</v>
      </c>
      <c r="F62" t="s">
        <v>430</v>
      </c>
      <c r="G62" t="str">
        <f>_xlfn.CONCAT(F62,"; ",'general assumptions'!$B$8)</f>
        <v>Assumption; value derived from energy balance with aggregation of categories and carriers to ETM plant types and carriers; see etdataset-public/eu_datasets/power_plants/20241018_power_plants_NO_RS_CH.xlsx</v>
      </c>
    </row>
    <row r="63" spans="1:7" x14ac:dyDescent="0.2">
      <c r="A63" s="1" t="s">
        <v>243</v>
      </c>
      <c r="B63" t="s">
        <v>172</v>
      </c>
      <c r="C63" t="s">
        <v>427</v>
      </c>
      <c r="D63" t="s">
        <v>68</v>
      </c>
      <c r="E63">
        <f>VLOOKUP($B63,enriched_corrected_RS!$A$1:$M$28,enriched_corrected_RS!$G$1,FALSE)*100</f>
        <v>5.3</v>
      </c>
      <c r="F63" t="s">
        <v>431</v>
      </c>
      <c r="G63" t="str">
        <f>_xlfn.CONCAT(F63,"; ",'general assumptions'!$B$8)</f>
        <v>Derived from energy balance; value derived from energy balance with aggregation of categories and carriers to ETM plant types and carriers; see etdataset-public/eu_datasets/power_plants/20241018_power_plants_NO_RS_CH.xlsx</v>
      </c>
    </row>
    <row r="64" spans="1:7" x14ac:dyDescent="0.2">
      <c r="A64" s="1" t="s">
        <v>271</v>
      </c>
      <c r="B64" t="s">
        <v>150</v>
      </c>
      <c r="C64" t="s">
        <v>427</v>
      </c>
      <c r="D64" t="s">
        <v>68</v>
      </c>
      <c r="E64">
        <f>VLOOKUP($B64,enriched_corrected_RS!$A$1:$M$28,enriched_corrected_RS!$G$1,FALSE)*100</f>
        <v>40</v>
      </c>
      <c r="F64" t="s">
        <v>430</v>
      </c>
      <c r="G64" t="str">
        <f>_xlfn.CONCAT(F64,"; ",'general assumptions'!$B$8)</f>
        <v>Assumption; value derived from energy balance with aggregation of categories and carriers to ETM plant types and carriers; see etdataset-public/eu_datasets/power_plants/20241018_power_plants_NO_RS_CH.xlsx</v>
      </c>
    </row>
    <row r="65" spans="1:7" x14ac:dyDescent="0.2">
      <c r="A65" s="1" t="s">
        <v>273</v>
      </c>
      <c r="B65" t="s">
        <v>152</v>
      </c>
      <c r="C65" t="s">
        <v>427</v>
      </c>
      <c r="D65" t="s">
        <v>68</v>
      </c>
      <c r="E65">
        <f>VLOOKUP($B65,enriched_corrected_RS!$A$1:$M$28,enriched_corrected_RS!$G$1,FALSE)*100</f>
        <v>40</v>
      </c>
      <c r="F65" t="s">
        <v>430</v>
      </c>
      <c r="G65" t="str">
        <f>_xlfn.CONCAT(F65,"; ",'general assumptions'!$B$8)</f>
        <v>Assumption; value derived from energy balance with aggregation of categories and carriers to ETM plant types and carriers; see etdataset-public/eu_datasets/power_plants/20241018_power_plants_NO_RS_CH.xlsx</v>
      </c>
    </row>
    <row r="66" spans="1:7" x14ac:dyDescent="0.2">
      <c r="A66" s="1" t="s">
        <v>275</v>
      </c>
      <c r="B66" t="s">
        <v>154</v>
      </c>
      <c r="C66" t="s">
        <v>427</v>
      </c>
      <c r="D66" t="s">
        <v>68</v>
      </c>
      <c r="E66">
        <f>VLOOKUP($B66,enriched_corrected_RS!$A$1:$M$28,enriched_corrected_RS!$G$1,FALSE)*100</f>
        <v>40</v>
      </c>
      <c r="F66" t="s">
        <v>430</v>
      </c>
      <c r="G66" t="str">
        <f>_xlfn.CONCAT(F66,"; ",'general assumptions'!$B$8)</f>
        <v>Assumption; value derived from energy balance with aggregation of categories and carriers to ETM plant types and carriers; see etdataset-public/eu_datasets/power_plants/20241018_power_plants_NO_RS_CH.xlsx</v>
      </c>
    </row>
    <row r="67" spans="1:7" x14ac:dyDescent="0.2">
      <c r="A67" s="1" t="s">
        <v>277</v>
      </c>
      <c r="B67" t="s">
        <v>160</v>
      </c>
      <c r="C67" t="s">
        <v>427</v>
      </c>
      <c r="D67" t="s">
        <v>68</v>
      </c>
      <c r="E67">
        <f>VLOOKUP($B67,enriched_corrected_RS!$A$1:$M$28,enriched_corrected_RS!$G$1,FALSE)*100</f>
        <v>40</v>
      </c>
      <c r="F67" t="s">
        <v>430</v>
      </c>
      <c r="G67" t="str">
        <f>_xlfn.CONCAT(F67,"; ",'general assumptions'!$B$8)</f>
        <v>Assumption; value derived from energy balance with aggregation of categories and carriers to ETM plant types and carriers; see etdataset-public/eu_datasets/power_plants/20241018_power_plants_NO_RS_CH.xlsx</v>
      </c>
    </row>
    <row r="68" spans="1:7" x14ac:dyDescent="0.2">
      <c r="A68" s="1" t="s">
        <v>279</v>
      </c>
      <c r="B68" t="s">
        <v>166</v>
      </c>
      <c r="C68" t="s">
        <v>427</v>
      </c>
      <c r="D68" t="s">
        <v>68</v>
      </c>
      <c r="E68">
        <f>VLOOKUP($B68,enriched_corrected_RS!$A$1:$M$28,enriched_corrected_RS!$G$1,FALSE)*100</f>
        <v>40</v>
      </c>
      <c r="F68" t="s">
        <v>430</v>
      </c>
      <c r="G68" t="str">
        <f>_xlfn.CONCAT(F68,"; ",'general assumptions'!$B$8)</f>
        <v>Assumption; value derived from energy balance with aggregation of categories and carriers to ETM plant types and carriers; see etdataset-public/eu_datasets/power_plants/20241018_power_plants_NO_RS_CH.xlsx</v>
      </c>
    </row>
    <row r="69" spans="1:7" x14ac:dyDescent="0.2">
      <c r="A69" s="1" t="s">
        <v>281</v>
      </c>
      <c r="B69" t="s">
        <v>146</v>
      </c>
      <c r="C69" t="s">
        <v>427</v>
      </c>
      <c r="D69" t="s">
        <v>68</v>
      </c>
      <c r="E69">
        <f>VLOOKUP($B69,enriched_corrected_RS!$A$1:$M$28,enriched_corrected_RS!$G$1,FALSE)*100</f>
        <v>40</v>
      </c>
      <c r="F69" t="s">
        <v>430</v>
      </c>
      <c r="G69" t="str">
        <f>_xlfn.CONCAT(F69,"; ",'general assumptions'!$B$8)</f>
        <v>Assumption; value derived from energy balance with aggregation of categories and carriers to ETM plant types and carriers; see etdataset-public/eu_datasets/power_plants/20241018_power_plants_NO_RS_CH.xlsx</v>
      </c>
    </row>
    <row r="70" spans="1:7" x14ac:dyDescent="0.2">
      <c r="A70" s="1" t="s">
        <v>470</v>
      </c>
      <c r="B70" s="1" t="s">
        <v>71</v>
      </c>
      <c r="C70" t="s">
        <v>1019</v>
      </c>
      <c r="D70" t="s">
        <v>68</v>
      </c>
      <c r="E70">
        <f>VLOOKUP($B70,enriched_corrected_RS!$A$3:$M$28,enriched_corrected_RS!$I$1,FALSE)</f>
        <v>0</v>
      </c>
      <c r="F70" t="s">
        <v>431</v>
      </c>
      <c r="G70" t="str">
        <f>_xlfn.CONCAT(F70,"; ",'general assumptions'!$B$8)</f>
        <v>Derived from energy balance; value derived from energy balance with aggregation of categories and carriers to ETM plant types and carriers; see etdataset-public/eu_datasets/power_plants/20241018_power_plants_NO_RS_CH.xlsx</v>
      </c>
    </row>
    <row r="71" spans="1:7" x14ac:dyDescent="0.2">
      <c r="A71" s="1" t="s">
        <v>471</v>
      </c>
      <c r="B71" s="1" t="s">
        <v>66</v>
      </c>
      <c r="C71" t="s">
        <v>1019</v>
      </c>
      <c r="D71" t="s">
        <v>68</v>
      </c>
      <c r="E71">
        <f>VLOOKUP($B71,enriched_corrected_RS!$A$3:$M$28,enriched_corrected_RS!$I$1,FALSE)</f>
        <v>0</v>
      </c>
      <c r="F71" t="s">
        <v>431</v>
      </c>
      <c r="G71" t="str">
        <f>_xlfn.CONCAT(F71,"; ",'general assumptions'!$B$8)</f>
        <v>Derived from energy balance; value derived from energy balance with aggregation of categories and carriers to ETM plant types and carriers; see etdataset-public/eu_datasets/power_plants/20241018_power_plants_NO_RS_CH.xlsx</v>
      </c>
    </row>
    <row r="72" spans="1:7" x14ac:dyDescent="0.2">
      <c r="A72" s="1" t="s">
        <v>472</v>
      </c>
      <c r="B72" s="1" t="s">
        <v>69</v>
      </c>
      <c r="C72" t="s">
        <v>1019</v>
      </c>
      <c r="D72" t="s">
        <v>68</v>
      </c>
      <c r="E72">
        <f>VLOOKUP($B72,enriched_corrected_RS!$A$3:$M$28,enriched_corrected_RS!$I$1,FALSE)</f>
        <v>0</v>
      </c>
      <c r="F72" t="s">
        <v>431</v>
      </c>
      <c r="G72" t="str">
        <f>_xlfn.CONCAT(F72,"; ",'general assumptions'!$B$8)</f>
        <v>Derived from energy balance; value derived from energy balance with aggregation of categories and carriers to ETM plant types and carriers; see etdataset-public/eu_datasets/power_plants/20241018_power_plants_NO_RS_CH.xlsx</v>
      </c>
    </row>
    <row r="73" spans="1:7" x14ac:dyDescent="0.2">
      <c r="A73" s="1" t="s">
        <v>791</v>
      </c>
      <c r="B73" s="1" t="s">
        <v>150</v>
      </c>
      <c r="C73" t="s">
        <v>1019</v>
      </c>
      <c r="D73" t="s">
        <v>68</v>
      </c>
      <c r="E73">
        <f>VLOOKUP($B73,enriched_corrected_RS!$A$3:$M$28,enriched_corrected_RS!$I$1,FALSE)</f>
        <v>0</v>
      </c>
      <c r="F73" t="s">
        <v>431</v>
      </c>
      <c r="G73" t="str">
        <f>_xlfn.CONCAT(F73,"; ",'general assumptions'!$B$8)</f>
        <v>Derived from energy balance; value derived from energy balance with aggregation of categories and carriers to ETM plant types and carriers; see etdataset-public/eu_datasets/power_plants/20241018_power_plants_NO_RS_CH.xlsx</v>
      </c>
    </row>
    <row r="74" spans="1:7" x14ac:dyDescent="0.2">
      <c r="A74" s="1" t="s">
        <v>792</v>
      </c>
      <c r="B74" s="1" t="s">
        <v>152</v>
      </c>
      <c r="C74" t="s">
        <v>1019</v>
      </c>
      <c r="D74" t="s">
        <v>68</v>
      </c>
      <c r="E74">
        <f>VLOOKUP($B74,enriched_corrected_RS!$A$3:$M$28,enriched_corrected_RS!$I$1,FALSE)</f>
        <v>0</v>
      </c>
      <c r="F74" t="s">
        <v>431</v>
      </c>
      <c r="G74" t="str">
        <f>_xlfn.CONCAT(F74,"; ",'general assumptions'!$B$8)</f>
        <v>Derived from energy balance; value derived from energy balance with aggregation of categories and carriers to ETM plant types and carriers; see etdataset-public/eu_datasets/power_plants/20241018_power_plants_NO_RS_CH.xlsx</v>
      </c>
    </row>
    <row r="75" spans="1:7" x14ac:dyDescent="0.2">
      <c r="A75" s="1" t="s">
        <v>793</v>
      </c>
      <c r="B75" s="1" t="s">
        <v>154</v>
      </c>
      <c r="C75" t="s">
        <v>1019</v>
      </c>
      <c r="D75" t="s">
        <v>68</v>
      </c>
      <c r="E75">
        <f>VLOOKUP($B75,enriched_corrected_RS!$A$3:$M$28,enriched_corrected_RS!$I$1,FALSE)</f>
        <v>0</v>
      </c>
      <c r="F75" t="s">
        <v>431</v>
      </c>
      <c r="G75" t="str">
        <f>_xlfn.CONCAT(F75,"; ",'general assumptions'!$B$8)</f>
        <v>Derived from energy balance; value derived from energy balance with aggregation of categories and carriers to ETM plant types and carriers; see etdataset-public/eu_datasets/power_plants/20241018_power_plants_NO_RS_CH.xlsx</v>
      </c>
    </row>
    <row r="76" spans="1:7" x14ac:dyDescent="0.2">
      <c r="A76" s="1" t="s">
        <v>794</v>
      </c>
      <c r="B76" s="1" t="s">
        <v>166</v>
      </c>
      <c r="C76" t="s">
        <v>1019</v>
      </c>
      <c r="D76" t="s">
        <v>68</v>
      </c>
      <c r="E76">
        <f>VLOOKUP($B76,enriched_corrected_RS!$A$3:$M$28,enriched_corrected_RS!$I$1,FALSE)</f>
        <v>0</v>
      </c>
      <c r="F76" t="s">
        <v>431</v>
      </c>
      <c r="G76" t="str">
        <f>_xlfn.CONCAT(F76,"; ",'general assumptions'!$B$8)</f>
        <v>Derived from energy balance; value derived from energy balance with aggregation of categories and carriers to ETM plant types and carriers; see etdataset-public/eu_datasets/power_plants/20241018_power_plants_NO_RS_CH.xlsx</v>
      </c>
    </row>
    <row r="77" spans="1:7" x14ac:dyDescent="0.2">
      <c r="A77" s="1" t="s">
        <v>795</v>
      </c>
      <c r="B77" s="1" t="s">
        <v>146</v>
      </c>
      <c r="C77" t="s">
        <v>1019</v>
      </c>
      <c r="D77" t="s">
        <v>68</v>
      </c>
      <c r="E77">
        <f>VLOOKUP($B77,enriched_corrected_RS!$A$3:$M$28,enriched_corrected_RS!$I$1,FALSE)</f>
        <v>0</v>
      </c>
      <c r="F77" t="s">
        <v>431</v>
      </c>
      <c r="G77" t="str">
        <f>_xlfn.CONCAT(F77,"; ",'general assumptions'!$B$8)</f>
        <v>Derived from energy balance; value derived from energy balance with aggregation of categories and carriers to ETM plant types and carriers; see etdataset-public/eu_datasets/power_plants/20241018_power_plants_NO_RS_CH.xlsx</v>
      </c>
    </row>
    <row r="78" spans="1:7" x14ac:dyDescent="0.2">
      <c r="A78" s="1" t="s">
        <v>358</v>
      </c>
      <c r="B78" t="s">
        <v>88</v>
      </c>
      <c r="C78" t="s">
        <v>410</v>
      </c>
      <c r="D78" t="s">
        <v>81</v>
      </c>
      <c r="E78">
        <f>VLOOKUP($B78,enriched_corrected_RS!$A$29:$M$59,enriched_corrected_RS!$H$1,FALSE)</f>
        <v>6000</v>
      </c>
      <c r="F78" t="s">
        <v>992</v>
      </c>
      <c r="G78" t="str">
        <f>_xlfn.CONCAT(F78,"; ",'general assumptions'!$B$8)</f>
        <v>Full load hours assumed from EU27 dataset; value derived from energy balance with aggregation of categories and carriers to ETM plant types and carriers; see etdataset-public/eu_datasets/power_plants/20241018_power_plants_NO_RS_CH.xlsx</v>
      </c>
    </row>
    <row r="79" spans="1:7" x14ac:dyDescent="0.2">
      <c r="A79" s="1" t="s">
        <v>359</v>
      </c>
      <c r="B79" t="s">
        <v>33</v>
      </c>
      <c r="C79" t="s">
        <v>410</v>
      </c>
      <c r="D79" t="s">
        <v>81</v>
      </c>
      <c r="E79">
        <f>VLOOKUP($B79,enriched_corrected_RS!$A$29:$M$59,enriched_corrected_RS!$H$1,FALSE)</f>
        <v>6000</v>
      </c>
      <c r="F79" t="s">
        <v>992</v>
      </c>
      <c r="G79" t="str">
        <f>_xlfn.CONCAT(F79,"; ",'general assumptions'!$B$8)</f>
        <v>Full load hours assumed from EU27 dataset; value derived from energy balance with aggregation of categories and carriers to ETM plant types and carriers; see etdataset-public/eu_datasets/power_plants/20241018_power_plants_NO_RS_CH.xlsx</v>
      </c>
    </row>
    <row r="80" spans="1:7" x14ac:dyDescent="0.2">
      <c r="A80" s="1" t="s">
        <v>360</v>
      </c>
      <c r="B80" t="s">
        <v>38</v>
      </c>
      <c r="C80" t="s">
        <v>410</v>
      </c>
      <c r="D80" t="s">
        <v>81</v>
      </c>
      <c r="E80">
        <f>VLOOKUP($B80,enriched_corrected_RS!$A$29:$M$59,enriched_corrected_RS!$H$1,FALSE)</f>
        <v>6000</v>
      </c>
      <c r="F80" t="s">
        <v>992</v>
      </c>
      <c r="G80" t="str">
        <f>_xlfn.CONCAT(F80,"; ",'general assumptions'!$B$8)</f>
        <v>Full load hours assumed from EU27 dataset; value derived from energy balance with aggregation of categories and carriers to ETM plant types and carriers; see etdataset-public/eu_datasets/power_plants/20241018_power_plants_NO_RS_CH.xlsx</v>
      </c>
    </row>
    <row r="81" spans="1:7" x14ac:dyDescent="0.2">
      <c r="A81" s="1" t="s">
        <v>361</v>
      </c>
      <c r="B81" t="s">
        <v>40</v>
      </c>
      <c r="C81" t="s">
        <v>410</v>
      </c>
      <c r="D81" t="s">
        <v>81</v>
      </c>
      <c r="E81">
        <f>VLOOKUP($B81,enriched_corrected_RS!$A$29:$M$59,enriched_corrected_RS!$H$1,FALSE)</f>
        <v>6000</v>
      </c>
      <c r="F81" t="s">
        <v>992</v>
      </c>
      <c r="G81" t="str">
        <f>_xlfn.CONCAT(F81,"; ",'general assumptions'!$B$8)</f>
        <v>Full load hours assumed from EU27 dataset; value derived from energy balance with aggregation of categories and carriers to ETM plant types and carriers; see etdataset-public/eu_datasets/power_plants/20241018_power_plants_NO_RS_CH.xlsx</v>
      </c>
    </row>
    <row r="82" spans="1:7" x14ac:dyDescent="0.2">
      <c r="A82" s="1" t="s">
        <v>362</v>
      </c>
      <c r="B82" t="s">
        <v>42</v>
      </c>
      <c r="C82" t="s">
        <v>410</v>
      </c>
      <c r="D82" t="s">
        <v>81</v>
      </c>
      <c r="E82">
        <f>VLOOKUP($B82,enriched_corrected_RS!$A$29:$M$59,enriched_corrected_RS!$H$1,FALSE)</f>
        <v>6000</v>
      </c>
      <c r="F82" t="s">
        <v>992</v>
      </c>
      <c r="G82" t="str">
        <f>_xlfn.CONCAT(F82,"; ",'general assumptions'!$B$8)</f>
        <v>Full load hours assumed from EU27 dataset; value derived from energy balance with aggregation of categories and carriers to ETM plant types and carriers; see etdataset-public/eu_datasets/power_plants/20241018_power_plants_NO_RS_CH.xlsx</v>
      </c>
    </row>
    <row r="83" spans="1:7" x14ac:dyDescent="0.2">
      <c r="A83" s="1" t="s">
        <v>363</v>
      </c>
      <c r="B83" t="s">
        <v>49</v>
      </c>
      <c r="C83" t="s">
        <v>410</v>
      </c>
      <c r="D83" t="s">
        <v>81</v>
      </c>
      <c r="E83">
        <f>VLOOKUP($B83,enriched_corrected_RS!$A$29:$M$59,enriched_corrected_RS!$H$1,FALSE)</f>
        <v>6000</v>
      </c>
      <c r="F83" t="s">
        <v>992</v>
      </c>
      <c r="G83" t="str">
        <f>_xlfn.CONCAT(F83,"; ",'general assumptions'!$B$8)</f>
        <v>Full load hours assumed from EU27 dataset; value derived from energy balance with aggregation of categories and carriers to ETM plant types and carriers; see etdataset-public/eu_datasets/power_plants/20241018_power_plants_NO_RS_CH.xlsx</v>
      </c>
    </row>
    <row r="84" spans="1:7" x14ac:dyDescent="0.2">
      <c r="A84" s="1" t="s">
        <v>364</v>
      </c>
      <c r="B84" t="s">
        <v>46</v>
      </c>
      <c r="C84" t="s">
        <v>410</v>
      </c>
      <c r="D84" t="s">
        <v>81</v>
      </c>
      <c r="E84">
        <f>VLOOKUP($B84,enriched_corrected_RS!$A$29:$M$59,enriched_corrected_RS!$H$1,FALSE)</f>
        <v>795.05</v>
      </c>
      <c r="F84" t="s">
        <v>992</v>
      </c>
      <c r="G84" t="str">
        <f>_xlfn.CONCAT(F84,"; ",'general assumptions'!$B$8)</f>
        <v>Full load hours assumed from EU27 dataset; value derived from energy balance with aggregation of categories and carriers to ETM plant types and carriers; see etdataset-public/eu_datasets/power_plants/20241018_power_plants_NO_RS_CH.xlsx</v>
      </c>
    </row>
    <row r="85" spans="1:7" x14ac:dyDescent="0.2">
      <c r="A85" s="1" t="s">
        <v>346</v>
      </c>
      <c r="B85" t="s">
        <v>148</v>
      </c>
      <c r="C85" t="s">
        <v>410</v>
      </c>
      <c r="D85" t="s">
        <v>81</v>
      </c>
      <c r="E85">
        <f>VLOOKUP($B85,enriched_corrected_RS!$A$29:$M$59,enriched_corrected_RS!$H$1,FALSE)</f>
        <v>6000</v>
      </c>
      <c r="F85" t="s">
        <v>992</v>
      </c>
      <c r="G85" t="str">
        <f>_xlfn.CONCAT(F85,"; ",'general assumptions'!$B$8)</f>
        <v>Full load hours assumed from EU27 dataset; value derived from energy balance with aggregation of categories and carriers to ETM plant types and carriers; see etdataset-public/eu_datasets/power_plants/20241018_power_plants_NO_RS_CH.xlsx</v>
      </c>
    </row>
    <row r="86" spans="1:7" x14ac:dyDescent="0.2">
      <c r="A86" s="1" t="s">
        <v>347</v>
      </c>
      <c r="B86" t="s">
        <v>164</v>
      </c>
      <c r="C86" t="s">
        <v>410</v>
      </c>
      <c r="D86" t="s">
        <v>81</v>
      </c>
      <c r="E86">
        <f>VLOOKUP($B86,enriched_corrected_RS!$A$29:$M$59,enriched_corrected_RS!$H$1,FALSE)</f>
        <v>6000</v>
      </c>
      <c r="F86" t="s">
        <v>992</v>
      </c>
      <c r="G86" t="str">
        <f>_xlfn.CONCAT(F86,"; ",'general assumptions'!$B$8)</f>
        <v>Full load hours assumed from EU27 dataset; value derived from energy balance with aggregation of categories and carriers to ETM plant types and carriers; see etdataset-public/eu_datasets/power_plants/20241018_power_plants_NO_RS_CH.xlsx</v>
      </c>
    </row>
    <row r="87" spans="1:7" x14ac:dyDescent="0.2">
      <c r="A87" s="1" t="s">
        <v>348</v>
      </c>
      <c r="B87" t="s">
        <v>158</v>
      </c>
      <c r="C87" t="s">
        <v>410</v>
      </c>
      <c r="D87" t="s">
        <v>81</v>
      </c>
      <c r="E87">
        <f>VLOOKUP($B87,enriched_corrected_RS!$A$29:$M$59,enriched_corrected_RS!$H$1,FALSE)</f>
        <v>7900</v>
      </c>
      <c r="F87" t="s">
        <v>992</v>
      </c>
      <c r="G87" t="str">
        <f>_xlfn.CONCAT(F87,"; ",'general assumptions'!$B$8)</f>
        <v>Full load hours assumed from EU27 dataset; value derived from energy balance with aggregation of categories and carriers to ETM plant types and carriers; see etdataset-public/eu_datasets/power_plants/20241018_power_plants_NO_RS_CH.xlsx</v>
      </c>
    </row>
    <row r="88" spans="1:7" x14ac:dyDescent="0.2">
      <c r="A88" s="1" t="s">
        <v>349</v>
      </c>
      <c r="B88" t="s">
        <v>162</v>
      </c>
      <c r="C88" t="s">
        <v>410</v>
      </c>
      <c r="D88" t="s">
        <v>81</v>
      </c>
      <c r="E88">
        <f>VLOOKUP($B88,enriched_corrected_RS!$A$29:$M$59,enriched_corrected_RS!$H$1,FALSE)</f>
        <v>6000</v>
      </c>
      <c r="F88" t="s">
        <v>992</v>
      </c>
      <c r="G88" t="str">
        <f>_xlfn.CONCAT(F88,"; ",'general assumptions'!$B$8)</f>
        <v>Full load hours assumed from EU27 dataset; value derived from energy balance with aggregation of categories and carriers to ETM plant types and carriers; see etdataset-public/eu_datasets/power_plants/20241018_power_plants_NO_RS_CH.xlsx</v>
      </c>
    </row>
    <row r="89" spans="1:7" x14ac:dyDescent="0.2">
      <c r="A89" s="1" t="s">
        <v>244</v>
      </c>
      <c r="B89" t="s">
        <v>106</v>
      </c>
      <c r="C89" t="s">
        <v>427</v>
      </c>
      <c r="D89" t="s">
        <v>81</v>
      </c>
      <c r="E89">
        <f>VLOOKUP($B89,enriched_corrected_RS!$A$29:$M$59,enriched_corrected_RS!$G$1,FALSE)*100</f>
        <v>85</v>
      </c>
      <c r="F89" t="s">
        <v>430</v>
      </c>
      <c r="G89" t="str">
        <f>_xlfn.CONCAT(F89,"; ",'general assumptions'!$B$8)</f>
        <v>Assumption; value derived from energy balance with aggregation of categories and carriers to ETM plant types and carriers; see etdataset-public/eu_datasets/power_plants/20241018_power_plants_NO_RS_CH.xlsx</v>
      </c>
    </row>
    <row r="90" spans="1:7" x14ac:dyDescent="0.2">
      <c r="A90" s="1" t="s">
        <v>245</v>
      </c>
      <c r="B90" t="s">
        <v>88</v>
      </c>
      <c r="C90" t="s">
        <v>427</v>
      </c>
      <c r="D90" t="s">
        <v>81</v>
      </c>
      <c r="E90">
        <f>VLOOKUP($B90,enriched_corrected_RS!$A$29:$M$59,enriched_corrected_RS!$G$1,FALSE)*100</f>
        <v>74.8</v>
      </c>
      <c r="F90" t="s">
        <v>430</v>
      </c>
      <c r="G90" t="str">
        <f>_xlfn.CONCAT(F90,"; ",'general assumptions'!$B$8)</f>
        <v>Assumption; value derived from energy balance with aggregation of categories and carriers to ETM plant types and carriers; see etdataset-public/eu_datasets/power_plants/20241018_power_plants_NO_RS_CH.xlsx</v>
      </c>
    </row>
    <row r="91" spans="1:7" x14ac:dyDescent="0.2">
      <c r="A91" s="1" t="s">
        <v>246</v>
      </c>
      <c r="B91" t="s">
        <v>33</v>
      </c>
      <c r="C91" t="s">
        <v>427</v>
      </c>
      <c r="D91" t="s">
        <v>81</v>
      </c>
      <c r="E91">
        <f>VLOOKUP($B91,enriched_corrected_RS!$A$29:$M$59,enriched_corrected_RS!$G$1,FALSE)*100</f>
        <v>82.699999999999989</v>
      </c>
      <c r="F91" t="s">
        <v>431</v>
      </c>
      <c r="G91" t="str">
        <f>_xlfn.CONCAT(F91,"; ",'general assumptions'!$B$8)</f>
        <v>Derived from energy balance; value derived from energy balance with aggregation of categories and carriers to ETM plant types and carriers; see etdataset-public/eu_datasets/power_plants/20241018_power_plants_NO_RS_CH.xlsx</v>
      </c>
    </row>
    <row r="92" spans="1:7" x14ac:dyDescent="0.2">
      <c r="A92" s="1" t="s">
        <v>247</v>
      </c>
      <c r="B92" t="s">
        <v>140</v>
      </c>
      <c r="C92" t="s">
        <v>427</v>
      </c>
      <c r="D92" t="s">
        <v>81</v>
      </c>
      <c r="E92">
        <f>VLOOKUP($B92,enriched_corrected_RS!$A$29:$M$59,enriched_corrected_RS!$G$1,FALSE)*100</f>
        <v>85</v>
      </c>
      <c r="F92" t="s">
        <v>430</v>
      </c>
      <c r="G92" t="str">
        <f>_xlfn.CONCAT(F92,"; ",'general assumptions'!$B$8)</f>
        <v>Assumption; value derived from energy balance with aggregation of categories and carriers to ETM plant types and carriers; see etdataset-public/eu_datasets/power_plants/20241018_power_plants_NO_RS_CH.xlsx</v>
      </c>
    </row>
    <row r="93" spans="1:7" x14ac:dyDescent="0.2">
      <c r="A93" s="1" t="s">
        <v>248</v>
      </c>
      <c r="B93" t="s">
        <v>38</v>
      </c>
      <c r="C93" t="s">
        <v>427</v>
      </c>
      <c r="D93" t="s">
        <v>81</v>
      </c>
      <c r="E93">
        <f>VLOOKUP($B93,enriched_corrected_RS!$A$29:$M$59,enriched_corrected_RS!$G$1,FALSE)*100</f>
        <v>92.7</v>
      </c>
      <c r="F93" t="s">
        <v>431</v>
      </c>
      <c r="G93" t="str">
        <f>_xlfn.CONCAT(F93,"; ",'general assumptions'!$B$8)</f>
        <v>Derived from energy balance; value derived from energy balance with aggregation of categories and carriers to ETM plant types and carriers; see etdataset-public/eu_datasets/power_plants/20241018_power_plants_NO_RS_CH.xlsx</v>
      </c>
    </row>
    <row r="94" spans="1:7" x14ac:dyDescent="0.2">
      <c r="A94" s="1" t="s">
        <v>249</v>
      </c>
      <c r="B94" t="s">
        <v>40</v>
      </c>
      <c r="C94" t="s">
        <v>427</v>
      </c>
      <c r="D94" t="s">
        <v>81</v>
      </c>
      <c r="E94">
        <f>VLOOKUP($B94,enriched_corrected_RS!$A$29:$M$59,enriched_corrected_RS!$G$1,FALSE)*100</f>
        <v>85</v>
      </c>
      <c r="F94" t="s">
        <v>430</v>
      </c>
      <c r="G94" t="str">
        <f>_xlfn.CONCAT(F94,"; ",'general assumptions'!$B$8)</f>
        <v>Assumption; value derived from energy balance with aggregation of categories and carriers to ETM plant types and carriers; see etdataset-public/eu_datasets/power_plants/20241018_power_plants_NO_RS_CH.xlsx</v>
      </c>
    </row>
    <row r="95" spans="1:7" x14ac:dyDescent="0.2">
      <c r="A95" s="1" t="s">
        <v>250</v>
      </c>
      <c r="B95" t="s">
        <v>42</v>
      </c>
      <c r="C95" t="s">
        <v>427</v>
      </c>
      <c r="D95" t="s">
        <v>81</v>
      </c>
      <c r="E95">
        <f>VLOOKUP($B95,enriched_corrected_RS!$A$29:$M$59,enriched_corrected_RS!$G$1,FALSE)*100</f>
        <v>80.300000000000011</v>
      </c>
      <c r="F95" t="s">
        <v>431</v>
      </c>
      <c r="G95" t="str">
        <f>_xlfn.CONCAT(F95,"; ",'general assumptions'!$B$8)</f>
        <v>Derived from energy balance; value derived from energy balance with aggregation of categories and carriers to ETM plant types and carriers; see etdataset-public/eu_datasets/power_plants/20241018_power_plants_NO_RS_CH.xlsx</v>
      </c>
    </row>
    <row r="96" spans="1:7" x14ac:dyDescent="0.2">
      <c r="A96" s="1" t="s">
        <v>282</v>
      </c>
      <c r="B96" t="s">
        <v>148</v>
      </c>
      <c r="C96" t="s">
        <v>427</v>
      </c>
      <c r="D96" t="s">
        <v>81</v>
      </c>
      <c r="E96">
        <f>VLOOKUP($B96,enriched_corrected_RS!$A$29:$M$59,enriched_corrected_RS!$G$1,FALSE)*100</f>
        <v>85</v>
      </c>
      <c r="F96" t="s">
        <v>430</v>
      </c>
      <c r="G96" t="str">
        <f>_xlfn.CONCAT(F96,"; ",'general assumptions'!$B$8)</f>
        <v>Assumption; value derived from energy balance with aggregation of categories and carriers to ETM plant types and carriers; see etdataset-public/eu_datasets/power_plants/20241018_power_plants_NO_RS_CH.xlsx</v>
      </c>
    </row>
    <row r="97" spans="1:7" x14ac:dyDescent="0.2">
      <c r="A97" s="1" t="s">
        <v>283</v>
      </c>
      <c r="B97" t="s">
        <v>164</v>
      </c>
      <c r="C97" t="s">
        <v>427</v>
      </c>
      <c r="D97" t="s">
        <v>81</v>
      </c>
      <c r="E97">
        <f>VLOOKUP($B97,enriched_corrected_RS!$A$29:$M$59,enriched_corrected_RS!$G$1,FALSE)*100</f>
        <v>85</v>
      </c>
      <c r="F97" t="s">
        <v>430</v>
      </c>
      <c r="G97" t="str">
        <f>_xlfn.CONCAT(F97,"; ",'general assumptions'!$B$8)</f>
        <v>Assumption; value derived from energy balance with aggregation of categories and carriers to ETM plant types and carriers; see etdataset-public/eu_datasets/power_plants/20241018_power_plants_NO_RS_CH.xlsx</v>
      </c>
    </row>
    <row r="98" spans="1:7" x14ac:dyDescent="0.2">
      <c r="A98" s="1" t="s">
        <v>284</v>
      </c>
      <c r="B98" t="s">
        <v>158</v>
      </c>
      <c r="C98" t="s">
        <v>427</v>
      </c>
      <c r="D98" t="s">
        <v>81</v>
      </c>
      <c r="E98">
        <f>VLOOKUP($B98,enriched_corrected_RS!$A$29:$M$59,enriched_corrected_RS!$G$1,FALSE)*100</f>
        <v>85</v>
      </c>
      <c r="F98" t="s">
        <v>430</v>
      </c>
      <c r="G98" t="str">
        <f>_xlfn.CONCAT(F98,"; ",'general assumptions'!$B$8)</f>
        <v>Assumption; value derived from energy balance with aggregation of categories and carriers to ETM plant types and carriers; see etdataset-public/eu_datasets/power_plants/20241018_power_plants_NO_RS_CH.xlsx</v>
      </c>
    </row>
    <row r="99" spans="1:7" x14ac:dyDescent="0.2">
      <c r="A99" s="1" t="s">
        <v>285</v>
      </c>
      <c r="B99" t="s">
        <v>162</v>
      </c>
      <c r="C99" t="s">
        <v>427</v>
      </c>
      <c r="D99" t="s">
        <v>81</v>
      </c>
      <c r="E99">
        <f>VLOOKUP($B99,enriched_corrected_RS!$A$29:$M$59,enriched_corrected_RS!$G$1,FALSE)*100</f>
        <v>85</v>
      </c>
      <c r="F99" t="s">
        <v>430</v>
      </c>
      <c r="G99" t="str">
        <f>_xlfn.CONCAT(F99,"; ",'general assumptions'!$B$8)</f>
        <v>Assumption; value derived from energy balance with aggregation of categories and carriers to ETM plant types and carriers; see etdataset-public/eu_datasets/power_plants/20241018_power_plants_NO_RS_CH.xlsx</v>
      </c>
    </row>
    <row r="100" spans="1:7" x14ac:dyDescent="0.2">
      <c r="A100" s="1" t="s">
        <v>367</v>
      </c>
      <c r="B100" t="s">
        <v>106</v>
      </c>
      <c r="C100" t="s">
        <v>425</v>
      </c>
      <c r="D100" t="s">
        <v>81</v>
      </c>
      <c r="E100">
        <f>VLOOKUP($B100,enriched_corrected_RS!$A$29:$M$59,enriched_corrected_RS!$K$1,FALSE)</f>
        <v>0</v>
      </c>
      <c r="F100" s="1" t="s">
        <v>434</v>
      </c>
      <c r="G100" t="str">
        <f>_xlfn.CONCAT(F100,"; ",'general assumptions'!$B$8)</f>
        <v>Derived from energy balance, assumption all to HT; value derived from energy balance with aggregation of categories and carriers to ETM plant types and carriers; see etdataset-public/eu_datasets/power_plants/20241018_power_plants_NO_RS_CH.xlsx</v>
      </c>
    </row>
    <row r="101" spans="1:7" x14ac:dyDescent="0.2">
      <c r="A101" s="1" t="s">
        <v>368</v>
      </c>
      <c r="B101" t="s">
        <v>108</v>
      </c>
      <c r="C101" t="s">
        <v>425</v>
      </c>
      <c r="D101" t="s">
        <v>81</v>
      </c>
      <c r="E101">
        <f>VLOOKUP($B101,enriched_corrected_RS!$A$29:$M$59,enriched_corrected_RS!$K$1,FALSE)</f>
        <v>0</v>
      </c>
      <c r="F101" s="1" t="s">
        <v>434</v>
      </c>
      <c r="G101" t="str">
        <f>_xlfn.CONCAT(F101,"; ",'general assumptions'!$B$8)</f>
        <v>Derived from energy balance, assumption all to HT; value derived from energy balance with aggregation of categories and carriers to ETM plant types and carriers; see etdataset-public/eu_datasets/power_plants/20241018_power_plants_NO_RS_CH.xlsx</v>
      </c>
    </row>
    <row r="102" spans="1:7" x14ac:dyDescent="0.2">
      <c r="A102" s="1" t="s">
        <v>369</v>
      </c>
      <c r="B102" t="s">
        <v>110</v>
      </c>
      <c r="C102" t="s">
        <v>425</v>
      </c>
      <c r="D102" t="s">
        <v>81</v>
      </c>
      <c r="E102">
        <f>VLOOKUP($B102,enriched_corrected_RS!$A$29:$M$59,enriched_corrected_RS!$K$1,FALSE)</f>
        <v>0</v>
      </c>
      <c r="F102" s="1" t="s">
        <v>434</v>
      </c>
      <c r="G102" t="str">
        <f>_xlfn.CONCAT(F102,"; ",'general assumptions'!$B$8)</f>
        <v>Derived from energy balance, assumption all to HT; value derived from energy balance with aggregation of categories and carriers to ETM plant types and carriers; see etdataset-public/eu_datasets/power_plants/20241018_power_plants_NO_RS_CH.xlsx</v>
      </c>
    </row>
    <row r="103" spans="1:7" x14ac:dyDescent="0.2">
      <c r="A103" s="1" t="s">
        <v>370</v>
      </c>
      <c r="B103" t="s">
        <v>88</v>
      </c>
      <c r="C103" t="s">
        <v>425</v>
      </c>
      <c r="D103" t="s">
        <v>81</v>
      </c>
      <c r="E103">
        <f>VLOOKUP($B103,enriched_corrected_RS!$A$29:$M$59,enriched_corrected_RS!$K$1,FALSE)</f>
        <v>119.152</v>
      </c>
      <c r="F103" s="1" t="s">
        <v>434</v>
      </c>
      <c r="G103" t="str">
        <f>_xlfn.CONCAT(F103,"; ",'general assumptions'!$B$8)</f>
        <v>Derived from energy balance, assumption all to HT; value derived from energy balance with aggregation of categories and carriers to ETM plant types and carriers; see etdataset-public/eu_datasets/power_plants/20241018_power_plants_NO_RS_CH.xlsx</v>
      </c>
    </row>
    <row r="104" spans="1:7" x14ac:dyDescent="0.2">
      <c r="A104" s="1" t="s">
        <v>371</v>
      </c>
      <c r="B104" t="s">
        <v>33</v>
      </c>
      <c r="C104" t="s">
        <v>425</v>
      </c>
      <c r="D104" t="s">
        <v>81</v>
      </c>
      <c r="E104">
        <f>VLOOKUP($B104,enriched_corrected_RS!$A$29:$M$59,enriched_corrected_RS!$K$1,FALSE)</f>
        <v>2070.5680000000002</v>
      </c>
      <c r="F104" s="1" t="s">
        <v>434</v>
      </c>
      <c r="G104" t="str">
        <f>_xlfn.CONCAT(F104,"; ",'general assumptions'!$B$8)</f>
        <v>Derived from energy balance, assumption all to HT; value derived from energy balance with aggregation of categories and carriers to ETM plant types and carriers; see etdataset-public/eu_datasets/power_plants/20241018_power_plants_NO_RS_CH.xlsx</v>
      </c>
    </row>
    <row r="105" spans="1:7" x14ac:dyDescent="0.2">
      <c r="A105" s="1" t="s">
        <v>372</v>
      </c>
      <c r="B105" t="s">
        <v>140</v>
      </c>
      <c r="C105" t="s">
        <v>425</v>
      </c>
      <c r="D105" t="s">
        <v>81</v>
      </c>
      <c r="E105">
        <f>VLOOKUP($B105,enriched_corrected_RS!$A$29:$M$59,enriched_corrected_RS!$K$1,FALSE)</f>
        <v>0</v>
      </c>
      <c r="F105" s="1" t="s">
        <v>434</v>
      </c>
      <c r="G105" t="str">
        <f>_xlfn.CONCAT(F105,"; ",'general assumptions'!$B$8)</f>
        <v>Derived from energy balance, assumption all to HT; value derived from energy balance with aggregation of categories and carriers to ETM plant types and carriers; see etdataset-public/eu_datasets/power_plants/20241018_power_plants_NO_RS_CH.xlsx</v>
      </c>
    </row>
    <row r="106" spans="1:7" x14ac:dyDescent="0.2">
      <c r="A106" s="1" t="s">
        <v>373</v>
      </c>
      <c r="B106" t="s">
        <v>38</v>
      </c>
      <c r="C106" t="s">
        <v>425</v>
      </c>
      <c r="D106" t="s">
        <v>81</v>
      </c>
      <c r="E106">
        <f>VLOOKUP($B106,enriched_corrected_RS!$A$29:$M$59,enriched_corrected_RS!$K$1,FALSE)</f>
        <v>16655.473000000002</v>
      </c>
      <c r="F106" s="1" t="s">
        <v>434</v>
      </c>
      <c r="G106" t="str">
        <f>_xlfn.CONCAT(F106,"; ",'general assumptions'!$B$8)</f>
        <v>Derived from energy balance, assumption all to HT; value derived from energy balance with aggregation of categories and carriers to ETM plant types and carriers; see etdataset-public/eu_datasets/power_plants/20241018_power_plants_NO_RS_CH.xlsx</v>
      </c>
    </row>
    <row r="107" spans="1:7" x14ac:dyDescent="0.2">
      <c r="A107" s="1" t="s">
        <v>374</v>
      </c>
      <c r="B107" t="s">
        <v>40</v>
      </c>
      <c r="C107" t="s">
        <v>425</v>
      </c>
      <c r="D107" t="s">
        <v>81</v>
      </c>
      <c r="E107">
        <f>VLOOKUP($B107,enriched_corrected_RS!$A$29:$M$59,enriched_corrected_RS!$K$1,FALSE)</f>
        <v>0</v>
      </c>
      <c r="F107" s="1" t="s">
        <v>434</v>
      </c>
      <c r="G107" t="str">
        <f>_xlfn.CONCAT(F107,"; ",'general assumptions'!$B$8)</f>
        <v>Derived from energy balance, assumption all to HT; value derived from energy balance with aggregation of categories and carriers to ETM plant types and carriers; see etdataset-public/eu_datasets/power_plants/20241018_power_plants_NO_RS_CH.xlsx</v>
      </c>
    </row>
    <row r="108" spans="1:7" x14ac:dyDescent="0.2">
      <c r="A108" s="1" t="s">
        <v>375</v>
      </c>
      <c r="B108" t="s">
        <v>42</v>
      </c>
      <c r="C108" t="s">
        <v>425</v>
      </c>
      <c r="D108" t="s">
        <v>81</v>
      </c>
      <c r="E108">
        <f>VLOOKUP($B108,enriched_corrected_RS!$A$29:$M$59,enriched_corrected_RS!$K$1,FALSE)</f>
        <v>148</v>
      </c>
      <c r="F108" s="1" t="s">
        <v>434</v>
      </c>
      <c r="G108" t="str">
        <f>_xlfn.CONCAT(F108,"; ",'general assumptions'!$B$8)</f>
        <v>Derived from energy balance, assumption all to HT; value derived from energy balance with aggregation of categories and carriers to ETM plant types and carriers; see etdataset-public/eu_datasets/power_plants/20241018_power_plants_NO_RS_CH.xlsx</v>
      </c>
    </row>
    <row r="109" spans="1:7" x14ac:dyDescent="0.2">
      <c r="A109" s="1" t="s">
        <v>376</v>
      </c>
      <c r="B109" t="s">
        <v>142</v>
      </c>
      <c r="C109" t="s">
        <v>425</v>
      </c>
      <c r="D109" t="s">
        <v>81</v>
      </c>
      <c r="E109">
        <f>VLOOKUP($B109,enriched_corrected_RS!$A$29:$M$59,enriched_corrected_RS!$K$1,FALSE)</f>
        <v>0</v>
      </c>
      <c r="F109" s="1" t="s">
        <v>434</v>
      </c>
      <c r="G109" t="str">
        <f>_xlfn.CONCAT(F109,"; ",'general assumptions'!$B$8)</f>
        <v>Derived from energy balance, assumption all to HT; value derived from energy balance with aggregation of categories and carriers to ETM plant types and carriers; see etdataset-public/eu_datasets/power_plants/20241018_power_plants_NO_RS_CH.xlsx</v>
      </c>
    </row>
    <row r="110" spans="1:7" x14ac:dyDescent="0.2">
      <c r="A110" s="1" t="s">
        <v>377</v>
      </c>
      <c r="B110" t="s">
        <v>90</v>
      </c>
      <c r="C110" t="s">
        <v>425</v>
      </c>
      <c r="D110" t="s">
        <v>81</v>
      </c>
      <c r="E110">
        <f>VLOOKUP($B110,enriched_corrected_RS!$A$29:$M$59,enriched_corrected_RS!$K$1,FALSE)</f>
        <v>0</v>
      </c>
      <c r="F110" s="1" t="s">
        <v>434</v>
      </c>
      <c r="G110" t="str">
        <f>_xlfn.CONCAT(F110,"; ",'general assumptions'!$B$8)</f>
        <v>Derived from energy balance, assumption all to HT; value derived from energy balance with aggregation of categories and carriers to ETM plant types and carriers; see etdataset-public/eu_datasets/power_plants/20241018_power_plants_NO_RS_CH.xlsx</v>
      </c>
    </row>
    <row r="111" spans="1:7" x14ac:dyDescent="0.2">
      <c r="A111" s="1" t="s">
        <v>378</v>
      </c>
      <c r="B111" t="s">
        <v>180</v>
      </c>
      <c r="C111" t="s">
        <v>425</v>
      </c>
      <c r="D111" t="s">
        <v>81</v>
      </c>
      <c r="E111">
        <f>VLOOKUP($B111,enriched_corrected_RS!$A$29:$M$59,enriched_corrected_RS!$K$1,FALSE)</f>
        <v>0</v>
      </c>
      <c r="F111" s="1" t="s">
        <v>434</v>
      </c>
      <c r="G111" t="str">
        <f>_xlfn.CONCAT(F111,"; ",'general assumptions'!$B$8)</f>
        <v>Derived from energy balance, assumption all to HT; value derived from energy balance with aggregation of categories and carriers to ETM plant types and carriers; see etdataset-public/eu_datasets/power_plants/20241018_power_plants_NO_RS_CH.xlsx</v>
      </c>
    </row>
    <row r="112" spans="1:7" x14ac:dyDescent="0.2">
      <c r="A112" s="1" t="s">
        <v>379</v>
      </c>
      <c r="B112" t="s">
        <v>144</v>
      </c>
      <c r="C112" t="s">
        <v>425</v>
      </c>
      <c r="D112" t="s">
        <v>81</v>
      </c>
      <c r="E112">
        <f>VLOOKUP($B112,enriched_corrected_RS!$A$29:$M$59,enriched_corrected_RS!$K$1,FALSE)</f>
        <v>0</v>
      </c>
      <c r="F112" s="1" t="s">
        <v>434</v>
      </c>
      <c r="G112" t="str">
        <f>_xlfn.CONCAT(F112,"; ",'general assumptions'!$B$8)</f>
        <v>Derived from energy balance, assumption all to HT; value derived from energy balance with aggregation of categories and carriers to ETM plant types and carriers; see etdataset-public/eu_datasets/power_plants/20241018_power_plants_NO_RS_CH.xlsx</v>
      </c>
    </row>
    <row r="113" spans="1:7" x14ac:dyDescent="0.2">
      <c r="A113" s="1" t="s">
        <v>380</v>
      </c>
      <c r="B113" t="s">
        <v>124</v>
      </c>
      <c r="C113" t="s">
        <v>425</v>
      </c>
      <c r="D113" t="s">
        <v>81</v>
      </c>
      <c r="E113">
        <f>VLOOKUP($B113,enriched_corrected_RS!$A$29:$M$59,enriched_corrected_RS!$K$1,FALSE)</f>
        <v>0</v>
      </c>
      <c r="F113" s="1" t="s">
        <v>434</v>
      </c>
      <c r="G113" t="str">
        <f>_xlfn.CONCAT(F113,"; ",'general assumptions'!$B$8)</f>
        <v>Derived from energy balance, assumption all to HT; value derived from energy balance with aggregation of categories and carriers to ETM plant types and carriers; see etdataset-public/eu_datasets/power_plants/20241018_power_plants_NO_RS_CH.xlsx</v>
      </c>
    </row>
    <row r="114" spans="1:7" x14ac:dyDescent="0.2">
      <c r="A114" s="1" t="s">
        <v>381</v>
      </c>
      <c r="B114" t="s">
        <v>208</v>
      </c>
      <c r="C114" t="s">
        <v>425</v>
      </c>
      <c r="D114" t="s">
        <v>81</v>
      </c>
      <c r="E114">
        <f>VLOOKUP($B114,enriched_corrected_RS!$A$29:$M$59,enriched_corrected_RS!$K$1,FALSE)</f>
        <v>0</v>
      </c>
      <c r="F114" s="1" t="s">
        <v>434</v>
      </c>
      <c r="G114" t="str">
        <f>_xlfn.CONCAT(F114,"; ",'general assumptions'!$B$8)</f>
        <v>Derived from energy balance, assumption all to HT; value derived from energy balance with aggregation of categories and carriers to ETM plant types and carriers; see etdataset-public/eu_datasets/power_plants/20241018_power_plants_NO_RS_CH.xlsx</v>
      </c>
    </row>
    <row r="115" spans="1:7" x14ac:dyDescent="0.2">
      <c r="A115" s="1" t="s">
        <v>382</v>
      </c>
      <c r="B115" t="s">
        <v>82</v>
      </c>
      <c r="C115" t="s">
        <v>425</v>
      </c>
      <c r="D115" t="s">
        <v>81</v>
      </c>
      <c r="E115">
        <f>VLOOKUP($B115,enriched_corrected_RS!$A$29:$M$59,enriched_corrected_RS!$K$1,FALSE)</f>
        <v>0</v>
      </c>
      <c r="F115" s="1" t="s">
        <v>434</v>
      </c>
      <c r="G115" t="str">
        <f>_xlfn.CONCAT(F115,"; ",'general assumptions'!$B$8)</f>
        <v>Derived from energy balance, assumption all to HT; value derived from energy balance with aggregation of categories and carriers to ETM plant types and carriers; see etdataset-public/eu_datasets/power_plants/20241018_power_plants_NO_RS_CH.xlsx</v>
      </c>
    </row>
    <row r="116" spans="1:7" x14ac:dyDescent="0.2">
      <c r="A116" s="1" t="s">
        <v>383</v>
      </c>
      <c r="B116" t="s">
        <v>49</v>
      </c>
      <c r="C116" t="s">
        <v>425</v>
      </c>
      <c r="D116" t="s">
        <v>81</v>
      </c>
      <c r="E116">
        <f>VLOOKUP($B116,enriched_corrected_RS!$A$29:$M$59,enriched_corrected_RS!$K$1,FALSE)</f>
        <v>0</v>
      </c>
      <c r="F116" s="1" t="s">
        <v>434</v>
      </c>
      <c r="G116" t="str">
        <f>_xlfn.CONCAT(F116,"; ",'general assumptions'!$B$8)</f>
        <v>Derived from energy balance, assumption all to HT; value derived from energy balance with aggregation of categories and carriers to ETM plant types and carriers; see etdataset-public/eu_datasets/power_plants/20241018_power_plants_NO_RS_CH.xlsx</v>
      </c>
    </row>
    <row r="117" spans="1:7" x14ac:dyDescent="0.2">
      <c r="A117" s="1" t="s">
        <v>384</v>
      </c>
      <c r="B117" t="s">
        <v>99</v>
      </c>
      <c r="C117" t="s">
        <v>425</v>
      </c>
      <c r="D117" t="s">
        <v>81</v>
      </c>
      <c r="E117">
        <f>VLOOKUP($B117,enriched_corrected_RS!$A$29:$M$59,enriched_corrected_RS!$K$1,FALSE)</f>
        <v>0</v>
      </c>
      <c r="F117" s="1" t="s">
        <v>434</v>
      </c>
      <c r="G117" t="str">
        <f>_xlfn.CONCAT(F117,"; ",'general assumptions'!$B$8)</f>
        <v>Derived from energy balance, assumption all to HT; value derived from energy balance with aggregation of categories and carriers to ETM plant types and carriers; see etdataset-public/eu_datasets/power_plants/20241018_power_plants_NO_RS_CH.xlsx</v>
      </c>
    </row>
    <row r="118" spans="1:7" x14ac:dyDescent="0.2">
      <c r="A118" s="1" t="s">
        <v>385</v>
      </c>
      <c r="B118" t="s">
        <v>101</v>
      </c>
      <c r="C118" t="s">
        <v>425</v>
      </c>
      <c r="D118" t="s">
        <v>81</v>
      </c>
      <c r="E118">
        <f>VLOOKUP($B118,enriched_corrected_RS!$A$29:$M$59,enriched_corrected_RS!$K$1,FALSE)</f>
        <v>0</v>
      </c>
      <c r="F118" s="1" t="s">
        <v>434</v>
      </c>
      <c r="G118" t="str">
        <f>_xlfn.CONCAT(F118,"; ",'general assumptions'!$B$8)</f>
        <v>Derived from energy balance, assumption all to HT; value derived from energy balance with aggregation of categories and carriers to ETM plant types and carriers; see etdataset-public/eu_datasets/power_plants/20241018_power_plants_NO_RS_CH.xlsx</v>
      </c>
    </row>
    <row r="119" spans="1:7" x14ac:dyDescent="0.2">
      <c r="A119" s="1" t="s">
        <v>386</v>
      </c>
      <c r="B119" t="s">
        <v>46</v>
      </c>
      <c r="C119" t="s">
        <v>425</v>
      </c>
      <c r="D119" t="s">
        <v>81</v>
      </c>
      <c r="E119">
        <f>VLOOKUP($B119,enriched_corrected_RS!$A$29:$M$59,enriched_corrected_RS!$K$1,FALSE)</f>
        <v>0</v>
      </c>
      <c r="F119" s="1" t="s">
        <v>434</v>
      </c>
      <c r="G119" t="str">
        <f>_xlfn.CONCAT(F119,"; ",'general assumptions'!$B$8)</f>
        <v>Derived from energy balance, assumption all to HT; value derived from energy balance with aggregation of categories and carriers to ETM plant types and carriers; see etdataset-public/eu_datasets/power_plants/20241018_power_plants_NO_RS_CH.xlsx</v>
      </c>
    </row>
    <row r="120" spans="1:7" x14ac:dyDescent="0.2">
      <c r="A120" s="1" t="s">
        <v>387</v>
      </c>
      <c r="B120" t="s">
        <v>200</v>
      </c>
      <c r="C120" t="s">
        <v>425</v>
      </c>
      <c r="D120" t="s">
        <v>81</v>
      </c>
      <c r="E120">
        <f>VLOOKUP($B120,enriched_corrected_RS!$A$29:$M$59,enriched_corrected_RS!$K$1,FALSE)</f>
        <v>0</v>
      </c>
      <c r="F120" s="1" t="s">
        <v>434</v>
      </c>
      <c r="G120" t="str">
        <f>_xlfn.CONCAT(F120,"; ",'general assumptions'!$B$8)</f>
        <v>Derived from energy balance, assumption all to HT; value derived from energy balance with aggregation of categories and carriers to ETM plant types and carriers; see etdataset-public/eu_datasets/power_plants/20241018_power_plants_NO_RS_CH.xlsx</v>
      </c>
    </row>
    <row r="121" spans="1:7" x14ac:dyDescent="0.2">
      <c r="A121" s="1" t="s">
        <v>388</v>
      </c>
      <c r="B121" t="s">
        <v>202</v>
      </c>
      <c r="C121" t="s">
        <v>425</v>
      </c>
      <c r="D121" t="s">
        <v>81</v>
      </c>
      <c r="E121">
        <f>VLOOKUP($B121,enriched_corrected_RS!$A$29:$M$59,enriched_corrected_RS!$K$1,FALSE)</f>
        <v>0</v>
      </c>
      <c r="F121" s="1" t="s">
        <v>434</v>
      </c>
      <c r="G121" t="str">
        <f>_xlfn.CONCAT(F121,"; ",'general assumptions'!$B$8)</f>
        <v>Derived from energy balance, assumption all to HT; value derived from energy balance with aggregation of categories and carriers to ETM plant types and carriers; see etdataset-public/eu_datasets/power_plants/20241018_power_plants_NO_RS_CH.xlsx</v>
      </c>
    </row>
    <row r="122" spans="1:7" x14ac:dyDescent="0.2">
      <c r="A122" s="1" t="s">
        <v>389</v>
      </c>
      <c r="B122" t="s">
        <v>50</v>
      </c>
      <c r="C122" t="s">
        <v>425</v>
      </c>
      <c r="D122" t="s">
        <v>81</v>
      </c>
      <c r="E122">
        <f>VLOOKUP($B122,enriched_corrected_RS!$A$29:$M$59,enriched_corrected_RS!$K$1,FALSE)</f>
        <v>0</v>
      </c>
      <c r="F122" s="1" t="s">
        <v>434</v>
      </c>
      <c r="G122" t="str">
        <f>_xlfn.CONCAT(F122,"; ",'general assumptions'!$B$8)</f>
        <v>Derived from energy balance, assumption all to HT; value derived from energy balance with aggregation of categories and carriers to ETM plant types and carriers; see etdataset-public/eu_datasets/power_plants/20241018_power_plants_NO_RS_CH.xlsx</v>
      </c>
    </row>
    <row r="123" spans="1:7" x14ac:dyDescent="0.2">
      <c r="A123" s="1" t="s">
        <v>390</v>
      </c>
      <c r="B123" t="s">
        <v>51</v>
      </c>
      <c r="C123" t="s">
        <v>425</v>
      </c>
      <c r="D123" t="s">
        <v>81</v>
      </c>
      <c r="E123">
        <f>VLOOKUP($B123,enriched_corrected_RS!$A$29:$M$59,enriched_corrected_RS!$K$1,FALSE)</f>
        <v>0</v>
      </c>
      <c r="F123" s="1" t="s">
        <v>434</v>
      </c>
      <c r="G123" t="str">
        <f>_xlfn.CONCAT(F123,"; ",'general assumptions'!$B$8)</f>
        <v>Derived from energy balance, assumption all to HT; value derived from energy balance with aggregation of categories and carriers to ETM plant types and carriers; see etdataset-public/eu_datasets/power_plants/20241018_power_plants_NO_RS_CH.xlsx</v>
      </c>
    </row>
    <row r="124" spans="1:7" x14ac:dyDescent="0.2">
      <c r="A124" s="1" t="s">
        <v>391</v>
      </c>
      <c r="B124" t="s">
        <v>134</v>
      </c>
      <c r="C124" t="s">
        <v>425</v>
      </c>
      <c r="D124" t="s">
        <v>81</v>
      </c>
      <c r="E124">
        <f>VLOOKUP($B124,enriched_corrected_RS!$A$29:$M$59,enriched_corrected_RS!$K$1,FALSE)</f>
        <v>0</v>
      </c>
      <c r="F124" s="1" t="s">
        <v>434</v>
      </c>
      <c r="G124" t="str">
        <f>_xlfn.CONCAT(F124,"; ",'general assumptions'!$B$8)</f>
        <v>Derived from energy balance, assumption all to HT; value derived from energy balance with aggregation of categories and carriers to ETM plant types and carriers; see etdataset-public/eu_datasets/power_plants/20241018_power_plants_NO_RS_CH.xlsx</v>
      </c>
    </row>
    <row r="125" spans="1:7" x14ac:dyDescent="0.2">
      <c r="A125" s="1" t="s">
        <v>392</v>
      </c>
      <c r="B125" t="s">
        <v>52</v>
      </c>
      <c r="C125" t="s">
        <v>425</v>
      </c>
      <c r="D125" t="s">
        <v>81</v>
      </c>
      <c r="E125">
        <f>VLOOKUP($B125,enriched_corrected_RS!$A$29:$M$59,enriched_corrected_RS!$K$1,FALSE)</f>
        <v>0</v>
      </c>
      <c r="F125" s="1" t="s">
        <v>434</v>
      </c>
      <c r="G125" t="str">
        <f>_xlfn.CONCAT(F125,"; ",'general assumptions'!$B$8)</f>
        <v>Derived from energy balance, assumption all to HT; value derived from energy balance with aggregation of categories and carriers to ETM plant types and carriers; see etdataset-public/eu_datasets/power_plants/20241018_power_plants_NO_RS_CH.xlsx</v>
      </c>
    </row>
    <row r="126" spans="1:7" x14ac:dyDescent="0.2">
      <c r="A126" s="1" t="s">
        <v>797</v>
      </c>
      <c r="B126" s="1" t="s">
        <v>162</v>
      </c>
      <c r="C126" t="s">
        <v>1019</v>
      </c>
      <c r="D126" t="s">
        <v>81</v>
      </c>
      <c r="E126">
        <f>VLOOKUP($B126,enriched_corrected_RS!$A$29:$M$59,enriched_corrected_RS!$I$1,FALSE)</f>
        <v>2248.9769999999999</v>
      </c>
      <c r="F126" s="1" t="s">
        <v>431</v>
      </c>
      <c r="G126" t="str">
        <f>_xlfn.CONCAT(F126,"; ",'general assumptions'!$B$8)</f>
        <v>Derived from energy balance; value derived from energy balance with aggregation of categories and carriers to ETM plant types and carriers; see etdataset-public/eu_datasets/power_plants/20241018_power_plants_NO_RS_CH.xlsx</v>
      </c>
    </row>
    <row r="127" spans="1:7" x14ac:dyDescent="0.2">
      <c r="A127" s="1" t="s">
        <v>798</v>
      </c>
      <c r="B127" s="1" t="s">
        <v>148</v>
      </c>
      <c r="C127" t="s">
        <v>1019</v>
      </c>
      <c r="D127" t="s">
        <v>81</v>
      </c>
      <c r="E127">
        <f>VLOOKUP($B127,enriched_corrected_RS!$A$29:$M$59,enriched_corrected_RS!$I$1,FALSE)</f>
        <v>0</v>
      </c>
      <c r="F127" s="1" t="s">
        <v>431</v>
      </c>
      <c r="G127" t="str">
        <f>_xlfn.CONCAT(F127,"; ",'general assumptions'!$B$8)</f>
        <v>Derived from energy balance; value derived from energy balance with aggregation of categories and carriers to ETM plant types and carriers; see etdataset-public/eu_datasets/power_plants/20241018_power_plants_NO_RS_CH.xlsx</v>
      </c>
    </row>
    <row r="128" spans="1:7" x14ac:dyDescent="0.2">
      <c r="A128" s="1" t="s">
        <v>799</v>
      </c>
      <c r="B128" s="1" t="s">
        <v>156</v>
      </c>
      <c r="C128" t="s">
        <v>1019</v>
      </c>
      <c r="D128" t="s">
        <v>81</v>
      </c>
      <c r="E128">
        <f>VLOOKUP($B128,enriched_corrected_RS!$A$29:$M$59,enriched_corrected_RS!$I$1,FALSE)</f>
        <v>0</v>
      </c>
      <c r="F128" s="1" t="s">
        <v>431</v>
      </c>
      <c r="G128" t="str">
        <f>_xlfn.CONCAT(F128,"; ",'general assumptions'!$B$8)</f>
        <v>Derived from energy balance; value derived from energy balance with aggregation of categories and carriers to ETM plant types and carriers; see etdataset-public/eu_datasets/power_plants/20241018_power_plants_NO_RS_CH.xlsx</v>
      </c>
    </row>
    <row r="129" spans="1:7" x14ac:dyDescent="0.2">
      <c r="A129" s="1" t="s">
        <v>800</v>
      </c>
      <c r="B129" s="1" t="s">
        <v>164</v>
      </c>
      <c r="C129" t="s">
        <v>1019</v>
      </c>
      <c r="D129" t="s">
        <v>81</v>
      </c>
      <c r="E129">
        <f>VLOOKUP($B129,enriched_corrected_RS!$A$29:$M$59,enriched_corrected_RS!$I$1,FALSE)</f>
        <v>0</v>
      </c>
      <c r="F129" s="1" t="s">
        <v>431</v>
      </c>
      <c r="G129" t="str">
        <f>_xlfn.CONCAT(F129,"; ",'general assumptions'!$B$8)</f>
        <v>Derived from energy balance; value derived from energy balance with aggregation of categories and carriers to ETM plant types and carriers; see etdataset-public/eu_datasets/power_plants/20241018_power_plants_NO_RS_CH.xlsx</v>
      </c>
    </row>
    <row r="130" spans="1:7" x14ac:dyDescent="0.2">
      <c r="A130" s="1" t="s">
        <v>251</v>
      </c>
      <c r="B130" t="s">
        <v>94</v>
      </c>
      <c r="C130" t="s">
        <v>426</v>
      </c>
      <c r="D130" t="s">
        <v>413</v>
      </c>
      <c r="E130">
        <f>VLOOKUP($B130,enriched_corrected_RS!$A$60:$M$89,enriched_corrected_RS!$F$1,FALSE)*100</f>
        <v>40</v>
      </c>
      <c r="F130" t="s">
        <v>430</v>
      </c>
      <c r="G130" t="str">
        <f>_xlfn.CONCAT(F130,"; ",'general assumptions'!$B$8)</f>
        <v>Assumption; value derived from energy balance with aggregation of categories and carriers to ETM plant types and carriers; see etdataset-public/eu_datasets/power_plants/20241018_power_plants_NO_RS_CH.xlsx</v>
      </c>
    </row>
    <row r="131" spans="1:7" x14ac:dyDescent="0.2">
      <c r="A131" s="1" t="s">
        <v>252</v>
      </c>
      <c r="B131" t="s">
        <v>114</v>
      </c>
      <c r="C131" t="s">
        <v>426</v>
      </c>
      <c r="D131" t="s">
        <v>413</v>
      </c>
      <c r="E131">
        <f>VLOOKUP($B131,enriched_corrected_RS!$A$60:$M$89,enriched_corrected_RS!$F$1,FALSE)*100</f>
        <v>40</v>
      </c>
      <c r="F131" t="s">
        <v>430</v>
      </c>
      <c r="G131" t="str">
        <f>_xlfn.CONCAT(F131,"; ",'general assumptions'!$B$8)</f>
        <v>Assumption; value derived from energy balance with aggregation of categories and carriers to ETM plant types and carriers; see etdataset-public/eu_datasets/power_plants/20241018_power_plants_NO_RS_CH.xlsx</v>
      </c>
    </row>
    <row r="132" spans="1:7" x14ac:dyDescent="0.2">
      <c r="A132" s="1" t="s">
        <v>253</v>
      </c>
      <c r="B132" t="s">
        <v>92</v>
      </c>
      <c r="C132" t="s">
        <v>426</v>
      </c>
      <c r="D132" t="s">
        <v>413</v>
      </c>
      <c r="E132">
        <f>VLOOKUP($B132,enriched_corrected_RS!$A$60:$M$89,enriched_corrected_RS!$F$1,FALSE)*100</f>
        <v>40</v>
      </c>
      <c r="F132" t="s">
        <v>430</v>
      </c>
      <c r="G132" t="str">
        <f>_xlfn.CONCAT(F132,"; ",'general assumptions'!$B$8)</f>
        <v>Assumption; value derived from energy balance with aggregation of categories and carriers to ETM plant types and carriers; see etdataset-public/eu_datasets/power_plants/20241018_power_plants_NO_RS_CH.xlsx</v>
      </c>
    </row>
    <row r="133" spans="1:7" x14ac:dyDescent="0.2">
      <c r="A133" s="1" t="s">
        <v>254</v>
      </c>
      <c r="B133" t="s">
        <v>112</v>
      </c>
      <c r="C133" t="s">
        <v>426</v>
      </c>
      <c r="D133" t="s">
        <v>413</v>
      </c>
      <c r="E133">
        <f>VLOOKUP($B133,enriched_corrected_RS!$A$60:$M$89,enriched_corrected_RS!$F$1,FALSE)*100</f>
        <v>40</v>
      </c>
      <c r="F133" t="s">
        <v>430</v>
      </c>
      <c r="G133" t="str">
        <f>_xlfn.CONCAT(F133,"; ",'general assumptions'!$B$8)</f>
        <v>Assumption; value derived from energy balance with aggregation of categories and carriers to ETM plant types and carriers; see etdataset-public/eu_datasets/power_plants/20241018_power_plants_NO_RS_CH.xlsx</v>
      </c>
    </row>
    <row r="134" spans="1:7" x14ac:dyDescent="0.2">
      <c r="A134" s="1" t="s">
        <v>255</v>
      </c>
      <c r="B134" t="s">
        <v>35</v>
      </c>
      <c r="C134" t="s">
        <v>426</v>
      </c>
      <c r="D134" t="s">
        <v>413</v>
      </c>
      <c r="E134">
        <f>VLOOKUP($B134,enriched_corrected_RS!$A$60:$M$89,enriched_corrected_RS!$F$1,FALSE)*100</f>
        <v>40</v>
      </c>
      <c r="F134" t="s">
        <v>430</v>
      </c>
      <c r="G134" t="str">
        <f>_xlfn.CONCAT(F134,"; ",'general assumptions'!$B$8)</f>
        <v>Assumption; value derived from energy balance with aggregation of categories and carriers to ETM plant types and carriers; see etdataset-public/eu_datasets/power_plants/20241018_power_plants_NO_RS_CH.xlsx</v>
      </c>
    </row>
    <row r="135" spans="1:7" x14ac:dyDescent="0.2">
      <c r="A135" s="1" t="s">
        <v>256</v>
      </c>
      <c r="B135" t="s">
        <v>119</v>
      </c>
      <c r="C135" t="s">
        <v>426</v>
      </c>
      <c r="D135" t="s">
        <v>413</v>
      </c>
      <c r="E135">
        <f>VLOOKUP($B135,enriched_corrected_RS!$A$60:$M$89,enriched_corrected_RS!$F$1,FALSE)*100</f>
        <v>40</v>
      </c>
      <c r="F135" t="s">
        <v>430</v>
      </c>
      <c r="G135" t="str">
        <f>_xlfn.CONCAT(F135,"; ",'general assumptions'!$B$8)</f>
        <v>Assumption; value derived from energy balance with aggregation of categories and carriers to ETM plant types and carriers; see etdataset-public/eu_datasets/power_plants/20241018_power_plants_NO_RS_CH.xlsx</v>
      </c>
    </row>
    <row r="136" spans="1:7" x14ac:dyDescent="0.2">
      <c r="A136" s="1" t="s">
        <v>257</v>
      </c>
      <c r="B136" t="s">
        <v>176</v>
      </c>
      <c r="C136" t="s">
        <v>426</v>
      </c>
      <c r="D136" t="s">
        <v>413</v>
      </c>
      <c r="E136">
        <f>VLOOKUP($B136,enriched_corrected_RS!$A$60:$M$89,enriched_corrected_RS!$F$1,FALSE)*100</f>
        <v>40</v>
      </c>
      <c r="F136" t="s">
        <v>430</v>
      </c>
      <c r="G136" t="str">
        <f>_xlfn.CONCAT(F136,"; ",'general assumptions'!$B$8)</f>
        <v>Assumption; value derived from energy balance with aggregation of categories and carriers to ETM plant types and carriers; see etdataset-public/eu_datasets/power_plants/20241018_power_plants_NO_RS_CH.xlsx</v>
      </c>
    </row>
    <row r="137" spans="1:7" x14ac:dyDescent="0.2">
      <c r="A137" s="1" t="s">
        <v>258</v>
      </c>
      <c r="B137" t="s">
        <v>177</v>
      </c>
      <c r="C137" t="s">
        <v>426</v>
      </c>
      <c r="D137" t="s">
        <v>413</v>
      </c>
      <c r="E137">
        <f>VLOOKUP($B137,enriched_corrected_RS!$A$60:$M$89,enriched_corrected_RS!$F$1,FALSE)*100</f>
        <v>40</v>
      </c>
      <c r="F137" t="s">
        <v>430</v>
      </c>
      <c r="G137" t="str">
        <f>_xlfn.CONCAT(F137,"; ",'general assumptions'!$B$8)</f>
        <v>Assumption; value derived from energy balance with aggregation of categories and carriers to ETM plant types and carriers; see etdataset-public/eu_datasets/power_plants/20241018_power_plants_NO_RS_CH.xlsx</v>
      </c>
    </row>
    <row r="138" spans="1:7" x14ac:dyDescent="0.2">
      <c r="A138" s="1" t="s">
        <v>259</v>
      </c>
      <c r="B138" t="s">
        <v>212</v>
      </c>
      <c r="C138" t="s">
        <v>426</v>
      </c>
      <c r="D138" t="s">
        <v>413</v>
      </c>
      <c r="E138">
        <f>VLOOKUP($B138,enriched_corrected_RS!$A$60:$M$89,enriched_corrected_RS!$F$1,FALSE)*100</f>
        <v>40</v>
      </c>
      <c r="F138" t="s">
        <v>430</v>
      </c>
      <c r="G138" t="str">
        <f>_xlfn.CONCAT(F138,"; ",'general assumptions'!$B$8)</f>
        <v>Assumption; value derived from energy balance with aggregation of categories and carriers to ETM plant types and carriers; see etdataset-public/eu_datasets/power_plants/20241018_power_plants_NO_RS_CH.xlsx</v>
      </c>
    </row>
    <row r="139" spans="1:7" x14ac:dyDescent="0.2">
      <c r="A139" s="1" t="s">
        <v>260</v>
      </c>
      <c r="B139" t="s">
        <v>84</v>
      </c>
      <c r="C139" t="s">
        <v>426</v>
      </c>
      <c r="D139" t="s">
        <v>413</v>
      </c>
      <c r="E139">
        <f>VLOOKUP($B139,enriched_corrected_RS!$A$60:$M$89,enriched_corrected_RS!$F$1,FALSE)*100</f>
        <v>40</v>
      </c>
      <c r="F139" t="s">
        <v>430</v>
      </c>
      <c r="G139" t="str">
        <f>_xlfn.CONCAT(F139,"; ",'general assumptions'!$B$8)</f>
        <v>Assumption; value derived from energy balance with aggregation of categories and carriers to ETM plant types and carriers; see etdataset-public/eu_datasets/power_plants/20241018_power_plants_NO_RS_CH.xlsx</v>
      </c>
    </row>
    <row r="140" spans="1:7" x14ac:dyDescent="0.2">
      <c r="A140" s="1" t="s">
        <v>261</v>
      </c>
      <c r="B140" t="s">
        <v>210</v>
      </c>
      <c r="C140" t="s">
        <v>426</v>
      </c>
      <c r="D140" t="s">
        <v>413</v>
      </c>
      <c r="E140">
        <f>VLOOKUP($B140,enriched_corrected_RS!$A$60:$M$89,enriched_corrected_RS!$F$1,FALSE)*100</f>
        <v>40</v>
      </c>
      <c r="F140" t="s">
        <v>430</v>
      </c>
      <c r="G140" t="str">
        <f>_xlfn.CONCAT(F140,"; ",'general assumptions'!$B$8)</f>
        <v>Assumption; value derived from energy balance with aggregation of categories and carriers to ETM plant types and carriers; see etdataset-public/eu_datasets/power_plants/20241018_power_plants_NO_RS_CH.xlsx</v>
      </c>
    </row>
    <row r="141" spans="1:7" x14ac:dyDescent="0.2">
      <c r="A141" s="1" t="s">
        <v>262</v>
      </c>
      <c r="B141" t="s">
        <v>129</v>
      </c>
      <c r="C141" t="s">
        <v>426</v>
      </c>
      <c r="D141" t="s">
        <v>413</v>
      </c>
      <c r="E141">
        <f>VLOOKUP($B141,enriched_corrected_RS!$A$60:$M$89,enriched_corrected_RS!$F$1,FALSE)*100</f>
        <v>40</v>
      </c>
      <c r="F141" t="s">
        <v>430</v>
      </c>
      <c r="G141" t="str">
        <f>_xlfn.CONCAT(F141,"; ",'general assumptions'!$B$8)</f>
        <v>Assumption; value derived from energy balance with aggregation of categories and carriers to ETM plant types and carriers; see etdataset-public/eu_datasets/power_plants/20241018_power_plants_NO_RS_CH.xlsx</v>
      </c>
    </row>
    <row r="142" spans="1:7" x14ac:dyDescent="0.2">
      <c r="A142" s="1" t="s">
        <v>263</v>
      </c>
      <c r="B142" t="s">
        <v>185</v>
      </c>
      <c r="C142" t="s">
        <v>426</v>
      </c>
      <c r="D142" t="s">
        <v>413</v>
      </c>
      <c r="E142">
        <f>VLOOKUP($B142,enriched_corrected_RS!$A$60:$M$89,enriched_corrected_RS!$F$1,FALSE)*100</f>
        <v>40</v>
      </c>
      <c r="F142" t="s">
        <v>430</v>
      </c>
      <c r="G142" t="str">
        <f>_xlfn.CONCAT(F142,"; ",'general assumptions'!$B$8)</f>
        <v>Assumption; value derived from energy balance with aggregation of categories and carriers to ETM plant types and carriers; see etdataset-public/eu_datasets/power_plants/20241018_power_plants_NO_RS_CH.xlsx</v>
      </c>
    </row>
    <row r="143" spans="1:7" x14ac:dyDescent="0.2">
      <c r="A143" s="1" t="s">
        <v>264</v>
      </c>
      <c r="B143" t="s">
        <v>183</v>
      </c>
      <c r="C143" t="s">
        <v>426</v>
      </c>
      <c r="D143" t="s">
        <v>413</v>
      </c>
      <c r="E143">
        <f>VLOOKUP($B143,enriched_corrected_RS!$A$60:$M$89,enriched_corrected_RS!$F$1,FALSE)*100</f>
        <v>40</v>
      </c>
      <c r="F143" t="s">
        <v>430</v>
      </c>
      <c r="G143" t="str">
        <f>_xlfn.CONCAT(F143,"; ",'general assumptions'!$B$8)</f>
        <v>Assumption; value derived from energy balance with aggregation of categories and carriers to ETM plant types and carriers; see etdataset-public/eu_datasets/power_plants/20241018_power_plants_NO_RS_CH.xlsx</v>
      </c>
    </row>
    <row r="144" spans="1:7" x14ac:dyDescent="0.2">
      <c r="A144" s="1" t="s">
        <v>265</v>
      </c>
      <c r="B144" t="s">
        <v>96</v>
      </c>
      <c r="C144" t="s">
        <v>426</v>
      </c>
      <c r="D144" t="s">
        <v>413</v>
      </c>
      <c r="E144">
        <f>VLOOKUP($B144,enriched_corrected_RS!$A$60:$M$89,enriched_corrected_RS!$F$1,FALSE)*100</f>
        <v>40</v>
      </c>
      <c r="F144" t="s">
        <v>430</v>
      </c>
      <c r="G144" t="str">
        <f>_xlfn.CONCAT(F144,"; ",'general assumptions'!$B$8)</f>
        <v>Assumption; value derived from energy balance with aggregation of categories and carriers to ETM plant types and carriers; see etdataset-public/eu_datasets/power_plants/20241018_power_plants_NO_RS_CH.xlsx</v>
      </c>
    </row>
    <row r="145" spans="1:7" x14ac:dyDescent="0.2">
      <c r="A145" s="1" t="s">
        <v>266</v>
      </c>
      <c r="B145" t="s">
        <v>34</v>
      </c>
      <c r="C145" t="s">
        <v>426</v>
      </c>
      <c r="D145" t="s">
        <v>413</v>
      </c>
      <c r="E145">
        <f>VLOOKUP($B145,enriched_corrected_RS!$A$60:$M$89,enriched_corrected_RS!$F$1,FALSE)*100</f>
        <v>40</v>
      </c>
      <c r="F145" t="s">
        <v>430</v>
      </c>
      <c r="G145" t="str">
        <f>_xlfn.CONCAT(F145,"; ",'general assumptions'!$B$8)</f>
        <v>Assumption; value derived from energy balance with aggregation of categories and carriers to ETM plant types and carriers; see etdataset-public/eu_datasets/power_plants/20241018_power_plants_NO_RS_CH.xlsx</v>
      </c>
    </row>
    <row r="146" spans="1:7" x14ac:dyDescent="0.2">
      <c r="A146" s="1" t="s">
        <v>267</v>
      </c>
      <c r="B146" t="s">
        <v>168</v>
      </c>
      <c r="C146" t="s">
        <v>426</v>
      </c>
      <c r="D146" t="s">
        <v>413</v>
      </c>
      <c r="E146">
        <f>VLOOKUP($B146,enriched_corrected_RS!$A$60:$M$89,enriched_corrected_RS!$F$1,FALSE)*100</f>
        <v>34.799999999999997</v>
      </c>
      <c r="F146" t="s">
        <v>431</v>
      </c>
      <c r="G146" t="str">
        <f>_xlfn.CONCAT(F146,"; ",'general assumptions'!$B$8)</f>
        <v>Derived from energy balance; value derived from energy balance with aggregation of categories and carriers to ETM plant types and carriers; see etdataset-public/eu_datasets/power_plants/20241018_power_plants_NO_RS_CH.xlsx</v>
      </c>
    </row>
    <row r="147" spans="1:7" x14ac:dyDescent="0.2">
      <c r="A147" s="1" t="s">
        <v>268</v>
      </c>
      <c r="B147" t="s">
        <v>121</v>
      </c>
      <c r="C147" t="s">
        <v>426</v>
      </c>
      <c r="D147" t="s">
        <v>413</v>
      </c>
      <c r="E147">
        <f>VLOOKUP($B147,enriched_corrected_RS!$A$60:$M$89,enriched_corrected_RS!$F$1,FALSE)*100</f>
        <v>40</v>
      </c>
      <c r="F147" t="s">
        <v>430</v>
      </c>
      <c r="G147" t="str">
        <f>_xlfn.CONCAT(F147,"; ",'general assumptions'!$B$8)</f>
        <v>Assumption; value derived from energy balance with aggregation of categories and carriers to ETM plant types and carriers; see etdataset-public/eu_datasets/power_plants/20241018_power_plants_NO_RS_CH.xlsx</v>
      </c>
    </row>
    <row r="148" spans="1:7" x14ac:dyDescent="0.2">
      <c r="A148" s="1" t="s">
        <v>269</v>
      </c>
      <c r="B148" t="s">
        <v>170</v>
      </c>
      <c r="C148" t="s">
        <v>426</v>
      </c>
      <c r="D148" t="s">
        <v>413</v>
      </c>
      <c r="E148">
        <f>VLOOKUP($B148,enriched_corrected_RS!$A$60:$M$89,enriched_corrected_RS!$F$1,FALSE)*100</f>
        <v>40</v>
      </c>
      <c r="F148" t="s">
        <v>430</v>
      </c>
      <c r="G148" t="str">
        <f>_xlfn.CONCAT(F148,"; ",'general assumptions'!$B$8)</f>
        <v>Assumption; value derived from energy balance with aggregation of categories and carriers to ETM plant types and carriers; see etdataset-public/eu_datasets/power_plants/20241018_power_plants_NO_RS_CH.xlsx</v>
      </c>
    </row>
    <row r="149" spans="1:7" x14ac:dyDescent="0.2">
      <c r="A149" s="1" t="s">
        <v>296</v>
      </c>
      <c r="B149" t="s">
        <v>94</v>
      </c>
      <c r="C149" t="s">
        <v>424</v>
      </c>
      <c r="D149" t="s">
        <v>413</v>
      </c>
      <c r="E149">
        <f>VLOOKUP($B149,enriched_corrected_RS!$A$60:$M$89,enriched_corrected_RS!$J$1,FALSE)</f>
        <v>0</v>
      </c>
      <c r="F149" t="s">
        <v>431</v>
      </c>
      <c r="G149" t="str">
        <f>_xlfn.CONCAT(F149,"; ",'general assumptions'!$B$8)</f>
        <v>Derived from energy balance; value derived from energy balance with aggregation of categories and carriers to ETM plant types and carriers; see etdataset-public/eu_datasets/power_plants/20241018_power_plants_NO_RS_CH.xlsx</v>
      </c>
    </row>
    <row r="150" spans="1:7" x14ac:dyDescent="0.2">
      <c r="A150" s="1" t="s">
        <v>297</v>
      </c>
      <c r="B150" t="s">
        <v>114</v>
      </c>
      <c r="C150" t="s">
        <v>424</v>
      </c>
      <c r="D150" t="s">
        <v>413</v>
      </c>
      <c r="E150">
        <f>VLOOKUP($B150,enriched_corrected_RS!$A$60:$M$89,enriched_corrected_RS!$J$1,FALSE)</f>
        <v>0</v>
      </c>
      <c r="F150" t="s">
        <v>431</v>
      </c>
      <c r="G150" t="str">
        <f>_xlfn.CONCAT(F150,"; ",'general assumptions'!$B$8)</f>
        <v>Derived from energy balance; value derived from energy balance with aggregation of categories and carriers to ETM plant types and carriers; see etdataset-public/eu_datasets/power_plants/20241018_power_plants_NO_RS_CH.xlsx</v>
      </c>
    </row>
    <row r="151" spans="1:7" x14ac:dyDescent="0.2">
      <c r="A151" s="1" t="s">
        <v>298</v>
      </c>
      <c r="B151" t="s">
        <v>92</v>
      </c>
      <c r="C151" t="s">
        <v>424</v>
      </c>
      <c r="D151" t="s">
        <v>413</v>
      </c>
      <c r="E151">
        <f>VLOOKUP($B151,enriched_corrected_RS!$A$60:$M$89,enriched_corrected_RS!$J$1,FALSE)</f>
        <v>0</v>
      </c>
      <c r="F151" t="s">
        <v>431</v>
      </c>
      <c r="G151" t="str">
        <f>_xlfn.CONCAT(F151,"; ",'general assumptions'!$B$8)</f>
        <v>Derived from energy balance; value derived from energy balance with aggregation of categories and carriers to ETM plant types and carriers; see etdataset-public/eu_datasets/power_plants/20241018_power_plants_NO_RS_CH.xlsx</v>
      </c>
    </row>
    <row r="152" spans="1:7" x14ac:dyDescent="0.2">
      <c r="A152" s="1" t="s">
        <v>299</v>
      </c>
      <c r="B152" t="s">
        <v>112</v>
      </c>
      <c r="C152" t="s">
        <v>424</v>
      </c>
      <c r="D152" t="s">
        <v>413</v>
      </c>
      <c r="E152">
        <f>VLOOKUP($B152,enriched_corrected_RS!$A$60:$M$89,enriched_corrected_RS!$J$1,FALSE)</f>
        <v>0</v>
      </c>
      <c r="F152" t="s">
        <v>431</v>
      </c>
      <c r="G152" t="str">
        <f>_xlfn.CONCAT(F152,"; ",'general assumptions'!$B$8)</f>
        <v>Derived from energy balance; value derived from energy balance with aggregation of categories and carriers to ETM plant types and carriers; see etdataset-public/eu_datasets/power_plants/20241018_power_plants_NO_RS_CH.xlsx</v>
      </c>
    </row>
    <row r="153" spans="1:7" x14ac:dyDescent="0.2">
      <c r="A153" s="1" t="s">
        <v>300</v>
      </c>
      <c r="B153" t="s">
        <v>35</v>
      </c>
      <c r="C153" t="s">
        <v>424</v>
      </c>
      <c r="D153" t="s">
        <v>413</v>
      </c>
      <c r="E153">
        <f>VLOOKUP($B153,enriched_corrected_RS!$A$60:$M$89,enriched_corrected_RS!$J$1,FALSE)</f>
        <v>0</v>
      </c>
      <c r="F153" t="s">
        <v>431</v>
      </c>
      <c r="G153" t="str">
        <f>_xlfn.CONCAT(F153,"; ",'general assumptions'!$B$8)</f>
        <v>Derived from energy balance; value derived from energy balance with aggregation of categories and carriers to ETM plant types and carriers; see etdataset-public/eu_datasets/power_plants/20241018_power_plants_NO_RS_CH.xlsx</v>
      </c>
    </row>
    <row r="154" spans="1:7" x14ac:dyDescent="0.2">
      <c r="A154" s="1" t="s">
        <v>301</v>
      </c>
      <c r="B154" t="s">
        <v>119</v>
      </c>
      <c r="C154" t="s">
        <v>424</v>
      </c>
      <c r="D154" t="s">
        <v>413</v>
      </c>
      <c r="E154">
        <f>VLOOKUP($B154,enriched_corrected_RS!$A$60:$M$89,enriched_corrected_RS!$J$1,FALSE)</f>
        <v>0</v>
      </c>
      <c r="F154" t="s">
        <v>431</v>
      </c>
      <c r="G154" t="str">
        <f>_xlfn.CONCAT(F154,"; ",'general assumptions'!$B$8)</f>
        <v>Derived from energy balance; value derived from energy balance with aggregation of categories and carriers to ETM plant types and carriers; see etdataset-public/eu_datasets/power_plants/20241018_power_plants_NO_RS_CH.xlsx</v>
      </c>
    </row>
    <row r="155" spans="1:7" x14ac:dyDescent="0.2">
      <c r="A155" s="1" t="s">
        <v>399</v>
      </c>
      <c r="B155" t="s">
        <v>136</v>
      </c>
      <c r="C155" t="s">
        <v>424</v>
      </c>
      <c r="D155" t="s">
        <v>413</v>
      </c>
      <c r="E155">
        <f>VLOOKUP($B155,enriched_corrected_RS!$A$60:$M$89,enriched_corrected_RS!$J$1,FALSE)</f>
        <v>0</v>
      </c>
      <c r="F155" t="s">
        <v>431</v>
      </c>
      <c r="G155" t="str">
        <f>_xlfn.CONCAT(F155,"; ",'general assumptions'!$B$8)</f>
        <v>Derived from energy balance; value derived from energy balance with aggregation of categories and carriers to ETM plant types and carriers; see etdataset-public/eu_datasets/power_plants/20241018_power_plants_NO_RS_CH.xlsx</v>
      </c>
    </row>
    <row r="156" spans="1:7" x14ac:dyDescent="0.2">
      <c r="A156" s="1" t="s">
        <v>400</v>
      </c>
      <c r="B156" t="s">
        <v>43</v>
      </c>
      <c r="C156" t="s">
        <v>424</v>
      </c>
      <c r="D156" t="s">
        <v>413</v>
      </c>
      <c r="E156">
        <f>VLOOKUP($B156,enriched_corrected_RS!$A$60:$M$89,enriched_corrected_RS!$J$1,FALSE)</f>
        <v>34045.83</v>
      </c>
      <c r="F156" t="s">
        <v>431</v>
      </c>
      <c r="G156" t="str">
        <f>_xlfn.CONCAT(F156,"; ",'general assumptions'!$B$8)</f>
        <v>Derived from energy balance; value derived from energy balance with aggregation of categories and carriers to ETM plant types and carriers; see etdataset-public/eu_datasets/power_plants/20241018_power_plants_NO_RS_CH.xlsx</v>
      </c>
    </row>
    <row r="157" spans="1:7" x14ac:dyDescent="0.2">
      <c r="A157" s="1" t="s">
        <v>401</v>
      </c>
      <c r="B157" t="s">
        <v>44</v>
      </c>
      <c r="C157" t="s">
        <v>424</v>
      </c>
      <c r="D157" t="s">
        <v>413</v>
      </c>
      <c r="E157">
        <f>VLOOKUP($B157,enriched_corrected_RS!$A$60:$M$89,enriched_corrected_RS!$J$1,FALSE)</f>
        <v>0</v>
      </c>
      <c r="F157" t="s">
        <v>431</v>
      </c>
      <c r="G157" t="str">
        <f>_xlfn.CONCAT(F157,"; ",'general assumptions'!$B$8)</f>
        <v>Derived from energy balance; value derived from energy balance with aggregation of categories and carriers to ETM plant types and carriers; see etdataset-public/eu_datasets/power_plants/20241018_power_plants_NO_RS_CH.xlsx</v>
      </c>
    </row>
    <row r="158" spans="1:7" x14ac:dyDescent="0.2">
      <c r="A158" s="1" t="s">
        <v>302</v>
      </c>
      <c r="B158" t="s">
        <v>176</v>
      </c>
      <c r="C158" t="s">
        <v>424</v>
      </c>
      <c r="D158" t="s">
        <v>413</v>
      </c>
      <c r="E158">
        <f>VLOOKUP($B158,enriched_corrected_RS!$A$60:$M$89,enriched_corrected_RS!$J$1,FALSE)</f>
        <v>0</v>
      </c>
      <c r="F158" t="s">
        <v>431</v>
      </c>
      <c r="G158" t="str">
        <f>_xlfn.CONCAT(F158,"; ",'general assumptions'!$B$8)</f>
        <v>Derived from energy balance; value derived from energy balance with aggregation of categories and carriers to ETM plant types and carriers; see etdataset-public/eu_datasets/power_plants/20241018_power_plants_NO_RS_CH.xlsx</v>
      </c>
    </row>
    <row r="159" spans="1:7" x14ac:dyDescent="0.2">
      <c r="A159" s="1" t="s">
        <v>303</v>
      </c>
      <c r="B159" t="s">
        <v>177</v>
      </c>
      <c r="C159" t="s">
        <v>424</v>
      </c>
      <c r="D159" t="s">
        <v>413</v>
      </c>
      <c r="E159">
        <f>VLOOKUP($B159,enriched_corrected_RS!$A$60:$M$89,enriched_corrected_RS!$J$1,FALSE)</f>
        <v>0</v>
      </c>
      <c r="F159" t="s">
        <v>431</v>
      </c>
      <c r="G159" t="str">
        <f>_xlfn.CONCAT(F159,"; ",'general assumptions'!$B$8)</f>
        <v>Derived from energy balance; value derived from energy balance with aggregation of categories and carriers to ETM plant types and carriers; see etdataset-public/eu_datasets/power_plants/20241018_power_plants_NO_RS_CH.xlsx</v>
      </c>
    </row>
    <row r="160" spans="1:7" x14ac:dyDescent="0.2">
      <c r="A160" s="1" t="s">
        <v>402</v>
      </c>
      <c r="B160" t="s">
        <v>103</v>
      </c>
      <c r="C160" t="s">
        <v>424</v>
      </c>
      <c r="D160" t="s">
        <v>413</v>
      </c>
      <c r="E160">
        <f>VLOOKUP($B160,enriched_corrected_RS!$A$60:$M$89,enriched_corrected_RS!$J$1,FALSE)</f>
        <v>0</v>
      </c>
      <c r="F160" t="s">
        <v>431</v>
      </c>
      <c r="G160" t="str">
        <f>_xlfn.CONCAT(F160,"; ",'general assumptions'!$B$8)</f>
        <v>Derived from energy balance; value derived from energy balance with aggregation of categories and carriers to ETM plant types and carriers; see etdataset-public/eu_datasets/power_plants/20241018_power_plants_NO_RS_CH.xlsx</v>
      </c>
    </row>
    <row r="161" spans="1:7" x14ac:dyDescent="0.2">
      <c r="A161" s="1" t="s">
        <v>403</v>
      </c>
      <c r="B161" t="s">
        <v>197</v>
      </c>
      <c r="C161" t="s">
        <v>424</v>
      </c>
      <c r="D161" t="s">
        <v>413</v>
      </c>
      <c r="E161">
        <f>VLOOKUP($B161,enriched_corrected_RS!$A$60:$M$89,enriched_corrected_RS!$J$1,FALSE)</f>
        <v>48.765999999999998</v>
      </c>
      <c r="F161" t="s">
        <v>431</v>
      </c>
      <c r="G161" t="str">
        <f>_xlfn.CONCAT(F161,"; ",'general assumptions'!$B$8)</f>
        <v>Derived from energy balance; value derived from energy balance with aggregation of categories and carriers to ETM plant types and carriers; see etdataset-public/eu_datasets/power_plants/20241018_power_plants_NO_RS_CH.xlsx</v>
      </c>
    </row>
    <row r="162" spans="1:7" x14ac:dyDescent="0.2">
      <c r="A162" s="1" t="s">
        <v>404</v>
      </c>
      <c r="B162" t="s">
        <v>212</v>
      </c>
      <c r="C162" t="s">
        <v>424</v>
      </c>
      <c r="D162" t="s">
        <v>413</v>
      </c>
      <c r="E162">
        <f>VLOOKUP($B162,enriched_corrected_RS!$A$60:$M$89,enriched_corrected_RS!$J$1,FALSE)</f>
        <v>0</v>
      </c>
      <c r="F162" t="s">
        <v>431</v>
      </c>
      <c r="G162" t="str">
        <f>_xlfn.CONCAT(F162,"; ",'general assumptions'!$B$8)</f>
        <v>Derived from energy balance; value derived from energy balance with aggregation of categories and carriers to ETM plant types and carriers; see etdataset-public/eu_datasets/power_plants/20241018_power_plants_NO_RS_CH.xlsx</v>
      </c>
    </row>
    <row r="163" spans="1:7" x14ac:dyDescent="0.2">
      <c r="A163" s="1" t="s">
        <v>304</v>
      </c>
      <c r="B163" t="s">
        <v>84</v>
      </c>
      <c r="C163" t="s">
        <v>424</v>
      </c>
      <c r="D163" t="s">
        <v>413</v>
      </c>
      <c r="E163">
        <f>VLOOKUP($B163,enriched_corrected_RS!$A$60:$M$89,enriched_corrected_RS!$J$1,FALSE)</f>
        <v>0</v>
      </c>
      <c r="F163" t="s">
        <v>431</v>
      </c>
      <c r="G163" t="str">
        <f>_xlfn.CONCAT(F163,"; ",'general assumptions'!$B$8)</f>
        <v>Derived from energy balance; value derived from energy balance with aggregation of categories and carriers to ETM plant types and carriers; see etdataset-public/eu_datasets/power_plants/20241018_power_plants_NO_RS_CH.xlsx</v>
      </c>
    </row>
    <row r="164" spans="1:7" x14ac:dyDescent="0.2">
      <c r="A164" s="1" t="s">
        <v>405</v>
      </c>
      <c r="B164" t="s">
        <v>210</v>
      </c>
      <c r="C164" t="s">
        <v>424</v>
      </c>
      <c r="D164" t="s">
        <v>413</v>
      </c>
      <c r="E164">
        <f>VLOOKUP($B164,enriched_corrected_RS!$A$60:$M$89,enriched_corrected_RS!$J$1,FALSE)</f>
        <v>0</v>
      </c>
      <c r="F164" t="s">
        <v>431</v>
      </c>
      <c r="G164" t="str">
        <f>_xlfn.CONCAT(F164,"; ",'general assumptions'!$B$8)</f>
        <v>Derived from energy balance; value derived from energy balance with aggregation of categories and carriers to ETM plant types and carriers; see etdataset-public/eu_datasets/power_plants/20241018_power_plants_NO_RS_CH.xlsx</v>
      </c>
    </row>
    <row r="165" spans="1:7" x14ac:dyDescent="0.2">
      <c r="A165" s="1" t="s">
        <v>305</v>
      </c>
      <c r="B165" t="s">
        <v>129</v>
      </c>
      <c r="C165" t="s">
        <v>424</v>
      </c>
      <c r="D165" t="s">
        <v>413</v>
      </c>
      <c r="E165">
        <f>VLOOKUP($B165,enriched_corrected_RS!$A$60:$M$89,enriched_corrected_RS!$J$1,FALSE)</f>
        <v>0</v>
      </c>
      <c r="F165" t="s">
        <v>431</v>
      </c>
      <c r="G165" t="str">
        <f>_xlfn.CONCAT(F165,"; ",'general assumptions'!$B$8)</f>
        <v>Derived from energy balance; value derived from energy balance with aggregation of categories and carriers to ETM plant types and carriers; see etdataset-public/eu_datasets/power_plants/20241018_power_plants_NO_RS_CH.xlsx</v>
      </c>
    </row>
    <row r="166" spans="1:7" x14ac:dyDescent="0.2">
      <c r="A166" s="1" t="s">
        <v>306</v>
      </c>
      <c r="B166" t="s">
        <v>185</v>
      </c>
      <c r="C166" t="s">
        <v>424</v>
      </c>
      <c r="D166" t="s">
        <v>413</v>
      </c>
      <c r="E166">
        <f>VLOOKUP($B166,enriched_corrected_RS!$A$60:$M$89,enriched_corrected_RS!$J$1,FALSE)</f>
        <v>0</v>
      </c>
      <c r="F166" t="s">
        <v>431</v>
      </c>
      <c r="G166" t="str">
        <f>_xlfn.CONCAT(F166,"; ",'general assumptions'!$B$8)</f>
        <v>Derived from energy balance; value derived from energy balance with aggregation of categories and carriers to ETM plant types and carriers; see etdataset-public/eu_datasets/power_plants/20241018_power_plants_NO_RS_CH.xlsx</v>
      </c>
    </row>
    <row r="167" spans="1:7" x14ac:dyDescent="0.2">
      <c r="A167" s="1" t="s">
        <v>307</v>
      </c>
      <c r="B167" t="s">
        <v>183</v>
      </c>
      <c r="C167" t="s">
        <v>424</v>
      </c>
      <c r="D167" t="s">
        <v>413</v>
      </c>
      <c r="E167">
        <f>VLOOKUP($B167,enriched_corrected_RS!$A$60:$M$89,enriched_corrected_RS!$J$1,FALSE)</f>
        <v>0</v>
      </c>
      <c r="F167" t="s">
        <v>431</v>
      </c>
      <c r="G167" t="str">
        <f>_xlfn.CONCAT(F167,"; ",'general assumptions'!$B$8)</f>
        <v>Derived from energy balance; value derived from energy balance with aggregation of categories and carriers to ETM plant types and carriers; see etdataset-public/eu_datasets/power_plants/20241018_power_plants_NO_RS_CH.xlsx</v>
      </c>
    </row>
    <row r="168" spans="1:7" x14ac:dyDescent="0.2">
      <c r="A168" s="1" t="s">
        <v>308</v>
      </c>
      <c r="B168" t="s">
        <v>96</v>
      </c>
      <c r="C168" t="s">
        <v>424</v>
      </c>
      <c r="D168" t="s">
        <v>413</v>
      </c>
      <c r="E168">
        <f>VLOOKUP($B168,enriched_corrected_RS!$A$60:$M$89,enriched_corrected_RS!$J$1,FALSE)</f>
        <v>0</v>
      </c>
      <c r="F168" t="s">
        <v>431</v>
      </c>
      <c r="G168" t="str">
        <f>_xlfn.CONCAT(F168,"; ",'general assumptions'!$B$8)</f>
        <v>Derived from energy balance; value derived from energy balance with aggregation of categories and carriers to ETM plant types and carriers; see etdataset-public/eu_datasets/power_plants/20241018_power_plants_NO_RS_CH.xlsx</v>
      </c>
    </row>
    <row r="169" spans="1:7" x14ac:dyDescent="0.2">
      <c r="A169" s="1" t="s">
        <v>309</v>
      </c>
      <c r="B169" t="s">
        <v>34</v>
      </c>
      <c r="C169" t="s">
        <v>424</v>
      </c>
      <c r="D169" t="s">
        <v>413</v>
      </c>
      <c r="E169">
        <f>VLOOKUP($B169,enriched_corrected_RS!$A$60:$M$89,enriched_corrected_RS!$J$1,FALSE)</f>
        <v>0</v>
      </c>
      <c r="F169" t="s">
        <v>431</v>
      </c>
      <c r="G169" t="str">
        <f>_xlfn.CONCAT(F169,"; ",'general assumptions'!$B$8)</f>
        <v>Derived from energy balance; value derived from energy balance with aggregation of categories and carriers to ETM plant types and carriers; see etdataset-public/eu_datasets/power_plants/20241018_power_plants_NO_RS_CH.xlsx</v>
      </c>
    </row>
    <row r="170" spans="1:7" x14ac:dyDescent="0.2">
      <c r="A170" s="1" t="s">
        <v>310</v>
      </c>
      <c r="B170" t="s">
        <v>168</v>
      </c>
      <c r="C170" t="s">
        <v>424</v>
      </c>
      <c r="D170" t="s">
        <v>413</v>
      </c>
      <c r="E170">
        <f>VLOOKUP($B170,enriched_corrected_RS!$A$60:$M$89,enriched_corrected_RS!$J$1,FALSE)</f>
        <v>75981.221999999994</v>
      </c>
      <c r="F170" t="s">
        <v>431</v>
      </c>
      <c r="G170" t="str">
        <f>_xlfn.CONCAT(F170,"; ",'general assumptions'!$B$8)</f>
        <v>Derived from energy balance; value derived from energy balance with aggregation of categories and carriers to ETM plant types and carriers; see etdataset-public/eu_datasets/power_plants/20241018_power_plants_NO_RS_CH.xlsx</v>
      </c>
    </row>
    <row r="171" spans="1:7" x14ac:dyDescent="0.2">
      <c r="A171" s="1" t="s">
        <v>311</v>
      </c>
      <c r="B171" t="s">
        <v>121</v>
      </c>
      <c r="C171" t="s">
        <v>424</v>
      </c>
      <c r="D171" t="s">
        <v>413</v>
      </c>
      <c r="E171">
        <f>VLOOKUP($B171,enriched_corrected_RS!$A$60:$M$89,enriched_corrected_RS!$J$1,FALSE)</f>
        <v>0</v>
      </c>
      <c r="F171" t="s">
        <v>431</v>
      </c>
      <c r="G171" t="str">
        <f>_xlfn.CONCAT(F171,"; ",'general assumptions'!$B$8)</f>
        <v>Derived from energy balance; value derived from energy balance with aggregation of categories and carriers to ETM plant types and carriers; see etdataset-public/eu_datasets/power_plants/20241018_power_plants_NO_RS_CH.xlsx</v>
      </c>
    </row>
    <row r="172" spans="1:7" x14ac:dyDescent="0.2">
      <c r="A172" s="1" t="s">
        <v>312</v>
      </c>
      <c r="B172" t="s">
        <v>170</v>
      </c>
      <c r="C172" t="s">
        <v>424</v>
      </c>
      <c r="D172" t="s">
        <v>413</v>
      </c>
      <c r="E172">
        <f>VLOOKUP($B172,enriched_corrected_RS!$A$60:$M$89,enriched_corrected_RS!$J$1,FALSE)</f>
        <v>0</v>
      </c>
      <c r="F172" t="s">
        <v>431</v>
      </c>
      <c r="G172" t="str">
        <f>_xlfn.CONCAT(F172,"; ",'general assumptions'!$B$8)</f>
        <v>Derived from energy balance; value derived from energy balance with aggregation of categories and carriers to ETM plant types and carriers; see etdataset-public/eu_datasets/power_plants/20241018_power_plants_NO_RS_CH.xlsx</v>
      </c>
    </row>
    <row r="173" spans="1:7" x14ac:dyDescent="0.2">
      <c r="A173" s="1" t="s">
        <v>406</v>
      </c>
      <c r="B173" t="s">
        <v>214</v>
      </c>
      <c r="C173" t="s">
        <v>424</v>
      </c>
      <c r="D173" t="s">
        <v>413</v>
      </c>
      <c r="E173">
        <f>VLOOKUP($B173,enriched_corrected_RS!$A$60:$M$89,enriched_corrected_RS!$J$1,FALSE)</f>
        <v>0</v>
      </c>
      <c r="F173" t="s">
        <v>431</v>
      </c>
      <c r="G173" t="str">
        <f>_xlfn.CONCAT(F173,"; ",'general assumptions'!$B$8)</f>
        <v>Derived from energy balance; value derived from energy balance with aggregation of categories and carriers to ETM plant types and carriers; see etdataset-public/eu_datasets/power_plants/20241018_power_plants_NO_RS_CH.xlsx</v>
      </c>
    </row>
    <row r="174" spans="1:7" x14ac:dyDescent="0.2">
      <c r="A174" s="1" t="s">
        <v>407</v>
      </c>
      <c r="B174" t="s">
        <v>45</v>
      </c>
      <c r="C174" t="s">
        <v>424</v>
      </c>
      <c r="D174" t="s">
        <v>413</v>
      </c>
      <c r="E174">
        <f>VLOOKUP($B174,enriched_corrected_RS!$A$60:$M$89,enriched_corrected_RS!$J$1,FALSE)</f>
        <v>3233.5630000000001</v>
      </c>
      <c r="F174" t="s">
        <v>431</v>
      </c>
      <c r="G174" t="str">
        <f>_xlfn.CONCAT(F174,"; ",'general assumptions'!$B$8)</f>
        <v>Derived from energy balance; value derived from energy balance with aggregation of categories and carriers to ETM plant types and carriers; see etdataset-public/eu_datasets/power_plants/20241018_power_plants_NO_RS_CH.xlsx</v>
      </c>
    </row>
    <row r="175" spans="1:7" x14ac:dyDescent="0.2">
      <c r="A175" s="1" t="s">
        <v>408</v>
      </c>
      <c r="B175" t="s">
        <v>217</v>
      </c>
      <c r="C175" t="s">
        <v>424</v>
      </c>
      <c r="D175" t="s">
        <v>413</v>
      </c>
      <c r="E175">
        <f>VLOOKUP($B175,enriched_corrected_RS!$A$60:$M$89,enriched_corrected_RS!$J$1,FALSE)</f>
        <v>0</v>
      </c>
      <c r="F175" t="s">
        <v>431</v>
      </c>
      <c r="G175" t="str">
        <f>_xlfn.CONCAT(F175,"; ",'general assumptions'!$B$8)</f>
        <v>Derived from energy balance; value derived from energy balance with aggregation of categories and carriers to ETM plant types and carriers; see etdataset-public/eu_datasets/power_plants/20241018_power_plants_NO_RS_CH.xlsx</v>
      </c>
    </row>
    <row r="176" spans="1:7" x14ac:dyDescent="0.2">
      <c r="A176" s="1" t="s">
        <v>597</v>
      </c>
      <c r="B176" t="s">
        <v>47</v>
      </c>
      <c r="C176" t="s">
        <v>424</v>
      </c>
      <c r="D176" t="s">
        <v>413</v>
      </c>
      <c r="E176">
        <f>VLOOKUP($B176,enriched_corrected_RS!$A$60:$M$89,enriched_corrected_RS!$J$1,FALSE)</f>
        <v>0</v>
      </c>
      <c r="F176" t="s">
        <v>431</v>
      </c>
      <c r="G176" t="str">
        <f>_xlfn.CONCAT(F176,"; ",'general assumptions'!$B$8)</f>
        <v>Derived from energy balance; value derived from energy balance with aggregation of categories and carriers to ETM plant types and carriers; see etdataset-public/eu_datasets/power_plants/20241018_power_plants_NO_RS_CH.xlsx</v>
      </c>
    </row>
    <row r="177" spans="1:7" x14ac:dyDescent="0.2">
      <c r="A177" s="1" t="s">
        <v>685</v>
      </c>
      <c r="B177" t="s">
        <v>48</v>
      </c>
      <c r="C177" t="s">
        <v>424</v>
      </c>
      <c r="D177" t="s">
        <v>413</v>
      </c>
      <c r="E177">
        <f>VLOOKUP($B177,enriched_corrected_RS!$A$60:$M$89,enriched_corrected_RS!$J$1,FALSE)</f>
        <v>0</v>
      </c>
      <c r="F177" t="s">
        <v>431</v>
      </c>
      <c r="G177" t="str">
        <f>_xlfn.CONCAT(F177,"; ",'general assumptions'!$B$8)</f>
        <v>Derived from energy balance; value derived from energy balance with aggregation of categories and carriers to ETM plant types and carriers; see etdataset-public/eu_datasets/power_plants/20241018_power_plants_NO_RS_CH.xlsx</v>
      </c>
    </row>
    <row r="178" spans="1:7" x14ac:dyDescent="0.2">
      <c r="A178" s="1" t="s">
        <v>317</v>
      </c>
      <c r="B178" t="s">
        <v>429</v>
      </c>
      <c r="C178" t="s">
        <v>410</v>
      </c>
      <c r="D178" t="s">
        <v>413</v>
      </c>
      <c r="E178">
        <f>VLOOKUP($B178,enriched_corrected_RS!$A$61:$M$89,enriched_corrected_RS!$H$1,FALSE)</f>
        <v>1789</v>
      </c>
      <c r="F178" t="str">
        <f>VLOOKUP($B178,enriched_corrected_RS!$A$61:$M$89,enriched_corrected_RS!$M$1,FALSE)</f>
        <v>Full load hours assumed from EU27 dataset</v>
      </c>
      <c r="G178" t="str">
        <f>_xlfn.CONCAT(F178,"; ",'general assumptions'!$B$8)</f>
        <v>Full load hours assumed from EU27 dataset; value derived from energy balance with aggregation of categories and carriers to ETM plant types and carriers; see etdataset-public/eu_datasets/power_plants/20241018_power_plants_NO_RS_CH.xlsx</v>
      </c>
    </row>
    <row r="179" spans="1:7" x14ac:dyDescent="0.2">
      <c r="A179" s="1" t="s">
        <v>318</v>
      </c>
      <c r="B179" t="s">
        <v>112</v>
      </c>
      <c r="C179" t="s">
        <v>410</v>
      </c>
      <c r="D179" t="s">
        <v>413</v>
      </c>
      <c r="E179">
        <f>VLOOKUP($B179,enriched_corrected_RS!$A$61:$M$89,enriched_corrected_RS!$H$1,FALSE)</f>
        <v>1934.77</v>
      </c>
      <c r="F179" t="str">
        <f>VLOOKUP($B179,enriched_corrected_RS!$A$61:$M$89,enriched_corrected_RS!$M$1,FALSE)</f>
        <v>Full load hours assumed from EU27 dataset</v>
      </c>
      <c r="G179" t="str">
        <f>_xlfn.CONCAT(F179,"; ",'general assumptions'!$B$8)</f>
        <v>Full load hours assumed from EU27 dataset; value derived from energy balance with aggregation of categories and carriers to ETM plant types and carriers; see etdataset-public/eu_datasets/power_plants/20241018_power_plants_NO_RS_CH.xlsx</v>
      </c>
    </row>
    <row r="180" spans="1:7" x14ac:dyDescent="0.2">
      <c r="A180" s="1" t="s">
        <v>319</v>
      </c>
      <c r="B180" t="s">
        <v>35</v>
      </c>
      <c r="C180" t="s">
        <v>410</v>
      </c>
      <c r="D180" t="s">
        <v>413</v>
      </c>
      <c r="E180">
        <f>VLOOKUP($B180,enriched_corrected_RS!$A$61:$M$89,enriched_corrected_RS!$H$1,FALSE)</f>
        <v>4000</v>
      </c>
      <c r="F180" t="str">
        <f>VLOOKUP($B180,enriched_corrected_RS!$A$61:$M$89,enriched_corrected_RS!$M$1,FALSE)</f>
        <v>Full load hours assumed from EU27 dataset</v>
      </c>
      <c r="G180" t="str">
        <f>_xlfn.CONCAT(F180,"; ",'general assumptions'!$B$8)</f>
        <v>Full load hours assumed from EU27 dataset; value derived from energy balance with aggregation of categories and carriers to ETM plant types and carriers; see etdataset-public/eu_datasets/power_plants/20241018_power_plants_NO_RS_CH.xlsx</v>
      </c>
    </row>
    <row r="181" spans="1:7" x14ac:dyDescent="0.2">
      <c r="A181" s="1" t="s">
        <v>320</v>
      </c>
      <c r="B181" t="s">
        <v>119</v>
      </c>
      <c r="C181" t="s">
        <v>410</v>
      </c>
      <c r="D181" t="s">
        <v>413</v>
      </c>
      <c r="E181">
        <f>VLOOKUP($B181,enriched_corrected_RS!$A$61:$M$89,enriched_corrected_RS!$H$1,FALSE)</f>
        <v>1126</v>
      </c>
      <c r="F181" t="str">
        <f>VLOOKUP($B181,enriched_corrected_RS!$A$61:$M$89,enriched_corrected_RS!$M$1,FALSE)</f>
        <v>Full load hours assumed from EU27 dataset</v>
      </c>
      <c r="G181" t="str">
        <f>_xlfn.CONCAT(F181,"; ",'general assumptions'!$B$8)</f>
        <v>Full load hours assumed from EU27 dataset; value derived from energy balance with aggregation of categories and carriers to ETM plant types and carriers; see etdataset-public/eu_datasets/power_plants/20241018_power_plants_NO_RS_CH.xlsx</v>
      </c>
    </row>
    <row r="182" spans="1:7" x14ac:dyDescent="0.2">
      <c r="A182" s="1" t="s">
        <v>321</v>
      </c>
      <c r="B182" t="s">
        <v>136</v>
      </c>
      <c r="C182" t="s">
        <v>410</v>
      </c>
      <c r="D182" t="s">
        <v>413</v>
      </c>
      <c r="E182">
        <f>VLOOKUP($B182,enriched_corrected_RS!$A$61:$M$89,enriched_corrected_RS!$H$1,FALSE)</f>
        <v>7762.89</v>
      </c>
      <c r="F182" t="str">
        <f>VLOOKUP($B182,enriched_corrected_RS!$A$61:$M$89,enriched_corrected_RS!$M$1,FALSE)</f>
        <v>Full load hours assumed from EU27 dataset</v>
      </c>
      <c r="G182" t="str">
        <f>_xlfn.CONCAT(F182,"; ",'general assumptions'!$B$8)</f>
        <v>Full load hours assumed from EU27 dataset; value derived from energy balance with aggregation of categories and carriers to ETM plant types and carriers; see etdataset-public/eu_datasets/power_plants/20241018_power_plants_NO_RS_CH.xlsx</v>
      </c>
    </row>
    <row r="183" spans="1:7" x14ac:dyDescent="0.2">
      <c r="A183" s="1" t="s">
        <v>322</v>
      </c>
      <c r="B183" t="s">
        <v>43</v>
      </c>
      <c r="C183" t="s">
        <v>410</v>
      </c>
      <c r="D183" t="s">
        <v>413</v>
      </c>
      <c r="E183">
        <f>VLOOKUP($B183,enriched_corrected_RS!$A$61:$M$89,enriched_corrected_RS!$H$1,FALSE)</f>
        <v>3076.5</v>
      </c>
      <c r="F183" t="str">
        <f>VLOOKUP($B183,enriched_corrected_RS!$A$61:$M$89,enriched_corrected_RS!$M$1,FALSE)</f>
        <v>Derived from energy balance and installed capacity from Eurostat: https://doi.org/10.2908/NRG_INF_EPCRW</v>
      </c>
      <c r="G183" t="str">
        <f>_xlfn.CONCAT(F183,"; ",'general assumptions'!$B$8)</f>
        <v>Derived from energy balance and installed capacity from Eurostat: https://doi.org/10.2908/NRG_INF_EPCRW; value derived from energy balance with aggregation of categories and carriers to ETM plant types and carriers; see etdataset-public/eu_datasets/power_plants/20241018_power_plants_NO_RS_CH.xlsx</v>
      </c>
    </row>
    <row r="184" spans="1:7" x14ac:dyDescent="0.2">
      <c r="A184" s="1" t="s">
        <v>323</v>
      </c>
      <c r="B184" t="s">
        <v>44</v>
      </c>
      <c r="C184" t="s">
        <v>410</v>
      </c>
      <c r="D184" t="s">
        <v>413</v>
      </c>
      <c r="E184">
        <f>VLOOKUP($B184,enriched_corrected_RS!$A$61:$M$89,enriched_corrected_RS!$H$1,FALSE)</f>
        <v>3076.5</v>
      </c>
      <c r="F184" t="str">
        <f>VLOOKUP($B184,enriched_corrected_RS!$A$61:$M$89,enriched_corrected_RS!$M$1,FALSE)</f>
        <v>Full load hours assumed similar as hydro mountain</v>
      </c>
      <c r="G184" t="str">
        <f>_xlfn.CONCAT(F184,"; ",'general assumptions'!$B$8)</f>
        <v>Full load hours assumed similar as hydro mountain; value derived from energy balance with aggregation of categories and carriers to ETM plant types and carriers; see etdataset-public/eu_datasets/power_plants/20241018_power_plants_NO_RS_CH.xlsx</v>
      </c>
    </row>
    <row r="185" spans="1:7" x14ac:dyDescent="0.2">
      <c r="A185" s="1" t="s">
        <v>324</v>
      </c>
      <c r="B185" t="s">
        <v>176</v>
      </c>
      <c r="C185" t="s">
        <v>410</v>
      </c>
      <c r="D185" t="s">
        <v>413</v>
      </c>
      <c r="E185">
        <f>VLOOKUP($B185,enriched_corrected_RS!$A$61:$M$89,enriched_corrected_RS!$H$1,FALSE)</f>
        <v>7133.19</v>
      </c>
      <c r="F185" t="str">
        <f>VLOOKUP($B185,enriched_corrected_RS!$A$61:$M$89,enriched_corrected_RS!$M$1,FALSE)</f>
        <v>Full load hours assumed from EU27 dataset</v>
      </c>
      <c r="G185" t="str">
        <f>_xlfn.CONCAT(F185,"; ",'general assumptions'!$B$8)</f>
        <v>Full load hours assumed from EU27 dataset; value derived from energy balance with aggregation of categories and carriers to ETM plant types and carriers; see etdataset-public/eu_datasets/power_plants/20241018_power_plants_NO_RS_CH.xlsx</v>
      </c>
    </row>
    <row r="186" spans="1:7" x14ac:dyDescent="0.2">
      <c r="A186" s="1" t="s">
        <v>325</v>
      </c>
      <c r="B186" t="s">
        <v>177</v>
      </c>
      <c r="C186" t="s">
        <v>410</v>
      </c>
      <c r="D186" t="s">
        <v>413</v>
      </c>
      <c r="E186">
        <f>VLOOKUP($B186,enriched_corrected_RS!$A$61:$M$89,enriched_corrected_RS!$H$1,FALSE)</f>
        <v>8000</v>
      </c>
      <c r="F186" t="str">
        <f>VLOOKUP($B186,enriched_corrected_RS!$A$61:$M$89,enriched_corrected_RS!$M$1,FALSE)</f>
        <v>Full load hours assumed from EU27 dataset</v>
      </c>
      <c r="G186" t="str">
        <f>_xlfn.CONCAT(F186,"; ",'general assumptions'!$B$8)</f>
        <v>Full load hours assumed from EU27 dataset; value derived from energy balance with aggregation of categories and carriers to ETM plant types and carriers; see etdataset-public/eu_datasets/power_plants/20241018_power_plants_NO_RS_CH.xlsx</v>
      </c>
    </row>
    <row r="187" spans="1:7" x14ac:dyDescent="0.2">
      <c r="A187" s="1" t="s">
        <v>326</v>
      </c>
      <c r="B187" t="s">
        <v>212</v>
      </c>
      <c r="C187" t="s">
        <v>410</v>
      </c>
      <c r="D187" t="s">
        <v>413</v>
      </c>
      <c r="E187">
        <f>VLOOKUP($B187,enriched_corrected_RS!$A$61:$M$89,enriched_corrected_RS!$H$1,FALSE)</f>
        <v>4100</v>
      </c>
      <c r="F187" t="str">
        <f>VLOOKUP($B187,enriched_corrected_RS!$A$61:$M$89,enriched_corrected_RS!$M$1,FALSE)</f>
        <v>Full load hours assumed from EU27 dataset</v>
      </c>
      <c r="G187" t="str">
        <f>_xlfn.CONCAT(F187,"; ",'general assumptions'!$B$8)</f>
        <v>Full load hours assumed from EU27 dataset; value derived from energy balance with aggregation of categories and carriers to ETM plant types and carriers; see etdataset-public/eu_datasets/power_plants/20241018_power_plants_NO_RS_CH.xlsx</v>
      </c>
    </row>
    <row r="188" spans="1:7" x14ac:dyDescent="0.2">
      <c r="A188" s="1" t="s">
        <v>327</v>
      </c>
      <c r="B188" t="s">
        <v>84</v>
      </c>
      <c r="C188" t="s">
        <v>410</v>
      </c>
      <c r="D188" t="s">
        <v>413</v>
      </c>
      <c r="E188">
        <f>VLOOKUP($B188,enriched_corrected_RS!$A$61:$M$89,enriched_corrected_RS!$H$1,FALSE)</f>
        <v>1520.84</v>
      </c>
      <c r="F188" t="str">
        <f>VLOOKUP($B188,enriched_corrected_RS!$A$61:$M$89,enriched_corrected_RS!$M$1,FALSE)</f>
        <v>Full load hours assumed from EU27 dataset</v>
      </c>
      <c r="G188" t="str">
        <f>_xlfn.CONCAT(F188,"; ",'general assumptions'!$B$8)</f>
        <v>Full load hours assumed from EU27 dataset; value derived from energy balance with aggregation of categories and carriers to ETM plant types and carriers; see etdataset-public/eu_datasets/power_plants/20241018_power_plants_NO_RS_CH.xlsx</v>
      </c>
    </row>
    <row r="189" spans="1:7" x14ac:dyDescent="0.2">
      <c r="A189" s="1" t="s">
        <v>328</v>
      </c>
      <c r="B189" t="s">
        <v>210</v>
      </c>
      <c r="C189" t="s">
        <v>410</v>
      </c>
      <c r="D189" t="s">
        <v>413</v>
      </c>
      <c r="E189">
        <f>VLOOKUP($B189,enriched_corrected_RS!$A$61:$M$89,enriched_corrected_RS!$H$1,FALSE)</f>
        <v>1783.88</v>
      </c>
      <c r="F189" t="str">
        <f>VLOOKUP($B189,enriched_corrected_RS!$A$61:$M$89,enriched_corrected_RS!$M$1,FALSE)</f>
        <v>Full load hours assumed from EU27 dataset</v>
      </c>
      <c r="G189" t="str">
        <f>_xlfn.CONCAT(F189,"; ",'general assumptions'!$B$8)</f>
        <v>Full load hours assumed from EU27 dataset; value derived from energy balance with aggregation of categories and carriers to ETM plant types and carriers; see etdataset-public/eu_datasets/power_plants/20241018_power_plants_NO_RS_CH.xlsx</v>
      </c>
    </row>
    <row r="190" spans="1:7" x14ac:dyDescent="0.2">
      <c r="A190" s="1" t="s">
        <v>329</v>
      </c>
      <c r="B190" t="s">
        <v>129</v>
      </c>
      <c r="C190" t="s">
        <v>410</v>
      </c>
      <c r="D190" t="s">
        <v>413</v>
      </c>
      <c r="E190">
        <f>VLOOKUP($B190,enriched_corrected_RS!$A$61:$M$89,enriched_corrected_RS!$H$1,FALSE)</f>
        <v>1934.77</v>
      </c>
      <c r="F190" t="str">
        <f>VLOOKUP($B190,enriched_corrected_RS!$A$61:$M$89,enriched_corrected_RS!$M$1,FALSE)</f>
        <v>Full load hours assumed from EU27 dataset</v>
      </c>
      <c r="G190" t="str">
        <f>_xlfn.CONCAT(F190,"; ",'general assumptions'!$B$8)</f>
        <v>Full load hours assumed from EU27 dataset; value derived from energy balance with aggregation of categories and carriers to ETM plant types and carriers; see etdataset-public/eu_datasets/power_plants/20241018_power_plants_NO_RS_CH.xlsx</v>
      </c>
    </row>
    <row r="191" spans="1:7" x14ac:dyDescent="0.2">
      <c r="A191" s="1" t="s">
        <v>330</v>
      </c>
      <c r="B191" t="s">
        <v>185</v>
      </c>
      <c r="C191" t="s">
        <v>410</v>
      </c>
      <c r="D191" t="s">
        <v>413</v>
      </c>
      <c r="E191">
        <f>VLOOKUP($B191,enriched_corrected_RS!$A$61:$M$89,enriched_corrected_RS!$H$1,FALSE)</f>
        <v>4000</v>
      </c>
      <c r="F191" t="str">
        <f>VLOOKUP($B191,enriched_corrected_RS!$A$61:$M$89,enriched_corrected_RS!$M$1,FALSE)</f>
        <v>Full load hours assumed from EU27 dataset</v>
      </c>
      <c r="G191" t="str">
        <f>_xlfn.CONCAT(F191,"; ",'general assumptions'!$B$8)</f>
        <v>Full load hours assumed from EU27 dataset; value derived from energy balance with aggregation of categories and carriers to ETM plant types and carriers; see etdataset-public/eu_datasets/power_plants/20241018_power_plants_NO_RS_CH.xlsx</v>
      </c>
    </row>
    <row r="192" spans="1:7" x14ac:dyDescent="0.2">
      <c r="A192" s="1" t="s">
        <v>331</v>
      </c>
      <c r="B192" t="s">
        <v>183</v>
      </c>
      <c r="C192" t="s">
        <v>410</v>
      </c>
      <c r="D192" t="s">
        <v>413</v>
      </c>
      <c r="E192">
        <f>VLOOKUP($B192,enriched_corrected_RS!$A$61:$M$89,enriched_corrected_RS!$H$1,FALSE)</f>
        <v>1520.84</v>
      </c>
      <c r="F192" t="str">
        <f>VLOOKUP($B192,enriched_corrected_RS!$A$61:$M$89,enriched_corrected_RS!$M$1,FALSE)</f>
        <v>Full load hours assumed from EU27 dataset</v>
      </c>
      <c r="G192" t="str">
        <f>_xlfn.CONCAT(F192,"; ",'general assumptions'!$B$8)</f>
        <v>Full load hours assumed from EU27 dataset; value derived from energy balance with aggregation of categories and carriers to ETM plant types and carriers; see etdataset-public/eu_datasets/power_plants/20241018_power_plants_NO_RS_CH.xlsx</v>
      </c>
    </row>
    <row r="193" spans="1:7" x14ac:dyDescent="0.2">
      <c r="A193" s="1" t="s">
        <v>332</v>
      </c>
      <c r="B193" t="s">
        <v>96</v>
      </c>
      <c r="C193" t="s">
        <v>410</v>
      </c>
      <c r="D193" t="s">
        <v>413</v>
      </c>
      <c r="E193">
        <f>VLOOKUP($B193,enriched_corrected_RS!$A$61:$M$89,enriched_corrected_RS!$H$1,FALSE)</f>
        <v>5400</v>
      </c>
      <c r="F193" t="str">
        <f>VLOOKUP($B193,enriched_corrected_RS!$A$61:$M$89,enriched_corrected_RS!$M$1,FALSE)</f>
        <v>Full load hours assumed from EU27 dataset</v>
      </c>
      <c r="G193" t="str">
        <f>_xlfn.CONCAT(F193,"; ",'general assumptions'!$B$8)</f>
        <v>Full load hours assumed from EU27 dataset; value derived from energy balance with aggregation of categories and carriers to ETM plant types and carriers; see etdataset-public/eu_datasets/power_plants/20241018_power_plants_NO_RS_CH.xlsx</v>
      </c>
    </row>
    <row r="194" spans="1:7" x14ac:dyDescent="0.2">
      <c r="A194" s="1" t="s">
        <v>333</v>
      </c>
      <c r="B194" t="s">
        <v>34</v>
      </c>
      <c r="C194" t="s">
        <v>410</v>
      </c>
      <c r="D194" t="s">
        <v>413</v>
      </c>
      <c r="E194">
        <f>VLOOKUP($B194,enriched_corrected_RS!$A$61:$M$89,enriched_corrected_RS!$H$1,FALSE)</f>
        <v>2743.68</v>
      </c>
      <c r="F194" t="str">
        <f>VLOOKUP($B194,enriched_corrected_RS!$A$61:$M$89,enriched_corrected_RS!$M$1,FALSE)</f>
        <v>Full load hours assumed from EU27 dataset</v>
      </c>
      <c r="G194" t="str">
        <f>_xlfn.CONCAT(F194,"; ",'general assumptions'!$B$8)</f>
        <v>Full load hours assumed from EU27 dataset; value derived from energy balance with aggregation of categories and carriers to ETM plant types and carriers; see etdataset-public/eu_datasets/power_plants/20241018_power_plants_NO_RS_CH.xlsx</v>
      </c>
    </row>
    <row r="195" spans="1:7" x14ac:dyDescent="0.2">
      <c r="A195" s="1" t="s">
        <v>334</v>
      </c>
      <c r="B195" t="s">
        <v>168</v>
      </c>
      <c r="C195" t="s">
        <v>410</v>
      </c>
      <c r="D195" t="s">
        <v>413</v>
      </c>
      <c r="E195">
        <f>VLOOKUP($B195,enriched_corrected_RS!$A$61:$M$89,enriched_corrected_RS!$H$1,FALSE)</f>
        <v>4073.71</v>
      </c>
      <c r="F195" t="str">
        <f>VLOOKUP($B195,enriched_corrected_RS!$A$61:$M$89,enriched_corrected_RS!$M$1,FALSE)</f>
        <v>Derived from energy balance and installed capacity from PEMMDB 2019 dataset</v>
      </c>
      <c r="G195" t="str">
        <f>_xlfn.CONCAT(F195,"; ",'general assumptions'!$B$8)</f>
        <v>Derived from energy balance and installed capacity from PEMMDB 2019 dataset; value derived from energy balance with aggregation of categories and carriers to ETM plant types and carriers; see etdataset-public/eu_datasets/power_plants/20241018_power_plants_NO_RS_CH.xlsx</v>
      </c>
    </row>
    <row r="196" spans="1:7" x14ac:dyDescent="0.2">
      <c r="A196" s="1" t="s">
        <v>335</v>
      </c>
      <c r="B196" t="s">
        <v>121</v>
      </c>
      <c r="C196" t="s">
        <v>410</v>
      </c>
      <c r="D196" t="s">
        <v>413</v>
      </c>
      <c r="E196">
        <f>VLOOKUP($B196,enriched_corrected_RS!$A$61:$M$89,enriched_corrected_RS!$H$1,FALSE)</f>
        <v>1934.77</v>
      </c>
      <c r="F196" t="str">
        <f>VLOOKUP($B196,enriched_corrected_RS!$A$61:$M$89,enriched_corrected_RS!$M$1,FALSE)</f>
        <v>Full load hours assumed from EU27 dataset</v>
      </c>
      <c r="G196" t="str">
        <f>_xlfn.CONCAT(F196,"; ",'general assumptions'!$B$8)</f>
        <v>Full load hours assumed from EU27 dataset; value derived from energy balance with aggregation of categories and carriers to ETM plant types and carriers; see etdataset-public/eu_datasets/power_plants/20241018_power_plants_NO_RS_CH.xlsx</v>
      </c>
    </row>
    <row r="197" spans="1:7" x14ac:dyDescent="0.2">
      <c r="A197" s="1" t="s">
        <v>336</v>
      </c>
      <c r="B197" t="s">
        <v>170</v>
      </c>
      <c r="C197" t="s">
        <v>410</v>
      </c>
      <c r="D197" t="s">
        <v>413</v>
      </c>
      <c r="E197">
        <f>VLOOKUP($B197,enriched_corrected_RS!$A$61:$M$89,enriched_corrected_RS!$H$1,FALSE)</f>
        <v>7500</v>
      </c>
      <c r="F197" t="str">
        <f>VLOOKUP($B197,enriched_corrected_RS!$A$61:$M$89,enriched_corrected_RS!$M$1,FALSE)</f>
        <v>Full load hours assumed from EU27 dataset</v>
      </c>
      <c r="G197" t="str">
        <f>_xlfn.CONCAT(F197,"; ",'general assumptions'!$B$8)</f>
        <v>Full load hours assumed from EU27 dataset; value derived from energy balance with aggregation of categories and carriers to ETM plant types and carriers; see etdataset-public/eu_datasets/power_plants/20241018_power_plants_NO_RS_CH.xlsx</v>
      </c>
    </row>
    <row r="198" spans="1:7" x14ac:dyDescent="0.2">
      <c r="A198" s="1" t="s">
        <v>337</v>
      </c>
      <c r="B198" t="s">
        <v>214</v>
      </c>
      <c r="C198" t="s">
        <v>410</v>
      </c>
      <c r="D198" t="s">
        <v>413</v>
      </c>
      <c r="E198">
        <f>VLOOKUP($B198,enriched_corrected_RS!$A$61:$M$89,enriched_corrected_RS!$H$1,FALSE)</f>
        <v>2256.81</v>
      </c>
      <c r="F198" t="str">
        <f>VLOOKUP($B198,enriched_corrected_RS!$A$61:$M$89,enriched_corrected_RS!$M$1,FALSE)</f>
        <v>Full load hours assumed similar as flh of wind inland</v>
      </c>
      <c r="G198" t="str">
        <f>_xlfn.CONCAT(F198,"; ",'general assumptions'!$B$8)</f>
        <v>Full load hours assumed similar as flh of wind inland; value derived from energy balance with aggregation of categories and carriers to ETM plant types and carriers; see etdataset-public/eu_datasets/power_plants/20241018_power_plants_NO_RS_CH.xlsx</v>
      </c>
    </row>
    <row r="199" spans="1:7" x14ac:dyDescent="0.2">
      <c r="A199" s="1" t="s">
        <v>338</v>
      </c>
      <c r="B199" t="s">
        <v>45</v>
      </c>
      <c r="C199" t="s">
        <v>410</v>
      </c>
      <c r="D199" t="s">
        <v>413</v>
      </c>
      <c r="E199">
        <f>VLOOKUP($B199,enriched_corrected_RS!$A$61:$M$89,enriched_corrected_RS!$H$1,FALSE)</f>
        <v>2256.81</v>
      </c>
      <c r="F199" t="str">
        <f>VLOOKUP($B199,enriched_corrected_RS!$A$61:$M$89,enriched_corrected_RS!$M$1,FALSE)</f>
        <v>Derived from energy balance and installed capacity from Eurostat: https://doi.org/10.2908/NRG_INF_EPCRW</v>
      </c>
      <c r="G199" t="str">
        <f>_xlfn.CONCAT(F199,"; ",'general assumptions'!$B$8)</f>
        <v>Derived from energy balance and installed capacity from Eurostat: https://doi.org/10.2908/NRG_INF_EPCRW; value derived from energy balance with aggregation of categories and carriers to ETM plant types and carriers; see etdataset-public/eu_datasets/power_plants/20241018_power_plants_NO_RS_CH.xlsx</v>
      </c>
    </row>
    <row r="200" spans="1:7" x14ac:dyDescent="0.2">
      <c r="A200" s="1" t="s">
        <v>365</v>
      </c>
      <c r="B200" t="s">
        <v>217</v>
      </c>
      <c r="C200" t="s">
        <v>410</v>
      </c>
      <c r="D200" t="s">
        <v>413</v>
      </c>
      <c r="E200">
        <f>VLOOKUP($B200,enriched_corrected_RS!$A$61:$M$89,enriched_corrected_RS!$H$1,FALSE)</f>
        <v>2951.19</v>
      </c>
      <c r="F200" t="str">
        <f>VLOOKUP($B200,enriched_corrected_RS!$A$61:$M$89,enriched_corrected_RS!$M$1,FALSE)</f>
        <v>Full load hours assumed from EU27 dataset</v>
      </c>
      <c r="G200" t="str">
        <f>_xlfn.CONCAT(F200,"; ",'general assumptions'!$B$8)</f>
        <v>Full load hours assumed from EU27 dataset; value derived from energy balance with aggregation of categories and carriers to ETM plant types and carriers; see etdataset-public/eu_datasets/power_plants/20241018_power_plants_NO_RS_CH.xlsx</v>
      </c>
    </row>
    <row r="201" spans="1:7" x14ac:dyDescent="0.2">
      <c r="A201" s="1" t="s">
        <v>366</v>
      </c>
      <c r="B201" t="s">
        <v>48</v>
      </c>
      <c r="C201" t="s">
        <v>410</v>
      </c>
      <c r="D201" t="s">
        <v>413</v>
      </c>
      <c r="E201">
        <f>VLOOKUP($B201,enriched_corrected_RS!$A$61:$M$89,enriched_corrected_RS!$H$1,FALSE)</f>
        <v>1231.46</v>
      </c>
      <c r="F201" t="str">
        <f>VLOOKUP($B201,enriched_corrected_RS!$A$61:$M$89,enriched_corrected_RS!$M$1,FALSE)</f>
        <v>Full load hours assumed similar as flh of solar PV plant</v>
      </c>
      <c r="G201" t="str">
        <f>_xlfn.CONCAT(F201,"; ",'general assumptions'!$B$8)</f>
        <v>Full load hours assumed similar as flh of solar PV plant; value derived from energy balance with aggregation of categories and carriers to ETM plant types and carriers; see etdataset-public/eu_datasets/power_plants/20241018_power_plants_NO_RS_CH.xlsx</v>
      </c>
    </row>
    <row r="202" spans="1:7" x14ac:dyDescent="0.2">
      <c r="A202" s="1" t="s">
        <v>339</v>
      </c>
      <c r="B202" t="s">
        <v>197</v>
      </c>
      <c r="C202" t="s">
        <v>410</v>
      </c>
      <c r="D202" t="s">
        <v>413</v>
      </c>
      <c r="E202">
        <f>VLOOKUP($B202,enriched_corrected_RS!$A$61:$M$89,enriched_corrected_RS!$H$1,FALSE)</f>
        <v>1231.46</v>
      </c>
      <c r="F202" t="str">
        <f>VLOOKUP($B202,enriched_corrected_RS!$A$61:$M$89,enriched_corrected_RS!$M$1,FALSE)</f>
        <v>Derived from energy balance and installed capacity from Eurostat: https://doi.org/10.2908/NRG_INF_EPCRW</v>
      </c>
      <c r="G202" t="str">
        <f>_xlfn.CONCAT(F202,"; ",'general assumptions'!$B$8)</f>
        <v>Derived from energy balance and installed capacity from Eurostat: https://doi.org/10.2908/NRG_INF_EPCRW; value derived from energy balance with aggregation of categories and carriers to ETM plant types and carriers; see etdataset-public/eu_datasets/power_plants/20241018_power_plants_NO_RS_CH.xlsx</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A7B36-9FC8-574F-9C41-A5CE1A32BD2D}">
  <sheetPr>
    <tabColor theme="9"/>
  </sheetPr>
  <dimension ref="A1:G202"/>
  <sheetViews>
    <sheetView tabSelected="1" topLeftCell="A137" zoomScale="111" workbookViewId="0">
      <selection activeCell="D187" sqref="D187"/>
    </sheetView>
  </sheetViews>
  <sheetFormatPr baseColWidth="10" defaultRowHeight="16" x14ac:dyDescent="0.2"/>
  <cols>
    <col min="1" max="1" width="72.5" customWidth="1"/>
    <col min="2" max="2" width="45.1640625" bestFit="1" customWidth="1"/>
    <col min="3" max="3" width="18.33203125" bestFit="1" customWidth="1"/>
  </cols>
  <sheetData>
    <row r="1" spans="1:7" s="2" customFormat="1" x14ac:dyDescent="0.2">
      <c r="A1" s="4" t="s">
        <v>418</v>
      </c>
      <c r="B1" s="2" t="s">
        <v>428</v>
      </c>
      <c r="C1" s="2" t="s">
        <v>56</v>
      </c>
      <c r="D1" s="2" t="s">
        <v>412</v>
      </c>
      <c r="E1" s="2" t="s">
        <v>417</v>
      </c>
      <c r="F1" s="2" t="s">
        <v>65</v>
      </c>
      <c r="G1" s="2" t="s">
        <v>1017</v>
      </c>
    </row>
    <row r="2" spans="1:7" x14ac:dyDescent="0.2">
      <c r="A2" s="1" t="s">
        <v>222</v>
      </c>
      <c r="B2" t="s">
        <v>66</v>
      </c>
      <c r="C2" t="s">
        <v>426</v>
      </c>
      <c r="D2" t="s">
        <v>68</v>
      </c>
      <c r="E2">
        <f>VLOOKUP($B2,enriched_corrected_CH!$A$1:$M$28,enriched_corrected_CH!$F$1,FALSE)*100</f>
        <v>30</v>
      </c>
      <c r="F2" t="s">
        <v>430</v>
      </c>
      <c r="G2" t="str">
        <f>_xlfn.CONCAT(F2,"; ",'general assumptions'!$B$8)</f>
        <v>Assumption; value derived from energy balance with aggregation of categories and carriers to ETM plant types and carriers; see etdataset-public/eu_datasets/power_plants/20241018_power_plants_NO_RS_CH.xlsx</v>
      </c>
    </row>
    <row r="3" spans="1:7" x14ac:dyDescent="0.2">
      <c r="A3" s="1" t="s">
        <v>224</v>
      </c>
      <c r="B3" t="s">
        <v>71</v>
      </c>
      <c r="C3" t="s">
        <v>426</v>
      </c>
      <c r="D3" t="s">
        <v>68</v>
      </c>
      <c r="E3">
        <f>VLOOKUP($B3,enriched_corrected_CH!$A$1:$M$28,enriched_corrected_CH!$F$1,FALSE)*100</f>
        <v>30</v>
      </c>
      <c r="F3" t="s">
        <v>430</v>
      </c>
      <c r="G3" t="str">
        <f>_xlfn.CONCAT(F3,"; ",'general assumptions'!$B$8)</f>
        <v>Assumption; value derived from energy balance with aggregation of categories and carriers to ETM plant types and carriers; see etdataset-public/eu_datasets/power_plants/20241018_power_plants_NO_RS_CH.xlsx</v>
      </c>
    </row>
    <row r="4" spans="1:7" x14ac:dyDescent="0.2">
      <c r="A4" s="1" t="s">
        <v>226</v>
      </c>
      <c r="B4" t="s">
        <v>69</v>
      </c>
      <c r="C4" t="s">
        <v>426</v>
      </c>
      <c r="D4" t="s">
        <v>68</v>
      </c>
      <c r="E4">
        <f>VLOOKUP($B4,enriched_corrected_CH!$A$1:$M$28,enriched_corrected_CH!$F$1,FALSE)*100</f>
        <v>30</v>
      </c>
      <c r="F4" t="s">
        <v>430</v>
      </c>
      <c r="G4" t="str">
        <f>_xlfn.CONCAT(F4,"; ",'general assumptions'!$B$8)</f>
        <v>Assumption; value derived from energy balance with aggregation of categories and carriers to ETM plant types and carriers; see etdataset-public/eu_datasets/power_plants/20241018_power_plants_NO_RS_CH.xlsx</v>
      </c>
    </row>
    <row r="5" spans="1:7" x14ac:dyDescent="0.2">
      <c r="A5" s="1" t="s">
        <v>228</v>
      </c>
      <c r="B5" t="s">
        <v>36</v>
      </c>
      <c r="C5" t="s">
        <v>426</v>
      </c>
      <c r="D5" t="s">
        <v>68</v>
      </c>
      <c r="E5">
        <f>VLOOKUP($B5,enriched_corrected_CH!$A$1:$M$28,enriched_corrected_CH!$F$1,FALSE)*100</f>
        <v>29.5</v>
      </c>
      <c r="F5" t="s">
        <v>431</v>
      </c>
      <c r="G5" t="str">
        <f>_xlfn.CONCAT(F5,"; ",'general assumptions'!$B$8)</f>
        <v>Derived from energy balance; value derived from energy balance with aggregation of categories and carriers to ETM plant types and carriers; see etdataset-public/eu_datasets/power_plants/20241018_power_plants_NO_RS_CH.xlsx</v>
      </c>
    </row>
    <row r="6" spans="1:7" x14ac:dyDescent="0.2">
      <c r="A6" s="1" t="s">
        <v>230</v>
      </c>
      <c r="B6" t="s">
        <v>73</v>
      </c>
      <c r="C6" t="s">
        <v>426</v>
      </c>
      <c r="D6" t="s">
        <v>68</v>
      </c>
      <c r="E6">
        <f>VLOOKUP($B6,enriched_corrected_CH!$A$1:$M$28,enriched_corrected_CH!$F$1,FALSE)*100</f>
        <v>30</v>
      </c>
      <c r="F6" t="s">
        <v>430</v>
      </c>
      <c r="G6" t="str">
        <f>_xlfn.CONCAT(F6,"; ",'general assumptions'!$B$8)</f>
        <v>Assumption; value derived from energy balance with aggregation of categories and carriers to ETM plant types and carriers; see etdataset-public/eu_datasets/power_plants/20241018_power_plants_NO_RS_CH.xlsx</v>
      </c>
    </row>
    <row r="7" spans="1:7" x14ac:dyDescent="0.2">
      <c r="A7" s="1" t="s">
        <v>232</v>
      </c>
      <c r="B7" t="s">
        <v>37</v>
      </c>
      <c r="C7" t="s">
        <v>426</v>
      </c>
      <c r="D7" t="s">
        <v>68</v>
      </c>
      <c r="E7">
        <f>VLOOKUP($B7,enriched_corrected_CH!$A$1:$M$28,enriched_corrected_CH!$F$1,FALSE)*100</f>
        <v>30</v>
      </c>
      <c r="F7" t="s">
        <v>430</v>
      </c>
      <c r="G7" t="str">
        <f>_xlfn.CONCAT(F7,"; ",'general assumptions'!$B$8)</f>
        <v>Assumption; value derived from energy balance with aggregation of categories and carriers to ETM plant types and carriers; see etdataset-public/eu_datasets/power_plants/20241018_power_plants_NO_RS_CH.xlsx</v>
      </c>
    </row>
    <row r="8" spans="1:7" x14ac:dyDescent="0.2">
      <c r="A8" s="1" t="s">
        <v>234</v>
      </c>
      <c r="B8" t="s">
        <v>41</v>
      </c>
      <c r="C8" t="s">
        <v>426</v>
      </c>
      <c r="D8" t="s">
        <v>68</v>
      </c>
      <c r="E8">
        <f>VLOOKUP($B8,enriched_corrected_CH!$A$1:$M$28,enriched_corrected_CH!$F$1,FALSE)*100</f>
        <v>4.8</v>
      </c>
      <c r="F8" t="s">
        <v>430</v>
      </c>
      <c r="G8" t="str">
        <f>_xlfn.CONCAT(F8,"; ",'general assumptions'!$B$8)</f>
        <v>Assumption; value derived from energy balance with aggregation of categories and carriers to ETM plant types and carriers; see etdataset-public/eu_datasets/power_plants/20241018_power_plants_NO_RS_CH.xlsx</v>
      </c>
    </row>
    <row r="9" spans="1:7" x14ac:dyDescent="0.2">
      <c r="A9" s="1" t="s">
        <v>236</v>
      </c>
      <c r="B9" t="s">
        <v>39</v>
      </c>
      <c r="C9" t="s">
        <v>426</v>
      </c>
      <c r="D9" t="s">
        <v>68</v>
      </c>
      <c r="E9">
        <f>VLOOKUP($B9,enriched_corrected_CH!$A$1:$M$28,enriched_corrected_CH!$F$1,FALSE)*100</f>
        <v>18.399999999999999</v>
      </c>
      <c r="F9" t="s">
        <v>431</v>
      </c>
      <c r="G9" t="str">
        <f>_xlfn.CONCAT(F9,"; ",'general assumptions'!$B$8)</f>
        <v>Derived from energy balance; value derived from energy balance with aggregation of categories and carriers to ETM plant types and carriers; see etdataset-public/eu_datasets/power_plants/20241018_power_plants_NO_RS_CH.xlsx</v>
      </c>
    </row>
    <row r="10" spans="1:7" x14ac:dyDescent="0.2">
      <c r="A10" s="1" t="s">
        <v>238</v>
      </c>
      <c r="B10" t="s">
        <v>187</v>
      </c>
      <c r="C10" t="s">
        <v>426</v>
      </c>
      <c r="D10" t="s">
        <v>68</v>
      </c>
      <c r="E10">
        <f>VLOOKUP($B10,enriched_corrected_CH!$A$1:$M$28,enriched_corrected_CH!$F$1,FALSE)*100</f>
        <v>30</v>
      </c>
      <c r="F10" t="s">
        <v>430</v>
      </c>
      <c r="G10" t="str">
        <f>_xlfn.CONCAT(F10,"; ",'general assumptions'!$B$8)</f>
        <v>Assumption; value derived from energy balance with aggregation of categories and carriers to ETM plant types and carriers; see etdataset-public/eu_datasets/power_plants/20241018_power_plants_NO_RS_CH.xlsx</v>
      </c>
    </row>
    <row r="11" spans="1:7" x14ac:dyDescent="0.2">
      <c r="A11" s="1" t="s">
        <v>240</v>
      </c>
      <c r="B11" t="s">
        <v>191</v>
      </c>
      <c r="C11" t="s">
        <v>426</v>
      </c>
      <c r="D11" t="s">
        <v>68</v>
      </c>
      <c r="E11">
        <f>VLOOKUP($B11,enriched_corrected_CH!$A$1:$M$28,enriched_corrected_CH!$F$1,FALSE)*100</f>
        <v>30</v>
      </c>
      <c r="F11" t="s">
        <v>430</v>
      </c>
      <c r="G11" t="str">
        <f>_xlfn.CONCAT(F11,"; ",'general assumptions'!$B$8)</f>
        <v>Assumption; value derived from energy balance with aggregation of categories and carriers to ETM plant types and carriers; see etdataset-public/eu_datasets/power_plants/20241018_power_plants_NO_RS_CH.xlsx</v>
      </c>
    </row>
    <row r="12" spans="1:7" x14ac:dyDescent="0.2">
      <c r="A12" s="1" t="s">
        <v>242</v>
      </c>
      <c r="B12" t="s">
        <v>172</v>
      </c>
      <c r="C12" t="s">
        <v>426</v>
      </c>
      <c r="D12" t="s">
        <v>68</v>
      </c>
      <c r="E12">
        <f>VLOOKUP($B12,enriched_corrected_CH!$A$1:$M$28,enriched_corrected_CH!$F$1,FALSE)*100</f>
        <v>30</v>
      </c>
      <c r="F12" t="s">
        <v>430</v>
      </c>
      <c r="G12" t="str">
        <f>_xlfn.CONCAT(F12,"; ",'general assumptions'!$B$8)</f>
        <v>Assumption; value derived from energy balance with aggregation of categories and carriers to ETM plant types and carriers; see etdataset-public/eu_datasets/power_plants/20241018_power_plants_NO_RS_CH.xlsx</v>
      </c>
    </row>
    <row r="13" spans="1:7" x14ac:dyDescent="0.2">
      <c r="A13" s="1" t="s">
        <v>270</v>
      </c>
      <c r="B13" t="s">
        <v>150</v>
      </c>
      <c r="C13" t="s">
        <v>426</v>
      </c>
      <c r="D13" t="s">
        <v>68</v>
      </c>
      <c r="E13">
        <f>VLOOKUP($B13,enriched_corrected_CH!$A$1:$M$28,enriched_corrected_CH!$F$1,FALSE)*100</f>
        <v>30</v>
      </c>
      <c r="F13" t="s">
        <v>430</v>
      </c>
      <c r="G13" t="str">
        <f>_xlfn.CONCAT(F13,"; ",'general assumptions'!$B$8)</f>
        <v>Assumption; value derived from energy balance with aggregation of categories and carriers to ETM plant types and carriers; see etdataset-public/eu_datasets/power_plants/20241018_power_plants_NO_RS_CH.xlsx</v>
      </c>
    </row>
    <row r="14" spans="1:7" x14ac:dyDescent="0.2">
      <c r="A14" s="1" t="s">
        <v>272</v>
      </c>
      <c r="B14" t="s">
        <v>152</v>
      </c>
      <c r="C14" t="s">
        <v>426</v>
      </c>
      <c r="D14" t="s">
        <v>68</v>
      </c>
      <c r="E14">
        <f>VLOOKUP($B14,enriched_corrected_CH!$A$1:$M$28,enriched_corrected_CH!$F$1,FALSE)*100</f>
        <v>30</v>
      </c>
      <c r="F14" t="s">
        <v>430</v>
      </c>
      <c r="G14" t="str">
        <f>_xlfn.CONCAT(F14,"; ",'general assumptions'!$B$8)</f>
        <v>Assumption; value derived from energy balance with aggregation of categories and carriers to ETM plant types and carriers; see etdataset-public/eu_datasets/power_plants/20241018_power_plants_NO_RS_CH.xlsx</v>
      </c>
    </row>
    <row r="15" spans="1:7" x14ac:dyDescent="0.2">
      <c r="A15" s="1" t="s">
        <v>274</v>
      </c>
      <c r="B15" t="s">
        <v>154</v>
      </c>
      <c r="C15" t="s">
        <v>426</v>
      </c>
      <c r="D15" t="s">
        <v>68</v>
      </c>
      <c r="E15">
        <f>VLOOKUP($B15,enriched_corrected_CH!$A$1:$M$28,enriched_corrected_CH!$F$1,FALSE)*100</f>
        <v>30</v>
      </c>
      <c r="F15" t="s">
        <v>430</v>
      </c>
      <c r="G15" t="str">
        <f>_xlfn.CONCAT(F15,"; ",'general assumptions'!$B$8)</f>
        <v>Assumption; value derived from energy balance with aggregation of categories and carriers to ETM plant types and carriers; see etdataset-public/eu_datasets/power_plants/20241018_power_plants_NO_RS_CH.xlsx</v>
      </c>
    </row>
    <row r="16" spans="1:7" x14ac:dyDescent="0.2">
      <c r="A16" s="1" t="s">
        <v>276</v>
      </c>
      <c r="B16" t="s">
        <v>160</v>
      </c>
      <c r="C16" t="s">
        <v>426</v>
      </c>
      <c r="D16" t="s">
        <v>68</v>
      </c>
      <c r="E16">
        <f>VLOOKUP($B16,enriched_corrected_CH!$A$1:$M$28,enriched_corrected_CH!$F$1,FALSE)*100</f>
        <v>30</v>
      </c>
      <c r="F16" t="s">
        <v>430</v>
      </c>
      <c r="G16" t="str">
        <f>_xlfn.CONCAT(F16,"; ",'general assumptions'!$B$8)</f>
        <v>Assumption; value derived from energy balance with aggregation of categories and carriers to ETM plant types and carriers; see etdataset-public/eu_datasets/power_plants/20241018_power_plants_NO_RS_CH.xlsx</v>
      </c>
    </row>
    <row r="17" spans="1:7" x14ac:dyDescent="0.2">
      <c r="A17" s="1" t="s">
        <v>278</v>
      </c>
      <c r="B17" t="s">
        <v>166</v>
      </c>
      <c r="C17" t="s">
        <v>426</v>
      </c>
      <c r="D17" t="s">
        <v>68</v>
      </c>
      <c r="E17">
        <f>VLOOKUP($B17,enriched_corrected_CH!$A$1:$M$28,enriched_corrected_CH!$F$1,FALSE)*100</f>
        <v>30</v>
      </c>
      <c r="F17" t="s">
        <v>430</v>
      </c>
      <c r="G17" t="str">
        <f>_xlfn.CONCAT(F17,"; ",'general assumptions'!$B$8)</f>
        <v>Assumption; value derived from energy balance with aggregation of categories and carriers to ETM plant types and carriers; see etdataset-public/eu_datasets/power_plants/20241018_power_plants_NO_RS_CH.xlsx</v>
      </c>
    </row>
    <row r="18" spans="1:7" x14ac:dyDescent="0.2">
      <c r="A18" s="1" t="s">
        <v>280</v>
      </c>
      <c r="B18" t="s">
        <v>146</v>
      </c>
      <c r="C18" t="s">
        <v>426</v>
      </c>
      <c r="D18" t="s">
        <v>68</v>
      </c>
      <c r="E18">
        <f>VLOOKUP($B18,enriched_corrected_CH!$A$1:$M$28,enriched_corrected_CH!$F$1,FALSE)*100</f>
        <v>30</v>
      </c>
      <c r="F18" t="s">
        <v>430</v>
      </c>
      <c r="G18" t="str">
        <f>_xlfn.CONCAT(F18,"; ",'general assumptions'!$B$8)</f>
        <v>Assumption; value derived from energy balance with aggregation of categories and carriers to ETM plant types and carriers; see etdataset-public/eu_datasets/power_plants/20241018_power_plants_NO_RS_CH.xlsx</v>
      </c>
    </row>
    <row r="19" spans="1:7" x14ac:dyDescent="0.2">
      <c r="A19" s="1" t="s">
        <v>286</v>
      </c>
      <c r="B19" t="s">
        <v>36</v>
      </c>
      <c r="C19" t="s">
        <v>424</v>
      </c>
      <c r="D19" t="s">
        <v>68</v>
      </c>
      <c r="E19">
        <f>VLOOKUP($B19,enriched_corrected_CH!$A$1:$M$28,enriched_corrected_CH!$J$1,FALSE)</f>
        <v>2134.08</v>
      </c>
      <c r="F19" t="s">
        <v>434</v>
      </c>
      <c r="G19" t="str">
        <f>_xlfn.CONCAT(F19,"; ",'general assumptions'!$B$8)</f>
        <v>Derived from energy balance, assumption all to HT; value derived from energy balance with aggregation of categories and carriers to ETM plant types and carriers; see etdataset-public/eu_datasets/power_plants/20241018_power_plants_NO_RS_CH.xlsx</v>
      </c>
    </row>
    <row r="20" spans="1:7" x14ac:dyDescent="0.2">
      <c r="A20" s="1" t="s">
        <v>287</v>
      </c>
      <c r="B20" t="s">
        <v>117</v>
      </c>
      <c r="C20" t="s">
        <v>424</v>
      </c>
      <c r="D20" t="s">
        <v>68</v>
      </c>
      <c r="E20">
        <f>VLOOKUP($B20,enriched_corrected_CH!$A$1:$M$28,enriched_corrected_CH!$J$1,FALSE)</f>
        <v>0</v>
      </c>
      <c r="F20" t="s">
        <v>434</v>
      </c>
      <c r="G20" t="str">
        <f>_xlfn.CONCAT(F20,"; ",'general assumptions'!$B$8)</f>
        <v>Derived from energy balance, assumption all to HT; value derived from energy balance with aggregation of categories and carriers to ETM plant types and carriers; see etdataset-public/eu_datasets/power_plants/20241018_power_plants_NO_RS_CH.xlsx</v>
      </c>
    </row>
    <row r="21" spans="1:7" x14ac:dyDescent="0.2">
      <c r="A21" s="1" t="s">
        <v>393</v>
      </c>
      <c r="B21" t="s">
        <v>73</v>
      </c>
      <c r="C21" t="s">
        <v>424</v>
      </c>
      <c r="D21" t="s">
        <v>68</v>
      </c>
      <c r="E21">
        <f>VLOOKUP($B21,enriched_corrected_CH!$A$1:$M$28,enriched_corrected_CH!$J$1,FALSE)</f>
        <v>0</v>
      </c>
      <c r="F21" t="s">
        <v>434</v>
      </c>
      <c r="G21" t="str">
        <f>_xlfn.CONCAT(F21,"; ",'general assumptions'!$B$8)</f>
        <v>Derived from energy balance, assumption all to HT; value derived from energy balance with aggregation of categories and carriers to ETM plant types and carriers; see etdataset-public/eu_datasets/power_plants/20241018_power_plants_NO_RS_CH.xlsx</v>
      </c>
    </row>
    <row r="22" spans="1:7" x14ac:dyDescent="0.2">
      <c r="A22" s="1" t="s">
        <v>288</v>
      </c>
      <c r="B22" t="s">
        <v>37</v>
      </c>
      <c r="C22" t="s">
        <v>424</v>
      </c>
      <c r="D22" t="s">
        <v>68</v>
      </c>
      <c r="E22">
        <f>VLOOKUP($B22,enriched_corrected_CH!$A$1:$M$28,enriched_corrected_CH!$J$1,FALSE)</f>
        <v>0</v>
      </c>
      <c r="F22" t="s">
        <v>434</v>
      </c>
      <c r="G22" t="str">
        <f>_xlfn.CONCAT(F22,"; ",'general assumptions'!$B$8)</f>
        <v>Derived from energy balance, assumption all to HT; value derived from energy balance with aggregation of categories and carriers to ETM plant types and carriers; see etdataset-public/eu_datasets/power_plants/20241018_power_plants_NO_RS_CH.xlsx</v>
      </c>
    </row>
    <row r="23" spans="1:7" x14ac:dyDescent="0.2">
      <c r="A23" s="1" t="s">
        <v>394</v>
      </c>
      <c r="B23" t="s">
        <v>75</v>
      </c>
      <c r="C23" t="s">
        <v>424</v>
      </c>
      <c r="D23" t="s">
        <v>68</v>
      </c>
      <c r="E23">
        <f>VLOOKUP($B23,enriched_corrected_CH!$A$1:$M$28,enriched_corrected_CH!$J$1,FALSE)</f>
        <v>0</v>
      </c>
      <c r="F23" t="s">
        <v>434</v>
      </c>
      <c r="G23" t="str">
        <f>_xlfn.CONCAT(F23,"; ",'general assumptions'!$B$8)</f>
        <v>Derived from energy balance, assumption all to HT; value derived from energy balance with aggregation of categories and carriers to ETM plant types and carriers; see etdataset-public/eu_datasets/power_plants/20241018_power_plants_NO_RS_CH.xlsx</v>
      </c>
    </row>
    <row r="24" spans="1:7" x14ac:dyDescent="0.2">
      <c r="A24" s="1" t="s">
        <v>289</v>
      </c>
      <c r="B24" t="s">
        <v>127</v>
      </c>
      <c r="C24" t="s">
        <v>424</v>
      </c>
      <c r="D24" t="s">
        <v>68</v>
      </c>
      <c r="E24">
        <f>VLOOKUP($B24,enriched_corrected_CH!$A$1:$M$28,enriched_corrected_CH!$J$1,FALSE)</f>
        <v>0</v>
      </c>
      <c r="F24" t="s">
        <v>434</v>
      </c>
      <c r="G24" t="str">
        <f>_xlfn.CONCAT(F24,"; ",'general assumptions'!$B$8)</f>
        <v>Derived from energy balance, assumption all to HT; value derived from energy balance with aggregation of categories and carriers to ETM plant types and carriers; see etdataset-public/eu_datasets/power_plants/20241018_power_plants_NO_RS_CH.xlsx</v>
      </c>
    </row>
    <row r="25" spans="1:7" x14ac:dyDescent="0.2">
      <c r="A25" s="1" t="s">
        <v>395</v>
      </c>
      <c r="B25" t="s">
        <v>41</v>
      </c>
      <c r="C25" t="s">
        <v>424</v>
      </c>
      <c r="D25" t="s">
        <v>68</v>
      </c>
      <c r="E25">
        <f>VLOOKUP($B25,enriched_corrected_CH!$A$1:$M$28,enriched_corrected_CH!$J$1,FALSE)</f>
        <v>372.31200000000001</v>
      </c>
      <c r="F25" t="s">
        <v>434</v>
      </c>
      <c r="G25" t="str">
        <f>_xlfn.CONCAT(F25,"; ",'general assumptions'!$B$8)</f>
        <v>Derived from energy balance, assumption all to HT; value derived from energy balance with aggregation of categories and carriers to ETM plant types and carriers; see etdataset-public/eu_datasets/power_plants/20241018_power_plants_NO_RS_CH.xlsx</v>
      </c>
    </row>
    <row r="26" spans="1:7" x14ac:dyDescent="0.2">
      <c r="A26" s="1" t="s">
        <v>396</v>
      </c>
      <c r="B26" t="s">
        <v>78</v>
      </c>
      <c r="C26" t="s">
        <v>424</v>
      </c>
      <c r="D26" t="s">
        <v>68</v>
      </c>
      <c r="E26">
        <f>VLOOKUP($B26,enriched_corrected_CH!$A$1:$M$28,enriched_corrected_CH!$J$1,FALSE)</f>
        <v>0</v>
      </c>
      <c r="F26" t="s">
        <v>434</v>
      </c>
      <c r="G26" t="str">
        <f>_xlfn.CONCAT(F26,"; ",'general assumptions'!$B$8)</f>
        <v>Derived from energy balance, assumption all to HT; value derived from energy balance with aggregation of categories and carriers to ETM plant types and carriers; see etdataset-public/eu_datasets/power_plants/20241018_power_plants_NO_RS_CH.xlsx</v>
      </c>
    </row>
    <row r="27" spans="1:7" x14ac:dyDescent="0.2">
      <c r="A27" s="1" t="s">
        <v>397</v>
      </c>
      <c r="B27" t="s">
        <v>39</v>
      </c>
      <c r="C27" t="s">
        <v>424</v>
      </c>
      <c r="D27" t="s">
        <v>68</v>
      </c>
      <c r="E27">
        <f>VLOOKUP($B27,enriched_corrected_CH!$A$1:$M$28,enriched_corrected_CH!$J$1,FALSE)</f>
        <v>8752.8960000000006</v>
      </c>
      <c r="F27" t="s">
        <v>434</v>
      </c>
      <c r="G27" t="str">
        <f>_xlfn.CONCAT(F27,"; ",'general assumptions'!$B$8)</f>
        <v>Derived from energy balance, assumption all to HT; value derived from energy balance with aggregation of categories and carriers to ETM plant types and carriers; see etdataset-public/eu_datasets/power_plants/20241018_power_plants_NO_RS_CH.xlsx</v>
      </c>
    </row>
    <row r="28" spans="1:7" x14ac:dyDescent="0.2">
      <c r="A28" s="1" t="s">
        <v>398</v>
      </c>
      <c r="B28" t="s">
        <v>205</v>
      </c>
      <c r="C28" t="s">
        <v>424</v>
      </c>
      <c r="D28" t="s">
        <v>68</v>
      </c>
      <c r="E28">
        <f>VLOOKUP($B28,enriched_corrected_CH!$A$1:$M$28,enriched_corrected_CH!$J$1,FALSE)</f>
        <v>0</v>
      </c>
      <c r="F28" t="s">
        <v>434</v>
      </c>
      <c r="G28" t="str">
        <f>_xlfn.CONCAT(F28,"; ",'general assumptions'!$B$8)</f>
        <v>Derived from energy balance, assumption all to HT; value derived from energy balance with aggregation of categories and carriers to ETM plant types and carriers; see etdataset-public/eu_datasets/power_plants/20241018_power_plants_NO_RS_CH.xlsx</v>
      </c>
    </row>
    <row r="29" spans="1:7" x14ac:dyDescent="0.2">
      <c r="A29" s="1" t="s">
        <v>290</v>
      </c>
      <c r="B29" t="s">
        <v>191</v>
      </c>
      <c r="C29" t="s">
        <v>424</v>
      </c>
      <c r="D29" t="s">
        <v>68</v>
      </c>
      <c r="E29">
        <f>VLOOKUP($B29,enriched_corrected_CH!$A$1:$M$28,enriched_corrected_CH!$J$1,FALSE)</f>
        <v>0</v>
      </c>
      <c r="F29" t="s">
        <v>434</v>
      </c>
      <c r="G29" t="str">
        <f>_xlfn.CONCAT(F29,"; ",'general assumptions'!$B$8)</f>
        <v>Derived from energy balance, assumption all to HT; value derived from energy balance with aggregation of categories and carriers to ETM plant types and carriers; see etdataset-public/eu_datasets/power_plants/20241018_power_plants_NO_RS_CH.xlsx</v>
      </c>
    </row>
    <row r="30" spans="1:7" x14ac:dyDescent="0.2">
      <c r="A30" s="1" t="s">
        <v>291</v>
      </c>
      <c r="B30" t="s">
        <v>193</v>
      </c>
      <c r="C30" t="s">
        <v>424</v>
      </c>
      <c r="D30" t="s">
        <v>68</v>
      </c>
      <c r="E30">
        <f>VLOOKUP($B30,enriched_corrected_CH!$A$1:$M$28,enriched_corrected_CH!$J$1,FALSE)</f>
        <v>0</v>
      </c>
      <c r="F30" t="s">
        <v>434</v>
      </c>
      <c r="G30" t="str">
        <f>_xlfn.CONCAT(F30,"; ",'general assumptions'!$B$8)</f>
        <v>Derived from energy balance, assumption all to HT; value derived from energy balance with aggregation of categories and carriers to ETM plant types and carriers; see etdataset-public/eu_datasets/power_plants/20241018_power_plants_NO_RS_CH.xlsx</v>
      </c>
    </row>
    <row r="31" spans="1:7" x14ac:dyDescent="0.2">
      <c r="A31" s="1" t="s">
        <v>292</v>
      </c>
      <c r="B31" t="s">
        <v>187</v>
      </c>
      <c r="C31" t="s">
        <v>424</v>
      </c>
      <c r="D31" t="s">
        <v>68</v>
      </c>
      <c r="E31">
        <f>VLOOKUP($B31,enriched_corrected_CH!$A$1:$M$28,enriched_corrected_CH!$J$1,FALSE)</f>
        <v>0</v>
      </c>
      <c r="F31" t="s">
        <v>434</v>
      </c>
      <c r="G31" t="str">
        <f>_xlfn.CONCAT(F31,"; ",'general assumptions'!$B$8)</f>
        <v>Derived from energy balance, assumption all to HT; value derived from energy balance with aggregation of categories and carriers to ETM plant types and carriers; see etdataset-public/eu_datasets/power_plants/20241018_power_plants_NO_RS_CH.xlsx</v>
      </c>
    </row>
    <row r="32" spans="1:7" x14ac:dyDescent="0.2">
      <c r="A32" s="1" t="s">
        <v>293</v>
      </c>
      <c r="B32" t="s">
        <v>172</v>
      </c>
      <c r="C32" t="s">
        <v>424</v>
      </c>
      <c r="D32" t="s">
        <v>68</v>
      </c>
      <c r="E32">
        <f>VLOOKUP($B32,enriched_corrected_CH!$A$1:$M$28,enriched_corrected_CH!$J$1,FALSE)</f>
        <v>0</v>
      </c>
      <c r="F32" t="s">
        <v>434</v>
      </c>
      <c r="G32" t="str">
        <f>_xlfn.CONCAT(F32,"; ",'general assumptions'!$B$8)</f>
        <v>Derived from energy balance, assumption all to HT; value derived from energy balance with aggregation of categories and carriers to ETM plant types and carriers; see etdataset-public/eu_datasets/power_plants/20241018_power_plants_NO_RS_CH.xlsx</v>
      </c>
    </row>
    <row r="33" spans="1:7" x14ac:dyDescent="0.2">
      <c r="A33" s="1" t="s">
        <v>294</v>
      </c>
      <c r="B33" t="s">
        <v>189</v>
      </c>
      <c r="C33" t="s">
        <v>424</v>
      </c>
      <c r="D33" t="s">
        <v>68</v>
      </c>
      <c r="E33">
        <f>VLOOKUP($B33,enriched_corrected_CH!$A$1:$M$28,enriched_corrected_CH!$J$1,FALSE)</f>
        <v>0</v>
      </c>
      <c r="F33" t="s">
        <v>434</v>
      </c>
      <c r="G33" t="str">
        <f>_xlfn.CONCAT(F33,"; ",'general assumptions'!$B$8)</f>
        <v>Derived from energy balance, assumption all to HT; value derived from energy balance with aggregation of categories and carriers to ETM plant types and carriers; see etdataset-public/eu_datasets/power_plants/20241018_power_plants_NO_RS_CH.xlsx</v>
      </c>
    </row>
    <row r="34" spans="1:7" x14ac:dyDescent="0.2">
      <c r="A34" s="1" t="s">
        <v>295</v>
      </c>
      <c r="B34" t="s">
        <v>174</v>
      </c>
      <c r="C34" t="s">
        <v>424</v>
      </c>
      <c r="D34" t="s">
        <v>68</v>
      </c>
      <c r="E34">
        <f>VLOOKUP($B34,enriched_corrected_CH!$A$1:$M$28,enriched_corrected_CH!$J$1,FALSE)</f>
        <v>0</v>
      </c>
      <c r="F34" t="s">
        <v>434</v>
      </c>
      <c r="G34" t="str">
        <f>_xlfn.CONCAT(F34,"; ",'general assumptions'!$B$8)</f>
        <v>Derived from energy balance, assumption all to HT; value derived from energy balance with aggregation of categories and carriers to ETM plant types and carriers; see etdataset-public/eu_datasets/power_plants/20241018_power_plants_NO_RS_CH.xlsx</v>
      </c>
    </row>
    <row r="35" spans="1:7" x14ac:dyDescent="0.2">
      <c r="A35" s="1" t="s">
        <v>313</v>
      </c>
      <c r="B35" t="s">
        <v>66</v>
      </c>
      <c r="C35" t="s">
        <v>410</v>
      </c>
      <c r="D35" t="s">
        <v>68</v>
      </c>
      <c r="E35">
        <f>VLOOKUP($B35,enriched_corrected_CH!$A$3:$M$28,enriched_corrected_CH!$H$1,FALSE)</f>
        <v>4200</v>
      </c>
      <c r="F35" t="str">
        <f>VLOOKUP($B35,enriched_corrected_RS!$A$3:$M$28,enriched_corrected_CH!$M$1,FALSE)</f>
        <v>Full load hours assumed from EU27 dataset</v>
      </c>
      <c r="G35" t="str">
        <f>_xlfn.CONCAT(F35,"; ",'general assumptions'!$B$8)</f>
        <v>Full load hours assumed from EU27 dataset; value derived from energy balance with aggregation of categories and carriers to ETM plant types and carriers; see etdataset-public/eu_datasets/power_plants/20241018_power_plants_NO_RS_CH.xlsx</v>
      </c>
    </row>
    <row r="36" spans="1:7" x14ac:dyDescent="0.2">
      <c r="A36" s="1" t="s">
        <v>314</v>
      </c>
      <c r="B36" t="s">
        <v>71</v>
      </c>
      <c r="C36" t="s">
        <v>410</v>
      </c>
      <c r="D36" t="s">
        <v>68</v>
      </c>
      <c r="E36">
        <f>VLOOKUP($B36,enriched_corrected_CH!$A$3:$M$28,enriched_corrected_CH!$H$1,FALSE)</f>
        <v>3920</v>
      </c>
      <c r="F36" t="str">
        <f>VLOOKUP($B36,enriched_corrected_RS!$A$3:$M$28,enriched_corrected_CH!$M$1,FALSE)</f>
        <v>Full load hours assumed from EU27 dataset</v>
      </c>
      <c r="G36" t="str">
        <f>_xlfn.CONCAT(F36,"; ",'general assumptions'!$B$8)</f>
        <v>Full load hours assumed from EU27 dataset; value derived from energy balance with aggregation of categories and carriers to ETM plant types and carriers; see etdataset-public/eu_datasets/power_plants/20241018_power_plants_NO_RS_CH.xlsx</v>
      </c>
    </row>
    <row r="37" spans="1:7" x14ac:dyDescent="0.2">
      <c r="A37" s="1" t="s">
        <v>315</v>
      </c>
      <c r="B37" t="s">
        <v>69</v>
      </c>
      <c r="C37" t="s">
        <v>410</v>
      </c>
      <c r="D37" t="s">
        <v>68</v>
      </c>
      <c r="E37">
        <f>VLOOKUP($B37,enriched_corrected_CH!$A$3:$M$28,enriched_corrected_CH!$H$1,FALSE)</f>
        <v>6500</v>
      </c>
      <c r="F37" t="str">
        <f>VLOOKUP($B37,enriched_corrected_RS!$A$3:$M$28,enriched_corrected_CH!$M$1,FALSE)</f>
        <v>Full load hours assumed from EU27 dataset</v>
      </c>
      <c r="G37" t="str">
        <f>_xlfn.CONCAT(F37,"; ",'general assumptions'!$B$8)</f>
        <v>Full load hours assumed from EU27 dataset; value derived from energy balance with aggregation of categories and carriers to ETM plant types and carriers; see etdataset-public/eu_datasets/power_plants/20241018_power_plants_NO_RS_CH.xlsx</v>
      </c>
    </row>
    <row r="38" spans="1:7" x14ac:dyDescent="0.2">
      <c r="A38" s="1" t="s">
        <v>316</v>
      </c>
      <c r="B38" t="s">
        <v>32</v>
      </c>
      <c r="C38" t="s">
        <v>410</v>
      </c>
      <c r="D38" t="s">
        <v>68</v>
      </c>
      <c r="E38">
        <f>VLOOKUP($B38,enriched_corrected_CH!$A$3:$M$28,enriched_corrected_CH!$H$1,FALSE)</f>
        <v>5320</v>
      </c>
      <c r="F38" t="str">
        <f>VLOOKUP($B38,enriched_corrected_RS!$A$3:$M$28,enriched_corrected_CH!$M$1,FALSE)</f>
        <v>Full load hours assumed from EU27 dataset</v>
      </c>
      <c r="G38" t="str">
        <f>_xlfn.CONCAT(F38,"; ",'general assumptions'!$B$8)</f>
        <v>Full load hours assumed from EU27 dataset; value derived from energy balance with aggregation of categories and carriers to ETM plant types and carriers; see etdataset-public/eu_datasets/power_plants/20241018_power_plants_NO_RS_CH.xlsx</v>
      </c>
    </row>
    <row r="39" spans="1:7" x14ac:dyDescent="0.2">
      <c r="A39" s="1" t="s">
        <v>350</v>
      </c>
      <c r="B39" t="s">
        <v>36</v>
      </c>
      <c r="C39" t="s">
        <v>410</v>
      </c>
      <c r="D39" t="s">
        <v>68</v>
      </c>
      <c r="E39">
        <f>VLOOKUP($B39,enriched_corrected_CH!$A$3:$M$28,enriched_corrected_CH!$H$1,FALSE)</f>
        <v>4589.25</v>
      </c>
      <c r="F39" t="str">
        <f>VLOOKUP($B39,enriched_corrected_RS!$A$3:$M$28,enriched_corrected_CH!$M$1,FALSE)</f>
        <v>Full load hours assumed from EU27 dataset</v>
      </c>
      <c r="G39" t="str">
        <f>_xlfn.CONCAT(F39,"; ",'general assumptions'!$B$8)</f>
        <v>Full load hours assumed from EU27 dataset; value derived from energy balance with aggregation of categories and carriers to ETM plant types and carriers; see etdataset-public/eu_datasets/power_plants/20241018_power_plants_NO_RS_CH.xlsx</v>
      </c>
    </row>
    <row r="40" spans="1:7" x14ac:dyDescent="0.2">
      <c r="A40" s="1" t="s">
        <v>351</v>
      </c>
      <c r="B40" t="s">
        <v>73</v>
      </c>
      <c r="C40" t="s">
        <v>410</v>
      </c>
      <c r="D40" t="s">
        <v>68</v>
      </c>
      <c r="E40">
        <f>VLOOKUP($B40,enriched_corrected_CH!$A$3:$M$28,enriched_corrected_CH!$H$1,FALSE)</f>
        <v>8500</v>
      </c>
      <c r="F40" t="str">
        <f>VLOOKUP($B40,enriched_corrected_RS!$A$3:$M$28,enriched_corrected_CH!$M$1,FALSE)</f>
        <v>Full load hours assumed from EU27 dataset</v>
      </c>
      <c r="G40" t="str">
        <f>_xlfn.CONCAT(F40,"; ",'general assumptions'!$B$8)</f>
        <v>Full load hours assumed from EU27 dataset; value derived from energy balance with aggregation of categories and carriers to ETM plant types and carriers; see etdataset-public/eu_datasets/power_plants/20241018_power_plants_NO_RS_CH.xlsx</v>
      </c>
    </row>
    <row r="41" spans="1:7" x14ac:dyDescent="0.2">
      <c r="A41" s="1" t="s">
        <v>352</v>
      </c>
      <c r="B41" t="s">
        <v>37</v>
      </c>
      <c r="C41" t="s">
        <v>410</v>
      </c>
      <c r="D41" t="s">
        <v>68</v>
      </c>
      <c r="E41">
        <f>VLOOKUP($B41,enriched_corrected_CH!$A$3:$M$28,enriched_corrected_CH!$H$1,FALSE)</f>
        <v>4589.25</v>
      </c>
      <c r="F41" t="str">
        <f>VLOOKUP($B41,enriched_corrected_RS!$A$3:$M$28,enriched_corrected_CH!$M$1,FALSE)</f>
        <v>Full load hours assumed from EU27 dataset</v>
      </c>
      <c r="G41" t="str">
        <f>_xlfn.CONCAT(F41,"; ",'general assumptions'!$B$8)</f>
        <v>Full load hours assumed from EU27 dataset; value derived from energy balance with aggregation of categories and carriers to ETM plant types and carriers; see etdataset-public/eu_datasets/power_plants/20241018_power_plants_NO_RS_CH.xlsx</v>
      </c>
    </row>
    <row r="42" spans="1:7" x14ac:dyDescent="0.2">
      <c r="A42" s="1" t="s">
        <v>353</v>
      </c>
      <c r="B42" t="s">
        <v>41</v>
      </c>
      <c r="C42" t="s">
        <v>410</v>
      </c>
      <c r="D42" t="s">
        <v>68</v>
      </c>
      <c r="E42">
        <f>VLOOKUP($B42,enriched_corrected_CH!$A$3:$M$28,enriched_corrected_CH!$H$1,FALSE)</f>
        <v>2225.39</v>
      </c>
      <c r="F42" t="str">
        <f>VLOOKUP($B42,enriched_corrected_RS!$A$3:$M$28,enriched_corrected_CH!$M$1,FALSE)</f>
        <v>Full load hours assumed from EU27 dataset</v>
      </c>
      <c r="G42" t="str">
        <f>_xlfn.CONCAT(F42,"; ",'general assumptions'!$B$8)</f>
        <v>Full load hours assumed from EU27 dataset; value derived from energy balance with aggregation of categories and carriers to ETM plant types and carriers; see etdataset-public/eu_datasets/power_plants/20241018_power_plants_NO_RS_CH.xlsx</v>
      </c>
    </row>
    <row r="43" spans="1:7" x14ac:dyDescent="0.2">
      <c r="A43" s="1" t="s">
        <v>354</v>
      </c>
      <c r="B43" t="s">
        <v>39</v>
      </c>
      <c r="C43" t="s">
        <v>410</v>
      </c>
      <c r="D43" t="s">
        <v>68</v>
      </c>
      <c r="E43">
        <f>VLOOKUP($B43,enriched_corrected_CH!$A$3:$M$28,enriched_corrected_CH!$H$1,FALSE)</f>
        <v>2225.39</v>
      </c>
      <c r="F43" t="str">
        <f>VLOOKUP($B43,enriched_corrected_RS!$A$3:$M$28,enriched_corrected_CH!$M$1,FALSE)</f>
        <v>Full load hours assumed from EU27 dataset</v>
      </c>
      <c r="G43" t="str">
        <f>_xlfn.CONCAT(F43,"; ",'general assumptions'!$B$8)</f>
        <v>Full load hours assumed from EU27 dataset; value derived from energy balance with aggregation of categories and carriers to ETM plant types and carriers; see etdataset-public/eu_datasets/power_plants/20241018_power_plants_NO_RS_CH.xlsx</v>
      </c>
    </row>
    <row r="44" spans="1:7" x14ac:dyDescent="0.2">
      <c r="A44" s="1" t="s">
        <v>355</v>
      </c>
      <c r="B44" t="s">
        <v>187</v>
      </c>
      <c r="C44" t="s">
        <v>410</v>
      </c>
      <c r="D44" t="s">
        <v>68</v>
      </c>
      <c r="E44">
        <f>VLOOKUP($B44,enriched_corrected_CH!$A$3:$M$28,enriched_corrected_CH!$H$1,FALSE)</f>
        <v>2225.39</v>
      </c>
      <c r="F44" t="str">
        <f>VLOOKUP($B44,enriched_corrected_RS!$A$3:$M$28,enriched_corrected_CH!$M$1,FALSE)</f>
        <v>Full load hours assumed from EU27 dataset</v>
      </c>
      <c r="G44" t="str">
        <f>_xlfn.CONCAT(F44,"; ",'general assumptions'!$B$8)</f>
        <v>Full load hours assumed from EU27 dataset; value derived from energy balance with aggregation of categories and carriers to ETM plant types and carriers; see etdataset-public/eu_datasets/power_plants/20241018_power_plants_NO_RS_CH.xlsx</v>
      </c>
    </row>
    <row r="45" spans="1:7" x14ac:dyDescent="0.2">
      <c r="A45" s="1" t="s">
        <v>356</v>
      </c>
      <c r="B45" t="s">
        <v>191</v>
      </c>
      <c r="C45" t="s">
        <v>410</v>
      </c>
      <c r="D45" t="s">
        <v>68</v>
      </c>
      <c r="E45">
        <f>VLOOKUP($B45,enriched_corrected_CH!$A$3:$M$28,enriched_corrected_CH!$H$1,FALSE)</f>
        <v>5350</v>
      </c>
      <c r="F45" t="str">
        <f>VLOOKUP($B45,enriched_corrected_RS!$A$3:$M$28,enriched_corrected_CH!$M$1,FALSE)</f>
        <v>Full load hours assumed from EU27 dataset</v>
      </c>
      <c r="G45" t="str">
        <f>_xlfn.CONCAT(F45,"; ",'general assumptions'!$B$8)</f>
        <v>Full load hours assumed from EU27 dataset; value derived from energy balance with aggregation of categories and carriers to ETM plant types and carriers; see etdataset-public/eu_datasets/power_plants/20241018_power_plants_NO_RS_CH.xlsx</v>
      </c>
    </row>
    <row r="46" spans="1:7" x14ac:dyDescent="0.2">
      <c r="A46" s="1" t="s">
        <v>357</v>
      </c>
      <c r="B46" t="s">
        <v>172</v>
      </c>
      <c r="C46" t="s">
        <v>410</v>
      </c>
      <c r="D46" t="s">
        <v>68</v>
      </c>
      <c r="E46">
        <f>VLOOKUP($B46,enriched_corrected_CH!$A$3:$M$28,enriched_corrected_CH!$H$1,FALSE)</f>
        <v>2225.39</v>
      </c>
      <c r="F46" t="str">
        <f>VLOOKUP($B46,enriched_corrected_RS!$A$3:$M$28,enriched_corrected_CH!$M$1,FALSE)</f>
        <v>Full load hours assumed from EU27 dataset</v>
      </c>
      <c r="G46" t="str">
        <f>_xlfn.CONCAT(F46,"; ",'general assumptions'!$B$8)</f>
        <v>Full load hours assumed from EU27 dataset; value derived from energy balance with aggregation of categories and carriers to ETM plant types and carriers; see etdataset-public/eu_datasets/power_plants/20241018_power_plants_NO_RS_CH.xlsx</v>
      </c>
    </row>
    <row r="47" spans="1:7" x14ac:dyDescent="0.2">
      <c r="A47" s="1" t="s">
        <v>340</v>
      </c>
      <c r="B47" t="s">
        <v>150</v>
      </c>
      <c r="C47" t="s">
        <v>410</v>
      </c>
      <c r="D47" t="s">
        <v>68</v>
      </c>
      <c r="E47">
        <f>VLOOKUP($B47,enriched_corrected_CH!$A$3:$M$28,enriched_corrected_CH!$H$1,FALSE)</f>
        <v>4589.25</v>
      </c>
      <c r="F47" t="str">
        <f>VLOOKUP($B47,enriched_corrected_RS!$A$3:$M$28,enriched_corrected_CH!$M$1,FALSE)</f>
        <v>Full load hours assumed from EU27 dataset</v>
      </c>
      <c r="G47" t="str">
        <f>_xlfn.CONCAT(F47,"; ",'general assumptions'!$B$8)</f>
        <v>Full load hours assumed from EU27 dataset; value derived from energy balance with aggregation of categories and carriers to ETM plant types and carriers; see etdataset-public/eu_datasets/power_plants/20241018_power_plants_NO_RS_CH.xlsx</v>
      </c>
    </row>
    <row r="48" spans="1:7" x14ac:dyDescent="0.2">
      <c r="A48" s="1" t="s">
        <v>341</v>
      </c>
      <c r="B48" t="s">
        <v>152</v>
      </c>
      <c r="C48" t="s">
        <v>410</v>
      </c>
      <c r="D48" t="s">
        <v>68</v>
      </c>
      <c r="E48">
        <f>VLOOKUP($B48,enriched_corrected_CH!$A$3:$M$28,enriched_corrected_CH!$H$1,FALSE)</f>
        <v>4589.25</v>
      </c>
      <c r="F48" t="str">
        <f>VLOOKUP($B48,enriched_corrected_RS!$A$3:$M$28,enriched_corrected_CH!$M$1,FALSE)</f>
        <v>Full load hours assumed from EU27 dataset</v>
      </c>
      <c r="G48" t="str">
        <f>_xlfn.CONCAT(F48,"; ",'general assumptions'!$B$8)</f>
        <v>Full load hours assumed from EU27 dataset; value derived from energy balance with aggregation of categories and carriers to ETM plant types and carriers; see etdataset-public/eu_datasets/power_plants/20241018_power_plants_NO_RS_CH.xlsx</v>
      </c>
    </row>
    <row r="49" spans="1:7" x14ac:dyDescent="0.2">
      <c r="A49" s="1" t="s">
        <v>342</v>
      </c>
      <c r="B49" t="s">
        <v>154</v>
      </c>
      <c r="C49" t="s">
        <v>410</v>
      </c>
      <c r="D49" t="s">
        <v>68</v>
      </c>
      <c r="E49">
        <f>VLOOKUP($B49,enriched_corrected_CH!$A$3:$M$28,enriched_corrected_CH!$H$1,FALSE)</f>
        <v>4568.8599999999997</v>
      </c>
      <c r="F49" t="str">
        <f>VLOOKUP($B49,enriched_corrected_RS!$A$3:$M$28,enriched_corrected_CH!$M$1,FALSE)</f>
        <v>Full load hours assumed from EU27 dataset</v>
      </c>
      <c r="G49" t="str">
        <f>_xlfn.CONCAT(F49,"; ",'general assumptions'!$B$8)</f>
        <v>Full load hours assumed from EU27 dataset; value derived from energy balance with aggregation of categories and carriers to ETM plant types and carriers; see etdataset-public/eu_datasets/power_plants/20241018_power_plants_NO_RS_CH.xlsx</v>
      </c>
    </row>
    <row r="50" spans="1:7" x14ac:dyDescent="0.2">
      <c r="A50" s="1" t="s">
        <v>343</v>
      </c>
      <c r="B50" t="s">
        <v>160</v>
      </c>
      <c r="C50" t="s">
        <v>410</v>
      </c>
      <c r="D50" t="s">
        <v>68</v>
      </c>
      <c r="E50">
        <f>VLOOKUP($B50,enriched_corrected_CH!$A$3:$M$28,enriched_corrected_CH!$H$1,FALSE)</f>
        <v>8300</v>
      </c>
      <c r="F50" t="str">
        <f>VLOOKUP($B50,enriched_corrected_RS!$A$3:$M$28,enriched_corrected_CH!$M$1,FALSE)</f>
        <v>Full load hours assumed from EU27 dataset</v>
      </c>
      <c r="G50" t="str">
        <f>_xlfn.CONCAT(F50,"; ",'general assumptions'!$B$8)</f>
        <v>Full load hours assumed from EU27 dataset; value derived from energy balance with aggregation of categories and carriers to ETM plant types and carriers; see etdataset-public/eu_datasets/power_plants/20241018_power_plants_NO_RS_CH.xlsx</v>
      </c>
    </row>
    <row r="51" spans="1:7" x14ac:dyDescent="0.2">
      <c r="A51" s="1" t="s">
        <v>344</v>
      </c>
      <c r="B51" t="s">
        <v>166</v>
      </c>
      <c r="C51" t="s">
        <v>410</v>
      </c>
      <c r="D51" t="s">
        <v>68</v>
      </c>
      <c r="E51">
        <f>VLOOKUP($B51,enriched_corrected_CH!$A$3:$M$28,enriched_corrected_CH!$H$1,FALSE)</f>
        <v>2225.39</v>
      </c>
      <c r="F51" t="str">
        <f>VLOOKUP($B51,enriched_corrected_RS!$A$3:$M$28,enriched_corrected_CH!$M$1,FALSE)</f>
        <v>Full load hours assumed from EU27 dataset</v>
      </c>
      <c r="G51" t="str">
        <f>_xlfn.CONCAT(F51,"; ",'general assumptions'!$B$8)</f>
        <v>Full load hours assumed from EU27 dataset; value derived from energy balance with aggregation of categories and carriers to ETM plant types and carriers; see etdataset-public/eu_datasets/power_plants/20241018_power_plants_NO_RS_CH.xlsx</v>
      </c>
    </row>
    <row r="52" spans="1:7" x14ac:dyDescent="0.2">
      <c r="A52" s="1" t="s">
        <v>345</v>
      </c>
      <c r="B52" t="s">
        <v>146</v>
      </c>
      <c r="C52" t="s">
        <v>410</v>
      </c>
      <c r="D52" t="s">
        <v>68</v>
      </c>
      <c r="E52">
        <f>VLOOKUP($B52,enriched_corrected_CH!$A$3:$M$28,enriched_corrected_CH!$H$1,FALSE)</f>
        <v>2225.39</v>
      </c>
      <c r="F52" t="str">
        <f>VLOOKUP($B52,enriched_corrected_RS!$A$3:$M$28,enriched_corrected_CH!$M$1,FALSE)</f>
        <v>Full load hours assumed from EU27 dataset</v>
      </c>
      <c r="G52" t="str">
        <f>_xlfn.CONCAT(F52,"; ",'general assumptions'!$B$8)</f>
        <v>Full load hours assumed from EU27 dataset; value derived from energy balance with aggregation of categories and carriers to ETM plant types and carriers; see etdataset-public/eu_datasets/power_plants/20241018_power_plants_NO_RS_CH.xlsx</v>
      </c>
    </row>
    <row r="53" spans="1:7" x14ac:dyDescent="0.2">
      <c r="A53" s="1" t="s">
        <v>223</v>
      </c>
      <c r="B53" t="s">
        <v>66</v>
      </c>
      <c r="C53" t="s">
        <v>427</v>
      </c>
      <c r="D53" t="s">
        <v>68</v>
      </c>
      <c r="E53">
        <f>VLOOKUP($B53,enriched_corrected_CH!$A$1:$M$28,enriched_corrected_CH!$G$1,FALSE)*100</f>
        <v>40</v>
      </c>
      <c r="F53" t="s">
        <v>430</v>
      </c>
      <c r="G53" t="str">
        <f>_xlfn.CONCAT(F53,"; ",'general assumptions'!$B$8)</f>
        <v>Assumption; value derived from energy balance with aggregation of categories and carriers to ETM plant types and carriers; see etdataset-public/eu_datasets/power_plants/20241018_power_plants_NO_RS_CH.xlsx</v>
      </c>
    </row>
    <row r="54" spans="1:7" x14ac:dyDescent="0.2">
      <c r="A54" s="1" t="s">
        <v>225</v>
      </c>
      <c r="B54" t="s">
        <v>71</v>
      </c>
      <c r="C54" t="s">
        <v>427</v>
      </c>
      <c r="D54" t="s">
        <v>68</v>
      </c>
      <c r="E54">
        <f>VLOOKUP($B54,enriched_corrected_CH!$A$1:$M$28,enriched_corrected_CH!$G$1,FALSE)*100</f>
        <v>40</v>
      </c>
      <c r="F54" t="s">
        <v>430</v>
      </c>
      <c r="G54" t="str">
        <f>_xlfn.CONCAT(F54,"; ",'general assumptions'!$B$8)</f>
        <v>Assumption; value derived from energy balance with aggregation of categories and carriers to ETM plant types and carriers; see etdataset-public/eu_datasets/power_plants/20241018_power_plants_NO_RS_CH.xlsx</v>
      </c>
    </row>
    <row r="55" spans="1:7" x14ac:dyDescent="0.2">
      <c r="A55" s="1" t="s">
        <v>227</v>
      </c>
      <c r="B55" t="s">
        <v>69</v>
      </c>
      <c r="C55" t="s">
        <v>427</v>
      </c>
      <c r="D55" t="s">
        <v>68</v>
      </c>
      <c r="E55">
        <f>VLOOKUP($B55,enriched_corrected_CH!$A$1:$M$28,enriched_corrected_CH!$G$1,FALSE)*100</f>
        <v>40</v>
      </c>
      <c r="F55" t="s">
        <v>430</v>
      </c>
      <c r="G55" t="str">
        <f>_xlfn.CONCAT(F55,"; ",'general assumptions'!$B$8)</f>
        <v>Assumption; value derived from energy balance with aggregation of categories and carriers to ETM plant types and carriers; see etdataset-public/eu_datasets/power_plants/20241018_power_plants_NO_RS_CH.xlsx</v>
      </c>
    </row>
    <row r="56" spans="1:7" x14ac:dyDescent="0.2">
      <c r="A56" s="1" t="s">
        <v>229</v>
      </c>
      <c r="B56" t="s">
        <v>36</v>
      </c>
      <c r="C56" t="s">
        <v>427</v>
      </c>
      <c r="D56" t="s">
        <v>68</v>
      </c>
      <c r="E56">
        <f>VLOOKUP($B56,enriched_corrected_CH!$A$1:$M$28,enriched_corrected_CH!$G$1,FALSE)*100</f>
        <v>18.3</v>
      </c>
      <c r="F56" t="s">
        <v>431</v>
      </c>
      <c r="G56" t="str">
        <f>_xlfn.CONCAT(F56,"; ",'general assumptions'!$B$8)</f>
        <v>Derived from energy balance; value derived from energy balance with aggregation of categories and carriers to ETM plant types and carriers; see etdataset-public/eu_datasets/power_plants/20241018_power_plants_NO_RS_CH.xlsx</v>
      </c>
    </row>
    <row r="57" spans="1:7" x14ac:dyDescent="0.2">
      <c r="A57" s="1" t="s">
        <v>231</v>
      </c>
      <c r="B57" t="s">
        <v>73</v>
      </c>
      <c r="C57" t="s">
        <v>427</v>
      </c>
      <c r="D57" t="s">
        <v>68</v>
      </c>
      <c r="E57">
        <f>VLOOKUP($B57,enriched_corrected_CH!$A$1:$M$28,enriched_corrected_CH!$G$1,FALSE)*100</f>
        <v>40</v>
      </c>
      <c r="F57" t="s">
        <v>430</v>
      </c>
      <c r="G57" t="str">
        <f>_xlfn.CONCAT(F57,"; ",'general assumptions'!$B$8)</f>
        <v>Assumption; value derived from energy balance with aggregation of categories and carriers to ETM plant types and carriers; see etdataset-public/eu_datasets/power_plants/20241018_power_plants_NO_RS_CH.xlsx</v>
      </c>
    </row>
    <row r="58" spans="1:7" x14ac:dyDescent="0.2">
      <c r="A58" s="1" t="s">
        <v>233</v>
      </c>
      <c r="B58" t="s">
        <v>37</v>
      </c>
      <c r="C58" t="s">
        <v>427</v>
      </c>
      <c r="D58" t="s">
        <v>68</v>
      </c>
      <c r="E58">
        <f>VLOOKUP($B58,enriched_corrected_CH!$A$1:$M$28,enriched_corrected_CH!$G$1,FALSE)*100</f>
        <v>40</v>
      </c>
      <c r="F58" t="s">
        <v>430</v>
      </c>
      <c r="G58" t="str">
        <f>_xlfn.CONCAT(F58,"; ",'general assumptions'!$B$8)</f>
        <v>Assumption; value derived from energy balance with aggregation of categories and carriers to ETM plant types and carriers; see etdataset-public/eu_datasets/power_plants/20241018_power_plants_NO_RS_CH.xlsx</v>
      </c>
    </row>
    <row r="59" spans="1:7" x14ac:dyDescent="0.2">
      <c r="A59" s="1" t="s">
        <v>235</v>
      </c>
      <c r="B59" t="s">
        <v>41</v>
      </c>
      <c r="C59" t="s">
        <v>427</v>
      </c>
      <c r="D59" t="s">
        <v>68</v>
      </c>
      <c r="E59">
        <f>VLOOKUP($B59,enriched_corrected_CH!$A$1:$M$28,enriched_corrected_CH!$G$1,FALSE)*100</f>
        <v>50.9</v>
      </c>
      <c r="F59" t="s">
        <v>431</v>
      </c>
      <c r="G59" t="str">
        <f>_xlfn.CONCAT(F59,"; ",'general assumptions'!$B$8)</f>
        <v>Derived from energy balance; value derived from energy balance with aggregation of categories and carriers to ETM plant types and carriers; see etdataset-public/eu_datasets/power_plants/20241018_power_plants_NO_RS_CH.xlsx</v>
      </c>
    </row>
    <row r="60" spans="1:7" x14ac:dyDescent="0.2">
      <c r="A60" s="1" t="s">
        <v>237</v>
      </c>
      <c r="B60" t="s">
        <v>39</v>
      </c>
      <c r="C60" t="s">
        <v>427</v>
      </c>
      <c r="D60" t="s">
        <v>68</v>
      </c>
      <c r="E60">
        <f>VLOOKUP($B60,enriched_corrected_CH!$A$1:$M$28,enriched_corrected_CH!$G$1,FALSE)*100</f>
        <v>31.5</v>
      </c>
      <c r="F60" t="s">
        <v>431</v>
      </c>
      <c r="G60" t="str">
        <f>_xlfn.CONCAT(F60,"; ",'general assumptions'!$B$8)</f>
        <v>Derived from energy balance; value derived from energy balance with aggregation of categories and carriers to ETM plant types and carriers; see etdataset-public/eu_datasets/power_plants/20241018_power_plants_NO_RS_CH.xlsx</v>
      </c>
    </row>
    <row r="61" spans="1:7" x14ac:dyDescent="0.2">
      <c r="A61" s="1" t="s">
        <v>239</v>
      </c>
      <c r="B61" t="s">
        <v>187</v>
      </c>
      <c r="C61" t="s">
        <v>427</v>
      </c>
      <c r="D61" t="s">
        <v>68</v>
      </c>
      <c r="E61">
        <f>VLOOKUP($B61,enriched_corrected_CH!$A$1:$M$28,enriched_corrected_CH!$G$1,FALSE)*100</f>
        <v>40</v>
      </c>
      <c r="F61" t="s">
        <v>430</v>
      </c>
      <c r="G61" t="str">
        <f>_xlfn.CONCAT(F61,"; ",'general assumptions'!$B$8)</f>
        <v>Assumption; value derived from energy balance with aggregation of categories and carriers to ETM plant types and carriers; see etdataset-public/eu_datasets/power_plants/20241018_power_plants_NO_RS_CH.xlsx</v>
      </c>
    </row>
    <row r="62" spans="1:7" x14ac:dyDescent="0.2">
      <c r="A62" s="1" t="s">
        <v>241</v>
      </c>
      <c r="B62" t="s">
        <v>191</v>
      </c>
      <c r="C62" t="s">
        <v>427</v>
      </c>
      <c r="D62" t="s">
        <v>68</v>
      </c>
      <c r="E62">
        <f>VLOOKUP($B62,enriched_corrected_CH!$A$1:$M$28,enriched_corrected_CH!$G$1,FALSE)*100</f>
        <v>40</v>
      </c>
      <c r="F62" t="s">
        <v>430</v>
      </c>
      <c r="G62" t="str">
        <f>_xlfn.CONCAT(F62,"; ",'general assumptions'!$B$8)</f>
        <v>Assumption; value derived from energy balance with aggregation of categories and carriers to ETM plant types and carriers; see etdataset-public/eu_datasets/power_plants/20241018_power_plants_NO_RS_CH.xlsx</v>
      </c>
    </row>
    <row r="63" spans="1:7" x14ac:dyDescent="0.2">
      <c r="A63" s="1" t="s">
        <v>243</v>
      </c>
      <c r="B63" t="s">
        <v>172</v>
      </c>
      <c r="C63" t="s">
        <v>427</v>
      </c>
      <c r="D63" t="s">
        <v>68</v>
      </c>
      <c r="E63">
        <f>VLOOKUP($B63,enriched_corrected_CH!$A$1:$M$28,enriched_corrected_CH!$G$1,FALSE)*100</f>
        <v>40</v>
      </c>
      <c r="F63" t="s">
        <v>430</v>
      </c>
      <c r="G63" t="str">
        <f>_xlfn.CONCAT(F63,"; ",'general assumptions'!$B$8)</f>
        <v>Assumption; value derived from energy balance with aggregation of categories and carriers to ETM plant types and carriers; see etdataset-public/eu_datasets/power_plants/20241018_power_plants_NO_RS_CH.xlsx</v>
      </c>
    </row>
    <row r="64" spans="1:7" x14ac:dyDescent="0.2">
      <c r="A64" s="1" t="s">
        <v>271</v>
      </c>
      <c r="B64" t="s">
        <v>150</v>
      </c>
      <c r="C64" t="s">
        <v>427</v>
      </c>
      <c r="D64" t="s">
        <v>68</v>
      </c>
      <c r="E64">
        <f>VLOOKUP($B64,enriched_corrected_CH!$A$1:$M$28,enriched_corrected_CH!$G$1,FALSE)*100</f>
        <v>40</v>
      </c>
      <c r="F64" t="s">
        <v>430</v>
      </c>
      <c r="G64" t="str">
        <f>_xlfn.CONCAT(F64,"; ",'general assumptions'!$B$8)</f>
        <v>Assumption; value derived from energy balance with aggregation of categories and carriers to ETM plant types and carriers; see etdataset-public/eu_datasets/power_plants/20241018_power_plants_NO_RS_CH.xlsx</v>
      </c>
    </row>
    <row r="65" spans="1:7" x14ac:dyDescent="0.2">
      <c r="A65" s="1" t="s">
        <v>273</v>
      </c>
      <c r="B65" t="s">
        <v>152</v>
      </c>
      <c r="C65" t="s">
        <v>427</v>
      </c>
      <c r="D65" t="s">
        <v>68</v>
      </c>
      <c r="E65">
        <f>VLOOKUP($B65,enriched_corrected_CH!$A$1:$M$28,enriched_corrected_CH!$G$1,FALSE)*100</f>
        <v>40</v>
      </c>
      <c r="F65" t="s">
        <v>430</v>
      </c>
      <c r="G65" t="str">
        <f>_xlfn.CONCAT(F65,"; ",'general assumptions'!$B$8)</f>
        <v>Assumption; value derived from energy balance with aggregation of categories and carriers to ETM plant types and carriers; see etdataset-public/eu_datasets/power_plants/20241018_power_plants_NO_RS_CH.xlsx</v>
      </c>
    </row>
    <row r="66" spans="1:7" x14ac:dyDescent="0.2">
      <c r="A66" s="1" t="s">
        <v>275</v>
      </c>
      <c r="B66" t="s">
        <v>154</v>
      </c>
      <c r="C66" t="s">
        <v>427</v>
      </c>
      <c r="D66" t="s">
        <v>68</v>
      </c>
      <c r="E66">
        <f>VLOOKUP($B66,enriched_corrected_CH!$A$1:$M$28,enriched_corrected_CH!$G$1,FALSE)*100</f>
        <v>40</v>
      </c>
      <c r="F66" t="s">
        <v>430</v>
      </c>
      <c r="G66" t="str">
        <f>_xlfn.CONCAT(F66,"; ",'general assumptions'!$B$8)</f>
        <v>Assumption; value derived from energy balance with aggregation of categories and carriers to ETM plant types and carriers; see etdataset-public/eu_datasets/power_plants/20241018_power_plants_NO_RS_CH.xlsx</v>
      </c>
    </row>
    <row r="67" spans="1:7" x14ac:dyDescent="0.2">
      <c r="A67" s="1" t="s">
        <v>277</v>
      </c>
      <c r="B67" t="s">
        <v>160</v>
      </c>
      <c r="C67" t="s">
        <v>427</v>
      </c>
      <c r="D67" t="s">
        <v>68</v>
      </c>
      <c r="E67">
        <f>VLOOKUP($B67,enriched_corrected_CH!$A$1:$M$28,enriched_corrected_CH!$G$1,FALSE)*100</f>
        <v>40</v>
      </c>
      <c r="F67" t="s">
        <v>430</v>
      </c>
      <c r="G67" t="str">
        <f>_xlfn.CONCAT(F67,"; ",'general assumptions'!$B$8)</f>
        <v>Assumption; value derived from energy balance with aggregation of categories and carriers to ETM plant types and carriers; see etdataset-public/eu_datasets/power_plants/20241018_power_plants_NO_RS_CH.xlsx</v>
      </c>
    </row>
    <row r="68" spans="1:7" x14ac:dyDescent="0.2">
      <c r="A68" s="1" t="s">
        <v>279</v>
      </c>
      <c r="B68" t="s">
        <v>166</v>
      </c>
      <c r="C68" t="s">
        <v>427</v>
      </c>
      <c r="D68" t="s">
        <v>68</v>
      </c>
      <c r="E68">
        <f>VLOOKUP($B68,enriched_corrected_CH!$A$1:$M$28,enriched_corrected_CH!$G$1,FALSE)*100</f>
        <v>40</v>
      </c>
      <c r="F68" t="s">
        <v>430</v>
      </c>
      <c r="G68" t="str">
        <f>_xlfn.CONCAT(F68,"; ",'general assumptions'!$B$8)</f>
        <v>Assumption; value derived from energy balance with aggregation of categories and carriers to ETM plant types and carriers; see etdataset-public/eu_datasets/power_plants/20241018_power_plants_NO_RS_CH.xlsx</v>
      </c>
    </row>
    <row r="69" spans="1:7" x14ac:dyDescent="0.2">
      <c r="A69" s="1" t="s">
        <v>281</v>
      </c>
      <c r="B69" t="s">
        <v>146</v>
      </c>
      <c r="C69" t="s">
        <v>427</v>
      </c>
      <c r="D69" t="s">
        <v>68</v>
      </c>
      <c r="E69">
        <f>VLOOKUP($B69,enriched_corrected_CH!$A$1:$M$28,enriched_corrected_CH!$G$1,FALSE)*100</f>
        <v>40</v>
      </c>
      <c r="F69" t="s">
        <v>430</v>
      </c>
      <c r="G69" t="str">
        <f>_xlfn.CONCAT(F69,"; ",'general assumptions'!$B$8)</f>
        <v>Assumption; value derived from energy balance with aggregation of categories and carriers to ETM plant types and carriers; see etdataset-public/eu_datasets/power_plants/20241018_power_plants_NO_RS_CH.xlsx</v>
      </c>
    </row>
    <row r="70" spans="1:7" x14ac:dyDescent="0.2">
      <c r="A70" s="1" t="s">
        <v>470</v>
      </c>
      <c r="B70" s="1" t="s">
        <v>71</v>
      </c>
      <c r="C70" t="s">
        <v>1019</v>
      </c>
      <c r="D70" t="s">
        <v>68</v>
      </c>
      <c r="E70">
        <f>VLOOKUP($B70,enriched_corrected_CH!$A$3:$M$28,enriched_corrected_CH!$I$1,FALSE)</f>
        <v>0</v>
      </c>
      <c r="F70" t="s">
        <v>431</v>
      </c>
      <c r="G70" t="str">
        <f>_xlfn.CONCAT(F70,"; ",'general assumptions'!$B$8)</f>
        <v>Derived from energy balance; value derived from energy balance with aggregation of categories and carriers to ETM plant types and carriers; see etdataset-public/eu_datasets/power_plants/20241018_power_plants_NO_RS_CH.xlsx</v>
      </c>
    </row>
    <row r="71" spans="1:7" x14ac:dyDescent="0.2">
      <c r="A71" s="1" t="s">
        <v>471</v>
      </c>
      <c r="B71" s="1" t="s">
        <v>66</v>
      </c>
      <c r="C71" t="s">
        <v>1019</v>
      </c>
      <c r="D71" t="s">
        <v>68</v>
      </c>
      <c r="E71">
        <f>VLOOKUP($B71,enriched_corrected_CH!$A$3:$M$28,enriched_corrected_CH!$I$1,FALSE)</f>
        <v>0</v>
      </c>
      <c r="F71" t="s">
        <v>431</v>
      </c>
      <c r="G71" t="str">
        <f>_xlfn.CONCAT(F71,"; ",'general assumptions'!$B$8)</f>
        <v>Derived from energy balance; value derived from energy balance with aggregation of categories and carriers to ETM plant types and carriers; see etdataset-public/eu_datasets/power_plants/20241018_power_plants_NO_RS_CH.xlsx</v>
      </c>
    </row>
    <row r="72" spans="1:7" x14ac:dyDescent="0.2">
      <c r="A72" s="1" t="s">
        <v>472</v>
      </c>
      <c r="B72" s="1" t="s">
        <v>69</v>
      </c>
      <c r="C72" t="s">
        <v>1019</v>
      </c>
      <c r="D72" t="s">
        <v>68</v>
      </c>
      <c r="E72">
        <f>VLOOKUP($B72,enriched_corrected_CH!$A$3:$M$28,enriched_corrected_CH!$I$1,FALSE)</f>
        <v>0</v>
      </c>
      <c r="F72" t="s">
        <v>431</v>
      </c>
      <c r="G72" t="str">
        <f>_xlfn.CONCAT(F72,"; ",'general assumptions'!$B$8)</f>
        <v>Derived from energy balance; value derived from energy balance with aggregation of categories and carriers to ETM plant types and carriers; see etdataset-public/eu_datasets/power_plants/20241018_power_plants_NO_RS_CH.xlsx</v>
      </c>
    </row>
    <row r="73" spans="1:7" x14ac:dyDescent="0.2">
      <c r="A73" s="1" t="s">
        <v>791</v>
      </c>
      <c r="B73" s="1" t="s">
        <v>150</v>
      </c>
      <c r="C73" t="s">
        <v>1019</v>
      </c>
      <c r="D73" t="s">
        <v>68</v>
      </c>
      <c r="E73">
        <f>VLOOKUP($B73,enriched_corrected_CH!$A$3:$M$28,enriched_corrected_CH!$I$1,FALSE)</f>
        <v>0</v>
      </c>
      <c r="F73" t="s">
        <v>431</v>
      </c>
      <c r="G73" t="str">
        <f>_xlfn.CONCAT(F73,"; ",'general assumptions'!$B$8)</f>
        <v>Derived from energy balance; value derived from energy balance with aggregation of categories and carriers to ETM plant types and carriers; see etdataset-public/eu_datasets/power_plants/20241018_power_plants_NO_RS_CH.xlsx</v>
      </c>
    </row>
    <row r="74" spans="1:7" x14ac:dyDescent="0.2">
      <c r="A74" s="1" t="s">
        <v>792</v>
      </c>
      <c r="B74" s="1" t="s">
        <v>152</v>
      </c>
      <c r="C74" t="s">
        <v>1019</v>
      </c>
      <c r="D74" t="s">
        <v>68</v>
      </c>
      <c r="E74">
        <f>VLOOKUP($B74,enriched_corrected_CH!$A$3:$M$28,enriched_corrected_CH!$I$1,FALSE)</f>
        <v>0</v>
      </c>
      <c r="F74" t="s">
        <v>431</v>
      </c>
      <c r="G74" t="str">
        <f>_xlfn.CONCAT(F74,"; ",'general assumptions'!$B$8)</f>
        <v>Derived from energy balance; value derived from energy balance with aggregation of categories and carriers to ETM plant types and carriers; see etdataset-public/eu_datasets/power_plants/20241018_power_plants_NO_RS_CH.xlsx</v>
      </c>
    </row>
    <row r="75" spans="1:7" x14ac:dyDescent="0.2">
      <c r="A75" s="1" t="s">
        <v>793</v>
      </c>
      <c r="B75" s="1" t="s">
        <v>154</v>
      </c>
      <c r="C75" t="s">
        <v>1019</v>
      </c>
      <c r="D75" t="s">
        <v>68</v>
      </c>
      <c r="E75">
        <f>VLOOKUP($B75,enriched_corrected_CH!$A$3:$M$28,enriched_corrected_CH!$I$1,FALSE)</f>
        <v>0</v>
      </c>
      <c r="F75" t="s">
        <v>431</v>
      </c>
      <c r="G75" t="str">
        <f>_xlfn.CONCAT(F75,"; ",'general assumptions'!$B$8)</f>
        <v>Derived from energy balance; value derived from energy balance with aggregation of categories and carriers to ETM plant types and carriers; see etdataset-public/eu_datasets/power_plants/20241018_power_plants_NO_RS_CH.xlsx</v>
      </c>
    </row>
    <row r="76" spans="1:7" x14ac:dyDescent="0.2">
      <c r="A76" s="1" t="s">
        <v>794</v>
      </c>
      <c r="B76" s="1" t="s">
        <v>166</v>
      </c>
      <c r="C76" t="s">
        <v>1019</v>
      </c>
      <c r="D76" t="s">
        <v>68</v>
      </c>
      <c r="E76">
        <f>VLOOKUP($B76,enriched_corrected_CH!$A$3:$M$28,enriched_corrected_CH!$I$1,FALSE)</f>
        <v>0</v>
      </c>
      <c r="F76" t="s">
        <v>431</v>
      </c>
      <c r="G76" t="str">
        <f>_xlfn.CONCAT(F76,"; ",'general assumptions'!$B$8)</f>
        <v>Derived from energy balance; value derived from energy balance with aggregation of categories and carriers to ETM plant types and carriers; see etdataset-public/eu_datasets/power_plants/20241018_power_plants_NO_RS_CH.xlsx</v>
      </c>
    </row>
    <row r="77" spans="1:7" x14ac:dyDescent="0.2">
      <c r="A77" s="1" t="s">
        <v>795</v>
      </c>
      <c r="B77" s="1" t="s">
        <v>146</v>
      </c>
      <c r="C77" t="s">
        <v>1019</v>
      </c>
      <c r="D77" t="s">
        <v>68</v>
      </c>
      <c r="E77">
        <f>VLOOKUP($B77,enriched_corrected_CH!$A$3:$M$28,enriched_corrected_CH!$I$1,FALSE)</f>
        <v>0</v>
      </c>
      <c r="F77" t="s">
        <v>431</v>
      </c>
      <c r="G77" t="str">
        <f>_xlfn.CONCAT(F77,"; ",'general assumptions'!$B$8)</f>
        <v>Derived from energy balance; value derived from energy balance with aggregation of categories and carriers to ETM plant types and carriers; see etdataset-public/eu_datasets/power_plants/20241018_power_plants_NO_RS_CH.xlsx</v>
      </c>
    </row>
    <row r="78" spans="1:7" x14ac:dyDescent="0.2">
      <c r="A78" s="1" t="s">
        <v>358</v>
      </c>
      <c r="B78" t="s">
        <v>88</v>
      </c>
      <c r="C78" t="s">
        <v>410</v>
      </c>
      <c r="D78" t="s">
        <v>81</v>
      </c>
      <c r="E78">
        <f>VLOOKUP($B78,enriched_corrected_CH!$A$29:$M$59,enriched_corrected_CH!$H$1,FALSE)</f>
        <v>6000</v>
      </c>
      <c r="F78" t="s">
        <v>992</v>
      </c>
      <c r="G78" t="str">
        <f>_xlfn.CONCAT(F78,"; ",'general assumptions'!$B$8)</f>
        <v>Full load hours assumed from EU27 dataset; value derived from energy balance with aggregation of categories and carriers to ETM plant types and carriers; see etdataset-public/eu_datasets/power_plants/20241018_power_plants_NO_RS_CH.xlsx</v>
      </c>
    </row>
    <row r="79" spans="1:7" x14ac:dyDescent="0.2">
      <c r="A79" s="1" t="s">
        <v>359</v>
      </c>
      <c r="B79" t="s">
        <v>33</v>
      </c>
      <c r="C79" t="s">
        <v>410</v>
      </c>
      <c r="D79" t="s">
        <v>81</v>
      </c>
      <c r="E79">
        <f>VLOOKUP($B79,enriched_corrected_CH!$A$29:$M$59,enriched_corrected_CH!$H$1,FALSE)</f>
        <v>6000</v>
      </c>
      <c r="F79" t="s">
        <v>992</v>
      </c>
      <c r="G79" t="str">
        <f>_xlfn.CONCAT(F79,"; ",'general assumptions'!$B$8)</f>
        <v>Full load hours assumed from EU27 dataset; value derived from energy balance with aggregation of categories and carriers to ETM plant types and carriers; see etdataset-public/eu_datasets/power_plants/20241018_power_plants_NO_RS_CH.xlsx</v>
      </c>
    </row>
    <row r="80" spans="1:7" x14ac:dyDescent="0.2">
      <c r="A80" s="1" t="s">
        <v>360</v>
      </c>
      <c r="B80" t="s">
        <v>38</v>
      </c>
      <c r="C80" t="s">
        <v>410</v>
      </c>
      <c r="D80" t="s">
        <v>81</v>
      </c>
      <c r="E80">
        <f>VLOOKUP($B80,enriched_corrected_CH!$A$29:$M$59,enriched_corrected_CH!$H$1,FALSE)</f>
        <v>6000</v>
      </c>
      <c r="F80" t="s">
        <v>992</v>
      </c>
      <c r="G80" t="str">
        <f>_xlfn.CONCAT(F80,"; ",'general assumptions'!$B$8)</f>
        <v>Full load hours assumed from EU27 dataset; value derived from energy balance with aggregation of categories and carriers to ETM plant types and carriers; see etdataset-public/eu_datasets/power_plants/20241018_power_plants_NO_RS_CH.xlsx</v>
      </c>
    </row>
    <row r="81" spans="1:7" x14ac:dyDescent="0.2">
      <c r="A81" s="1" t="s">
        <v>361</v>
      </c>
      <c r="B81" t="s">
        <v>40</v>
      </c>
      <c r="C81" t="s">
        <v>410</v>
      </c>
      <c r="D81" t="s">
        <v>81</v>
      </c>
      <c r="E81">
        <f>VLOOKUP($B81,enriched_corrected_CH!$A$29:$M$59,enriched_corrected_CH!$H$1,FALSE)</f>
        <v>6000</v>
      </c>
      <c r="F81" t="s">
        <v>992</v>
      </c>
      <c r="G81" t="str">
        <f>_xlfn.CONCAT(F81,"; ",'general assumptions'!$B$8)</f>
        <v>Full load hours assumed from EU27 dataset; value derived from energy balance with aggregation of categories and carriers to ETM plant types and carriers; see etdataset-public/eu_datasets/power_plants/20241018_power_plants_NO_RS_CH.xlsx</v>
      </c>
    </row>
    <row r="82" spans="1:7" x14ac:dyDescent="0.2">
      <c r="A82" s="1" t="s">
        <v>362</v>
      </c>
      <c r="B82" t="s">
        <v>42</v>
      </c>
      <c r="C82" t="s">
        <v>410</v>
      </c>
      <c r="D82" t="s">
        <v>81</v>
      </c>
      <c r="E82">
        <f>VLOOKUP($B82,enriched_corrected_CH!$A$29:$M$59,enriched_corrected_CH!$H$1,FALSE)</f>
        <v>6000</v>
      </c>
      <c r="F82" t="s">
        <v>992</v>
      </c>
      <c r="G82" t="str">
        <f>_xlfn.CONCAT(F82,"; ",'general assumptions'!$B$8)</f>
        <v>Full load hours assumed from EU27 dataset; value derived from energy balance with aggregation of categories and carriers to ETM plant types and carriers; see etdataset-public/eu_datasets/power_plants/20241018_power_plants_NO_RS_CH.xlsx</v>
      </c>
    </row>
    <row r="83" spans="1:7" x14ac:dyDescent="0.2">
      <c r="A83" s="1" t="s">
        <v>363</v>
      </c>
      <c r="B83" t="s">
        <v>49</v>
      </c>
      <c r="C83" t="s">
        <v>410</v>
      </c>
      <c r="D83" t="s">
        <v>81</v>
      </c>
      <c r="E83">
        <f>VLOOKUP($B83,enriched_corrected_CH!$A$29:$M$59,enriched_corrected_CH!$H$1,FALSE)</f>
        <v>6000</v>
      </c>
      <c r="F83" t="s">
        <v>992</v>
      </c>
      <c r="G83" t="str">
        <f>_xlfn.CONCAT(F83,"; ",'general assumptions'!$B$8)</f>
        <v>Full load hours assumed from EU27 dataset; value derived from energy balance with aggregation of categories and carriers to ETM plant types and carriers; see etdataset-public/eu_datasets/power_plants/20241018_power_plants_NO_RS_CH.xlsx</v>
      </c>
    </row>
    <row r="84" spans="1:7" x14ac:dyDescent="0.2">
      <c r="A84" s="1" t="s">
        <v>364</v>
      </c>
      <c r="B84" t="s">
        <v>46</v>
      </c>
      <c r="C84" t="s">
        <v>410</v>
      </c>
      <c r="D84" t="s">
        <v>81</v>
      </c>
      <c r="E84">
        <f>VLOOKUP($B84,enriched_corrected_CH!$A$29:$M$59,enriched_corrected_CH!$H$1,FALSE)</f>
        <v>795.05</v>
      </c>
      <c r="F84" t="s">
        <v>992</v>
      </c>
      <c r="G84" t="str">
        <f>_xlfn.CONCAT(F84,"; ",'general assumptions'!$B$8)</f>
        <v>Full load hours assumed from EU27 dataset; value derived from energy balance with aggregation of categories and carriers to ETM plant types and carriers; see etdataset-public/eu_datasets/power_plants/20241018_power_plants_NO_RS_CH.xlsx</v>
      </c>
    </row>
    <row r="85" spans="1:7" x14ac:dyDescent="0.2">
      <c r="A85" s="1" t="s">
        <v>346</v>
      </c>
      <c r="B85" t="s">
        <v>148</v>
      </c>
      <c r="C85" t="s">
        <v>410</v>
      </c>
      <c r="D85" t="s">
        <v>81</v>
      </c>
      <c r="E85">
        <f>VLOOKUP($B85,enriched_corrected_CH!$A$29:$M$59,enriched_corrected_CH!$H$1,FALSE)</f>
        <v>6000</v>
      </c>
      <c r="F85" t="s">
        <v>992</v>
      </c>
      <c r="G85" t="str">
        <f>_xlfn.CONCAT(F85,"; ",'general assumptions'!$B$8)</f>
        <v>Full load hours assumed from EU27 dataset; value derived from energy balance with aggregation of categories and carriers to ETM plant types and carriers; see etdataset-public/eu_datasets/power_plants/20241018_power_plants_NO_RS_CH.xlsx</v>
      </c>
    </row>
    <row r="86" spans="1:7" x14ac:dyDescent="0.2">
      <c r="A86" s="1" t="s">
        <v>347</v>
      </c>
      <c r="B86" t="s">
        <v>164</v>
      </c>
      <c r="C86" t="s">
        <v>410</v>
      </c>
      <c r="D86" t="s">
        <v>81</v>
      </c>
      <c r="E86">
        <f>VLOOKUP($B86,enriched_corrected_CH!$A$29:$M$59,enriched_corrected_CH!$H$1,FALSE)</f>
        <v>6000</v>
      </c>
      <c r="F86" t="s">
        <v>992</v>
      </c>
      <c r="G86" t="str">
        <f>_xlfn.CONCAT(F86,"; ",'general assumptions'!$B$8)</f>
        <v>Full load hours assumed from EU27 dataset; value derived from energy balance with aggregation of categories and carriers to ETM plant types and carriers; see etdataset-public/eu_datasets/power_plants/20241018_power_plants_NO_RS_CH.xlsx</v>
      </c>
    </row>
    <row r="87" spans="1:7" x14ac:dyDescent="0.2">
      <c r="A87" s="1" t="s">
        <v>348</v>
      </c>
      <c r="B87" t="s">
        <v>158</v>
      </c>
      <c r="C87" t="s">
        <v>410</v>
      </c>
      <c r="D87" t="s">
        <v>81</v>
      </c>
      <c r="E87">
        <f>VLOOKUP($B87,enriched_corrected_CH!$A$29:$M$59,enriched_corrected_CH!$H$1,FALSE)</f>
        <v>7900</v>
      </c>
      <c r="F87" t="s">
        <v>992</v>
      </c>
      <c r="G87" t="str">
        <f>_xlfn.CONCAT(F87,"; ",'general assumptions'!$B$8)</f>
        <v>Full load hours assumed from EU27 dataset; value derived from energy balance with aggregation of categories and carriers to ETM plant types and carriers; see etdataset-public/eu_datasets/power_plants/20241018_power_plants_NO_RS_CH.xlsx</v>
      </c>
    </row>
    <row r="88" spans="1:7" x14ac:dyDescent="0.2">
      <c r="A88" s="1" t="s">
        <v>349</v>
      </c>
      <c r="B88" t="s">
        <v>162</v>
      </c>
      <c r="C88" t="s">
        <v>410</v>
      </c>
      <c r="D88" t="s">
        <v>81</v>
      </c>
      <c r="E88">
        <f>VLOOKUP($B88,enriched_corrected_CH!$A$29:$M$59,enriched_corrected_CH!$H$1,FALSE)</f>
        <v>6000</v>
      </c>
      <c r="F88" t="s">
        <v>992</v>
      </c>
      <c r="G88" t="str">
        <f>_xlfn.CONCAT(F88,"; ",'general assumptions'!$B$8)</f>
        <v>Full load hours assumed from EU27 dataset; value derived from energy balance with aggregation of categories and carriers to ETM plant types and carriers; see etdataset-public/eu_datasets/power_plants/20241018_power_plants_NO_RS_CH.xlsx</v>
      </c>
    </row>
    <row r="89" spans="1:7" x14ac:dyDescent="0.2">
      <c r="A89" s="1" t="s">
        <v>244</v>
      </c>
      <c r="B89" t="s">
        <v>106</v>
      </c>
      <c r="C89" t="s">
        <v>427</v>
      </c>
      <c r="D89" t="s">
        <v>81</v>
      </c>
      <c r="E89">
        <f>VLOOKUP($B89,enriched_corrected_CH!$A$29:$M$59,enriched_corrected_CH!$G$1,FALSE)*100</f>
        <v>85</v>
      </c>
      <c r="F89" t="s">
        <v>430</v>
      </c>
      <c r="G89" t="str">
        <f>_xlfn.CONCAT(F89,"; ",'general assumptions'!$B$8)</f>
        <v>Assumption; value derived from energy balance with aggregation of categories and carriers to ETM plant types and carriers; see etdataset-public/eu_datasets/power_plants/20241018_power_plants_NO_RS_CH.xlsx</v>
      </c>
    </row>
    <row r="90" spans="1:7" x14ac:dyDescent="0.2">
      <c r="A90" s="1" t="s">
        <v>245</v>
      </c>
      <c r="B90" t="s">
        <v>88</v>
      </c>
      <c r="C90" t="s">
        <v>427</v>
      </c>
      <c r="D90" t="s">
        <v>81</v>
      </c>
      <c r="E90">
        <f>VLOOKUP($B90,enriched_corrected_CH!$A$29:$M$59,enriched_corrected_CH!$G$1,FALSE)*100</f>
        <v>85</v>
      </c>
      <c r="F90" t="s">
        <v>430</v>
      </c>
      <c r="G90" t="str">
        <f>_xlfn.CONCAT(F90,"; ",'general assumptions'!$B$8)</f>
        <v>Assumption; value derived from energy balance with aggregation of categories and carriers to ETM plant types and carriers; see etdataset-public/eu_datasets/power_plants/20241018_power_plants_NO_RS_CH.xlsx</v>
      </c>
    </row>
    <row r="91" spans="1:7" x14ac:dyDescent="0.2">
      <c r="A91" s="1" t="s">
        <v>246</v>
      </c>
      <c r="B91" t="s">
        <v>33</v>
      </c>
      <c r="C91" t="s">
        <v>427</v>
      </c>
      <c r="D91" t="s">
        <v>81</v>
      </c>
      <c r="E91">
        <f>VLOOKUP($B91,enriched_corrected_CH!$A$29:$M$59,enriched_corrected_CH!$G$1,FALSE)*100</f>
        <v>85</v>
      </c>
      <c r="F91" t="s">
        <v>430</v>
      </c>
      <c r="G91" t="str">
        <f>_xlfn.CONCAT(F91,"; ",'general assumptions'!$B$8)</f>
        <v>Assumption; value derived from energy balance with aggregation of categories and carriers to ETM plant types and carriers; see etdataset-public/eu_datasets/power_plants/20241018_power_plants_NO_RS_CH.xlsx</v>
      </c>
    </row>
    <row r="92" spans="1:7" x14ac:dyDescent="0.2">
      <c r="A92" s="1" t="s">
        <v>247</v>
      </c>
      <c r="B92" t="s">
        <v>140</v>
      </c>
      <c r="C92" t="s">
        <v>427</v>
      </c>
      <c r="D92" t="s">
        <v>81</v>
      </c>
      <c r="E92">
        <f>VLOOKUP($B92,enriched_corrected_CH!$A$29:$M$59,enriched_corrected_CH!$G$1,FALSE)*100</f>
        <v>85</v>
      </c>
      <c r="F92" t="s">
        <v>430</v>
      </c>
      <c r="G92" t="str">
        <f>_xlfn.CONCAT(F92,"; ",'general assumptions'!$B$8)</f>
        <v>Assumption; value derived from energy balance with aggregation of categories and carriers to ETM plant types and carriers; see etdataset-public/eu_datasets/power_plants/20241018_power_plants_NO_RS_CH.xlsx</v>
      </c>
    </row>
    <row r="93" spans="1:7" x14ac:dyDescent="0.2">
      <c r="A93" s="1" t="s">
        <v>248</v>
      </c>
      <c r="B93" t="s">
        <v>38</v>
      </c>
      <c r="C93" t="s">
        <v>427</v>
      </c>
      <c r="D93" t="s">
        <v>81</v>
      </c>
      <c r="E93">
        <f>VLOOKUP($B93,enriched_corrected_CH!$A$29:$M$59,enriched_corrected_CH!$G$1,FALSE)*100</f>
        <v>87</v>
      </c>
      <c r="F93" t="s">
        <v>431</v>
      </c>
      <c r="G93" t="str">
        <f>_xlfn.CONCAT(F93,"; ",'general assumptions'!$B$8)</f>
        <v>Derived from energy balance; value derived from energy balance with aggregation of categories and carriers to ETM plant types and carriers; see etdataset-public/eu_datasets/power_plants/20241018_power_plants_NO_RS_CH.xlsx</v>
      </c>
    </row>
    <row r="94" spans="1:7" x14ac:dyDescent="0.2">
      <c r="A94" s="1" t="s">
        <v>249</v>
      </c>
      <c r="B94" t="s">
        <v>40</v>
      </c>
      <c r="C94" t="s">
        <v>427</v>
      </c>
      <c r="D94" t="s">
        <v>81</v>
      </c>
      <c r="E94">
        <f>VLOOKUP($B94,enriched_corrected_CH!$A$29:$M$59,enriched_corrected_CH!$G$1,FALSE)*100</f>
        <v>85</v>
      </c>
      <c r="F94" t="s">
        <v>430</v>
      </c>
      <c r="G94" t="str">
        <f>_xlfn.CONCAT(F94,"; ",'general assumptions'!$B$8)</f>
        <v>Assumption; value derived from energy balance with aggregation of categories and carriers to ETM plant types and carriers; see etdataset-public/eu_datasets/power_plants/20241018_power_plants_NO_RS_CH.xlsx</v>
      </c>
    </row>
    <row r="95" spans="1:7" x14ac:dyDescent="0.2">
      <c r="A95" s="1" t="s">
        <v>250</v>
      </c>
      <c r="B95" t="s">
        <v>42</v>
      </c>
      <c r="C95" t="s">
        <v>427</v>
      </c>
      <c r="D95" t="s">
        <v>81</v>
      </c>
      <c r="E95">
        <f>VLOOKUP($B95,enriched_corrected_CH!$A$29:$M$59,enriched_corrected_CH!$G$1,FALSE)*100</f>
        <v>85</v>
      </c>
      <c r="F95" t="s">
        <v>430</v>
      </c>
      <c r="G95" t="str">
        <f>_xlfn.CONCAT(F95,"; ",'general assumptions'!$B$8)</f>
        <v>Assumption; value derived from energy balance with aggregation of categories and carriers to ETM plant types and carriers; see etdataset-public/eu_datasets/power_plants/20241018_power_plants_NO_RS_CH.xlsx</v>
      </c>
    </row>
    <row r="96" spans="1:7" x14ac:dyDescent="0.2">
      <c r="A96" s="1" t="s">
        <v>282</v>
      </c>
      <c r="B96" t="s">
        <v>148</v>
      </c>
      <c r="C96" t="s">
        <v>427</v>
      </c>
      <c r="D96" t="s">
        <v>81</v>
      </c>
      <c r="E96">
        <f>VLOOKUP($B96,enriched_corrected_CH!$A$29:$M$59,enriched_corrected_CH!$G$1,FALSE)*100</f>
        <v>85</v>
      </c>
      <c r="F96" t="s">
        <v>430</v>
      </c>
      <c r="G96" t="str">
        <f>_xlfn.CONCAT(F96,"; ",'general assumptions'!$B$8)</f>
        <v>Assumption; value derived from energy balance with aggregation of categories and carriers to ETM plant types and carriers; see etdataset-public/eu_datasets/power_plants/20241018_power_plants_NO_RS_CH.xlsx</v>
      </c>
    </row>
    <row r="97" spans="1:7" x14ac:dyDescent="0.2">
      <c r="A97" s="1" t="s">
        <v>283</v>
      </c>
      <c r="B97" t="s">
        <v>164</v>
      </c>
      <c r="C97" t="s">
        <v>427</v>
      </c>
      <c r="D97" t="s">
        <v>81</v>
      </c>
      <c r="E97">
        <f>VLOOKUP($B97,enriched_corrected_CH!$A$29:$M$59,enriched_corrected_CH!$G$1,FALSE)*100</f>
        <v>85</v>
      </c>
      <c r="F97" t="s">
        <v>430</v>
      </c>
      <c r="G97" t="str">
        <f>_xlfn.CONCAT(F97,"; ",'general assumptions'!$B$8)</f>
        <v>Assumption; value derived from energy balance with aggregation of categories and carriers to ETM plant types and carriers; see etdataset-public/eu_datasets/power_plants/20241018_power_plants_NO_RS_CH.xlsx</v>
      </c>
    </row>
    <row r="98" spans="1:7" x14ac:dyDescent="0.2">
      <c r="A98" s="1" t="s">
        <v>284</v>
      </c>
      <c r="B98" t="s">
        <v>158</v>
      </c>
      <c r="C98" t="s">
        <v>427</v>
      </c>
      <c r="D98" t="s">
        <v>81</v>
      </c>
      <c r="E98">
        <f>VLOOKUP($B98,enriched_corrected_CH!$A$29:$M$59,enriched_corrected_CH!$G$1,FALSE)*100</f>
        <v>85</v>
      </c>
      <c r="F98" t="s">
        <v>430</v>
      </c>
      <c r="G98" t="str">
        <f>_xlfn.CONCAT(F98,"; ",'general assumptions'!$B$8)</f>
        <v>Assumption; value derived from energy balance with aggregation of categories and carriers to ETM plant types and carriers; see etdataset-public/eu_datasets/power_plants/20241018_power_plants_NO_RS_CH.xlsx</v>
      </c>
    </row>
    <row r="99" spans="1:7" x14ac:dyDescent="0.2">
      <c r="A99" s="1" t="s">
        <v>285</v>
      </c>
      <c r="B99" t="s">
        <v>162</v>
      </c>
      <c r="C99" t="s">
        <v>427</v>
      </c>
      <c r="D99" t="s">
        <v>81</v>
      </c>
      <c r="E99">
        <f>VLOOKUP($B99,enriched_corrected_CH!$A$29:$M$59,enriched_corrected_CH!$G$1,FALSE)*100</f>
        <v>85</v>
      </c>
      <c r="F99" t="s">
        <v>430</v>
      </c>
      <c r="G99" t="str">
        <f>_xlfn.CONCAT(F99,"; ",'general assumptions'!$B$8)</f>
        <v>Assumption; value derived from energy balance with aggregation of categories and carriers to ETM plant types and carriers; see etdataset-public/eu_datasets/power_plants/20241018_power_plants_NO_RS_CH.xlsx</v>
      </c>
    </row>
    <row r="100" spans="1:7" x14ac:dyDescent="0.2">
      <c r="A100" s="1" t="s">
        <v>367</v>
      </c>
      <c r="B100" t="s">
        <v>106</v>
      </c>
      <c r="C100" t="s">
        <v>425</v>
      </c>
      <c r="D100" t="s">
        <v>81</v>
      </c>
      <c r="E100">
        <f>VLOOKUP($B100,enriched_corrected_CH!$A$29:$M$59,enriched_corrected_CH!$K$1,FALSE)</f>
        <v>0</v>
      </c>
      <c r="F100" s="1" t="s">
        <v>434</v>
      </c>
      <c r="G100" t="str">
        <f>_xlfn.CONCAT(F100,"; ",'general assumptions'!$B$8)</f>
        <v>Derived from energy balance, assumption all to HT; value derived from energy balance with aggregation of categories and carriers to ETM plant types and carriers; see etdataset-public/eu_datasets/power_plants/20241018_power_plants_NO_RS_CH.xlsx</v>
      </c>
    </row>
    <row r="101" spans="1:7" x14ac:dyDescent="0.2">
      <c r="A101" s="1" t="s">
        <v>368</v>
      </c>
      <c r="B101" t="s">
        <v>108</v>
      </c>
      <c r="C101" t="s">
        <v>425</v>
      </c>
      <c r="D101" t="s">
        <v>81</v>
      </c>
      <c r="E101">
        <f>VLOOKUP($B101,enriched_corrected_CH!$A$29:$M$59,enriched_corrected_CH!$K$1,FALSE)</f>
        <v>0</v>
      </c>
      <c r="F101" s="1" t="s">
        <v>434</v>
      </c>
      <c r="G101" t="str">
        <f>_xlfn.CONCAT(F101,"; ",'general assumptions'!$B$8)</f>
        <v>Derived from energy balance, assumption all to HT; value derived from energy balance with aggregation of categories and carriers to ETM plant types and carriers; see etdataset-public/eu_datasets/power_plants/20241018_power_plants_NO_RS_CH.xlsx</v>
      </c>
    </row>
    <row r="102" spans="1:7" x14ac:dyDescent="0.2">
      <c r="A102" s="1" t="s">
        <v>369</v>
      </c>
      <c r="B102" t="s">
        <v>110</v>
      </c>
      <c r="C102" t="s">
        <v>425</v>
      </c>
      <c r="D102" t="s">
        <v>81</v>
      </c>
      <c r="E102">
        <f>VLOOKUP($B102,enriched_corrected_CH!$A$29:$M$59,enriched_corrected_CH!$K$1,FALSE)</f>
        <v>0</v>
      </c>
      <c r="F102" s="1" t="s">
        <v>434</v>
      </c>
      <c r="G102" t="str">
        <f>_xlfn.CONCAT(F102,"; ",'general assumptions'!$B$8)</f>
        <v>Derived from energy balance, assumption all to HT; value derived from energy balance with aggregation of categories and carriers to ETM plant types and carriers; see etdataset-public/eu_datasets/power_plants/20241018_power_plants_NO_RS_CH.xlsx</v>
      </c>
    </row>
    <row r="103" spans="1:7" x14ac:dyDescent="0.2">
      <c r="A103" s="1" t="s">
        <v>370</v>
      </c>
      <c r="B103" t="s">
        <v>88</v>
      </c>
      <c r="C103" t="s">
        <v>425</v>
      </c>
      <c r="D103" t="s">
        <v>81</v>
      </c>
      <c r="E103">
        <f>VLOOKUP($B103,enriched_corrected_CH!$A$29:$M$59,enriched_corrected_CH!$K$1,FALSE)</f>
        <v>0</v>
      </c>
      <c r="F103" s="1" t="s">
        <v>434</v>
      </c>
      <c r="G103" t="str">
        <f>_xlfn.CONCAT(F103,"; ",'general assumptions'!$B$8)</f>
        <v>Derived from energy balance, assumption all to HT; value derived from energy balance with aggregation of categories and carriers to ETM plant types and carriers; see etdataset-public/eu_datasets/power_plants/20241018_power_plants_NO_RS_CH.xlsx</v>
      </c>
    </row>
    <row r="104" spans="1:7" x14ac:dyDescent="0.2">
      <c r="A104" s="1" t="s">
        <v>371</v>
      </c>
      <c r="B104" t="s">
        <v>33</v>
      </c>
      <c r="C104" t="s">
        <v>425</v>
      </c>
      <c r="D104" t="s">
        <v>81</v>
      </c>
      <c r="E104">
        <f>VLOOKUP($B104,enriched_corrected_CH!$A$29:$M$59,enriched_corrected_CH!$K$1,FALSE)</f>
        <v>0</v>
      </c>
      <c r="F104" s="1" t="s">
        <v>434</v>
      </c>
      <c r="G104" t="str">
        <f>_xlfn.CONCAT(F104,"; ",'general assumptions'!$B$8)</f>
        <v>Derived from energy balance, assumption all to HT; value derived from energy balance with aggregation of categories and carriers to ETM plant types and carriers; see etdataset-public/eu_datasets/power_plants/20241018_power_plants_NO_RS_CH.xlsx</v>
      </c>
    </row>
    <row r="105" spans="1:7" x14ac:dyDescent="0.2">
      <c r="A105" s="1" t="s">
        <v>372</v>
      </c>
      <c r="B105" t="s">
        <v>140</v>
      </c>
      <c r="C105" t="s">
        <v>425</v>
      </c>
      <c r="D105" t="s">
        <v>81</v>
      </c>
      <c r="E105">
        <f>VLOOKUP($B105,enriched_corrected_CH!$A$29:$M$59,enriched_corrected_CH!$K$1,FALSE)</f>
        <v>0</v>
      </c>
      <c r="F105" s="1" t="s">
        <v>434</v>
      </c>
      <c r="G105" t="str">
        <f>_xlfn.CONCAT(F105,"; ",'general assumptions'!$B$8)</f>
        <v>Derived from energy balance, assumption all to HT; value derived from energy balance with aggregation of categories and carriers to ETM plant types and carriers; see etdataset-public/eu_datasets/power_plants/20241018_power_plants_NO_RS_CH.xlsx</v>
      </c>
    </row>
    <row r="106" spans="1:7" x14ac:dyDescent="0.2">
      <c r="A106" s="1" t="s">
        <v>373</v>
      </c>
      <c r="B106" t="s">
        <v>38</v>
      </c>
      <c r="C106" t="s">
        <v>425</v>
      </c>
      <c r="D106" t="s">
        <v>81</v>
      </c>
      <c r="E106">
        <f>VLOOKUP($B106,enriched_corrected_CH!$A$29:$M$59,enriched_corrected_CH!$K$1,FALSE)</f>
        <v>2288.73</v>
      </c>
      <c r="F106" s="1" t="s">
        <v>434</v>
      </c>
      <c r="G106" t="str">
        <f>_xlfn.CONCAT(F106,"; ",'general assumptions'!$B$8)</f>
        <v>Derived from energy balance, assumption all to HT; value derived from energy balance with aggregation of categories and carriers to ETM plant types and carriers; see etdataset-public/eu_datasets/power_plants/20241018_power_plants_NO_RS_CH.xlsx</v>
      </c>
    </row>
    <row r="107" spans="1:7" x14ac:dyDescent="0.2">
      <c r="A107" s="1" t="s">
        <v>374</v>
      </c>
      <c r="B107" t="s">
        <v>40</v>
      </c>
      <c r="C107" t="s">
        <v>425</v>
      </c>
      <c r="D107" t="s">
        <v>81</v>
      </c>
      <c r="E107">
        <f>VLOOKUP($B107,enriched_corrected_CH!$A$29:$M$59,enriched_corrected_CH!$K$1,FALSE)</f>
        <v>0</v>
      </c>
      <c r="F107" s="1" t="s">
        <v>434</v>
      </c>
      <c r="G107" t="str">
        <f>_xlfn.CONCAT(F107,"; ",'general assumptions'!$B$8)</f>
        <v>Derived from energy balance, assumption all to HT; value derived from energy balance with aggregation of categories and carriers to ETM plant types and carriers; see etdataset-public/eu_datasets/power_plants/20241018_power_plants_NO_RS_CH.xlsx</v>
      </c>
    </row>
    <row r="108" spans="1:7" x14ac:dyDescent="0.2">
      <c r="A108" s="1" t="s">
        <v>375</v>
      </c>
      <c r="B108" t="s">
        <v>42</v>
      </c>
      <c r="C108" t="s">
        <v>425</v>
      </c>
      <c r="D108" t="s">
        <v>81</v>
      </c>
      <c r="E108">
        <f>VLOOKUP($B108,enriched_corrected_CH!$A$29:$M$59,enriched_corrected_CH!$K$1,FALSE)</f>
        <v>0</v>
      </c>
      <c r="F108" s="1" t="s">
        <v>434</v>
      </c>
      <c r="G108" t="str">
        <f>_xlfn.CONCAT(F108,"; ",'general assumptions'!$B$8)</f>
        <v>Derived from energy balance, assumption all to HT; value derived from energy balance with aggregation of categories and carriers to ETM plant types and carriers; see etdataset-public/eu_datasets/power_plants/20241018_power_plants_NO_RS_CH.xlsx</v>
      </c>
    </row>
    <row r="109" spans="1:7" x14ac:dyDescent="0.2">
      <c r="A109" s="1" t="s">
        <v>376</v>
      </c>
      <c r="B109" t="s">
        <v>142</v>
      </c>
      <c r="C109" t="s">
        <v>425</v>
      </c>
      <c r="D109" t="s">
        <v>81</v>
      </c>
      <c r="E109">
        <f>VLOOKUP($B109,enriched_corrected_CH!$A$29:$M$59,enriched_corrected_CH!$K$1,FALSE)</f>
        <v>0</v>
      </c>
      <c r="F109" s="1" t="s">
        <v>434</v>
      </c>
      <c r="G109" t="str">
        <f>_xlfn.CONCAT(F109,"; ",'general assumptions'!$B$8)</f>
        <v>Derived from energy balance, assumption all to HT; value derived from energy balance with aggregation of categories and carriers to ETM plant types and carriers; see etdataset-public/eu_datasets/power_plants/20241018_power_plants_NO_RS_CH.xlsx</v>
      </c>
    </row>
    <row r="110" spans="1:7" x14ac:dyDescent="0.2">
      <c r="A110" s="1" t="s">
        <v>377</v>
      </c>
      <c r="B110" t="s">
        <v>90</v>
      </c>
      <c r="C110" t="s">
        <v>425</v>
      </c>
      <c r="D110" t="s">
        <v>81</v>
      </c>
      <c r="E110">
        <f>VLOOKUP($B110,enriched_corrected_CH!$A$29:$M$59,enriched_corrected_CH!$K$1,FALSE)</f>
        <v>0</v>
      </c>
      <c r="F110" s="1" t="s">
        <v>434</v>
      </c>
      <c r="G110" t="str">
        <f>_xlfn.CONCAT(F110,"; ",'general assumptions'!$B$8)</f>
        <v>Derived from energy balance, assumption all to HT; value derived from energy balance with aggregation of categories and carriers to ETM plant types and carriers; see etdataset-public/eu_datasets/power_plants/20241018_power_plants_NO_RS_CH.xlsx</v>
      </c>
    </row>
    <row r="111" spans="1:7" x14ac:dyDescent="0.2">
      <c r="A111" s="1" t="s">
        <v>378</v>
      </c>
      <c r="B111" t="s">
        <v>180</v>
      </c>
      <c r="C111" t="s">
        <v>425</v>
      </c>
      <c r="D111" t="s">
        <v>81</v>
      </c>
      <c r="E111">
        <f>VLOOKUP($B111,enriched_corrected_CH!$A$29:$M$59,enriched_corrected_CH!$K$1,FALSE)</f>
        <v>0</v>
      </c>
      <c r="F111" s="1" t="s">
        <v>434</v>
      </c>
      <c r="G111" t="str">
        <f>_xlfn.CONCAT(F111,"; ",'general assumptions'!$B$8)</f>
        <v>Derived from energy balance, assumption all to HT; value derived from energy balance with aggregation of categories and carriers to ETM plant types and carriers; see etdataset-public/eu_datasets/power_plants/20241018_power_plants_NO_RS_CH.xlsx</v>
      </c>
    </row>
    <row r="112" spans="1:7" x14ac:dyDescent="0.2">
      <c r="A112" s="1" t="s">
        <v>379</v>
      </c>
      <c r="B112" t="s">
        <v>144</v>
      </c>
      <c r="C112" t="s">
        <v>425</v>
      </c>
      <c r="D112" t="s">
        <v>81</v>
      </c>
      <c r="E112">
        <f>VLOOKUP($B112,enriched_corrected_CH!$A$29:$M$59,enriched_corrected_CH!$K$1,FALSE)</f>
        <v>0</v>
      </c>
      <c r="F112" s="1" t="s">
        <v>434</v>
      </c>
      <c r="G112" t="str">
        <f>_xlfn.CONCAT(F112,"; ",'general assumptions'!$B$8)</f>
        <v>Derived from energy balance, assumption all to HT; value derived from energy balance with aggregation of categories and carriers to ETM plant types and carriers; see etdataset-public/eu_datasets/power_plants/20241018_power_plants_NO_RS_CH.xlsx</v>
      </c>
    </row>
    <row r="113" spans="1:7" x14ac:dyDescent="0.2">
      <c r="A113" s="1" t="s">
        <v>380</v>
      </c>
      <c r="B113" t="s">
        <v>124</v>
      </c>
      <c r="C113" t="s">
        <v>425</v>
      </c>
      <c r="D113" t="s">
        <v>81</v>
      </c>
      <c r="E113">
        <f>VLOOKUP($B113,enriched_corrected_CH!$A$29:$M$59,enriched_corrected_CH!$K$1,FALSE)</f>
        <v>0</v>
      </c>
      <c r="F113" s="1" t="s">
        <v>434</v>
      </c>
      <c r="G113" t="str">
        <f>_xlfn.CONCAT(F113,"; ",'general assumptions'!$B$8)</f>
        <v>Derived from energy balance, assumption all to HT; value derived from energy balance with aggregation of categories and carriers to ETM plant types and carriers; see etdataset-public/eu_datasets/power_plants/20241018_power_plants_NO_RS_CH.xlsx</v>
      </c>
    </row>
    <row r="114" spans="1:7" x14ac:dyDescent="0.2">
      <c r="A114" s="1" t="s">
        <v>381</v>
      </c>
      <c r="B114" t="s">
        <v>208</v>
      </c>
      <c r="C114" t="s">
        <v>425</v>
      </c>
      <c r="D114" t="s">
        <v>81</v>
      </c>
      <c r="E114">
        <f>VLOOKUP($B114,enriched_corrected_CH!$A$29:$M$59,enriched_corrected_CH!$K$1,FALSE)</f>
        <v>0</v>
      </c>
      <c r="F114" s="1" t="s">
        <v>434</v>
      </c>
      <c r="G114" t="str">
        <f>_xlfn.CONCAT(F114,"; ",'general assumptions'!$B$8)</f>
        <v>Derived from energy balance, assumption all to HT; value derived from energy balance with aggregation of categories and carriers to ETM plant types and carriers; see etdataset-public/eu_datasets/power_plants/20241018_power_plants_NO_RS_CH.xlsx</v>
      </c>
    </row>
    <row r="115" spans="1:7" x14ac:dyDescent="0.2">
      <c r="A115" s="1" t="s">
        <v>382</v>
      </c>
      <c r="B115" t="s">
        <v>82</v>
      </c>
      <c r="C115" t="s">
        <v>425</v>
      </c>
      <c r="D115" t="s">
        <v>81</v>
      </c>
      <c r="E115">
        <f>VLOOKUP($B115,enriched_corrected_CH!$A$29:$M$59,enriched_corrected_CH!$K$1,FALSE)</f>
        <v>0</v>
      </c>
      <c r="F115" s="1" t="s">
        <v>434</v>
      </c>
      <c r="G115" t="str">
        <f>_xlfn.CONCAT(F115,"; ",'general assumptions'!$B$8)</f>
        <v>Derived from energy balance, assumption all to HT; value derived from energy balance with aggregation of categories and carriers to ETM plant types and carriers; see etdataset-public/eu_datasets/power_plants/20241018_power_plants_NO_RS_CH.xlsx</v>
      </c>
    </row>
    <row r="116" spans="1:7" x14ac:dyDescent="0.2">
      <c r="A116" s="1" t="s">
        <v>383</v>
      </c>
      <c r="B116" t="s">
        <v>49</v>
      </c>
      <c r="C116" t="s">
        <v>425</v>
      </c>
      <c r="D116" t="s">
        <v>81</v>
      </c>
      <c r="E116">
        <f>VLOOKUP($B116,enriched_corrected_CH!$A$29:$M$59,enriched_corrected_CH!$K$1,FALSE)</f>
        <v>0</v>
      </c>
      <c r="F116" s="1" t="s">
        <v>434</v>
      </c>
      <c r="G116" t="str">
        <f>_xlfn.CONCAT(F116,"; ",'general assumptions'!$B$8)</f>
        <v>Derived from energy balance, assumption all to HT; value derived from energy balance with aggregation of categories and carriers to ETM plant types and carriers; see etdataset-public/eu_datasets/power_plants/20241018_power_plants_NO_RS_CH.xlsx</v>
      </c>
    </row>
    <row r="117" spans="1:7" x14ac:dyDescent="0.2">
      <c r="A117" s="1" t="s">
        <v>384</v>
      </c>
      <c r="B117" t="s">
        <v>99</v>
      </c>
      <c r="C117" t="s">
        <v>425</v>
      </c>
      <c r="D117" t="s">
        <v>81</v>
      </c>
      <c r="E117">
        <f>VLOOKUP($B117,enriched_corrected_CH!$A$29:$M$59,enriched_corrected_CH!$K$1,FALSE)</f>
        <v>0</v>
      </c>
      <c r="F117" s="1" t="s">
        <v>434</v>
      </c>
      <c r="G117" t="str">
        <f>_xlfn.CONCAT(F117,"; ",'general assumptions'!$B$8)</f>
        <v>Derived from energy balance, assumption all to HT; value derived from energy balance with aggregation of categories and carriers to ETM plant types and carriers; see etdataset-public/eu_datasets/power_plants/20241018_power_plants_NO_RS_CH.xlsx</v>
      </c>
    </row>
    <row r="118" spans="1:7" x14ac:dyDescent="0.2">
      <c r="A118" s="1" t="s">
        <v>385</v>
      </c>
      <c r="B118" t="s">
        <v>101</v>
      </c>
      <c r="C118" t="s">
        <v>425</v>
      </c>
      <c r="D118" t="s">
        <v>81</v>
      </c>
      <c r="E118">
        <f>VLOOKUP($B118,enriched_corrected_CH!$A$29:$M$59,enriched_corrected_CH!$K$1,FALSE)</f>
        <v>0</v>
      </c>
      <c r="F118" s="1" t="s">
        <v>434</v>
      </c>
      <c r="G118" t="str">
        <f>_xlfn.CONCAT(F118,"; ",'general assumptions'!$B$8)</f>
        <v>Derived from energy balance, assumption all to HT; value derived from energy balance with aggregation of categories and carriers to ETM plant types and carriers; see etdataset-public/eu_datasets/power_plants/20241018_power_plants_NO_RS_CH.xlsx</v>
      </c>
    </row>
    <row r="119" spans="1:7" x14ac:dyDescent="0.2">
      <c r="A119" s="1" t="s">
        <v>386</v>
      </c>
      <c r="B119" t="s">
        <v>46</v>
      </c>
      <c r="C119" t="s">
        <v>425</v>
      </c>
      <c r="D119" t="s">
        <v>81</v>
      </c>
      <c r="E119">
        <f>VLOOKUP($B119,enriched_corrected_CH!$A$29:$M$59,enriched_corrected_CH!$K$1,FALSE)</f>
        <v>0</v>
      </c>
      <c r="F119" s="1" t="s">
        <v>434</v>
      </c>
      <c r="G119" t="str">
        <f>_xlfn.CONCAT(F119,"; ",'general assumptions'!$B$8)</f>
        <v>Derived from energy balance, assumption all to HT; value derived from energy balance with aggregation of categories and carriers to ETM plant types and carriers; see etdataset-public/eu_datasets/power_plants/20241018_power_plants_NO_RS_CH.xlsx</v>
      </c>
    </row>
    <row r="120" spans="1:7" x14ac:dyDescent="0.2">
      <c r="A120" s="1" t="s">
        <v>387</v>
      </c>
      <c r="B120" t="s">
        <v>200</v>
      </c>
      <c r="C120" t="s">
        <v>425</v>
      </c>
      <c r="D120" t="s">
        <v>81</v>
      </c>
      <c r="E120">
        <f>VLOOKUP($B120,enriched_corrected_CH!$A$29:$M$59,enriched_corrected_CH!$K$1,FALSE)</f>
        <v>0</v>
      </c>
      <c r="F120" s="1" t="s">
        <v>434</v>
      </c>
      <c r="G120" t="str">
        <f>_xlfn.CONCAT(F120,"; ",'general assumptions'!$B$8)</f>
        <v>Derived from energy balance, assumption all to HT; value derived from energy balance with aggregation of categories and carriers to ETM plant types and carriers; see etdataset-public/eu_datasets/power_plants/20241018_power_plants_NO_RS_CH.xlsx</v>
      </c>
    </row>
    <row r="121" spans="1:7" x14ac:dyDescent="0.2">
      <c r="A121" s="1" t="s">
        <v>388</v>
      </c>
      <c r="B121" t="s">
        <v>202</v>
      </c>
      <c r="C121" t="s">
        <v>425</v>
      </c>
      <c r="D121" t="s">
        <v>81</v>
      </c>
      <c r="E121">
        <f>VLOOKUP($B121,enriched_corrected_CH!$A$29:$M$59,enriched_corrected_CH!$K$1,FALSE)</f>
        <v>0</v>
      </c>
      <c r="F121" s="1" t="s">
        <v>434</v>
      </c>
      <c r="G121" t="str">
        <f>_xlfn.CONCAT(F121,"; ",'general assumptions'!$B$8)</f>
        <v>Derived from energy balance, assumption all to HT; value derived from energy balance with aggregation of categories and carriers to ETM plant types and carriers; see etdataset-public/eu_datasets/power_plants/20241018_power_plants_NO_RS_CH.xlsx</v>
      </c>
    </row>
    <row r="122" spans="1:7" x14ac:dyDescent="0.2">
      <c r="A122" s="1" t="s">
        <v>389</v>
      </c>
      <c r="B122" t="s">
        <v>50</v>
      </c>
      <c r="C122" t="s">
        <v>425</v>
      </c>
      <c r="D122" t="s">
        <v>81</v>
      </c>
      <c r="E122">
        <f>VLOOKUP($B122,enriched_corrected_CH!$A$29:$M$59,enriched_corrected_CH!$K$1,FALSE)</f>
        <v>0</v>
      </c>
      <c r="F122" s="1" t="s">
        <v>434</v>
      </c>
      <c r="G122" t="str">
        <f>_xlfn.CONCAT(F122,"; ",'general assumptions'!$B$8)</f>
        <v>Derived from energy balance, assumption all to HT; value derived from energy balance with aggregation of categories and carriers to ETM plant types and carriers; see etdataset-public/eu_datasets/power_plants/20241018_power_plants_NO_RS_CH.xlsx</v>
      </c>
    </row>
    <row r="123" spans="1:7" x14ac:dyDescent="0.2">
      <c r="A123" s="1" t="s">
        <v>390</v>
      </c>
      <c r="B123" t="s">
        <v>51</v>
      </c>
      <c r="C123" t="s">
        <v>425</v>
      </c>
      <c r="D123" t="s">
        <v>81</v>
      </c>
      <c r="E123">
        <f>VLOOKUP($B123,enriched_corrected_CH!$A$29:$M$59,enriched_corrected_CH!$K$1,FALSE)</f>
        <v>0</v>
      </c>
      <c r="F123" s="1" t="s">
        <v>434</v>
      </c>
      <c r="G123" t="str">
        <f>_xlfn.CONCAT(F123,"; ",'general assumptions'!$B$8)</f>
        <v>Derived from energy balance, assumption all to HT; value derived from energy balance with aggregation of categories and carriers to ETM plant types and carriers; see etdataset-public/eu_datasets/power_plants/20241018_power_plants_NO_RS_CH.xlsx</v>
      </c>
    </row>
    <row r="124" spans="1:7" x14ac:dyDescent="0.2">
      <c r="A124" s="1" t="s">
        <v>391</v>
      </c>
      <c r="B124" t="s">
        <v>134</v>
      </c>
      <c r="C124" t="s">
        <v>425</v>
      </c>
      <c r="D124" t="s">
        <v>81</v>
      </c>
      <c r="E124">
        <f>VLOOKUP($B124,enriched_corrected_CH!$A$29:$M$59,enriched_corrected_CH!$K$1,FALSE)</f>
        <v>0</v>
      </c>
      <c r="F124" s="1" t="s">
        <v>434</v>
      </c>
      <c r="G124" t="str">
        <f>_xlfn.CONCAT(F124,"; ",'general assumptions'!$B$8)</f>
        <v>Derived from energy balance, assumption all to HT; value derived from energy balance with aggregation of categories and carriers to ETM plant types and carriers; see etdataset-public/eu_datasets/power_plants/20241018_power_plants_NO_RS_CH.xlsx</v>
      </c>
    </row>
    <row r="125" spans="1:7" x14ac:dyDescent="0.2">
      <c r="A125" s="1" t="s">
        <v>392</v>
      </c>
      <c r="B125" t="s">
        <v>52</v>
      </c>
      <c r="C125" t="s">
        <v>425</v>
      </c>
      <c r="D125" t="s">
        <v>81</v>
      </c>
      <c r="E125">
        <f>VLOOKUP($B125,enriched_corrected_CH!$A$29:$M$59,enriched_corrected_CH!$K$1,FALSE)</f>
        <v>0</v>
      </c>
      <c r="F125" s="1" t="s">
        <v>434</v>
      </c>
      <c r="G125" t="str">
        <f>_xlfn.CONCAT(F125,"; ",'general assumptions'!$B$8)</f>
        <v>Derived from energy balance, assumption all to HT; value derived from energy balance with aggregation of categories and carriers to ETM plant types and carriers; see etdataset-public/eu_datasets/power_plants/20241018_power_plants_NO_RS_CH.xlsx</v>
      </c>
    </row>
    <row r="126" spans="1:7" x14ac:dyDescent="0.2">
      <c r="A126" s="1" t="s">
        <v>797</v>
      </c>
      <c r="B126" s="1" t="s">
        <v>162</v>
      </c>
      <c r="C126" t="s">
        <v>1019</v>
      </c>
      <c r="D126" t="s">
        <v>81</v>
      </c>
      <c r="E126">
        <f>VLOOKUP($B126,enriched_corrected_CH!$A$29:$M$59,enriched_corrected_CH!$I$1,FALSE)</f>
        <v>0</v>
      </c>
      <c r="F126" s="1" t="s">
        <v>431</v>
      </c>
      <c r="G126" t="str">
        <f>_xlfn.CONCAT(F126,"; ",'general assumptions'!$B$8)</f>
        <v>Derived from energy balance; value derived from energy balance with aggregation of categories and carriers to ETM plant types and carriers; see etdataset-public/eu_datasets/power_plants/20241018_power_plants_NO_RS_CH.xlsx</v>
      </c>
    </row>
    <row r="127" spans="1:7" x14ac:dyDescent="0.2">
      <c r="A127" s="1" t="s">
        <v>798</v>
      </c>
      <c r="B127" s="1" t="s">
        <v>148</v>
      </c>
      <c r="C127" t="s">
        <v>1019</v>
      </c>
      <c r="D127" t="s">
        <v>81</v>
      </c>
      <c r="E127">
        <f>VLOOKUP($B127,enriched_corrected_CH!$A$29:$M$59,enriched_corrected_CH!$I$1,FALSE)</f>
        <v>0</v>
      </c>
      <c r="F127" s="1" t="s">
        <v>431</v>
      </c>
      <c r="G127" t="str">
        <f>_xlfn.CONCAT(F127,"; ",'general assumptions'!$B$8)</f>
        <v>Derived from energy balance; value derived from energy balance with aggregation of categories and carriers to ETM plant types and carriers; see etdataset-public/eu_datasets/power_plants/20241018_power_plants_NO_RS_CH.xlsx</v>
      </c>
    </row>
    <row r="128" spans="1:7" x14ac:dyDescent="0.2">
      <c r="A128" s="1" t="s">
        <v>799</v>
      </c>
      <c r="B128" s="1" t="s">
        <v>156</v>
      </c>
      <c r="C128" t="s">
        <v>1019</v>
      </c>
      <c r="D128" t="s">
        <v>81</v>
      </c>
      <c r="E128">
        <f>VLOOKUP($B128,enriched_corrected_CH!$A$29:$M$59,enriched_corrected_CH!$I$1,FALSE)</f>
        <v>0</v>
      </c>
      <c r="F128" s="1" t="s">
        <v>431</v>
      </c>
      <c r="G128" t="str">
        <f>_xlfn.CONCAT(F128,"; ",'general assumptions'!$B$8)</f>
        <v>Derived from energy balance; value derived from energy balance with aggregation of categories and carriers to ETM plant types and carriers; see etdataset-public/eu_datasets/power_plants/20241018_power_plants_NO_RS_CH.xlsx</v>
      </c>
    </row>
    <row r="129" spans="1:7" x14ac:dyDescent="0.2">
      <c r="A129" s="1" t="s">
        <v>800</v>
      </c>
      <c r="B129" s="1" t="s">
        <v>164</v>
      </c>
      <c r="C129" t="s">
        <v>1019</v>
      </c>
      <c r="D129" t="s">
        <v>81</v>
      </c>
      <c r="E129">
        <f>VLOOKUP($B129,enriched_corrected_CH!$A$29:$M$59,enriched_corrected_CH!$I$1,FALSE)</f>
        <v>0</v>
      </c>
      <c r="F129" s="1" t="s">
        <v>431</v>
      </c>
      <c r="G129" t="str">
        <f>_xlfn.CONCAT(F129,"; ",'general assumptions'!$B$8)</f>
        <v>Derived from energy balance; value derived from energy balance with aggregation of categories and carriers to ETM plant types and carriers; see etdataset-public/eu_datasets/power_plants/20241018_power_plants_NO_RS_CH.xlsx</v>
      </c>
    </row>
    <row r="130" spans="1:7" x14ac:dyDescent="0.2">
      <c r="A130" s="1" t="s">
        <v>251</v>
      </c>
      <c r="B130" t="s">
        <v>94</v>
      </c>
      <c r="C130" t="s">
        <v>426</v>
      </c>
      <c r="D130" t="s">
        <v>413</v>
      </c>
      <c r="E130">
        <f>VLOOKUP($B130,enriched_corrected_CH!$A$60:$M$89,enriched_corrected_CH!$F$1,FALSE)*100</f>
        <v>40</v>
      </c>
      <c r="F130" t="s">
        <v>430</v>
      </c>
      <c r="G130" t="str">
        <f>_xlfn.CONCAT(F130,"; ",'general assumptions'!$B$8)</f>
        <v>Assumption; value derived from energy balance with aggregation of categories and carriers to ETM plant types and carriers; see etdataset-public/eu_datasets/power_plants/20241018_power_plants_NO_RS_CH.xlsx</v>
      </c>
    </row>
    <row r="131" spans="1:7" x14ac:dyDescent="0.2">
      <c r="A131" s="1" t="s">
        <v>252</v>
      </c>
      <c r="B131" t="s">
        <v>114</v>
      </c>
      <c r="C131" t="s">
        <v>426</v>
      </c>
      <c r="D131" t="s">
        <v>413</v>
      </c>
      <c r="E131">
        <f>VLOOKUP($B131,enriched_corrected_CH!$A$60:$M$89,enriched_corrected_CH!$F$1,FALSE)*100</f>
        <v>40</v>
      </c>
      <c r="F131" t="s">
        <v>430</v>
      </c>
      <c r="G131" t="str">
        <f>_xlfn.CONCAT(F131,"; ",'general assumptions'!$B$8)</f>
        <v>Assumption; value derived from energy balance with aggregation of categories and carriers to ETM plant types and carriers; see etdataset-public/eu_datasets/power_plants/20241018_power_plants_NO_RS_CH.xlsx</v>
      </c>
    </row>
    <row r="132" spans="1:7" x14ac:dyDescent="0.2">
      <c r="A132" s="1" t="s">
        <v>253</v>
      </c>
      <c r="B132" t="s">
        <v>92</v>
      </c>
      <c r="C132" t="s">
        <v>426</v>
      </c>
      <c r="D132" t="s">
        <v>413</v>
      </c>
      <c r="E132">
        <f>VLOOKUP($B132,enriched_corrected_CH!$A$60:$M$89,enriched_corrected_CH!$F$1,FALSE)*100</f>
        <v>40</v>
      </c>
      <c r="F132" t="s">
        <v>430</v>
      </c>
      <c r="G132" t="str">
        <f>_xlfn.CONCAT(F132,"; ",'general assumptions'!$B$8)</f>
        <v>Assumption; value derived from energy balance with aggregation of categories and carriers to ETM plant types and carriers; see etdataset-public/eu_datasets/power_plants/20241018_power_plants_NO_RS_CH.xlsx</v>
      </c>
    </row>
    <row r="133" spans="1:7" x14ac:dyDescent="0.2">
      <c r="A133" s="1" t="s">
        <v>254</v>
      </c>
      <c r="B133" t="s">
        <v>112</v>
      </c>
      <c r="C133" t="s">
        <v>426</v>
      </c>
      <c r="D133" t="s">
        <v>413</v>
      </c>
      <c r="E133">
        <f>VLOOKUP($B133,enriched_corrected_CH!$A$60:$M$89,enriched_corrected_CH!$F$1,FALSE)*100</f>
        <v>40</v>
      </c>
      <c r="F133" t="s">
        <v>430</v>
      </c>
      <c r="G133" t="str">
        <f>_xlfn.CONCAT(F133,"; ",'general assumptions'!$B$8)</f>
        <v>Assumption; value derived from energy balance with aggregation of categories and carriers to ETM plant types and carriers; see etdataset-public/eu_datasets/power_plants/20241018_power_plants_NO_RS_CH.xlsx</v>
      </c>
    </row>
    <row r="134" spans="1:7" x14ac:dyDescent="0.2">
      <c r="A134" s="1" t="s">
        <v>255</v>
      </c>
      <c r="B134" t="s">
        <v>35</v>
      </c>
      <c r="C134" t="s">
        <v>426</v>
      </c>
      <c r="D134" t="s">
        <v>413</v>
      </c>
      <c r="E134">
        <f>VLOOKUP($B134,enriched_corrected_CH!$A$60:$M$89,enriched_corrected_CH!$F$1,FALSE)*100</f>
        <v>33.5</v>
      </c>
      <c r="F134" t="s">
        <v>431</v>
      </c>
      <c r="G134" t="str">
        <f>_xlfn.CONCAT(F134,"; ",'general assumptions'!$B$8)</f>
        <v>Derived from energy balance; value derived from energy balance with aggregation of categories and carriers to ETM plant types and carriers; see etdataset-public/eu_datasets/power_plants/20241018_power_plants_NO_RS_CH.xlsx</v>
      </c>
    </row>
    <row r="135" spans="1:7" x14ac:dyDescent="0.2">
      <c r="A135" s="1" t="s">
        <v>256</v>
      </c>
      <c r="B135" t="s">
        <v>119</v>
      </c>
      <c r="C135" t="s">
        <v>426</v>
      </c>
      <c r="D135" t="s">
        <v>413</v>
      </c>
      <c r="E135">
        <f>VLOOKUP($B135,enriched_corrected_CH!$A$60:$M$89,enriched_corrected_CH!$F$1,FALSE)*100</f>
        <v>40</v>
      </c>
      <c r="F135" t="s">
        <v>430</v>
      </c>
      <c r="G135" t="str">
        <f>_xlfn.CONCAT(F135,"; ",'general assumptions'!$B$8)</f>
        <v>Assumption; value derived from energy balance with aggregation of categories and carriers to ETM plant types and carriers; see etdataset-public/eu_datasets/power_plants/20241018_power_plants_NO_RS_CH.xlsx</v>
      </c>
    </row>
    <row r="136" spans="1:7" x14ac:dyDescent="0.2">
      <c r="A136" s="1" t="s">
        <v>257</v>
      </c>
      <c r="B136" t="s">
        <v>176</v>
      </c>
      <c r="C136" t="s">
        <v>426</v>
      </c>
      <c r="D136" t="s">
        <v>413</v>
      </c>
      <c r="E136">
        <f>VLOOKUP($B136,enriched_corrected_CH!$A$60:$M$89,enriched_corrected_CH!$F$1,FALSE)*100</f>
        <v>40</v>
      </c>
      <c r="F136" t="s">
        <v>430</v>
      </c>
      <c r="G136" t="str">
        <f>_xlfn.CONCAT(F136,"; ",'general assumptions'!$B$8)</f>
        <v>Assumption; value derived from energy balance with aggregation of categories and carriers to ETM plant types and carriers; see etdataset-public/eu_datasets/power_plants/20241018_power_plants_NO_RS_CH.xlsx</v>
      </c>
    </row>
    <row r="137" spans="1:7" x14ac:dyDescent="0.2">
      <c r="A137" s="1" t="s">
        <v>258</v>
      </c>
      <c r="B137" t="s">
        <v>177</v>
      </c>
      <c r="C137" t="s">
        <v>426</v>
      </c>
      <c r="D137" t="s">
        <v>413</v>
      </c>
      <c r="E137">
        <f>VLOOKUP($B137,enriched_corrected_CH!$A$60:$M$89,enriched_corrected_CH!$F$1,FALSE)*100</f>
        <v>40</v>
      </c>
      <c r="F137" t="s">
        <v>430</v>
      </c>
      <c r="G137" t="str">
        <f>_xlfn.CONCAT(F137,"; ",'general assumptions'!$B$8)</f>
        <v>Assumption; value derived from energy balance with aggregation of categories and carriers to ETM plant types and carriers; see etdataset-public/eu_datasets/power_plants/20241018_power_plants_NO_RS_CH.xlsx</v>
      </c>
    </row>
    <row r="138" spans="1:7" x14ac:dyDescent="0.2">
      <c r="A138" s="1" t="s">
        <v>259</v>
      </c>
      <c r="B138" t="s">
        <v>212</v>
      </c>
      <c r="C138" t="s">
        <v>426</v>
      </c>
      <c r="D138" t="s">
        <v>413</v>
      </c>
      <c r="E138">
        <f>VLOOKUP($B138,enriched_corrected_CH!$A$60:$M$89,enriched_corrected_CH!$F$1,FALSE)*100</f>
        <v>40</v>
      </c>
      <c r="F138" t="s">
        <v>430</v>
      </c>
      <c r="G138" t="str">
        <f>_xlfn.CONCAT(F138,"; ",'general assumptions'!$B$8)</f>
        <v>Assumption; value derived from energy balance with aggregation of categories and carriers to ETM plant types and carriers; see etdataset-public/eu_datasets/power_plants/20241018_power_plants_NO_RS_CH.xlsx</v>
      </c>
    </row>
    <row r="139" spans="1:7" x14ac:dyDescent="0.2">
      <c r="A139" s="1" t="s">
        <v>260</v>
      </c>
      <c r="B139" t="s">
        <v>84</v>
      </c>
      <c r="C139" t="s">
        <v>426</v>
      </c>
      <c r="D139" t="s">
        <v>413</v>
      </c>
      <c r="E139">
        <f>VLOOKUP($B139,enriched_corrected_CH!$A$60:$M$89,enriched_corrected_CH!$F$1,FALSE)*100</f>
        <v>40</v>
      </c>
      <c r="F139" t="s">
        <v>430</v>
      </c>
      <c r="G139" t="str">
        <f>_xlfn.CONCAT(F139,"; ",'general assumptions'!$B$8)</f>
        <v>Assumption; value derived from energy balance with aggregation of categories and carriers to ETM plant types and carriers; see etdataset-public/eu_datasets/power_plants/20241018_power_plants_NO_RS_CH.xlsx</v>
      </c>
    </row>
    <row r="140" spans="1:7" x14ac:dyDescent="0.2">
      <c r="A140" s="1" t="s">
        <v>261</v>
      </c>
      <c r="B140" t="s">
        <v>210</v>
      </c>
      <c r="C140" t="s">
        <v>426</v>
      </c>
      <c r="D140" t="s">
        <v>413</v>
      </c>
      <c r="E140">
        <f>VLOOKUP($B140,enriched_corrected_CH!$A$60:$M$89,enriched_corrected_CH!$F$1,FALSE)*100</f>
        <v>40</v>
      </c>
      <c r="F140" t="s">
        <v>430</v>
      </c>
      <c r="G140" t="str">
        <f>_xlfn.CONCAT(F140,"; ",'general assumptions'!$B$8)</f>
        <v>Assumption; value derived from energy balance with aggregation of categories and carriers to ETM plant types and carriers; see etdataset-public/eu_datasets/power_plants/20241018_power_plants_NO_RS_CH.xlsx</v>
      </c>
    </row>
    <row r="141" spans="1:7" x14ac:dyDescent="0.2">
      <c r="A141" s="1" t="s">
        <v>262</v>
      </c>
      <c r="B141" t="s">
        <v>129</v>
      </c>
      <c r="C141" t="s">
        <v>426</v>
      </c>
      <c r="D141" t="s">
        <v>413</v>
      </c>
      <c r="E141">
        <f>VLOOKUP($B141,enriched_corrected_CH!$A$60:$M$89,enriched_corrected_CH!$F$1,FALSE)*100</f>
        <v>40</v>
      </c>
      <c r="F141" t="s">
        <v>430</v>
      </c>
      <c r="G141" t="str">
        <f>_xlfn.CONCAT(F141,"; ",'general assumptions'!$B$8)</f>
        <v>Assumption; value derived from energy balance with aggregation of categories and carriers to ETM plant types and carriers; see etdataset-public/eu_datasets/power_plants/20241018_power_plants_NO_RS_CH.xlsx</v>
      </c>
    </row>
    <row r="142" spans="1:7" x14ac:dyDescent="0.2">
      <c r="A142" s="1" t="s">
        <v>263</v>
      </c>
      <c r="B142" t="s">
        <v>185</v>
      </c>
      <c r="C142" t="s">
        <v>426</v>
      </c>
      <c r="D142" t="s">
        <v>413</v>
      </c>
      <c r="E142">
        <f>VLOOKUP($B142,enriched_corrected_CH!$A$60:$M$89,enriched_corrected_CH!$F$1,FALSE)*100</f>
        <v>40</v>
      </c>
      <c r="F142" t="s">
        <v>430</v>
      </c>
      <c r="G142" t="str">
        <f>_xlfn.CONCAT(F142,"; ",'general assumptions'!$B$8)</f>
        <v>Assumption; value derived from energy balance with aggregation of categories and carriers to ETM plant types and carriers; see etdataset-public/eu_datasets/power_plants/20241018_power_plants_NO_RS_CH.xlsx</v>
      </c>
    </row>
    <row r="143" spans="1:7" x14ac:dyDescent="0.2">
      <c r="A143" s="1" t="s">
        <v>264</v>
      </c>
      <c r="B143" t="s">
        <v>183</v>
      </c>
      <c r="C143" t="s">
        <v>426</v>
      </c>
      <c r="D143" t="s">
        <v>413</v>
      </c>
      <c r="E143">
        <f>VLOOKUP($B143,enriched_corrected_CH!$A$60:$M$89,enriched_corrected_CH!$F$1,FALSE)*100</f>
        <v>40</v>
      </c>
      <c r="F143" t="s">
        <v>430</v>
      </c>
      <c r="G143" t="str">
        <f>_xlfn.CONCAT(F143,"; ",'general assumptions'!$B$8)</f>
        <v>Assumption; value derived from energy balance with aggregation of categories and carriers to ETM plant types and carriers; see etdataset-public/eu_datasets/power_plants/20241018_power_plants_NO_RS_CH.xlsx</v>
      </c>
    </row>
    <row r="144" spans="1:7" x14ac:dyDescent="0.2">
      <c r="A144" s="1" t="s">
        <v>265</v>
      </c>
      <c r="B144" t="s">
        <v>96</v>
      </c>
      <c r="C144" t="s">
        <v>426</v>
      </c>
      <c r="D144" t="s">
        <v>413</v>
      </c>
      <c r="E144">
        <f>VLOOKUP($B144,enriched_corrected_CH!$A$60:$M$89,enriched_corrected_CH!$F$1,FALSE)*100</f>
        <v>40</v>
      </c>
      <c r="F144" t="s">
        <v>430</v>
      </c>
      <c r="G144" t="str">
        <f>_xlfn.CONCAT(F144,"; ",'general assumptions'!$B$8)</f>
        <v>Assumption; value derived from energy balance with aggregation of categories and carriers to ETM plant types and carriers; see etdataset-public/eu_datasets/power_plants/20241018_power_plants_NO_RS_CH.xlsx</v>
      </c>
    </row>
    <row r="145" spans="1:7" x14ac:dyDescent="0.2">
      <c r="A145" s="1" t="s">
        <v>266</v>
      </c>
      <c r="B145" t="s">
        <v>34</v>
      </c>
      <c r="C145" t="s">
        <v>426</v>
      </c>
      <c r="D145" t="s">
        <v>413</v>
      </c>
      <c r="E145">
        <f>VLOOKUP($B145,enriched_corrected_CH!$A$60:$M$89,enriched_corrected_CH!$F$1,FALSE)*100</f>
        <v>40</v>
      </c>
      <c r="F145" t="s">
        <v>430</v>
      </c>
      <c r="G145" t="str">
        <f>_xlfn.CONCAT(F145,"; ",'general assumptions'!$B$8)</f>
        <v>Assumption; value derived from energy balance with aggregation of categories and carriers to ETM plant types and carriers; see etdataset-public/eu_datasets/power_plants/20241018_power_plants_NO_RS_CH.xlsx</v>
      </c>
    </row>
    <row r="146" spans="1:7" x14ac:dyDescent="0.2">
      <c r="A146" s="1" t="s">
        <v>267</v>
      </c>
      <c r="B146" t="s">
        <v>168</v>
      </c>
      <c r="C146" t="s">
        <v>426</v>
      </c>
      <c r="D146" t="s">
        <v>413</v>
      </c>
      <c r="E146">
        <f>VLOOKUP($B146,enriched_corrected_CH!$A$60:$M$89,enriched_corrected_CH!$F$1,FALSE)*100</f>
        <v>40</v>
      </c>
      <c r="F146" t="s">
        <v>430</v>
      </c>
      <c r="G146" t="str">
        <f>_xlfn.CONCAT(F146,"; ",'general assumptions'!$B$8)</f>
        <v>Assumption; value derived from energy balance with aggregation of categories and carriers to ETM plant types and carriers; see etdataset-public/eu_datasets/power_plants/20241018_power_plants_NO_RS_CH.xlsx</v>
      </c>
    </row>
    <row r="147" spans="1:7" x14ac:dyDescent="0.2">
      <c r="A147" s="1" t="s">
        <v>268</v>
      </c>
      <c r="B147" t="s">
        <v>121</v>
      </c>
      <c r="C147" t="s">
        <v>426</v>
      </c>
      <c r="D147" t="s">
        <v>413</v>
      </c>
      <c r="E147">
        <f>VLOOKUP($B147,enriched_corrected_CH!$A$60:$M$89,enriched_corrected_CH!$F$1,FALSE)*100</f>
        <v>40</v>
      </c>
      <c r="F147" t="s">
        <v>430</v>
      </c>
      <c r="G147" t="str">
        <f>_xlfn.CONCAT(F147,"; ",'general assumptions'!$B$8)</f>
        <v>Assumption; value derived from energy balance with aggregation of categories and carriers to ETM plant types and carriers; see etdataset-public/eu_datasets/power_plants/20241018_power_plants_NO_RS_CH.xlsx</v>
      </c>
    </row>
    <row r="148" spans="1:7" x14ac:dyDescent="0.2">
      <c r="A148" s="1" t="s">
        <v>269</v>
      </c>
      <c r="B148" t="s">
        <v>170</v>
      </c>
      <c r="C148" t="s">
        <v>426</v>
      </c>
      <c r="D148" t="s">
        <v>413</v>
      </c>
      <c r="E148">
        <f>VLOOKUP($B148,enriched_corrected_CH!$A$60:$M$89,enriched_corrected_CH!$F$1,FALSE)*100</f>
        <v>40</v>
      </c>
      <c r="F148" t="s">
        <v>430</v>
      </c>
      <c r="G148" t="str">
        <f>_xlfn.CONCAT(F148,"; ",'general assumptions'!$B$8)</f>
        <v>Assumption; value derived from energy balance with aggregation of categories and carriers to ETM plant types and carriers; see etdataset-public/eu_datasets/power_plants/20241018_power_plants_NO_RS_CH.xlsx</v>
      </c>
    </row>
    <row r="149" spans="1:7" x14ac:dyDescent="0.2">
      <c r="A149" s="1" t="s">
        <v>296</v>
      </c>
      <c r="B149" t="s">
        <v>94</v>
      </c>
      <c r="C149" t="s">
        <v>424</v>
      </c>
      <c r="D149" t="s">
        <v>413</v>
      </c>
      <c r="E149">
        <f>VLOOKUP($B149,enriched_corrected_CH!$A$60:$M$89,enriched_corrected_CH!$J$1,FALSE)</f>
        <v>0</v>
      </c>
      <c r="F149" t="s">
        <v>431</v>
      </c>
      <c r="G149" t="str">
        <f>_xlfn.CONCAT(F149,"; ",'general assumptions'!$B$8)</f>
        <v>Derived from energy balance; value derived from energy balance with aggregation of categories and carriers to ETM plant types and carriers; see etdataset-public/eu_datasets/power_plants/20241018_power_plants_NO_RS_CH.xlsx</v>
      </c>
    </row>
    <row r="150" spans="1:7" x14ac:dyDescent="0.2">
      <c r="A150" s="1" t="s">
        <v>297</v>
      </c>
      <c r="B150" t="s">
        <v>114</v>
      </c>
      <c r="C150" t="s">
        <v>424</v>
      </c>
      <c r="D150" t="s">
        <v>413</v>
      </c>
      <c r="E150">
        <f>VLOOKUP($B150,enriched_corrected_CH!$A$60:$M$89,enriched_corrected_CH!$J$1,FALSE)</f>
        <v>0</v>
      </c>
      <c r="F150" t="s">
        <v>431</v>
      </c>
      <c r="G150" t="str">
        <f>_xlfn.CONCAT(F150,"; ",'general assumptions'!$B$8)</f>
        <v>Derived from energy balance; value derived from energy balance with aggregation of categories and carriers to ETM plant types and carriers; see etdataset-public/eu_datasets/power_plants/20241018_power_plants_NO_RS_CH.xlsx</v>
      </c>
    </row>
    <row r="151" spans="1:7" x14ac:dyDescent="0.2">
      <c r="A151" s="1" t="s">
        <v>298</v>
      </c>
      <c r="B151" t="s">
        <v>92</v>
      </c>
      <c r="C151" t="s">
        <v>424</v>
      </c>
      <c r="D151" t="s">
        <v>413</v>
      </c>
      <c r="E151">
        <f>VLOOKUP($B151,enriched_corrected_CH!$A$60:$M$89,enriched_corrected_CH!$J$1,FALSE)</f>
        <v>0</v>
      </c>
      <c r="F151" t="s">
        <v>431</v>
      </c>
      <c r="G151" t="str">
        <f>_xlfn.CONCAT(F151,"; ",'general assumptions'!$B$8)</f>
        <v>Derived from energy balance; value derived from energy balance with aggregation of categories and carriers to ETM plant types and carriers; see etdataset-public/eu_datasets/power_plants/20241018_power_plants_NO_RS_CH.xlsx</v>
      </c>
    </row>
    <row r="152" spans="1:7" x14ac:dyDescent="0.2">
      <c r="A152" s="1" t="s">
        <v>299</v>
      </c>
      <c r="B152" t="s">
        <v>112</v>
      </c>
      <c r="C152" t="s">
        <v>424</v>
      </c>
      <c r="D152" t="s">
        <v>413</v>
      </c>
      <c r="E152">
        <f>VLOOKUP($B152,enriched_corrected_CH!$A$60:$M$89,enriched_corrected_CH!$J$1,FALSE)</f>
        <v>1385.136</v>
      </c>
      <c r="F152" t="s">
        <v>431</v>
      </c>
      <c r="G152" t="str">
        <f>_xlfn.CONCAT(F152,"; ",'general assumptions'!$B$8)</f>
        <v>Derived from energy balance; value derived from energy balance with aggregation of categories and carriers to ETM plant types and carriers; see etdataset-public/eu_datasets/power_plants/20241018_power_plants_NO_RS_CH.xlsx</v>
      </c>
    </row>
    <row r="153" spans="1:7" x14ac:dyDescent="0.2">
      <c r="A153" s="1" t="s">
        <v>300</v>
      </c>
      <c r="B153" t="s">
        <v>35</v>
      </c>
      <c r="C153" t="s">
        <v>424</v>
      </c>
      <c r="D153" t="s">
        <v>413</v>
      </c>
      <c r="E153">
        <f>VLOOKUP($B153,enriched_corrected_CH!$A$60:$M$89,enriched_corrected_CH!$J$1,FALSE)</f>
        <v>37.692</v>
      </c>
      <c r="F153" t="s">
        <v>431</v>
      </c>
      <c r="G153" t="str">
        <f>_xlfn.CONCAT(F153,"; ",'general assumptions'!$B$8)</f>
        <v>Derived from energy balance; value derived from energy balance with aggregation of categories and carriers to ETM plant types and carriers; see etdataset-public/eu_datasets/power_plants/20241018_power_plants_NO_RS_CH.xlsx</v>
      </c>
    </row>
    <row r="154" spans="1:7" x14ac:dyDescent="0.2">
      <c r="A154" s="1" t="s">
        <v>301</v>
      </c>
      <c r="B154" t="s">
        <v>119</v>
      </c>
      <c r="C154" t="s">
        <v>424</v>
      </c>
      <c r="D154" t="s">
        <v>413</v>
      </c>
      <c r="E154">
        <f>VLOOKUP($B154,enriched_corrected_CH!$A$60:$M$89,enriched_corrected_CH!$J$1,FALSE)</f>
        <v>0</v>
      </c>
      <c r="F154" t="s">
        <v>431</v>
      </c>
      <c r="G154" t="str">
        <f>_xlfn.CONCAT(F154,"; ",'general assumptions'!$B$8)</f>
        <v>Derived from energy balance; value derived from energy balance with aggregation of categories and carriers to ETM plant types and carriers; see etdataset-public/eu_datasets/power_plants/20241018_power_plants_NO_RS_CH.xlsx</v>
      </c>
    </row>
    <row r="155" spans="1:7" x14ac:dyDescent="0.2">
      <c r="A155" s="1" t="s">
        <v>399</v>
      </c>
      <c r="B155" t="s">
        <v>136</v>
      </c>
      <c r="C155" t="s">
        <v>424</v>
      </c>
      <c r="D155" t="s">
        <v>413</v>
      </c>
      <c r="E155">
        <f>VLOOKUP($B155,enriched_corrected_CH!$A$60:$M$89,enriched_corrected_CH!$J$1,FALSE)</f>
        <v>0</v>
      </c>
      <c r="F155" t="s">
        <v>431</v>
      </c>
      <c r="G155" t="str">
        <f>_xlfn.CONCAT(F155,"; ",'general assumptions'!$B$8)</f>
        <v>Derived from energy balance; value derived from energy balance with aggregation of categories and carriers to ETM plant types and carriers; see etdataset-public/eu_datasets/power_plants/20241018_power_plants_NO_RS_CH.xlsx</v>
      </c>
    </row>
    <row r="156" spans="1:7" x14ac:dyDescent="0.2">
      <c r="A156" s="1" t="s">
        <v>400</v>
      </c>
      <c r="B156" t="s">
        <v>43</v>
      </c>
      <c r="C156" t="s">
        <v>424</v>
      </c>
      <c r="D156" t="s">
        <v>413</v>
      </c>
      <c r="E156">
        <f>VLOOKUP($B156,enriched_corrected_CH!$A$60:$M$89,enriched_corrected_CH!$J$1,FALSE)</f>
        <v>130092.5</v>
      </c>
      <c r="F156" t="s">
        <v>431</v>
      </c>
      <c r="G156" t="str">
        <f>_xlfn.CONCAT(F156,"; ",'general assumptions'!$B$8)</f>
        <v>Derived from energy balance; value derived from energy balance with aggregation of categories and carriers to ETM plant types and carriers; see etdataset-public/eu_datasets/power_plants/20241018_power_plants_NO_RS_CH.xlsx</v>
      </c>
    </row>
    <row r="157" spans="1:7" x14ac:dyDescent="0.2">
      <c r="A157" s="1" t="s">
        <v>401</v>
      </c>
      <c r="B157" t="s">
        <v>44</v>
      </c>
      <c r="C157" t="s">
        <v>424</v>
      </c>
      <c r="D157" t="s">
        <v>413</v>
      </c>
      <c r="E157">
        <f>VLOOKUP($B157,enriched_corrected_CH!$A$60:$M$89,enriched_corrected_CH!$J$1,FALSE)</f>
        <v>6849.81</v>
      </c>
      <c r="F157" t="s">
        <v>431</v>
      </c>
      <c r="G157" t="str">
        <f>_xlfn.CONCAT(F157,"; ",'general assumptions'!$B$8)</f>
        <v>Derived from energy balance; value derived from energy balance with aggregation of categories and carriers to ETM plant types and carriers; see etdataset-public/eu_datasets/power_plants/20241018_power_plants_NO_RS_CH.xlsx</v>
      </c>
    </row>
    <row r="158" spans="1:7" x14ac:dyDescent="0.2">
      <c r="A158" s="1" t="s">
        <v>302</v>
      </c>
      <c r="B158" t="s">
        <v>176</v>
      </c>
      <c r="C158" t="s">
        <v>424</v>
      </c>
      <c r="D158" t="s">
        <v>413</v>
      </c>
      <c r="E158">
        <f>VLOOKUP($B158,enriched_corrected_CH!$A$60:$M$89,enriched_corrected_CH!$J$1,FALSE)</f>
        <v>115276.8</v>
      </c>
      <c r="F158" t="s">
        <v>431</v>
      </c>
      <c r="G158" t="str">
        <f>_xlfn.CONCAT(F158,"; ",'general assumptions'!$B$8)</f>
        <v>Derived from energy balance; value derived from energy balance with aggregation of categories and carriers to ETM plant types and carriers; see etdataset-public/eu_datasets/power_plants/20241018_power_plants_NO_RS_CH.xlsx</v>
      </c>
    </row>
    <row r="159" spans="1:7" x14ac:dyDescent="0.2">
      <c r="A159" s="1" t="s">
        <v>303</v>
      </c>
      <c r="B159" t="s">
        <v>177</v>
      </c>
      <c r="C159" t="s">
        <v>424</v>
      </c>
      <c r="D159" t="s">
        <v>413</v>
      </c>
      <c r="E159">
        <f>VLOOKUP($B159,enriched_corrected_CH!$A$60:$M$89,enriched_corrected_CH!$J$1,FALSE)</f>
        <v>0</v>
      </c>
      <c r="F159" t="s">
        <v>431</v>
      </c>
      <c r="G159" t="str">
        <f>_xlfn.CONCAT(F159,"; ",'general assumptions'!$B$8)</f>
        <v>Derived from energy balance; value derived from energy balance with aggregation of categories and carriers to ETM plant types and carriers; see etdataset-public/eu_datasets/power_plants/20241018_power_plants_NO_RS_CH.xlsx</v>
      </c>
    </row>
    <row r="160" spans="1:7" x14ac:dyDescent="0.2">
      <c r="A160" s="1" t="s">
        <v>402</v>
      </c>
      <c r="B160" t="s">
        <v>103</v>
      </c>
      <c r="C160" t="s">
        <v>424</v>
      </c>
      <c r="D160" t="s">
        <v>413</v>
      </c>
      <c r="E160">
        <f>VLOOKUP($B160,enriched_corrected_CH!$A$60:$M$89,enriched_corrected_CH!$J$1,FALSE)</f>
        <v>0</v>
      </c>
      <c r="F160" t="s">
        <v>431</v>
      </c>
      <c r="G160" t="str">
        <f>_xlfn.CONCAT(F160,"; ",'general assumptions'!$B$8)</f>
        <v>Derived from energy balance; value derived from energy balance with aggregation of categories and carriers to ETM plant types and carriers; see etdataset-public/eu_datasets/power_plants/20241018_power_plants_NO_RS_CH.xlsx</v>
      </c>
    </row>
    <row r="161" spans="1:7" x14ac:dyDescent="0.2">
      <c r="A161" s="1" t="s">
        <v>403</v>
      </c>
      <c r="B161" t="s">
        <v>197</v>
      </c>
      <c r="C161" t="s">
        <v>424</v>
      </c>
      <c r="D161" t="s">
        <v>413</v>
      </c>
      <c r="E161">
        <f>VLOOKUP($B161,enriched_corrected_CH!$A$60:$M$89,enriched_corrected_CH!$J$1,FALSE)</f>
        <v>7839.6120000000001</v>
      </c>
      <c r="F161" t="s">
        <v>431</v>
      </c>
      <c r="G161" t="str">
        <f>_xlfn.CONCAT(F161,"; ",'general assumptions'!$B$8)</f>
        <v>Derived from energy balance; value derived from energy balance with aggregation of categories and carriers to ETM plant types and carriers; see etdataset-public/eu_datasets/power_plants/20241018_power_plants_NO_RS_CH.xlsx</v>
      </c>
    </row>
    <row r="162" spans="1:7" x14ac:dyDescent="0.2">
      <c r="A162" s="1" t="s">
        <v>404</v>
      </c>
      <c r="B162" t="s">
        <v>212</v>
      </c>
      <c r="C162" t="s">
        <v>424</v>
      </c>
      <c r="D162" t="s">
        <v>413</v>
      </c>
      <c r="E162">
        <f>VLOOKUP($B162,enriched_corrected_CH!$A$60:$M$89,enriched_corrected_CH!$J$1,FALSE)</f>
        <v>0</v>
      </c>
      <c r="F162" t="s">
        <v>431</v>
      </c>
      <c r="G162" t="str">
        <f>_xlfn.CONCAT(F162,"; ",'general assumptions'!$B$8)</f>
        <v>Derived from energy balance; value derived from energy balance with aggregation of categories and carriers to ETM plant types and carriers; see etdataset-public/eu_datasets/power_plants/20241018_power_plants_NO_RS_CH.xlsx</v>
      </c>
    </row>
    <row r="163" spans="1:7" x14ac:dyDescent="0.2">
      <c r="A163" s="1" t="s">
        <v>304</v>
      </c>
      <c r="B163" t="s">
        <v>84</v>
      </c>
      <c r="C163" t="s">
        <v>424</v>
      </c>
      <c r="D163" t="s">
        <v>413</v>
      </c>
      <c r="E163">
        <f>VLOOKUP($B163,enriched_corrected_CH!$A$60:$M$89,enriched_corrected_CH!$J$1,FALSE)</f>
        <v>0</v>
      </c>
      <c r="F163" t="s">
        <v>431</v>
      </c>
      <c r="G163" t="str">
        <f>_xlfn.CONCAT(F163,"; ",'general assumptions'!$B$8)</f>
        <v>Derived from energy balance; value derived from energy balance with aggregation of categories and carriers to ETM plant types and carriers; see etdataset-public/eu_datasets/power_plants/20241018_power_plants_NO_RS_CH.xlsx</v>
      </c>
    </row>
    <row r="164" spans="1:7" x14ac:dyDescent="0.2">
      <c r="A164" s="1" t="s">
        <v>405</v>
      </c>
      <c r="B164" t="s">
        <v>210</v>
      </c>
      <c r="C164" t="s">
        <v>424</v>
      </c>
      <c r="D164" t="s">
        <v>413</v>
      </c>
      <c r="E164">
        <f>VLOOKUP($B164,enriched_corrected_CH!$A$60:$M$89,enriched_corrected_CH!$J$1,FALSE)</f>
        <v>5.3280000000000003</v>
      </c>
      <c r="F164" t="s">
        <v>431</v>
      </c>
      <c r="G164" t="str">
        <f>_xlfn.CONCAT(F164,"; ",'general assumptions'!$B$8)</f>
        <v>Derived from energy balance; value derived from energy balance with aggregation of categories and carriers to ETM plant types and carriers; see etdataset-public/eu_datasets/power_plants/20241018_power_plants_NO_RS_CH.xlsx</v>
      </c>
    </row>
    <row r="165" spans="1:7" x14ac:dyDescent="0.2">
      <c r="A165" s="1" t="s">
        <v>305</v>
      </c>
      <c r="B165" t="s">
        <v>129</v>
      </c>
      <c r="C165" t="s">
        <v>424</v>
      </c>
      <c r="D165" t="s">
        <v>413</v>
      </c>
      <c r="E165">
        <f>VLOOKUP($B165,enriched_corrected_CH!$A$60:$M$89,enriched_corrected_CH!$J$1,FALSE)</f>
        <v>0</v>
      </c>
      <c r="F165" t="s">
        <v>431</v>
      </c>
      <c r="G165" t="str">
        <f>_xlfn.CONCAT(F165,"; ",'general assumptions'!$B$8)</f>
        <v>Derived from energy balance; value derived from energy balance with aggregation of categories and carriers to ETM plant types and carriers; see etdataset-public/eu_datasets/power_plants/20241018_power_plants_NO_RS_CH.xlsx</v>
      </c>
    </row>
    <row r="166" spans="1:7" x14ac:dyDescent="0.2">
      <c r="A166" s="1" t="s">
        <v>306</v>
      </c>
      <c r="B166" t="s">
        <v>185</v>
      </c>
      <c r="C166" t="s">
        <v>424</v>
      </c>
      <c r="D166" t="s">
        <v>413</v>
      </c>
      <c r="E166">
        <f>VLOOKUP($B166,enriched_corrected_CH!$A$60:$M$89,enriched_corrected_CH!$J$1,FALSE)</f>
        <v>0</v>
      </c>
      <c r="F166" t="s">
        <v>431</v>
      </c>
      <c r="G166" t="str">
        <f>_xlfn.CONCAT(F166,"; ",'general assumptions'!$B$8)</f>
        <v>Derived from energy balance; value derived from energy balance with aggregation of categories and carriers to ETM plant types and carriers; see etdataset-public/eu_datasets/power_plants/20241018_power_plants_NO_RS_CH.xlsx</v>
      </c>
    </row>
    <row r="167" spans="1:7" x14ac:dyDescent="0.2">
      <c r="A167" s="1" t="s">
        <v>307</v>
      </c>
      <c r="B167" t="s">
        <v>183</v>
      </c>
      <c r="C167" t="s">
        <v>424</v>
      </c>
      <c r="D167" t="s">
        <v>413</v>
      </c>
      <c r="E167">
        <f>VLOOKUP($B167,enriched_corrected_CH!$A$60:$M$89,enriched_corrected_CH!$J$1,FALSE)</f>
        <v>0</v>
      </c>
      <c r="F167" t="s">
        <v>431</v>
      </c>
      <c r="G167" t="str">
        <f>_xlfn.CONCAT(F167,"; ",'general assumptions'!$B$8)</f>
        <v>Derived from energy balance; value derived from energy balance with aggregation of categories and carriers to ETM plant types and carriers; see etdataset-public/eu_datasets/power_plants/20241018_power_plants_NO_RS_CH.xlsx</v>
      </c>
    </row>
    <row r="168" spans="1:7" x14ac:dyDescent="0.2">
      <c r="A168" s="1" t="s">
        <v>308</v>
      </c>
      <c r="B168" t="s">
        <v>96</v>
      </c>
      <c r="C168" t="s">
        <v>424</v>
      </c>
      <c r="D168" t="s">
        <v>413</v>
      </c>
      <c r="E168">
        <f>VLOOKUP($B168,enriched_corrected_CH!$A$60:$M$89,enriched_corrected_CH!$J$1,FALSE)</f>
        <v>0</v>
      </c>
      <c r="F168" t="s">
        <v>431</v>
      </c>
      <c r="G168" t="str">
        <f>_xlfn.CONCAT(F168,"; ",'general assumptions'!$B$8)</f>
        <v>Derived from energy balance; value derived from energy balance with aggregation of categories and carriers to ETM plant types and carriers; see etdataset-public/eu_datasets/power_plants/20241018_power_plants_NO_RS_CH.xlsx</v>
      </c>
    </row>
    <row r="169" spans="1:7" x14ac:dyDescent="0.2">
      <c r="A169" s="1" t="s">
        <v>309</v>
      </c>
      <c r="B169" t="s">
        <v>34</v>
      </c>
      <c r="C169" t="s">
        <v>424</v>
      </c>
      <c r="D169" t="s">
        <v>413</v>
      </c>
      <c r="E169">
        <f>VLOOKUP($B169,enriched_corrected_CH!$A$60:$M$89,enriched_corrected_CH!$J$1,FALSE)</f>
        <v>0</v>
      </c>
      <c r="F169" t="s">
        <v>431</v>
      </c>
      <c r="G169" t="str">
        <f>_xlfn.CONCAT(F169,"; ",'general assumptions'!$B$8)</f>
        <v>Derived from energy balance; value derived from energy balance with aggregation of categories and carriers to ETM plant types and carriers; see etdataset-public/eu_datasets/power_plants/20241018_power_plants_NO_RS_CH.xlsx</v>
      </c>
    </row>
    <row r="170" spans="1:7" x14ac:dyDescent="0.2">
      <c r="A170" s="1" t="s">
        <v>310</v>
      </c>
      <c r="B170" t="s">
        <v>168</v>
      </c>
      <c r="C170" t="s">
        <v>424</v>
      </c>
      <c r="D170" t="s">
        <v>413</v>
      </c>
      <c r="E170">
        <f>VLOOKUP($B170,enriched_corrected_CH!$A$60:$M$89,enriched_corrected_CH!$J$1,FALSE)</f>
        <v>0</v>
      </c>
      <c r="F170" t="s">
        <v>431</v>
      </c>
      <c r="G170" t="str">
        <f>_xlfn.CONCAT(F170,"; ",'general assumptions'!$B$8)</f>
        <v>Derived from energy balance; value derived from energy balance with aggregation of categories and carriers to ETM plant types and carriers; see etdataset-public/eu_datasets/power_plants/20241018_power_plants_NO_RS_CH.xlsx</v>
      </c>
    </row>
    <row r="171" spans="1:7" x14ac:dyDescent="0.2">
      <c r="A171" s="1" t="s">
        <v>311</v>
      </c>
      <c r="B171" t="s">
        <v>121</v>
      </c>
      <c r="C171" t="s">
        <v>424</v>
      </c>
      <c r="D171" t="s">
        <v>413</v>
      </c>
      <c r="E171">
        <f>VLOOKUP($B171,enriched_corrected_CH!$A$60:$M$89,enriched_corrected_CH!$J$1,FALSE)</f>
        <v>0</v>
      </c>
      <c r="F171" t="s">
        <v>431</v>
      </c>
      <c r="G171" t="str">
        <f>_xlfn.CONCAT(F171,"; ",'general assumptions'!$B$8)</f>
        <v>Derived from energy balance; value derived from energy balance with aggregation of categories and carriers to ETM plant types and carriers; see etdataset-public/eu_datasets/power_plants/20241018_power_plants_NO_RS_CH.xlsx</v>
      </c>
    </row>
    <row r="172" spans="1:7" x14ac:dyDescent="0.2">
      <c r="A172" s="1" t="s">
        <v>312</v>
      </c>
      <c r="B172" t="s">
        <v>170</v>
      </c>
      <c r="C172" t="s">
        <v>424</v>
      </c>
      <c r="D172" t="s">
        <v>413</v>
      </c>
      <c r="E172">
        <f>VLOOKUP($B172,enriched_corrected_CH!$A$60:$M$89,enriched_corrected_CH!$J$1,FALSE)</f>
        <v>0</v>
      </c>
      <c r="F172" t="s">
        <v>431</v>
      </c>
      <c r="G172" t="str">
        <f>_xlfn.CONCAT(F172,"; ",'general assumptions'!$B$8)</f>
        <v>Derived from energy balance; value derived from energy balance with aggregation of categories and carriers to ETM plant types and carriers; see etdataset-public/eu_datasets/power_plants/20241018_power_plants_NO_RS_CH.xlsx</v>
      </c>
    </row>
    <row r="173" spans="1:7" x14ac:dyDescent="0.2">
      <c r="A173" s="1" t="s">
        <v>406</v>
      </c>
      <c r="B173" t="s">
        <v>214</v>
      </c>
      <c r="C173" t="s">
        <v>424</v>
      </c>
      <c r="D173" t="s">
        <v>413</v>
      </c>
      <c r="E173">
        <f>VLOOKUP($B173,enriched_corrected_CH!$A$60:$M$89,enriched_corrected_CH!$J$1,FALSE)</f>
        <v>0</v>
      </c>
      <c r="F173" t="s">
        <v>431</v>
      </c>
      <c r="G173" t="str">
        <f>_xlfn.CONCAT(F173,"; ",'general assumptions'!$B$8)</f>
        <v>Derived from energy balance; value derived from energy balance with aggregation of categories and carriers to ETM plant types and carriers; see etdataset-public/eu_datasets/power_plants/20241018_power_plants_NO_RS_CH.xlsx</v>
      </c>
    </row>
    <row r="174" spans="1:7" x14ac:dyDescent="0.2">
      <c r="A174" s="1" t="s">
        <v>407</v>
      </c>
      <c r="B174" t="s">
        <v>45</v>
      </c>
      <c r="C174" t="s">
        <v>424</v>
      </c>
      <c r="D174" t="s">
        <v>413</v>
      </c>
      <c r="E174">
        <f>VLOOKUP($B174,enriched_corrected_CH!$A$60:$M$89,enriched_corrected_CH!$J$1,FALSE)</f>
        <v>525.31200000000001</v>
      </c>
      <c r="F174" t="s">
        <v>431</v>
      </c>
      <c r="G174" t="str">
        <f>_xlfn.CONCAT(F174,"; ",'general assumptions'!$B$8)</f>
        <v>Derived from energy balance; value derived from energy balance with aggregation of categories and carriers to ETM plant types and carriers; see etdataset-public/eu_datasets/power_plants/20241018_power_plants_NO_RS_CH.xlsx</v>
      </c>
    </row>
    <row r="175" spans="1:7" x14ac:dyDescent="0.2">
      <c r="A175" s="1" t="s">
        <v>408</v>
      </c>
      <c r="B175" t="s">
        <v>217</v>
      </c>
      <c r="C175" t="s">
        <v>424</v>
      </c>
      <c r="D175" t="s">
        <v>413</v>
      </c>
      <c r="E175">
        <f>VLOOKUP($B175,enriched_corrected_CH!$A$60:$M$89,enriched_corrected_CH!$J$1,FALSE)</f>
        <v>0</v>
      </c>
      <c r="F175" t="s">
        <v>431</v>
      </c>
      <c r="G175" t="str">
        <f>_xlfn.CONCAT(F175,"; ",'general assumptions'!$B$8)</f>
        <v>Derived from energy balance; value derived from energy balance with aggregation of categories and carriers to ETM plant types and carriers; see etdataset-public/eu_datasets/power_plants/20241018_power_plants_NO_RS_CH.xlsx</v>
      </c>
    </row>
    <row r="176" spans="1:7" x14ac:dyDescent="0.2">
      <c r="A176" s="1" t="s">
        <v>597</v>
      </c>
      <c r="B176" t="s">
        <v>47</v>
      </c>
      <c r="C176" t="s">
        <v>424</v>
      </c>
      <c r="D176" t="s">
        <v>413</v>
      </c>
      <c r="E176">
        <f>VLOOKUP($B176,enriched_corrected_CH!$A$60:$M$89,enriched_corrected_CH!$J$1,FALSE)</f>
        <v>0</v>
      </c>
      <c r="F176" t="s">
        <v>431</v>
      </c>
      <c r="G176" t="str">
        <f>_xlfn.CONCAT(F176,"; ",'general assumptions'!$B$8)</f>
        <v>Derived from energy balance; value derived from energy balance with aggregation of categories and carriers to ETM plant types and carriers; see etdataset-public/eu_datasets/power_plants/20241018_power_plants_NO_RS_CH.xlsx</v>
      </c>
    </row>
    <row r="177" spans="1:7" x14ac:dyDescent="0.2">
      <c r="A177" s="1" t="s">
        <v>685</v>
      </c>
      <c r="B177" t="s">
        <v>48</v>
      </c>
      <c r="C177" t="s">
        <v>424</v>
      </c>
      <c r="D177" t="s">
        <v>413</v>
      </c>
      <c r="E177">
        <f>VLOOKUP($B177,enriched_corrected_CH!$A$60:$M$89,enriched_corrected_CH!$J$1,FALSE)</f>
        <v>0</v>
      </c>
      <c r="F177" t="s">
        <v>431</v>
      </c>
      <c r="G177" t="str">
        <f>_xlfn.CONCAT(F177,"; ",'general assumptions'!$B$8)</f>
        <v>Derived from energy balance; value derived from energy balance with aggregation of categories and carriers to ETM plant types and carriers; see etdataset-public/eu_datasets/power_plants/20241018_power_plants_NO_RS_CH.xlsx</v>
      </c>
    </row>
    <row r="178" spans="1:7" x14ac:dyDescent="0.2">
      <c r="A178" s="1" t="s">
        <v>317</v>
      </c>
      <c r="B178" t="s">
        <v>429</v>
      </c>
      <c r="C178" t="s">
        <v>410</v>
      </c>
      <c r="D178" t="s">
        <v>413</v>
      </c>
      <c r="E178">
        <f>VLOOKUP($B178,enriched_corrected_CH!$A$61:$M$89,enriched_corrected_CH!$H$1,FALSE)</f>
        <v>1789</v>
      </c>
      <c r="F178" t="str">
        <f>VLOOKUP($B178,enriched_corrected_CH!$A$61:$M$89,enriched_corrected_CH!$M$1,FALSE)</f>
        <v>Full load hours assumed from EU27 dataset</v>
      </c>
      <c r="G178" t="str">
        <f>_xlfn.CONCAT(F178,"; ",'general assumptions'!$B$8)</f>
        <v>Full load hours assumed from EU27 dataset; value derived from energy balance with aggregation of categories and carriers to ETM plant types and carriers; see etdataset-public/eu_datasets/power_plants/20241018_power_plants_NO_RS_CH.xlsx</v>
      </c>
    </row>
    <row r="179" spans="1:7" x14ac:dyDescent="0.2">
      <c r="A179" s="1" t="s">
        <v>318</v>
      </c>
      <c r="B179" t="s">
        <v>112</v>
      </c>
      <c r="C179" t="s">
        <v>410</v>
      </c>
      <c r="D179" t="s">
        <v>413</v>
      </c>
      <c r="E179">
        <f>VLOOKUP($B179,enriched_corrected_RS!$A$61:$M$89,enriched_corrected_RS!$H$1,FALSE)</f>
        <v>1934.77</v>
      </c>
      <c r="F179" t="str">
        <f>VLOOKUP($B179,enriched_corrected_CH!$A$61:$M$89,enriched_corrected_CH!$M$1,FALSE)</f>
        <v>Electricity input calculated from energy production and assumption electrical efficiency, full load hours assumed from EU27 dataset</v>
      </c>
      <c r="G179" t="str">
        <f>_xlfn.CONCAT(F179,"; ",'general assumptions'!$B$8)</f>
        <v>Electricity input calculated from energy production and assumption electrical efficiency, full load hours assumed from EU27 dataset; value derived from energy balance with aggregation of categories and carriers to ETM plant types and carriers; see etdataset-public/eu_datasets/power_plants/20241018_power_plants_NO_RS_CH.xlsx</v>
      </c>
    </row>
    <row r="180" spans="1:7" x14ac:dyDescent="0.2">
      <c r="A180" s="1" t="s">
        <v>319</v>
      </c>
      <c r="B180" t="s">
        <v>35</v>
      </c>
      <c r="C180" t="s">
        <v>410</v>
      </c>
      <c r="D180" t="s">
        <v>413</v>
      </c>
      <c r="E180">
        <f>VLOOKUP($B180,enriched_corrected_RS!$A$61:$M$89,enriched_corrected_RS!$H$1,FALSE)</f>
        <v>4000</v>
      </c>
      <c r="F180" t="str">
        <f>VLOOKUP($B180,enriched_corrected_CH!$A$61:$M$89,enriched_corrected_CH!$M$1,FALSE)</f>
        <v>Full load hours assumed from EU27 dataset</v>
      </c>
      <c r="G180" t="str">
        <f>_xlfn.CONCAT(F180,"; ",'general assumptions'!$B$8)</f>
        <v>Full load hours assumed from EU27 dataset; value derived from energy balance with aggregation of categories and carriers to ETM plant types and carriers; see etdataset-public/eu_datasets/power_plants/20241018_power_plants_NO_RS_CH.xlsx</v>
      </c>
    </row>
    <row r="181" spans="1:7" x14ac:dyDescent="0.2">
      <c r="A181" s="1" t="s">
        <v>320</v>
      </c>
      <c r="B181" t="s">
        <v>119</v>
      </c>
      <c r="C181" t="s">
        <v>410</v>
      </c>
      <c r="D181" t="s">
        <v>413</v>
      </c>
      <c r="E181">
        <f>VLOOKUP($B181,enriched_corrected_RS!$A$61:$M$89,enriched_corrected_RS!$H$1,FALSE)</f>
        <v>1126</v>
      </c>
      <c r="F181" t="str">
        <f>VLOOKUP($B181,enriched_corrected_CH!$A$61:$M$89,enriched_corrected_CH!$M$1,FALSE)</f>
        <v>Full load hours assumed from EU27 dataset</v>
      </c>
      <c r="G181" t="str">
        <f>_xlfn.CONCAT(F181,"; ",'general assumptions'!$B$8)</f>
        <v>Full load hours assumed from EU27 dataset; value derived from energy balance with aggregation of categories and carriers to ETM plant types and carriers; see etdataset-public/eu_datasets/power_plants/20241018_power_plants_NO_RS_CH.xlsx</v>
      </c>
    </row>
    <row r="182" spans="1:7" x14ac:dyDescent="0.2">
      <c r="A182" s="1" t="s">
        <v>321</v>
      </c>
      <c r="B182" t="s">
        <v>136</v>
      </c>
      <c r="C182" t="s">
        <v>410</v>
      </c>
      <c r="D182" t="s">
        <v>413</v>
      </c>
      <c r="E182">
        <f>VLOOKUP($B182,enriched_corrected_RS!$A$61:$M$89,enriched_corrected_RS!$H$1,FALSE)</f>
        <v>7762.89</v>
      </c>
      <c r="F182" t="str">
        <f>VLOOKUP($B182,enriched_corrected_CH!$A$61:$M$89,enriched_corrected_CH!$M$1,FALSE)</f>
        <v>Full load hours assumed from EU27 dataset</v>
      </c>
      <c r="G182" t="str">
        <f>_xlfn.CONCAT(F182,"; ",'general assumptions'!$B$8)</f>
        <v>Full load hours assumed from EU27 dataset; value derived from energy balance with aggregation of categories and carriers to ETM plant types and carriers; see etdataset-public/eu_datasets/power_plants/20241018_power_plants_NO_RS_CH.xlsx</v>
      </c>
    </row>
    <row r="183" spans="1:7" x14ac:dyDescent="0.2">
      <c r="A183" s="1" t="s">
        <v>322</v>
      </c>
      <c r="B183" t="s">
        <v>43</v>
      </c>
      <c r="C183" t="s">
        <v>410</v>
      </c>
      <c r="D183" t="s">
        <v>413</v>
      </c>
      <c r="E183">
        <f>VLOOKUP($B183,enriched_corrected_RS!$A$61:$M$89,enriched_corrected_RS!$H$1,FALSE)</f>
        <v>3076.5</v>
      </c>
      <c r="F183" t="str">
        <f>VLOOKUP($B183,enriched_corrected_CH!$A$61:$M$89,enriched_corrected_CH!$M$1,FALSE)</f>
        <v>Derived from energy balance and installed capacity from ENTSO-E (hydro water reservoir and hydro pumped storage): https://transparency.entsoe.eu/generation/r2/installedGenerationCapacityAggregation/show</v>
      </c>
      <c r="G183" t="str">
        <f>_xlfn.CONCAT(F183,"; ",'general assumptions'!$B$8)</f>
        <v>Derived from energy balance and installed capacity from ENTSO-E (hydro water reservoir and hydro pumped storage): https://transparency.entsoe.eu/generation/r2/installedGenerationCapacityAggregation/show; value derived from energy balance with aggregation of categories and carriers to ETM plant types and carriers; see etdataset-public/eu_datasets/power_plants/20241018_power_plants_NO_RS_CH.xlsx</v>
      </c>
    </row>
    <row r="184" spans="1:7" x14ac:dyDescent="0.2">
      <c r="A184" s="1" t="s">
        <v>323</v>
      </c>
      <c r="B184" t="s">
        <v>44</v>
      </c>
      <c r="C184" t="s">
        <v>410</v>
      </c>
      <c r="D184" t="s">
        <v>413</v>
      </c>
      <c r="E184">
        <f>VLOOKUP($B184,enriched_corrected_RS!$A$61:$M$89,enriched_corrected_RS!$H$1,FALSE)</f>
        <v>3076.5</v>
      </c>
      <c r="F184" t="str">
        <f>VLOOKUP($B184,enriched_corrected_CH!$A$61:$M$89,enriched_corrected_CH!$M$1,FALSE)</f>
        <v>Derived from energy balance and installed capacity from ENTSO-E (hydro water reservoir and hydro pumped storage): https://transparency.entsoe.eu/generation/r2/installedGenerationCapacityAggregation/show</v>
      </c>
      <c r="G184" t="str">
        <f>_xlfn.CONCAT(F184,"; ",'general assumptions'!$B$8)</f>
        <v>Derived from energy balance and installed capacity from ENTSO-E (hydro water reservoir and hydro pumped storage): https://transparency.entsoe.eu/generation/r2/installedGenerationCapacityAggregation/show; value derived from energy balance with aggregation of categories and carriers to ETM plant types and carriers; see etdataset-public/eu_datasets/power_plants/20241018_power_plants_NO_RS_CH.xlsx</v>
      </c>
    </row>
    <row r="185" spans="1:7" x14ac:dyDescent="0.2">
      <c r="A185" s="1" t="s">
        <v>324</v>
      </c>
      <c r="B185" t="s">
        <v>176</v>
      </c>
      <c r="C185" t="s">
        <v>410</v>
      </c>
      <c r="D185" t="s">
        <v>413</v>
      </c>
      <c r="E185">
        <f>VLOOKUP($B185,enriched_corrected_RS!$A$61:$M$89,enriched_corrected_RS!$H$1,FALSE)</f>
        <v>7133.19</v>
      </c>
      <c r="F185" t="str">
        <f>VLOOKUP($B185,enriched_corrected_CH!$A$61:$M$89,enriched_corrected_CH!$M$1,FALSE)</f>
        <v>Electricity production calculated from energy input and assumption electrical efficiency, full load hours assumed from EU27 dataset</v>
      </c>
      <c r="G185" t="str">
        <f>_xlfn.CONCAT(F185,"; ",'general assumptions'!$B$8)</f>
        <v>Electricity production calculated from energy input and assumption electrical efficiency, full load hours assumed from EU27 dataset; value derived from energy balance with aggregation of categories and carriers to ETM plant types and carriers; see etdataset-public/eu_datasets/power_plants/20241018_power_plants_NO_RS_CH.xlsx</v>
      </c>
    </row>
    <row r="186" spans="1:7" x14ac:dyDescent="0.2">
      <c r="A186" s="1" t="s">
        <v>325</v>
      </c>
      <c r="B186" t="s">
        <v>177</v>
      </c>
      <c r="C186" t="s">
        <v>410</v>
      </c>
      <c r="D186" t="s">
        <v>413</v>
      </c>
      <c r="E186">
        <f>VLOOKUP($B186,enriched_corrected_RS!$A$61:$M$89,enriched_corrected_RS!$H$1,FALSE)</f>
        <v>8000</v>
      </c>
      <c r="F186" t="str">
        <f>VLOOKUP($B186,enriched_corrected_CH!$A$61:$M$89,enriched_corrected_CH!$M$1,FALSE)</f>
        <v>Full load hours assumed from EU27 dataset</v>
      </c>
      <c r="G186" t="str">
        <f>_xlfn.CONCAT(F186,"; ",'general assumptions'!$B$8)</f>
        <v>Full load hours assumed from EU27 dataset; value derived from energy balance with aggregation of categories and carriers to ETM plant types and carriers; see etdataset-public/eu_datasets/power_plants/20241018_power_plants_NO_RS_CH.xlsx</v>
      </c>
    </row>
    <row r="187" spans="1:7" x14ac:dyDescent="0.2">
      <c r="A187" s="1" t="s">
        <v>326</v>
      </c>
      <c r="B187" t="s">
        <v>212</v>
      </c>
      <c r="C187" t="s">
        <v>410</v>
      </c>
      <c r="D187" t="s">
        <v>413</v>
      </c>
      <c r="E187">
        <f>VLOOKUP($B187,enriched_corrected_RS!$A$61:$M$89,enriched_corrected_RS!$H$1,FALSE)</f>
        <v>4100</v>
      </c>
      <c r="F187" t="str">
        <f>VLOOKUP($B187,enriched_corrected_CH!$A$61:$M$89,enriched_corrected_CH!$M$1,FALSE)</f>
        <v>Full load hours assumed from EU27 dataset</v>
      </c>
      <c r="G187" t="str">
        <f>_xlfn.CONCAT(F187,"; ",'general assumptions'!$B$8)</f>
        <v>Full load hours assumed from EU27 dataset; value derived from energy balance with aggregation of categories and carriers to ETM plant types and carriers; see etdataset-public/eu_datasets/power_plants/20241018_power_plants_NO_RS_CH.xlsx</v>
      </c>
    </row>
    <row r="188" spans="1:7" x14ac:dyDescent="0.2">
      <c r="A188" s="1" t="s">
        <v>327</v>
      </c>
      <c r="B188" t="s">
        <v>84</v>
      </c>
      <c r="C188" t="s">
        <v>410</v>
      </c>
      <c r="D188" t="s">
        <v>413</v>
      </c>
      <c r="E188">
        <f>VLOOKUP($B188,enriched_corrected_RS!$A$61:$M$89,enriched_corrected_RS!$H$1,FALSE)</f>
        <v>1520.84</v>
      </c>
      <c r="F188" t="str">
        <f>VLOOKUP($B188,enriched_corrected_CH!$A$61:$M$89,enriched_corrected_CH!$M$1,FALSE)</f>
        <v>Full load hours assumed from EU27 dataset</v>
      </c>
      <c r="G188" t="str">
        <f>_xlfn.CONCAT(F188,"; ",'general assumptions'!$B$8)</f>
        <v>Full load hours assumed from EU27 dataset; value derived from energy balance with aggregation of categories and carriers to ETM plant types and carriers; see etdataset-public/eu_datasets/power_plants/20241018_power_plants_NO_RS_CH.xlsx</v>
      </c>
    </row>
    <row r="189" spans="1:7" x14ac:dyDescent="0.2">
      <c r="A189" s="1" t="s">
        <v>328</v>
      </c>
      <c r="B189" t="s">
        <v>210</v>
      </c>
      <c r="C189" t="s">
        <v>410</v>
      </c>
      <c r="D189" t="s">
        <v>413</v>
      </c>
      <c r="E189">
        <f>VLOOKUP($B189,enriched_corrected_RS!$A$61:$M$89,enriched_corrected_RS!$H$1,FALSE)</f>
        <v>1783.88</v>
      </c>
      <c r="F189" t="str">
        <f>VLOOKUP($B189,enriched_corrected_CH!$A$61:$M$89,enriched_corrected_CH!$M$1,FALSE)</f>
        <v>Energy input calculated from electricity output and assumption efficiency, full load hours assumed from EU27 dataset</v>
      </c>
      <c r="G189" t="str">
        <f>_xlfn.CONCAT(F189,"; ",'general assumptions'!$B$8)</f>
        <v>Energy input calculated from electricity output and assumption efficiency, full load hours assumed from EU27 dataset; value derived from energy balance with aggregation of categories and carriers to ETM plant types and carriers; see etdataset-public/eu_datasets/power_plants/20241018_power_plants_NO_RS_CH.xlsx</v>
      </c>
    </row>
    <row r="190" spans="1:7" x14ac:dyDescent="0.2">
      <c r="A190" s="1" t="s">
        <v>329</v>
      </c>
      <c r="B190" t="s">
        <v>129</v>
      </c>
      <c r="C190" t="s">
        <v>410</v>
      </c>
      <c r="D190" t="s">
        <v>413</v>
      </c>
      <c r="E190">
        <f>VLOOKUP($B190,enriched_corrected_RS!$A$61:$M$89,enriched_corrected_RS!$H$1,FALSE)</f>
        <v>1934.77</v>
      </c>
      <c r="F190" t="str">
        <f>VLOOKUP($B190,enriched_corrected_CH!$A$61:$M$89,enriched_corrected_CH!$M$1,FALSE)</f>
        <v>Full load hours assumed from EU27 dataset</v>
      </c>
      <c r="G190" t="str">
        <f>_xlfn.CONCAT(F190,"; ",'general assumptions'!$B$8)</f>
        <v>Full load hours assumed from EU27 dataset; value derived from energy balance with aggregation of categories and carriers to ETM plant types and carriers; see etdataset-public/eu_datasets/power_plants/20241018_power_plants_NO_RS_CH.xlsx</v>
      </c>
    </row>
    <row r="191" spans="1:7" x14ac:dyDescent="0.2">
      <c r="A191" s="1" t="s">
        <v>330</v>
      </c>
      <c r="B191" t="s">
        <v>185</v>
      </c>
      <c r="C191" t="s">
        <v>410</v>
      </c>
      <c r="D191" t="s">
        <v>413</v>
      </c>
      <c r="E191">
        <f>VLOOKUP($B191,enriched_corrected_RS!$A$61:$M$89,enriched_corrected_RS!$H$1,FALSE)</f>
        <v>4000</v>
      </c>
      <c r="F191" t="str">
        <f>VLOOKUP($B191,enriched_corrected_CH!$A$61:$M$89,enriched_corrected_CH!$M$1,FALSE)</f>
        <v>Full load hours assumed from EU27 dataset</v>
      </c>
      <c r="G191" t="str">
        <f>_xlfn.CONCAT(F191,"; ",'general assumptions'!$B$8)</f>
        <v>Full load hours assumed from EU27 dataset; value derived from energy balance with aggregation of categories and carriers to ETM plant types and carriers; see etdataset-public/eu_datasets/power_plants/20241018_power_plants_NO_RS_CH.xlsx</v>
      </c>
    </row>
    <row r="192" spans="1:7" x14ac:dyDescent="0.2">
      <c r="A192" s="1" t="s">
        <v>331</v>
      </c>
      <c r="B192" t="s">
        <v>183</v>
      </c>
      <c r="C192" t="s">
        <v>410</v>
      </c>
      <c r="D192" t="s">
        <v>413</v>
      </c>
      <c r="E192">
        <f>VLOOKUP($B192,enriched_corrected_RS!$A$61:$M$89,enriched_corrected_RS!$H$1,FALSE)</f>
        <v>1520.84</v>
      </c>
      <c r="F192" t="str">
        <f>VLOOKUP($B192,enriched_corrected_CH!$A$61:$M$89,enriched_corrected_CH!$M$1,FALSE)</f>
        <v>Full load hours assumed from EU27 dataset</v>
      </c>
      <c r="G192" t="str">
        <f>_xlfn.CONCAT(F192,"; ",'general assumptions'!$B$8)</f>
        <v>Full load hours assumed from EU27 dataset; value derived from energy balance with aggregation of categories and carriers to ETM plant types and carriers; see etdataset-public/eu_datasets/power_plants/20241018_power_plants_NO_RS_CH.xlsx</v>
      </c>
    </row>
    <row r="193" spans="1:7" x14ac:dyDescent="0.2">
      <c r="A193" s="1" t="s">
        <v>332</v>
      </c>
      <c r="B193" t="s">
        <v>96</v>
      </c>
      <c r="C193" t="s">
        <v>410</v>
      </c>
      <c r="D193" t="s">
        <v>413</v>
      </c>
      <c r="E193">
        <f>VLOOKUP($B193,enriched_corrected_RS!$A$61:$M$89,enriched_corrected_RS!$H$1,FALSE)</f>
        <v>5400</v>
      </c>
      <c r="F193" t="str">
        <f>VLOOKUP($B193,enriched_corrected_CH!$A$61:$M$89,enriched_corrected_CH!$M$1,FALSE)</f>
        <v>Full load hours assumed from EU27 dataset</v>
      </c>
      <c r="G193" t="str">
        <f>_xlfn.CONCAT(F193,"; ",'general assumptions'!$B$8)</f>
        <v>Full load hours assumed from EU27 dataset; value derived from energy balance with aggregation of categories and carriers to ETM plant types and carriers; see etdataset-public/eu_datasets/power_plants/20241018_power_plants_NO_RS_CH.xlsx</v>
      </c>
    </row>
    <row r="194" spans="1:7" x14ac:dyDescent="0.2">
      <c r="A194" s="1" t="s">
        <v>333</v>
      </c>
      <c r="B194" t="s">
        <v>34</v>
      </c>
      <c r="C194" t="s">
        <v>410</v>
      </c>
      <c r="D194" t="s">
        <v>413</v>
      </c>
      <c r="E194">
        <f>VLOOKUP($B194,enriched_corrected_RS!$A$61:$M$89,enriched_corrected_RS!$H$1,FALSE)</f>
        <v>2743.68</v>
      </c>
      <c r="F194" t="str">
        <f>VLOOKUP($B194,enriched_corrected_CH!$A$61:$M$89,enriched_corrected_CH!$M$1,FALSE)</f>
        <v>Full load hours assumed from EU27 dataset</v>
      </c>
      <c r="G194" t="str">
        <f>_xlfn.CONCAT(F194,"; ",'general assumptions'!$B$8)</f>
        <v>Full load hours assumed from EU27 dataset; value derived from energy balance with aggregation of categories and carriers to ETM plant types and carriers; see etdataset-public/eu_datasets/power_plants/20241018_power_plants_NO_RS_CH.xlsx</v>
      </c>
    </row>
    <row r="195" spans="1:7" x14ac:dyDescent="0.2">
      <c r="A195" s="1" t="s">
        <v>334</v>
      </c>
      <c r="B195" t="s">
        <v>168</v>
      </c>
      <c r="C195" t="s">
        <v>410</v>
      </c>
      <c r="D195" t="s">
        <v>413</v>
      </c>
      <c r="E195">
        <f>VLOOKUP($B195,enriched_corrected_RS!$A$61:$M$89,enriched_corrected_RS!$H$1,FALSE)</f>
        <v>4073.71</v>
      </c>
      <c r="F195" t="str">
        <f>VLOOKUP($B195,enriched_corrected_CH!$A$61:$M$89,enriched_corrected_CH!$M$1,FALSE)</f>
        <v>Full load hours assumed from EU27 dataset</v>
      </c>
      <c r="G195" t="str">
        <f>_xlfn.CONCAT(F195,"; ",'general assumptions'!$B$8)</f>
        <v>Full load hours assumed from EU27 dataset; value derived from energy balance with aggregation of categories and carriers to ETM plant types and carriers; see etdataset-public/eu_datasets/power_plants/20241018_power_plants_NO_RS_CH.xlsx</v>
      </c>
    </row>
    <row r="196" spans="1:7" x14ac:dyDescent="0.2">
      <c r="A196" s="1" t="s">
        <v>335</v>
      </c>
      <c r="B196" t="s">
        <v>121</v>
      </c>
      <c r="C196" t="s">
        <v>410</v>
      </c>
      <c r="D196" t="s">
        <v>413</v>
      </c>
      <c r="E196">
        <f>VLOOKUP($B196,enriched_corrected_RS!$A$61:$M$89,enriched_corrected_RS!$H$1,FALSE)</f>
        <v>1934.77</v>
      </c>
      <c r="F196" t="str">
        <f>VLOOKUP($B196,enriched_corrected_CH!$A$61:$M$89,enriched_corrected_CH!$M$1,FALSE)</f>
        <v>Full load hours assumed from EU27 dataset</v>
      </c>
      <c r="G196" t="str">
        <f>_xlfn.CONCAT(F196,"; ",'general assumptions'!$B$8)</f>
        <v>Full load hours assumed from EU27 dataset; value derived from energy balance with aggregation of categories and carriers to ETM plant types and carriers; see etdataset-public/eu_datasets/power_plants/20241018_power_plants_NO_RS_CH.xlsx</v>
      </c>
    </row>
    <row r="197" spans="1:7" x14ac:dyDescent="0.2">
      <c r="A197" s="1" t="s">
        <v>336</v>
      </c>
      <c r="B197" t="s">
        <v>170</v>
      </c>
      <c r="C197" t="s">
        <v>410</v>
      </c>
      <c r="D197" t="s">
        <v>413</v>
      </c>
      <c r="E197">
        <f>VLOOKUP($B197,enriched_corrected_RS!$A$61:$M$89,enriched_corrected_RS!$H$1,FALSE)</f>
        <v>7500</v>
      </c>
      <c r="F197" t="str">
        <f>VLOOKUP($B197,enriched_corrected_CH!$A$61:$M$89,enriched_corrected_CH!$M$1,FALSE)</f>
        <v>Full load hours assumed from EU27 dataset</v>
      </c>
      <c r="G197" t="str">
        <f>_xlfn.CONCAT(F197,"; ",'general assumptions'!$B$8)</f>
        <v>Full load hours assumed from EU27 dataset; value derived from energy balance with aggregation of categories and carriers to ETM plant types and carriers; see etdataset-public/eu_datasets/power_plants/20241018_power_plants_NO_RS_CH.xlsx</v>
      </c>
    </row>
    <row r="198" spans="1:7" x14ac:dyDescent="0.2">
      <c r="A198" s="1" t="s">
        <v>337</v>
      </c>
      <c r="B198" t="s">
        <v>214</v>
      </c>
      <c r="C198" t="s">
        <v>410</v>
      </c>
      <c r="D198" t="s">
        <v>413</v>
      </c>
      <c r="E198">
        <f>VLOOKUP($B198,enriched_corrected_RS!$A$61:$M$89,enriched_corrected_RS!$H$1,FALSE)</f>
        <v>2256.81</v>
      </c>
      <c r="F198" t="str">
        <f>VLOOKUP($B198,enriched_corrected_CH!$A$61:$M$89,enriched_corrected_CH!$M$1,FALSE)</f>
        <v>Full load hours assumed similar as flh of wind inland</v>
      </c>
      <c r="G198" t="str">
        <f>_xlfn.CONCAT(F198,"; ",'general assumptions'!$B$8)</f>
        <v>Full load hours assumed similar as flh of wind inland; value derived from energy balance with aggregation of categories and carriers to ETM plant types and carriers; see etdataset-public/eu_datasets/power_plants/20241018_power_plants_NO_RS_CH.xlsx</v>
      </c>
    </row>
    <row r="199" spans="1:7" x14ac:dyDescent="0.2">
      <c r="A199" s="1" t="s">
        <v>338</v>
      </c>
      <c r="B199" t="s">
        <v>45</v>
      </c>
      <c r="C199" t="s">
        <v>410</v>
      </c>
      <c r="D199" t="s">
        <v>413</v>
      </c>
      <c r="E199">
        <f>VLOOKUP($B199,enriched_corrected_RS!$A$61:$M$89,enriched_corrected_RS!$H$1,FALSE)</f>
        <v>2256.81</v>
      </c>
      <c r="F199" t="str">
        <f>VLOOKUP($B199,enriched_corrected_CH!$A$61:$M$89,enriched_corrected_CH!$M$1,FALSE)</f>
        <v>Full load hours assumed from EU27 dataset</v>
      </c>
      <c r="G199" t="str">
        <f>_xlfn.CONCAT(F199,"; ",'general assumptions'!$B$8)</f>
        <v>Full load hours assumed from EU27 dataset; value derived from energy balance with aggregation of categories and carriers to ETM plant types and carriers; see etdataset-public/eu_datasets/power_plants/20241018_power_plants_NO_RS_CH.xlsx</v>
      </c>
    </row>
    <row r="200" spans="1:7" x14ac:dyDescent="0.2">
      <c r="A200" s="1" t="s">
        <v>365</v>
      </c>
      <c r="B200" t="s">
        <v>217</v>
      </c>
      <c r="C200" t="s">
        <v>410</v>
      </c>
      <c r="D200" t="s">
        <v>413</v>
      </c>
      <c r="E200">
        <f>VLOOKUP($B200,enriched_corrected_RS!$A$61:$M$89,enriched_corrected_RS!$H$1,FALSE)</f>
        <v>2951.19</v>
      </c>
      <c r="F200" t="str">
        <f>VLOOKUP($B200,enriched_corrected_CH!$A$61:$M$89,enriched_corrected_CH!$M$1,FALSE)</f>
        <v>Full load hours assumed from EU27 dataset</v>
      </c>
      <c r="G200" t="str">
        <f>_xlfn.CONCAT(F200,"; ",'general assumptions'!$B$8)</f>
        <v>Full load hours assumed from EU27 dataset; value derived from energy balance with aggregation of categories and carriers to ETM plant types and carriers; see etdataset-public/eu_datasets/power_plants/20241018_power_plants_NO_RS_CH.xlsx</v>
      </c>
    </row>
    <row r="201" spans="1:7" x14ac:dyDescent="0.2">
      <c r="A201" s="1" t="s">
        <v>366</v>
      </c>
      <c r="B201" t="s">
        <v>48</v>
      </c>
      <c r="C201" t="s">
        <v>410</v>
      </c>
      <c r="D201" t="s">
        <v>413</v>
      </c>
      <c r="E201">
        <f>VLOOKUP($B201,enriched_corrected_RS!$A$61:$M$89,enriched_corrected_RS!$H$1,FALSE)</f>
        <v>1231.46</v>
      </c>
      <c r="F201" t="str">
        <f>VLOOKUP($B201,enriched_corrected_CH!$A$61:$M$89,enriched_corrected_CH!$M$1,FALSE)</f>
        <v>Full load hours assumed similar as flh of solar PV plant</v>
      </c>
      <c r="G201" t="str">
        <f>_xlfn.CONCAT(F201,"; ",'general assumptions'!$B$8)</f>
        <v>Full load hours assumed similar as flh of solar PV plant; value derived from energy balance with aggregation of categories and carriers to ETM plant types and carriers; see etdataset-public/eu_datasets/power_plants/20241018_power_plants_NO_RS_CH.xlsx</v>
      </c>
    </row>
    <row r="202" spans="1:7" x14ac:dyDescent="0.2">
      <c r="A202" s="1" t="s">
        <v>339</v>
      </c>
      <c r="B202" t="s">
        <v>197</v>
      </c>
      <c r="C202" t="s">
        <v>410</v>
      </c>
      <c r="D202" t="s">
        <v>413</v>
      </c>
      <c r="E202">
        <f>VLOOKUP($B202,enriched_corrected_RS!$A$61:$M$89,enriched_corrected_RS!$H$1,FALSE)</f>
        <v>1231.46</v>
      </c>
      <c r="F202" t="str">
        <f>VLOOKUP($B202,enriched_corrected_CH!$A$61:$M$89,enriched_corrected_CH!$M$1,FALSE)</f>
        <v>Derived from energy balance and installed capacity from ENTSO-E: https://transparency.entsoe.eu/generation/r2/installedGenerationCapacityAggregation/show</v>
      </c>
      <c r="G202" t="str">
        <f>_xlfn.CONCAT(F202,"; ",'general assumptions'!$B$8)</f>
        <v>Derived from energy balance and installed capacity from ENTSO-E: https://transparency.entsoe.eu/generation/r2/installedGenerationCapacityAggregation/show; value derived from energy balance with aggregation of categories and carriers to ETM plant types and carriers; see etdataset-public/eu_datasets/power_plants/20241018_power_plants_NO_RS_CH.xlsx</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4FED4-6E63-294D-956D-3DA6CCC8E53E}">
  <dimension ref="A1:S188"/>
  <sheetViews>
    <sheetView topLeftCell="B1" zoomScale="109" workbookViewId="0">
      <selection activeCell="J39" sqref="J39"/>
    </sheetView>
  </sheetViews>
  <sheetFormatPr baseColWidth="10" defaultRowHeight="16" x14ac:dyDescent="0.2"/>
  <cols>
    <col min="1" max="1" width="80" bestFit="1" customWidth="1"/>
    <col min="2" max="2" width="80" customWidth="1"/>
    <col min="3" max="5" width="0" hidden="1" customWidth="1"/>
    <col min="6" max="6" width="24.6640625" bestFit="1" customWidth="1"/>
    <col min="7" max="7" width="0" hidden="1" customWidth="1"/>
    <col min="10" max="10" width="45.1640625" bestFit="1" customWidth="1"/>
    <col min="11" max="11" width="0" hidden="1" customWidth="1"/>
    <col min="14" max="14" width="45.1640625" bestFit="1" customWidth="1"/>
    <col min="15" max="15" width="42.1640625" bestFit="1" customWidth="1"/>
    <col min="16" max="16" width="18.33203125" bestFit="1" customWidth="1"/>
    <col min="17" max="18" width="13.5" bestFit="1" customWidth="1"/>
  </cols>
  <sheetData>
    <row r="1" spans="1:18" s="2" customFormat="1" x14ac:dyDescent="0.2">
      <c r="A1" s="4" t="s">
        <v>418</v>
      </c>
      <c r="B1" s="4" t="s">
        <v>428</v>
      </c>
      <c r="C1" s="2" t="s">
        <v>415</v>
      </c>
      <c r="D1" s="2" t="s">
        <v>414</v>
      </c>
      <c r="E1" s="2" t="s">
        <v>411</v>
      </c>
      <c r="F1" s="2" t="s">
        <v>56</v>
      </c>
      <c r="G1" s="2" t="s">
        <v>416</v>
      </c>
      <c r="H1" s="2" t="s">
        <v>412</v>
      </c>
      <c r="J1" s="2" t="s">
        <v>428</v>
      </c>
      <c r="K1" s="2" t="s">
        <v>986</v>
      </c>
      <c r="L1" s="2" t="s">
        <v>987</v>
      </c>
      <c r="N1" s="2" t="s">
        <v>1012</v>
      </c>
      <c r="P1" t="s">
        <v>426</v>
      </c>
      <c r="Q1" t="s">
        <v>427</v>
      </c>
      <c r="R1" s="3" t="s">
        <v>410</v>
      </c>
    </row>
    <row r="2" spans="1:18" x14ac:dyDescent="0.2">
      <c r="A2" s="1" t="s">
        <v>222</v>
      </c>
      <c r="B2" s="1" t="str">
        <f t="shared" ref="B2:B18" si="0">IF(F2="electricity_efficiency",_xlfn.TEXTBEFORE(_xlfn.TEXTAFTER(A2,"_"),"_electricity_output_conversion"),_xlfn.TEXTBEFORE(_xlfn.TEXTAFTER(A2,"_"),"_steam_hot_water_output_conversion"))</f>
        <v>agriculture_chp_engine_biogas</v>
      </c>
      <c r="C2" t="str">
        <f t="shared" ref="C2:C33" si="1">_xlfn.TEXTAFTER($A2,"_",-1)</f>
        <v>conversion</v>
      </c>
      <c r="D2" t="s">
        <v>409</v>
      </c>
      <c r="E2" t="s">
        <v>220</v>
      </c>
      <c r="F2" t="str">
        <f t="shared" ref="F2:F18" si="2">IF(D2="efficiency",_xlfn.CONCAT(E2,"_",D2),D2)</f>
        <v>electricity_efficiency</v>
      </c>
      <c r="G2" t="str">
        <f t="shared" ref="G2:G33" si="3">IF(ISNUMBER(SEARCH("chp",$A2)),"chp",IF(ISNUMBER(SEARCH("power",$A2)),"power","heat plant"))</f>
        <v>chp</v>
      </c>
      <c r="H2" t="str">
        <f t="shared" ref="H2:H33" si="4">G2</f>
        <v>chp</v>
      </c>
      <c r="J2" t="s">
        <v>66</v>
      </c>
      <c r="K2">
        <f>VLOOKUP($A2,'EU27 dataset'!$A:$B,2,FALSE)</f>
        <v>28.9</v>
      </c>
      <c r="L2">
        <f>IF(D2="efficiency",K2/100,K2)</f>
        <v>0.28899999999999998</v>
      </c>
      <c r="N2" t="s">
        <v>66</v>
      </c>
      <c r="O2" t="s">
        <v>66</v>
      </c>
      <c r="P2" s="16">
        <f>_xlfn.IFNA(VLOOKUP($O2,$J$2:$L$18,3,FALSE),'general assumptions'!$B$3)</f>
        <v>0.28899999999999998</v>
      </c>
      <c r="Q2" s="16">
        <f>_xlfn.IFNA(VLOOKUP($O2,$J$53:$L$69,3,FALSE),'general assumptions'!$B$4)</f>
        <v>0.83499999999999996</v>
      </c>
      <c r="R2" s="13">
        <f>_xlfn.IFNA(VLOOKUP($O2,$J$35:$L$52,3,FALSE),'general assumptions'!$B$6)</f>
        <v>4200</v>
      </c>
    </row>
    <row r="3" spans="1:18" x14ac:dyDescent="0.2">
      <c r="A3" s="1" t="s">
        <v>224</v>
      </c>
      <c r="B3" s="1" t="str">
        <f t="shared" si="0"/>
        <v>agriculture_chp_engine_network_gas_dispatchable</v>
      </c>
      <c r="C3" t="str">
        <f t="shared" si="1"/>
        <v>conversion</v>
      </c>
      <c r="D3" t="s">
        <v>409</v>
      </c>
      <c r="E3" t="s">
        <v>220</v>
      </c>
      <c r="F3" t="str">
        <f t="shared" si="2"/>
        <v>electricity_efficiency</v>
      </c>
      <c r="G3" t="str">
        <f t="shared" si="3"/>
        <v>chp</v>
      </c>
      <c r="H3" t="str">
        <f t="shared" si="4"/>
        <v>chp</v>
      </c>
      <c r="J3" t="s">
        <v>966</v>
      </c>
      <c r="K3">
        <f>VLOOKUP($A3,'EU27 dataset'!$A:$B,2,FALSE)</f>
        <v>43</v>
      </c>
      <c r="L3">
        <f t="shared" ref="L3:L66" si="5">IF(D3="efficiency",K3/100,K3)</f>
        <v>0.43</v>
      </c>
      <c r="N3" t="s">
        <v>71</v>
      </c>
      <c r="O3" t="s">
        <v>966</v>
      </c>
      <c r="P3" s="16">
        <f>_xlfn.IFNA(VLOOKUP($O3,$J$2:$L$18,3,FALSE),'general assumptions'!$B$3)</f>
        <v>0.43</v>
      </c>
      <c r="Q3" s="16">
        <f>_xlfn.IFNA(VLOOKUP($O3,$J$53:$L$69,3,FALSE),'general assumptions'!$B$4)</f>
        <v>0.47</v>
      </c>
      <c r="R3" s="13">
        <f>_xlfn.IFNA(VLOOKUP($O3,$J$35:$L$52,3,FALSE),'general assumptions'!$B$6)</f>
        <v>3920</v>
      </c>
    </row>
    <row r="4" spans="1:18" x14ac:dyDescent="0.2">
      <c r="A4" s="1" t="s">
        <v>226</v>
      </c>
      <c r="B4" s="1" t="str">
        <f t="shared" si="0"/>
        <v>agriculture_chp_wood_pellets</v>
      </c>
      <c r="C4" t="str">
        <f t="shared" si="1"/>
        <v>conversion</v>
      </c>
      <c r="D4" t="s">
        <v>409</v>
      </c>
      <c r="E4" t="s">
        <v>220</v>
      </c>
      <c r="F4" t="str">
        <f t="shared" si="2"/>
        <v>electricity_efficiency</v>
      </c>
      <c r="G4" t="str">
        <f t="shared" si="3"/>
        <v>chp</v>
      </c>
      <c r="H4" t="str">
        <f t="shared" si="4"/>
        <v>chp</v>
      </c>
      <c r="J4" t="s">
        <v>69</v>
      </c>
      <c r="K4">
        <f>VLOOKUP($A4,'EU27 dataset'!$A:$B,2,FALSE)</f>
        <v>43</v>
      </c>
      <c r="L4">
        <f t="shared" si="5"/>
        <v>0.43</v>
      </c>
      <c r="N4" t="s">
        <v>69</v>
      </c>
      <c r="O4" t="s">
        <v>69</v>
      </c>
      <c r="P4" s="16">
        <f>_xlfn.IFNA(VLOOKUP($O4,$J$2:$L$18,3,FALSE),'general assumptions'!$B$3)</f>
        <v>0.43</v>
      </c>
      <c r="Q4" s="16">
        <f>_xlfn.IFNA(VLOOKUP($O4,$J$53:$L$69,3,FALSE),'general assumptions'!$B$4)</f>
        <v>0.47</v>
      </c>
      <c r="R4" s="13">
        <f>_xlfn.IFNA(VLOOKUP($O4,$J$35:$L$52,3,FALSE),'general assumptions'!$B$6)</f>
        <v>6500</v>
      </c>
    </row>
    <row r="5" spans="1:18" x14ac:dyDescent="0.2">
      <c r="A5" s="1" t="s">
        <v>228</v>
      </c>
      <c r="B5" s="1" t="str">
        <f t="shared" si="0"/>
        <v>energy_chp_combined_cycle_network_gas</v>
      </c>
      <c r="C5" t="str">
        <f t="shared" si="1"/>
        <v>conversion</v>
      </c>
      <c r="D5" t="s">
        <v>409</v>
      </c>
      <c r="E5" t="s">
        <v>220</v>
      </c>
      <c r="F5" t="str">
        <f t="shared" si="2"/>
        <v>electricity_efficiency</v>
      </c>
      <c r="G5" t="str">
        <f t="shared" si="3"/>
        <v>chp</v>
      </c>
      <c r="H5" t="str">
        <f t="shared" si="4"/>
        <v>chp</v>
      </c>
      <c r="J5" t="s">
        <v>967</v>
      </c>
      <c r="K5">
        <f>VLOOKUP($A5,'EU27 dataset'!$A:$B,2,FALSE)</f>
        <v>50.818731499999998</v>
      </c>
      <c r="L5">
        <f t="shared" si="5"/>
        <v>0.50818731500000003</v>
      </c>
      <c r="N5" t="s">
        <v>32</v>
      </c>
      <c r="O5" t="s">
        <v>32</v>
      </c>
      <c r="P5" s="16">
        <f>_xlfn.IFNA(VLOOKUP($O5,$J$2:$L$18,3,FALSE),'general assumptions'!$B$3)</f>
        <v>0.3</v>
      </c>
      <c r="Q5" s="16">
        <f>_xlfn.IFNA(VLOOKUP($O5,$J$53:$L$69,3,FALSE),'general assumptions'!$B$4)</f>
        <v>0.4</v>
      </c>
      <c r="R5" s="13">
        <f>_xlfn.IFNA(VLOOKUP($O5,$J$35:$L$52,3,FALSE),'general assumptions'!$B$6)</f>
        <v>5320</v>
      </c>
    </row>
    <row r="6" spans="1:18" x14ac:dyDescent="0.2">
      <c r="A6" s="1" t="s">
        <v>230</v>
      </c>
      <c r="B6" s="1" t="str">
        <f t="shared" si="0"/>
        <v>energy_chp_local_engine_biogas</v>
      </c>
      <c r="C6" t="str">
        <f t="shared" si="1"/>
        <v>conversion</v>
      </c>
      <c r="D6" t="s">
        <v>409</v>
      </c>
      <c r="E6" t="s">
        <v>220</v>
      </c>
      <c r="F6" t="str">
        <f t="shared" si="2"/>
        <v>electricity_efficiency</v>
      </c>
      <c r="G6" t="str">
        <f t="shared" si="3"/>
        <v>chp</v>
      </c>
      <c r="H6" t="str">
        <f t="shared" si="4"/>
        <v>chp</v>
      </c>
      <c r="J6" t="s">
        <v>968</v>
      </c>
      <c r="K6">
        <f>VLOOKUP($A6,'EU27 dataset'!$A:$B,2,FALSE)</f>
        <v>48.578528400000003</v>
      </c>
      <c r="L6">
        <f t="shared" si="5"/>
        <v>0.48578528400000004</v>
      </c>
      <c r="N6" t="s">
        <v>36</v>
      </c>
      <c r="O6" t="s">
        <v>967</v>
      </c>
      <c r="P6" s="16">
        <f>_xlfn.IFNA(VLOOKUP($O6,$J$2:$L$18,3,FALSE),'general assumptions'!$B$3)</f>
        <v>0.50818731500000003</v>
      </c>
      <c r="Q6" s="16">
        <f>_xlfn.IFNA(VLOOKUP($O6,$J$53:$L$69,3,FALSE),'general assumptions'!$B$4)</f>
        <v>0.17169806000000001</v>
      </c>
      <c r="R6" s="13">
        <f>_xlfn.IFNA(VLOOKUP($O6,$J$35:$L$52,3,FALSE),'general assumptions'!$B$6)</f>
        <v>4589.2536</v>
      </c>
    </row>
    <row r="7" spans="1:18" x14ac:dyDescent="0.2">
      <c r="A7" s="1" t="s">
        <v>232</v>
      </c>
      <c r="B7" s="1" t="str">
        <f t="shared" si="0"/>
        <v>energy_chp_local_engine_network_gas</v>
      </c>
      <c r="C7" t="str">
        <f t="shared" si="1"/>
        <v>conversion</v>
      </c>
      <c r="D7" t="s">
        <v>409</v>
      </c>
      <c r="E7" t="s">
        <v>220</v>
      </c>
      <c r="F7" t="str">
        <f t="shared" si="2"/>
        <v>electricity_efficiency</v>
      </c>
      <c r="G7" t="str">
        <f t="shared" si="3"/>
        <v>chp</v>
      </c>
      <c r="H7" t="str">
        <f t="shared" si="4"/>
        <v>chp</v>
      </c>
      <c r="J7" t="s">
        <v>969</v>
      </c>
      <c r="K7">
        <f>VLOOKUP($A7,'EU27 dataset'!$A:$B,2,FALSE)</f>
        <v>49.879817299999999</v>
      </c>
      <c r="L7">
        <f t="shared" si="5"/>
        <v>0.49879817300000001</v>
      </c>
      <c r="N7" t="s">
        <v>117</v>
      </c>
      <c r="O7" t="s">
        <v>967</v>
      </c>
      <c r="P7" s="16">
        <f>_xlfn.IFNA(VLOOKUP($O7,$J$2:$L$18,3,FALSE),'general assumptions'!$B$3)</f>
        <v>0.50818731500000003</v>
      </c>
      <c r="Q7" s="16">
        <f>_xlfn.IFNA(VLOOKUP($O7,$J$53:$L$69,3,FALSE),'general assumptions'!$B$4)</f>
        <v>0.17169806000000001</v>
      </c>
      <c r="R7" s="13">
        <f>_xlfn.IFNA(VLOOKUP($O7,$J$35:$L$52,3,FALSE),'general assumptions'!$B$6)</f>
        <v>4589.2536</v>
      </c>
    </row>
    <row r="8" spans="1:18" x14ac:dyDescent="0.2">
      <c r="A8" s="1" t="s">
        <v>234</v>
      </c>
      <c r="B8" s="1" t="str">
        <f t="shared" si="0"/>
        <v>energy_chp_local_wood_pellets</v>
      </c>
      <c r="C8" t="str">
        <f t="shared" si="1"/>
        <v>conversion</v>
      </c>
      <c r="D8" t="s">
        <v>409</v>
      </c>
      <c r="E8" t="s">
        <v>220</v>
      </c>
      <c r="F8" t="str">
        <f t="shared" si="2"/>
        <v>electricity_efficiency</v>
      </c>
      <c r="G8" t="str">
        <f t="shared" si="3"/>
        <v>chp</v>
      </c>
      <c r="H8" t="str">
        <f t="shared" si="4"/>
        <v>chp</v>
      </c>
      <c r="J8" t="s">
        <v>970</v>
      </c>
      <c r="K8">
        <f>VLOOKUP($A8,'EU27 dataset'!$A:$B,2,FALSE)</f>
        <v>29.243843399999999</v>
      </c>
      <c r="L8">
        <f t="shared" si="5"/>
        <v>0.29243843399999997</v>
      </c>
      <c r="N8" t="s">
        <v>73</v>
      </c>
      <c r="O8" t="s">
        <v>968</v>
      </c>
      <c r="P8" s="16">
        <f>_xlfn.IFNA(VLOOKUP($O8,$J$2:$L$18,3,FALSE),'general assumptions'!$B$3)</f>
        <v>0.48578528400000004</v>
      </c>
      <c r="Q8" s="16">
        <f>_xlfn.IFNA(VLOOKUP($O8,$J$53:$L$69,3,FALSE),'general assumptions'!$B$4)</f>
        <v>0.12276857299999999</v>
      </c>
      <c r="R8" s="13">
        <f>_xlfn.IFNA(VLOOKUP($O8,$J$35:$L$52,3,FALSE),'general assumptions'!$B$6)</f>
        <v>8500</v>
      </c>
    </row>
    <row r="9" spans="1:18" x14ac:dyDescent="0.2">
      <c r="A9" s="1" t="s">
        <v>236</v>
      </c>
      <c r="B9" s="1" t="str">
        <f t="shared" si="0"/>
        <v>energy_chp_supercritical_waste_mix</v>
      </c>
      <c r="C9" t="str">
        <f t="shared" si="1"/>
        <v>conversion</v>
      </c>
      <c r="D9" t="s">
        <v>409</v>
      </c>
      <c r="E9" t="s">
        <v>220</v>
      </c>
      <c r="F9" t="str">
        <f t="shared" si="2"/>
        <v>electricity_efficiency</v>
      </c>
      <c r="G9" t="str">
        <f t="shared" si="3"/>
        <v>chp</v>
      </c>
      <c r="H9" t="str">
        <f t="shared" si="4"/>
        <v>chp</v>
      </c>
      <c r="J9" t="s">
        <v>971</v>
      </c>
      <c r="K9">
        <f>VLOOKUP($A9,'EU27 dataset'!$A:$B,2,FALSE)</f>
        <v>18.2217451</v>
      </c>
      <c r="L9">
        <f t="shared" si="5"/>
        <v>0.182217451</v>
      </c>
      <c r="N9" t="s">
        <v>37</v>
      </c>
      <c r="O9" t="s">
        <v>969</v>
      </c>
      <c r="P9" s="16">
        <f>_xlfn.IFNA(VLOOKUP($O9,$J$2:$L$18,3,FALSE),'general assumptions'!$B$3)</f>
        <v>0.49879817300000001</v>
      </c>
      <c r="Q9" s="16">
        <f>_xlfn.IFNA(VLOOKUP($O9,$J$53:$L$69,3,FALSE),'general assumptions'!$B$4)</f>
        <v>0.39407375</v>
      </c>
      <c r="R9" s="13">
        <f>_xlfn.IFNA(VLOOKUP($O9,$J$35:$L$52,3,FALSE),'general assumptions'!$B$6)</f>
        <v>4589.2536</v>
      </c>
    </row>
    <row r="10" spans="1:18" x14ac:dyDescent="0.2">
      <c r="A10" s="1" t="s">
        <v>238</v>
      </c>
      <c r="B10" s="1" t="str">
        <f t="shared" si="0"/>
        <v>energy_chp_ultra_supercritical_coal</v>
      </c>
      <c r="C10" t="str">
        <f t="shared" si="1"/>
        <v>conversion</v>
      </c>
      <c r="D10" t="s">
        <v>409</v>
      </c>
      <c r="E10" t="s">
        <v>220</v>
      </c>
      <c r="F10" t="str">
        <f t="shared" si="2"/>
        <v>electricity_efficiency</v>
      </c>
      <c r="G10" t="str">
        <f t="shared" si="3"/>
        <v>chp</v>
      </c>
      <c r="H10" t="str">
        <f t="shared" si="4"/>
        <v>chp</v>
      </c>
      <c r="J10" t="s">
        <v>972</v>
      </c>
      <c r="K10">
        <f>VLOOKUP($A10,'EU27 dataset'!$A:$B,2,FALSE)</f>
        <v>32.854719699999997</v>
      </c>
      <c r="L10">
        <f t="shared" si="5"/>
        <v>0.32854719699999996</v>
      </c>
      <c r="N10" t="s">
        <v>75</v>
      </c>
      <c r="O10" t="s">
        <v>968</v>
      </c>
      <c r="P10" s="16">
        <f>_xlfn.IFNA(VLOOKUP($O10,$J$2:$L$18,3,FALSE),'general assumptions'!$B$3)</f>
        <v>0.48578528400000004</v>
      </c>
      <c r="Q10" s="16">
        <f>_xlfn.IFNA(VLOOKUP($O10,$J$53:$L$69,3,FALSE),'general assumptions'!$B$4)</f>
        <v>0.12276857299999999</v>
      </c>
      <c r="R10" s="13">
        <f>_xlfn.IFNA(VLOOKUP($O10,$J$35:$L$52,3,FALSE),'general assumptions'!$B$6)</f>
        <v>8500</v>
      </c>
    </row>
    <row r="11" spans="1:18" x14ac:dyDescent="0.2">
      <c r="A11" s="1" t="s">
        <v>240</v>
      </c>
      <c r="B11" s="1" t="str">
        <f t="shared" si="0"/>
        <v>energy_chp_ultra_supercritical_cofiring_coal</v>
      </c>
      <c r="C11" t="str">
        <f t="shared" si="1"/>
        <v>conversion</v>
      </c>
      <c r="D11" t="s">
        <v>409</v>
      </c>
      <c r="E11" t="s">
        <v>220</v>
      </c>
      <c r="F11" t="str">
        <f t="shared" si="2"/>
        <v>electricity_efficiency</v>
      </c>
      <c r="G11" t="str">
        <f t="shared" si="3"/>
        <v>chp</v>
      </c>
      <c r="H11" t="str">
        <f t="shared" si="4"/>
        <v>chp</v>
      </c>
      <c r="J11" t="s">
        <v>973</v>
      </c>
      <c r="K11">
        <f>VLOOKUP($A11,'EU27 dataset'!$A:$B,2,FALSE)</f>
        <v>37</v>
      </c>
      <c r="L11">
        <f t="shared" si="5"/>
        <v>0.37</v>
      </c>
      <c r="N11" t="s">
        <v>127</v>
      </c>
      <c r="O11" t="s">
        <v>969</v>
      </c>
      <c r="P11" s="16">
        <f>_xlfn.IFNA(VLOOKUP($O11,$J$2:$L$18,3,FALSE),'general assumptions'!$B$3)</f>
        <v>0.49879817300000001</v>
      </c>
      <c r="Q11" s="16">
        <f>_xlfn.IFNA(VLOOKUP($O11,$J$53:$L$69,3,FALSE),'general assumptions'!$B$4)</f>
        <v>0.39407375</v>
      </c>
      <c r="R11" s="13">
        <f>_xlfn.IFNA(VLOOKUP($O11,$J$35:$L$52,3,FALSE),'general assumptions'!$B$6)</f>
        <v>4589.2536</v>
      </c>
    </row>
    <row r="12" spans="1:18" x14ac:dyDescent="0.2">
      <c r="A12" s="1" t="s">
        <v>242</v>
      </c>
      <c r="B12" s="1" t="str">
        <f t="shared" si="0"/>
        <v>energy_chp_ultra_supercritical_lignite</v>
      </c>
      <c r="C12" t="str">
        <f t="shared" si="1"/>
        <v>conversion</v>
      </c>
      <c r="D12" t="s">
        <v>409</v>
      </c>
      <c r="E12" t="s">
        <v>220</v>
      </c>
      <c r="F12" t="str">
        <f t="shared" si="2"/>
        <v>electricity_efficiency</v>
      </c>
      <c r="G12" t="str">
        <f t="shared" si="3"/>
        <v>chp</v>
      </c>
      <c r="H12" t="str">
        <f t="shared" si="4"/>
        <v>chp</v>
      </c>
      <c r="J12" t="s">
        <v>974</v>
      </c>
      <c r="K12">
        <f>VLOOKUP($A12,'EU27 dataset'!$A:$B,2,FALSE)</f>
        <v>32.862078599999997</v>
      </c>
      <c r="L12">
        <f t="shared" si="5"/>
        <v>0.32862078599999994</v>
      </c>
      <c r="N12" t="s">
        <v>41</v>
      </c>
      <c r="O12" t="s">
        <v>970</v>
      </c>
      <c r="P12" s="16">
        <f>_xlfn.IFNA(VLOOKUP($O12,$J$2:$L$18,3,FALSE),'general assumptions'!$B$3)</f>
        <v>0.29243843399999997</v>
      </c>
      <c r="Q12" s="16">
        <f>_xlfn.IFNA(VLOOKUP($O12,$J$53:$L$69,3,FALSE),'general assumptions'!$B$4)</f>
        <v>0.396207792</v>
      </c>
      <c r="R12" s="13">
        <f>_xlfn.IFNA(VLOOKUP($O12,$J$35:$L$52,3,FALSE),'general assumptions'!$B$6)</f>
        <v>2225.3868000000002</v>
      </c>
    </row>
    <row r="13" spans="1:18" x14ac:dyDescent="0.2">
      <c r="A13" s="1" t="s">
        <v>270</v>
      </c>
      <c r="B13" s="1" t="str">
        <f t="shared" si="0"/>
        <v>industry_chp_combined_cycle_gas_power_fuelmix</v>
      </c>
      <c r="C13" t="str">
        <f t="shared" si="1"/>
        <v>conversion</v>
      </c>
      <c r="D13" t="s">
        <v>409</v>
      </c>
      <c r="E13" t="s">
        <v>220</v>
      </c>
      <c r="F13" t="str">
        <f t="shared" si="2"/>
        <v>electricity_efficiency</v>
      </c>
      <c r="G13" t="str">
        <f t="shared" si="3"/>
        <v>chp</v>
      </c>
      <c r="H13" t="str">
        <f t="shared" si="4"/>
        <v>chp</v>
      </c>
      <c r="J13" t="s">
        <v>150</v>
      </c>
      <c r="K13">
        <f>VLOOKUP($A13,'EU27 dataset'!$A:$B,2,FALSE)</f>
        <v>50.818731499999998</v>
      </c>
      <c r="L13">
        <f t="shared" si="5"/>
        <v>0.50818731500000003</v>
      </c>
      <c r="N13" t="s">
        <v>78</v>
      </c>
      <c r="O13" t="s">
        <v>970</v>
      </c>
      <c r="P13" s="16">
        <f>_xlfn.IFNA(VLOOKUP($O13,$J$2:$L$18,3,FALSE),'general assumptions'!$B$3)</f>
        <v>0.29243843399999997</v>
      </c>
      <c r="Q13" s="16">
        <f>_xlfn.IFNA(VLOOKUP($O13,$J$53:$L$69,3,FALSE),'general assumptions'!$B$4)</f>
        <v>0.396207792</v>
      </c>
      <c r="R13" s="13">
        <f>_xlfn.IFNA(VLOOKUP($O13,$J$35:$L$52,3,FALSE),'general assumptions'!$B$6)</f>
        <v>2225.3868000000002</v>
      </c>
    </row>
    <row r="14" spans="1:18" x14ac:dyDescent="0.2">
      <c r="A14" s="1" t="s">
        <v>272</v>
      </c>
      <c r="B14" s="1" t="str">
        <f t="shared" si="0"/>
        <v>industry_chp_engine_gas_power_fuelmix</v>
      </c>
      <c r="C14" t="str">
        <f t="shared" si="1"/>
        <v>conversion</v>
      </c>
      <c r="D14" t="s">
        <v>409</v>
      </c>
      <c r="E14" t="s">
        <v>220</v>
      </c>
      <c r="F14" t="str">
        <f t="shared" si="2"/>
        <v>electricity_efficiency</v>
      </c>
      <c r="G14" t="str">
        <f t="shared" si="3"/>
        <v>chp</v>
      </c>
      <c r="H14" t="str">
        <f t="shared" si="4"/>
        <v>chp</v>
      </c>
      <c r="J14" t="s">
        <v>152</v>
      </c>
      <c r="K14">
        <f>VLOOKUP($A14,'EU27 dataset'!$A:$B,2,FALSE)</f>
        <v>49.879817299999999</v>
      </c>
      <c r="L14">
        <f t="shared" si="5"/>
        <v>0.49879817300000001</v>
      </c>
      <c r="N14" t="s">
        <v>39</v>
      </c>
      <c r="O14" t="s">
        <v>971</v>
      </c>
      <c r="P14" s="16">
        <f>_xlfn.IFNA(VLOOKUP($O14,$J$2:$L$18,3,FALSE),'general assumptions'!$B$3)</f>
        <v>0.182217451</v>
      </c>
      <c r="Q14" s="16">
        <f>_xlfn.IFNA(VLOOKUP($O14,$J$53:$L$69,3,FALSE),'general assumptions'!$B$4)</f>
        <v>0.44986415000000002</v>
      </c>
      <c r="R14" s="13">
        <f>_xlfn.IFNA(VLOOKUP($O14,$J$35:$L$52,3,FALSE),'general assumptions'!$B$6)</f>
        <v>2225.3868000000002</v>
      </c>
    </row>
    <row r="15" spans="1:18" x14ac:dyDescent="0.2">
      <c r="A15" s="1" t="s">
        <v>274</v>
      </c>
      <c r="B15" s="1" t="str">
        <f t="shared" si="0"/>
        <v>industry_chp_turbine_gas_power_fuelmix</v>
      </c>
      <c r="C15" t="str">
        <f t="shared" si="1"/>
        <v>conversion</v>
      </c>
      <c r="D15" t="s">
        <v>409</v>
      </c>
      <c r="E15" t="s">
        <v>220</v>
      </c>
      <c r="F15" t="str">
        <f t="shared" si="2"/>
        <v>electricity_efficiency</v>
      </c>
      <c r="G15" t="str">
        <f t="shared" si="3"/>
        <v>chp</v>
      </c>
      <c r="H15" t="str">
        <f t="shared" si="4"/>
        <v>chp</v>
      </c>
      <c r="J15" t="s">
        <v>154</v>
      </c>
      <c r="K15">
        <f>VLOOKUP($A15,'EU27 dataset'!$A:$B,2,FALSE)</f>
        <v>31.623142099999999</v>
      </c>
      <c r="L15">
        <f t="shared" si="5"/>
        <v>0.31623142100000001</v>
      </c>
      <c r="N15" t="s">
        <v>205</v>
      </c>
      <c r="O15" t="s">
        <v>971</v>
      </c>
      <c r="P15" s="16">
        <f>_xlfn.IFNA(VLOOKUP($O15,$J$2:$L$18,3,FALSE),'general assumptions'!$B$3)</f>
        <v>0.182217451</v>
      </c>
      <c r="Q15" s="16">
        <f>_xlfn.IFNA(VLOOKUP($O15,$J$53:$L$69,3,FALSE),'general assumptions'!$B$4)</f>
        <v>0.44986415000000002</v>
      </c>
      <c r="R15" s="13">
        <f>_xlfn.IFNA(VLOOKUP($O15,$J$35:$L$52,3,FALSE),'general assumptions'!$B$6)</f>
        <v>2225.3868000000002</v>
      </c>
    </row>
    <row r="16" spans="1:18" x14ac:dyDescent="0.2">
      <c r="A16" s="1" t="s">
        <v>276</v>
      </c>
      <c r="B16" s="1" t="str">
        <f t="shared" si="0"/>
        <v>industry_chp_turbine_hydrogen</v>
      </c>
      <c r="C16" t="str">
        <f t="shared" si="1"/>
        <v>conversion</v>
      </c>
      <c r="D16" t="s">
        <v>409</v>
      </c>
      <c r="E16" t="s">
        <v>220</v>
      </c>
      <c r="F16" t="str">
        <f t="shared" si="2"/>
        <v>electricity_efficiency</v>
      </c>
      <c r="G16" t="str">
        <f t="shared" si="3"/>
        <v>chp</v>
      </c>
      <c r="H16" t="str">
        <f t="shared" si="4"/>
        <v>chp</v>
      </c>
      <c r="J16" t="s">
        <v>160</v>
      </c>
      <c r="K16">
        <f>VLOOKUP($A16,'EU27 dataset'!$A:$B,2,FALSE)</f>
        <v>33.445</v>
      </c>
      <c r="L16">
        <f t="shared" si="5"/>
        <v>0.33445000000000003</v>
      </c>
      <c r="N16" t="s">
        <v>191</v>
      </c>
      <c r="O16" t="s">
        <v>973</v>
      </c>
      <c r="P16" s="16">
        <f>_xlfn.IFNA(VLOOKUP($O16,$J$2:$L$18,3,FALSE),'general assumptions'!$B$3)</f>
        <v>0.37</v>
      </c>
      <c r="Q16" s="16">
        <f>_xlfn.IFNA(VLOOKUP($O16,$J$53:$L$69,3,FALSE),'general assumptions'!$B$4)</f>
        <v>0.14000000000000001</v>
      </c>
      <c r="R16" s="13">
        <f>_xlfn.IFNA(VLOOKUP($O16,$J$35:$L$52,3,FALSE),'general assumptions'!$B$6)</f>
        <v>5350</v>
      </c>
    </row>
    <row r="17" spans="1:18" x14ac:dyDescent="0.2">
      <c r="A17" s="1" t="s">
        <v>278</v>
      </c>
      <c r="B17" s="1" t="str">
        <f t="shared" si="0"/>
        <v>industry_chp_ultra_supercritical_coal</v>
      </c>
      <c r="C17" t="str">
        <f t="shared" si="1"/>
        <v>conversion</v>
      </c>
      <c r="D17" t="s">
        <v>409</v>
      </c>
      <c r="E17" t="s">
        <v>220</v>
      </c>
      <c r="F17" t="str">
        <f t="shared" si="2"/>
        <v>electricity_efficiency</v>
      </c>
      <c r="G17" t="str">
        <f t="shared" si="3"/>
        <v>chp</v>
      </c>
      <c r="H17" t="str">
        <f t="shared" si="4"/>
        <v>chp</v>
      </c>
      <c r="J17" t="s">
        <v>166</v>
      </c>
      <c r="K17">
        <f>VLOOKUP($A17,'EU27 dataset'!$A:$B,2,FALSE)</f>
        <v>32.854719699999997</v>
      </c>
      <c r="L17">
        <f t="shared" si="5"/>
        <v>0.32854719699999996</v>
      </c>
      <c r="N17" t="s">
        <v>193</v>
      </c>
      <c r="O17" t="s">
        <v>973</v>
      </c>
      <c r="P17" s="16">
        <f>_xlfn.IFNA(VLOOKUP($O17,$J$2:$L$18,3,FALSE),'general assumptions'!$B$3)</f>
        <v>0.37</v>
      </c>
      <c r="Q17" s="16">
        <f>_xlfn.IFNA(VLOOKUP($O17,$J$53:$L$69,3,FALSE),'general assumptions'!$B$4)</f>
        <v>0.14000000000000001</v>
      </c>
      <c r="R17" s="13">
        <f>_xlfn.IFNA(VLOOKUP($O17,$J$35:$L$52,3,FALSE),'general assumptions'!$B$6)</f>
        <v>5350</v>
      </c>
    </row>
    <row r="18" spans="1:18" x14ac:dyDescent="0.2">
      <c r="A18" s="1" t="s">
        <v>280</v>
      </c>
      <c r="B18" s="1" t="str">
        <f t="shared" si="0"/>
        <v>industry_chp_wood_pellets</v>
      </c>
      <c r="C18" t="str">
        <f t="shared" si="1"/>
        <v>conversion</v>
      </c>
      <c r="D18" t="s">
        <v>409</v>
      </c>
      <c r="E18" t="s">
        <v>220</v>
      </c>
      <c r="F18" t="str">
        <f t="shared" si="2"/>
        <v>electricity_efficiency</v>
      </c>
      <c r="G18" t="str">
        <f t="shared" si="3"/>
        <v>chp</v>
      </c>
      <c r="H18" t="str">
        <f t="shared" si="4"/>
        <v>chp</v>
      </c>
      <c r="J18" t="s">
        <v>146</v>
      </c>
      <c r="K18">
        <f>VLOOKUP($A18,'EU27 dataset'!$A:$B,2,FALSE)</f>
        <v>29.243843399999999</v>
      </c>
      <c r="L18">
        <f t="shared" si="5"/>
        <v>0.29243843399999997</v>
      </c>
      <c r="N18" t="s">
        <v>187</v>
      </c>
      <c r="O18" t="s">
        <v>972</v>
      </c>
      <c r="P18" s="16">
        <f>_xlfn.IFNA(VLOOKUP($O18,$J$2:$L$18,3,FALSE),'general assumptions'!$B$3)</f>
        <v>0.32854719699999996</v>
      </c>
      <c r="Q18" s="16">
        <f>_xlfn.IFNA(VLOOKUP($O18,$J$53:$L$69,3,FALSE),'general assumptions'!$B$4)</f>
        <v>0.25745448300000001</v>
      </c>
      <c r="R18" s="13">
        <f>_xlfn.IFNA(VLOOKUP($O18,$J$35:$L$52,3,FALSE),'general assumptions'!$B$6)</f>
        <v>2225.3868000000002</v>
      </c>
    </row>
    <row r="19" spans="1:18" x14ac:dyDescent="0.2">
      <c r="A19" s="1" t="s">
        <v>286</v>
      </c>
      <c r="B19" s="1" t="str">
        <f>_xlfn.TEXTBEFORE(_xlfn.TEXTAFTER(A19,"_"),"_production")</f>
        <v>energy_chp_combined_cycle_ht_network_gas</v>
      </c>
      <c r="C19" t="str">
        <f t="shared" si="1"/>
        <v>production</v>
      </c>
      <c r="D19" t="str">
        <f t="shared" ref="D19:D34" si="6">C19</f>
        <v>production</v>
      </c>
      <c r="F19" t="str">
        <f t="shared" ref="F19:F34" si="7">IF($H19="heat plant","heat_output","electricity_output")</f>
        <v>electricity_output</v>
      </c>
      <c r="G19" t="str">
        <f t="shared" si="3"/>
        <v>chp</v>
      </c>
      <c r="H19" t="str">
        <f t="shared" si="4"/>
        <v>chp</v>
      </c>
      <c r="J19" t="s">
        <v>36</v>
      </c>
      <c r="K19">
        <f>VLOOKUP($A19,'EU27 dataset'!$A:$B,2,FALSE)</f>
        <v>429756.81</v>
      </c>
      <c r="L19">
        <f t="shared" si="5"/>
        <v>429756.81</v>
      </c>
      <c r="N19" t="s">
        <v>172</v>
      </c>
      <c r="O19" t="s">
        <v>974</v>
      </c>
      <c r="P19" s="16">
        <f>_xlfn.IFNA(VLOOKUP($O19,$J$2:$L$18,3,FALSE),'general assumptions'!$B$3)</f>
        <v>0.32862078599999994</v>
      </c>
      <c r="Q19" s="16">
        <f>_xlfn.IFNA(VLOOKUP($O19,$J$53:$L$69,3,FALSE),'general assumptions'!$B$4)</f>
        <v>0.15705883099999998</v>
      </c>
      <c r="R19" s="13">
        <f>_xlfn.IFNA(VLOOKUP($O19,$J$35:$L$52,3,FALSE),'general assumptions'!$B$6)</f>
        <v>2225.3868000000002</v>
      </c>
    </row>
    <row r="20" spans="1:18" x14ac:dyDescent="0.2">
      <c r="A20" s="1" t="s">
        <v>287</v>
      </c>
      <c r="B20" s="1" t="str">
        <f>_xlfn.TEXTBEFORE(_xlfn.TEXTAFTER(A20,"_"),"_production")</f>
        <v>energy_chp_combined_cycle_mt_network_gas</v>
      </c>
      <c r="C20" t="str">
        <f t="shared" si="1"/>
        <v>production</v>
      </c>
      <c r="D20" t="str">
        <f t="shared" si="6"/>
        <v>production</v>
      </c>
      <c r="F20" t="str">
        <f t="shared" si="7"/>
        <v>electricity_output</v>
      </c>
      <c r="G20" t="str">
        <f t="shared" si="3"/>
        <v>chp</v>
      </c>
      <c r="H20" t="str">
        <f t="shared" si="4"/>
        <v>chp</v>
      </c>
      <c r="J20" t="s">
        <v>117</v>
      </c>
      <c r="K20">
        <f>VLOOKUP($A20,'EU27 dataset'!$A:$B,2,FALSE)</f>
        <v>0</v>
      </c>
      <c r="L20">
        <f t="shared" si="5"/>
        <v>0</v>
      </c>
      <c r="N20" t="s">
        <v>189</v>
      </c>
      <c r="O20" t="s">
        <v>972</v>
      </c>
      <c r="P20" s="16">
        <f>_xlfn.IFNA(VLOOKUP($O20,$J$2:$L$18,3,FALSE),'general assumptions'!$B$3)</f>
        <v>0.32854719699999996</v>
      </c>
      <c r="Q20" s="16">
        <f>_xlfn.IFNA(VLOOKUP($O20,$J$53:$L$69,3,FALSE),'general assumptions'!$B$4)</f>
        <v>0.25745448300000001</v>
      </c>
      <c r="R20" s="13">
        <f>_xlfn.IFNA(VLOOKUP($O20,$J$35:$L$52,3,FALSE),'general assumptions'!$B$6)</f>
        <v>2225.3868000000002</v>
      </c>
    </row>
    <row r="21" spans="1:18" x14ac:dyDescent="0.2">
      <c r="A21" s="1" t="s">
        <v>393</v>
      </c>
      <c r="B21" s="1" t="str">
        <f>_xlfn.TEXTAFTER(_xlfn.TEXTBEFORE(A21,"_production"),"input_")</f>
        <v>energy_chp_local_engine_ht_biogas</v>
      </c>
      <c r="C21" t="str">
        <f t="shared" si="1"/>
        <v>production</v>
      </c>
      <c r="D21" t="str">
        <f t="shared" si="6"/>
        <v>production</v>
      </c>
      <c r="F21" t="str">
        <f t="shared" si="7"/>
        <v>electricity_output</v>
      </c>
      <c r="G21" t="str">
        <f t="shared" si="3"/>
        <v>chp</v>
      </c>
      <c r="H21" t="str">
        <f t="shared" si="4"/>
        <v>chp</v>
      </c>
      <c r="J21" t="s">
        <v>73</v>
      </c>
      <c r="K21">
        <f>VLOOKUP($A21,'EU27 dataset'!$A:$B,2,FALSE)</f>
        <v>153611.943</v>
      </c>
      <c r="L21">
        <f t="shared" si="5"/>
        <v>153611.943</v>
      </c>
      <c r="N21" t="s">
        <v>174</v>
      </c>
      <c r="O21" t="s">
        <v>974</v>
      </c>
      <c r="P21" s="16">
        <f>_xlfn.IFNA(VLOOKUP($O21,$J$2:$L$18,3,FALSE),'general assumptions'!$B$3)</f>
        <v>0.32862078599999994</v>
      </c>
      <c r="Q21" s="16">
        <f>_xlfn.IFNA(VLOOKUP($O21,$J$53:$L$69,3,FALSE),'general assumptions'!$B$4)</f>
        <v>0.15705883099999998</v>
      </c>
      <c r="R21" s="13">
        <f>_xlfn.IFNA(VLOOKUP($O21,$J$35:$L$52,3,FALSE),'general assumptions'!$B$6)</f>
        <v>2225.3868000000002</v>
      </c>
    </row>
    <row r="22" spans="1:18" x14ac:dyDescent="0.2">
      <c r="A22" s="1" t="s">
        <v>288</v>
      </c>
      <c r="B22" s="1" t="str">
        <f>_xlfn.TEXTBEFORE(_xlfn.TEXTAFTER(A22,"_"),"_production")</f>
        <v>energy_chp_local_engine_ht_network_gas</v>
      </c>
      <c r="C22" t="str">
        <f t="shared" si="1"/>
        <v>production</v>
      </c>
      <c r="D22" t="str">
        <f t="shared" si="6"/>
        <v>production</v>
      </c>
      <c r="F22" t="str">
        <f t="shared" si="7"/>
        <v>electricity_output</v>
      </c>
      <c r="G22" t="str">
        <f t="shared" si="3"/>
        <v>chp</v>
      </c>
      <c r="H22" t="str">
        <f t="shared" si="4"/>
        <v>chp</v>
      </c>
      <c r="J22" t="s">
        <v>37</v>
      </c>
      <c r="K22">
        <f>VLOOKUP($A22,'EU27 dataset'!$A:$B,2,FALSE)</f>
        <v>125460.842</v>
      </c>
      <c r="L22">
        <f t="shared" si="5"/>
        <v>125460.842</v>
      </c>
      <c r="N22" t="s">
        <v>150</v>
      </c>
      <c r="O22" t="s">
        <v>150</v>
      </c>
      <c r="P22" s="16">
        <f>_xlfn.IFNA(VLOOKUP($O22,$J$2:$L$18,3,FALSE),'general assumptions'!$B$3)</f>
        <v>0.50818731500000003</v>
      </c>
      <c r="Q22" s="16">
        <f>_xlfn.IFNA(VLOOKUP($O22,$J$53:$L$69,3,FALSE),'general assumptions'!$B$4)</f>
        <v>0.17169806000000001</v>
      </c>
      <c r="R22" s="13">
        <f>_xlfn.IFNA(VLOOKUP($O22,$J$35:$L$52,3,FALSE),'general assumptions'!$B$6)</f>
        <v>4589.2536</v>
      </c>
    </row>
    <row r="23" spans="1:18" x14ac:dyDescent="0.2">
      <c r="A23" s="1" t="s">
        <v>394</v>
      </c>
      <c r="B23" s="1" t="str">
        <f>_xlfn.TEXTAFTER(_xlfn.TEXTBEFORE(A23,"_production"),"input_")</f>
        <v>energy_chp_local_engine_mt_biogas</v>
      </c>
      <c r="C23" t="str">
        <f t="shared" si="1"/>
        <v>production</v>
      </c>
      <c r="D23" t="str">
        <f t="shared" si="6"/>
        <v>production</v>
      </c>
      <c r="F23" t="str">
        <f t="shared" si="7"/>
        <v>electricity_output</v>
      </c>
      <c r="G23" t="str">
        <f t="shared" si="3"/>
        <v>chp</v>
      </c>
      <c r="H23" t="str">
        <f t="shared" si="4"/>
        <v>chp</v>
      </c>
      <c r="J23" t="s">
        <v>75</v>
      </c>
      <c r="K23">
        <f>VLOOKUP($A23,'EU27 dataset'!$A:$B,2,FALSE)</f>
        <v>0</v>
      </c>
      <c r="L23">
        <f t="shared" si="5"/>
        <v>0</v>
      </c>
      <c r="N23" t="s">
        <v>152</v>
      </c>
      <c r="O23" t="s">
        <v>152</v>
      </c>
      <c r="P23" s="16">
        <f>_xlfn.IFNA(VLOOKUP($O23,$J$2:$L$18,3,FALSE),'general assumptions'!$B$3)</f>
        <v>0.49879817300000001</v>
      </c>
      <c r="Q23" s="16">
        <f>_xlfn.IFNA(VLOOKUP($O23,$J$53:$L$69,3,FALSE),'general assumptions'!$B$4)</f>
        <v>0.39407375</v>
      </c>
      <c r="R23" s="13">
        <f>_xlfn.IFNA(VLOOKUP($O23,$J$35:$L$52,3,FALSE),'general assumptions'!$B$6)</f>
        <v>4589.2536</v>
      </c>
    </row>
    <row r="24" spans="1:18" x14ac:dyDescent="0.2">
      <c r="A24" s="1" t="s">
        <v>289</v>
      </c>
      <c r="B24" s="1" t="str">
        <f>_xlfn.TEXTBEFORE(_xlfn.TEXTAFTER(A24,"_"),"_production")</f>
        <v>energy_chp_local_engine_mt_network_gas</v>
      </c>
      <c r="C24" t="str">
        <f t="shared" si="1"/>
        <v>production</v>
      </c>
      <c r="D24" t="str">
        <f t="shared" si="6"/>
        <v>production</v>
      </c>
      <c r="F24" t="str">
        <f t="shared" si="7"/>
        <v>electricity_output</v>
      </c>
      <c r="G24" t="str">
        <f t="shared" si="3"/>
        <v>chp</v>
      </c>
      <c r="H24" t="str">
        <f t="shared" si="4"/>
        <v>chp</v>
      </c>
      <c r="J24" t="s">
        <v>127</v>
      </c>
      <c r="K24">
        <f>VLOOKUP($A24,'EU27 dataset'!$A:$B,2,FALSE)</f>
        <v>0</v>
      </c>
      <c r="L24">
        <f t="shared" si="5"/>
        <v>0</v>
      </c>
      <c r="N24" t="s">
        <v>154</v>
      </c>
      <c r="O24" t="s">
        <v>154</v>
      </c>
      <c r="P24" s="16">
        <f>_xlfn.IFNA(VLOOKUP($O24,$J$2:$L$18,3,FALSE),'general assumptions'!$B$3)</f>
        <v>0.31623142100000001</v>
      </c>
      <c r="Q24" s="16">
        <f>_xlfn.IFNA(VLOOKUP($O24,$J$53:$L$69,3,FALSE),'general assumptions'!$B$4)</f>
        <v>0.36561042299999996</v>
      </c>
      <c r="R24" s="13">
        <f>_xlfn.IFNA(VLOOKUP($O24,$J$35:$L$52,3,FALSE),'general assumptions'!$B$6)</f>
        <v>4568.8602499999997</v>
      </c>
    </row>
    <row r="25" spans="1:18" x14ac:dyDescent="0.2">
      <c r="A25" s="1" t="s">
        <v>395</v>
      </c>
      <c r="B25" s="1" t="str">
        <f>_xlfn.TEXTAFTER(_xlfn.TEXTBEFORE(A25,"_production"),"input_")</f>
        <v>energy_chp_local_ht_wood_pellets</v>
      </c>
      <c r="C25" t="str">
        <f t="shared" si="1"/>
        <v>production</v>
      </c>
      <c r="D25" t="str">
        <f t="shared" si="6"/>
        <v>production</v>
      </c>
      <c r="F25" t="str">
        <f t="shared" si="7"/>
        <v>electricity_output</v>
      </c>
      <c r="G25" t="str">
        <f t="shared" si="3"/>
        <v>chp</v>
      </c>
      <c r="H25" t="str">
        <f t="shared" si="4"/>
        <v>chp</v>
      </c>
      <c r="J25" t="s">
        <v>41</v>
      </c>
      <c r="K25">
        <f>VLOOKUP($A25,'EU27 dataset'!$A:$B,2,FALSE)</f>
        <v>124033.442</v>
      </c>
      <c r="L25">
        <f t="shared" si="5"/>
        <v>124033.442</v>
      </c>
      <c r="N25" t="s">
        <v>160</v>
      </c>
      <c r="O25" t="s">
        <v>160</v>
      </c>
      <c r="P25" s="16">
        <f>_xlfn.IFNA(VLOOKUP($O25,$J$2:$L$18,3,FALSE),'general assumptions'!$B$3)</f>
        <v>0.33445000000000003</v>
      </c>
      <c r="Q25" s="16">
        <f>_xlfn.IFNA(VLOOKUP($O25,$J$53:$L$69,3,FALSE),'general assumptions'!$B$4)</f>
        <v>0.41472000000000003</v>
      </c>
      <c r="R25" s="13">
        <f>_xlfn.IFNA(VLOOKUP($O25,$J$35:$L$52,3,FALSE),'general assumptions'!$B$6)</f>
        <v>8300</v>
      </c>
    </row>
    <row r="26" spans="1:18" x14ac:dyDescent="0.2">
      <c r="A26" s="1" t="s">
        <v>396</v>
      </c>
      <c r="B26" s="1" t="str">
        <f>_xlfn.TEXTAFTER(_xlfn.TEXTBEFORE(A26,"_production"),"input_")</f>
        <v>energy_chp_local_mt_wood_pellets</v>
      </c>
      <c r="C26" t="str">
        <f t="shared" si="1"/>
        <v>production</v>
      </c>
      <c r="D26" t="str">
        <f t="shared" si="6"/>
        <v>production</v>
      </c>
      <c r="F26" t="str">
        <f t="shared" si="7"/>
        <v>electricity_output</v>
      </c>
      <c r="G26" t="str">
        <f t="shared" si="3"/>
        <v>chp</v>
      </c>
      <c r="H26" t="str">
        <f t="shared" si="4"/>
        <v>chp</v>
      </c>
      <c r="J26" t="s">
        <v>78</v>
      </c>
      <c r="K26">
        <f>VLOOKUP($A26,'EU27 dataset'!$A:$B,2,FALSE)</f>
        <v>0</v>
      </c>
      <c r="L26">
        <f t="shared" si="5"/>
        <v>0</v>
      </c>
      <c r="N26" t="s">
        <v>166</v>
      </c>
      <c r="O26" t="s">
        <v>166</v>
      </c>
      <c r="P26" s="16">
        <f>_xlfn.IFNA(VLOOKUP($O26,$J$2:$L$18,3,FALSE),'general assumptions'!$B$3)</f>
        <v>0.32854719699999996</v>
      </c>
      <c r="Q26" s="16">
        <f>_xlfn.IFNA(VLOOKUP($O26,$J$53:$L$69,3,FALSE),'general assumptions'!$B$4)</f>
        <v>0.25745448300000001</v>
      </c>
      <c r="R26" s="13">
        <f>_xlfn.IFNA(VLOOKUP($O26,$J$35:$L$52,3,FALSE),'general assumptions'!$B$6)</f>
        <v>2225.3868000000002</v>
      </c>
    </row>
    <row r="27" spans="1:18" x14ac:dyDescent="0.2">
      <c r="A27" s="1" t="s">
        <v>397</v>
      </c>
      <c r="B27" s="1" t="str">
        <f>_xlfn.TEXTAFTER(_xlfn.TEXTBEFORE(A27,"_production"),"input_")</f>
        <v>energy_chp_supercritical_ht_waste_mix</v>
      </c>
      <c r="C27" t="str">
        <f t="shared" si="1"/>
        <v>production</v>
      </c>
      <c r="D27" t="str">
        <f t="shared" si="6"/>
        <v>production</v>
      </c>
      <c r="F27" t="str">
        <f t="shared" si="7"/>
        <v>electricity_output</v>
      </c>
      <c r="G27" t="str">
        <f t="shared" si="3"/>
        <v>chp</v>
      </c>
      <c r="H27" t="str">
        <f t="shared" si="4"/>
        <v>chp</v>
      </c>
      <c r="J27" t="s">
        <v>39</v>
      </c>
      <c r="K27">
        <f>VLOOKUP($A27,'EU27 dataset'!$A:$B,2,FALSE)</f>
        <v>83058.661999999997</v>
      </c>
      <c r="L27">
        <f t="shared" si="5"/>
        <v>83058.661999999997</v>
      </c>
      <c r="N27" t="s">
        <v>146</v>
      </c>
      <c r="O27" t="s">
        <v>146</v>
      </c>
      <c r="P27" s="16">
        <f>_xlfn.IFNA(VLOOKUP($O27,$J$2:$L$18,3,FALSE),'general assumptions'!$B$3)</f>
        <v>0.29243843399999997</v>
      </c>
      <c r="Q27" s="16">
        <f>_xlfn.IFNA(VLOOKUP($O27,$J$53:$L$69,3,FALSE),'general assumptions'!$B$4)</f>
        <v>0.396207792</v>
      </c>
      <c r="R27" s="13">
        <f>_xlfn.IFNA(VLOOKUP($O27,$J$35:$L$52,3,FALSE),'general assumptions'!$B$6)</f>
        <v>2225.3868000000002</v>
      </c>
    </row>
    <row r="28" spans="1:18" x14ac:dyDescent="0.2">
      <c r="A28" s="1" t="s">
        <v>398</v>
      </c>
      <c r="B28" s="1" t="str">
        <f>_xlfn.TEXTAFTER(_xlfn.TEXTBEFORE(A28,"_production"),"input_")</f>
        <v>energy_chp_supercritical_mt_waste_mix</v>
      </c>
      <c r="C28" t="str">
        <f t="shared" si="1"/>
        <v>production</v>
      </c>
      <c r="D28" t="str">
        <f t="shared" si="6"/>
        <v>production</v>
      </c>
      <c r="F28" t="str">
        <f t="shared" si="7"/>
        <v>electricity_output</v>
      </c>
      <c r="G28" t="str">
        <f t="shared" si="3"/>
        <v>chp</v>
      </c>
      <c r="H28" t="str">
        <f t="shared" si="4"/>
        <v>chp</v>
      </c>
      <c r="J28" t="s">
        <v>205</v>
      </c>
      <c r="K28">
        <f>VLOOKUP($A28,'EU27 dataset'!$A:$B,2,FALSE)</f>
        <v>0</v>
      </c>
      <c r="L28">
        <f t="shared" si="5"/>
        <v>0</v>
      </c>
      <c r="N28" t="s">
        <v>106</v>
      </c>
      <c r="O28" t="s">
        <v>982</v>
      </c>
      <c r="P28">
        <v>0</v>
      </c>
      <c r="Q28" s="16">
        <f>_xlfn.IFNA(VLOOKUP($O28,$J$81:$L$91,3,FALSE),'general assumptions'!$B$5)</f>
        <v>0.995</v>
      </c>
      <c r="R28" s="13">
        <f>_xlfn.IFNA(VLOOKUP($O28,$J$70:$L$80,3,FALSE),'general assumptions'!$B$6)</f>
        <v>6000</v>
      </c>
    </row>
    <row r="29" spans="1:18" x14ac:dyDescent="0.2">
      <c r="A29" s="1" t="s">
        <v>290</v>
      </c>
      <c r="B29" s="1" t="str">
        <f t="shared" ref="B29:B34" si="8">_xlfn.TEXTBEFORE(_xlfn.TEXTAFTER(A29,"_"),"_production")</f>
        <v>energy_chp_ultra_supercritical_cofiring_ht_coal</v>
      </c>
      <c r="C29" t="str">
        <f t="shared" si="1"/>
        <v>production</v>
      </c>
      <c r="D29" t="str">
        <f t="shared" si="6"/>
        <v>production</v>
      </c>
      <c r="F29" t="str">
        <f t="shared" si="7"/>
        <v>electricity_output</v>
      </c>
      <c r="G29" t="str">
        <f t="shared" si="3"/>
        <v>chp</v>
      </c>
      <c r="H29" t="str">
        <f t="shared" si="4"/>
        <v>chp</v>
      </c>
      <c r="J29" t="s">
        <v>191</v>
      </c>
      <c r="K29">
        <f>VLOOKUP($A29,'EU27 dataset'!$A:$B,2,FALSE)</f>
        <v>0</v>
      </c>
      <c r="L29">
        <f t="shared" si="5"/>
        <v>0</v>
      </c>
      <c r="N29" t="s">
        <v>108</v>
      </c>
      <c r="O29" t="s">
        <v>982</v>
      </c>
      <c r="P29">
        <v>0</v>
      </c>
      <c r="Q29" s="16">
        <f>_xlfn.IFNA(VLOOKUP($O29,$J$81:$L$91,3,FALSE),'general assumptions'!$B$5)</f>
        <v>0.995</v>
      </c>
      <c r="R29" s="13">
        <f>_xlfn.IFNA(VLOOKUP($O29,$J$70:$L$80,3,FALSE),'general assumptions'!$B$6)</f>
        <v>6000</v>
      </c>
    </row>
    <row r="30" spans="1:18" x14ac:dyDescent="0.2">
      <c r="A30" s="1" t="s">
        <v>291</v>
      </c>
      <c r="B30" s="1" t="str">
        <f t="shared" si="8"/>
        <v>energy_chp_ultra_supercritical_cofiring_mt_coal</v>
      </c>
      <c r="C30" t="str">
        <f t="shared" si="1"/>
        <v>production</v>
      </c>
      <c r="D30" t="str">
        <f t="shared" si="6"/>
        <v>production</v>
      </c>
      <c r="F30" t="str">
        <f t="shared" si="7"/>
        <v>electricity_output</v>
      </c>
      <c r="G30" t="str">
        <f t="shared" si="3"/>
        <v>chp</v>
      </c>
      <c r="H30" t="str">
        <f t="shared" si="4"/>
        <v>chp</v>
      </c>
      <c r="J30" t="s">
        <v>193</v>
      </c>
      <c r="K30">
        <f>VLOOKUP($A30,'EU27 dataset'!$A:$B,2,FALSE)</f>
        <v>0</v>
      </c>
      <c r="L30">
        <f t="shared" si="5"/>
        <v>0</v>
      </c>
      <c r="N30" t="s">
        <v>110</v>
      </c>
      <c r="O30" t="s">
        <v>982</v>
      </c>
      <c r="P30">
        <v>0</v>
      </c>
      <c r="Q30" s="16">
        <f>_xlfn.IFNA(VLOOKUP($O30,$J$81:$L$91,3,FALSE),'general assumptions'!$B$5)</f>
        <v>0.995</v>
      </c>
      <c r="R30" s="13">
        <f>_xlfn.IFNA(VLOOKUP($O30,$J$70:$L$80,3,FALSE),'general assumptions'!$B$6)</f>
        <v>6000</v>
      </c>
    </row>
    <row r="31" spans="1:18" x14ac:dyDescent="0.2">
      <c r="A31" s="1" t="s">
        <v>292</v>
      </c>
      <c r="B31" s="1" t="str">
        <f t="shared" si="8"/>
        <v>energy_chp_ultra_supercritical_ht_coal</v>
      </c>
      <c r="C31" t="str">
        <f t="shared" si="1"/>
        <v>production</v>
      </c>
      <c r="D31" t="str">
        <f t="shared" si="6"/>
        <v>production</v>
      </c>
      <c r="F31" t="str">
        <f t="shared" si="7"/>
        <v>electricity_output</v>
      </c>
      <c r="G31" t="str">
        <f t="shared" si="3"/>
        <v>chp</v>
      </c>
      <c r="H31" t="str">
        <f t="shared" si="4"/>
        <v>chp</v>
      </c>
      <c r="J31" t="s">
        <v>187</v>
      </c>
      <c r="K31">
        <f>VLOOKUP($A31,'EU27 dataset'!$A:$B,2,FALSE)</f>
        <v>212242.103</v>
      </c>
      <c r="L31">
        <f t="shared" si="5"/>
        <v>212242.103</v>
      </c>
      <c r="N31" t="s">
        <v>88</v>
      </c>
      <c r="O31" t="s">
        <v>975</v>
      </c>
      <c r="P31">
        <v>0</v>
      </c>
      <c r="Q31" s="16">
        <f>_xlfn.IFNA(VLOOKUP($O31,$J$81:$L$91,3,FALSE),'general assumptions'!$B$5)</f>
        <v>0.85319704299999999</v>
      </c>
      <c r="R31" s="13">
        <f>_xlfn.IFNA(VLOOKUP($O31,$J$70:$L$80,3,FALSE),'general assumptions'!$B$6)</f>
        <v>6000</v>
      </c>
    </row>
    <row r="32" spans="1:18" x14ac:dyDescent="0.2">
      <c r="A32" s="1" t="s">
        <v>293</v>
      </c>
      <c r="B32" s="1" t="str">
        <f t="shared" si="8"/>
        <v>energy_chp_ultra_supercritical_ht_lignite</v>
      </c>
      <c r="C32" t="str">
        <f t="shared" si="1"/>
        <v>production</v>
      </c>
      <c r="D32" t="str">
        <f t="shared" si="6"/>
        <v>production</v>
      </c>
      <c r="F32" t="str">
        <f t="shared" si="7"/>
        <v>electricity_output</v>
      </c>
      <c r="G32" t="str">
        <f t="shared" si="3"/>
        <v>chp</v>
      </c>
      <c r="H32" t="str">
        <f t="shared" si="4"/>
        <v>chp</v>
      </c>
      <c r="J32" t="s">
        <v>172</v>
      </c>
      <c r="K32">
        <f>VLOOKUP($A32,'EU27 dataset'!$A:$B,2,FALSE)</f>
        <v>237930.894</v>
      </c>
      <c r="L32">
        <f t="shared" si="5"/>
        <v>237930.894</v>
      </c>
      <c r="N32" t="s">
        <v>33</v>
      </c>
      <c r="O32" t="s">
        <v>976</v>
      </c>
      <c r="P32">
        <v>0</v>
      </c>
      <c r="Q32" s="16">
        <f>_xlfn.IFNA(VLOOKUP($O32,$J$81:$L$91,3,FALSE),'general assumptions'!$B$5)</f>
        <v>0.83813887600000003</v>
      </c>
      <c r="R32" s="13">
        <f>_xlfn.IFNA(VLOOKUP($O32,$J$70:$L$80,3,FALSE),'general assumptions'!$B$6)</f>
        <v>6000</v>
      </c>
    </row>
    <row r="33" spans="1:18" x14ac:dyDescent="0.2">
      <c r="A33" s="1" t="s">
        <v>294</v>
      </c>
      <c r="B33" s="1" t="str">
        <f t="shared" si="8"/>
        <v>energy_chp_ultra_supercritical_mt_coal</v>
      </c>
      <c r="C33" t="str">
        <f t="shared" si="1"/>
        <v>production</v>
      </c>
      <c r="D33" t="str">
        <f t="shared" si="6"/>
        <v>production</v>
      </c>
      <c r="F33" t="str">
        <f t="shared" si="7"/>
        <v>electricity_output</v>
      </c>
      <c r="G33" t="str">
        <f t="shared" si="3"/>
        <v>chp</v>
      </c>
      <c r="H33" t="str">
        <f t="shared" si="4"/>
        <v>chp</v>
      </c>
      <c r="J33" t="s">
        <v>189</v>
      </c>
      <c r="K33">
        <f>VLOOKUP($A33,'EU27 dataset'!$A:$B,2,FALSE)</f>
        <v>0</v>
      </c>
      <c r="L33">
        <f t="shared" si="5"/>
        <v>0</v>
      </c>
      <c r="N33" t="s">
        <v>140</v>
      </c>
      <c r="O33" t="s">
        <v>983</v>
      </c>
      <c r="P33">
        <v>0</v>
      </c>
      <c r="Q33" s="16">
        <f>_xlfn.IFNA(VLOOKUP($O33,$J$81:$L$91,3,FALSE),'general assumptions'!$B$5)</f>
        <v>1.1000000000000001</v>
      </c>
      <c r="R33" s="13">
        <f>_xlfn.IFNA(VLOOKUP($O33,$J$70:$L$80,3,FALSE),'general assumptions'!$B$6)</f>
        <v>6000</v>
      </c>
    </row>
    <row r="34" spans="1:18" x14ac:dyDescent="0.2">
      <c r="A34" s="1" t="s">
        <v>295</v>
      </c>
      <c r="B34" s="1" t="str">
        <f t="shared" si="8"/>
        <v>energy_chp_ultra_supercritical_mt_lignite</v>
      </c>
      <c r="C34" t="str">
        <f t="shared" ref="C34:C65" si="9">_xlfn.TEXTAFTER($A34,"_",-1)</f>
        <v>production</v>
      </c>
      <c r="D34" t="str">
        <f t="shared" si="6"/>
        <v>production</v>
      </c>
      <c r="F34" t="str">
        <f t="shared" si="7"/>
        <v>electricity_output</v>
      </c>
      <c r="G34" t="str">
        <f t="shared" ref="G34:G65" si="10">IF(ISNUMBER(SEARCH("chp",$A34)),"chp",IF(ISNUMBER(SEARCH("power",$A34)),"power","heat plant"))</f>
        <v>chp</v>
      </c>
      <c r="H34" t="str">
        <f t="shared" ref="H34:H65" si="11">G34</f>
        <v>chp</v>
      </c>
      <c r="J34" t="s">
        <v>174</v>
      </c>
      <c r="K34">
        <f>VLOOKUP($A34,'EU27 dataset'!$A:$B,2,FALSE)</f>
        <v>0</v>
      </c>
      <c r="L34">
        <f t="shared" si="5"/>
        <v>0</v>
      </c>
      <c r="N34" t="s">
        <v>38</v>
      </c>
      <c r="O34" t="s">
        <v>977</v>
      </c>
      <c r="P34">
        <v>0</v>
      </c>
      <c r="Q34" s="16">
        <f>_xlfn.IFNA(VLOOKUP($O34,$J$81:$L$91,3,FALSE),'general assumptions'!$B$5)</f>
        <v>0.90284353499999992</v>
      </c>
      <c r="R34" s="13">
        <f>_xlfn.IFNA(VLOOKUP($O34,$J$70:$L$80,3,FALSE),'general assumptions'!$B$6)</f>
        <v>6000</v>
      </c>
    </row>
    <row r="35" spans="1:18" x14ac:dyDescent="0.2">
      <c r="A35" s="1" t="s">
        <v>313</v>
      </c>
      <c r="B35" s="1" t="str">
        <f>_xlfn.TEXTBEFORE(A35,"_full_load_hours")</f>
        <v>agriculture_chp_engine_biogas</v>
      </c>
      <c r="C35" t="str">
        <f t="shared" si="9"/>
        <v>hours</v>
      </c>
      <c r="D35" t="s">
        <v>410</v>
      </c>
      <c r="F35" t="str">
        <f t="shared" ref="F35:F52" si="12">IF(D35="efficiency",_xlfn.CONCAT(E35,"_output_",D35),D35)</f>
        <v>full_load_hours</v>
      </c>
      <c r="G35" t="str">
        <f t="shared" si="10"/>
        <v>chp</v>
      </c>
      <c r="H35" t="str">
        <f t="shared" si="11"/>
        <v>chp</v>
      </c>
      <c r="J35" t="s">
        <v>66</v>
      </c>
      <c r="K35">
        <f>VLOOKUP($A35,'EU27 dataset'!$A:$B,2,FALSE)</f>
        <v>4200</v>
      </c>
      <c r="L35">
        <f t="shared" si="5"/>
        <v>4200</v>
      </c>
      <c r="N35" t="s">
        <v>40</v>
      </c>
      <c r="O35" t="s">
        <v>978</v>
      </c>
      <c r="P35">
        <v>0</v>
      </c>
      <c r="Q35" s="16">
        <f>_xlfn.IFNA(VLOOKUP($O35,$J$81:$L$91,3,FALSE),'general assumptions'!$B$5)</f>
        <v>0.77346502699999997</v>
      </c>
      <c r="R35" s="13">
        <f>_xlfn.IFNA(VLOOKUP($O35,$J$70:$L$80,3,FALSE),'general assumptions'!$B$6)</f>
        <v>6000</v>
      </c>
    </row>
    <row r="36" spans="1:18" x14ac:dyDescent="0.2">
      <c r="A36" s="1" t="s">
        <v>314</v>
      </c>
      <c r="B36" s="1" t="str">
        <f>_xlfn.TEXTBEFORE(A36,"_full_load_hours")</f>
        <v>agriculture_chp_engine_network_gas_dispatchable</v>
      </c>
      <c r="C36" t="str">
        <f t="shared" si="9"/>
        <v>hours</v>
      </c>
      <c r="D36" t="s">
        <v>410</v>
      </c>
      <c r="F36" t="str">
        <f t="shared" si="12"/>
        <v>full_load_hours</v>
      </c>
      <c r="G36" t="str">
        <f t="shared" si="10"/>
        <v>chp</v>
      </c>
      <c r="H36" t="str">
        <f t="shared" si="11"/>
        <v>chp</v>
      </c>
      <c r="J36" t="s">
        <v>966</v>
      </c>
      <c r="K36">
        <f>VLOOKUP($A36,'EU27 dataset'!$A:$B,2,FALSE)</f>
        <v>3920</v>
      </c>
      <c r="L36">
        <f t="shared" si="5"/>
        <v>3920</v>
      </c>
      <c r="N36" t="s">
        <v>42</v>
      </c>
      <c r="O36" t="s">
        <v>979</v>
      </c>
      <c r="P36">
        <v>0</v>
      </c>
      <c r="Q36" s="16">
        <f>_xlfn.IFNA(VLOOKUP($O36,$J$81:$L$91,3,FALSE),'general assumptions'!$B$5)</f>
        <v>0.85249865299999994</v>
      </c>
      <c r="R36" s="13">
        <f>_xlfn.IFNA(VLOOKUP($O36,$J$70:$L$80,3,FALSE),'general assumptions'!$B$6)</f>
        <v>6000</v>
      </c>
    </row>
    <row r="37" spans="1:18" x14ac:dyDescent="0.2">
      <c r="A37" s="1" t="s">
        <v>315</v>
      </c>
      <c r="B37" s="1" t="str">
        <f>_xlfn.TEXTBEFORE(A37,"_full_load_hours")</f>
        <v>agriculture_chp_wood_pellets</v>
      </c>
      <c r="C37" t="str">
        <f t="shared" si="9"/>
        <v>hours</v>
      </c>
      <c r="D37" t="s">
        <v>410</v>
      </c>
      <c r="F37" t="str">
        <f t="shared" si="12"/>
        <v>full_load_hours</v>
      </c>
      <c r="G37" t="str">
        <f t="shared" si="10"/>
        <v>chp</v>
      </c>
      <c r="H37" t="str">
        <f t="shared" si="11"/>
        <v>chp</v>
      </c>
      <c r="J37" t="s">
        <v>69</v>
      </c>
      <c r="K37">
        <f>VLOOKUP($A37,'EU27 dataset'!$A:$B,2,FALSE)</f>
        <v>6500</v>
      </c>
      <c r="L37">
        <f t="shared" si="5"/>
        <v>6500</v>
      </c>
      <c r="N37" t="s">
        <v>142</v>
      </c>
      <c r="O37" t="s">
        <v>983</v>
      </c>
      <c r="P37">
        <v>0</v>
      </c>
      <c r="Q37" s="16">
        <f>_xlfn.IFNA(VLOOKUP($O37,$J$81:$L$91,3,FALSE),'general assumptions'!$B$5)</f>
        <v>1.1000000000000001</v>
      </c>
      <c r="R37" s="13">
        <f>_xlfn.IFNA(VLOOKUP($O37,$J$70:$L$80,3,FALSE),'general assumptions'!$B$6)</f>
        <v>6000</v>
      </c>
    </row>
    <row r="38" spans="1:18" x14ac:dyDescent="0.2">
      <c r="A38" s="1" t="s">
        <v>316</v>
      </c>
      <c r="B38" s="1" t="str">
        <f>_xlfn.TEXTBEFORE(A38,"_full_load_hours")</f>
        <v>energy_chp_coal_gas</v>
      </c>
      <c r="C38" t="str">
        <f t="shared" si="9"/>
        <v>hours</v>
      </c>
      <c r="D38" t="s">
        <v>410</v>
      </c>
      <c r="F38" t="str">
        <f t="shared" si="12"/>
        <v>full_load_hours</v>
      </c>
      <c r="G38" t="str">
        <f t="shared" si="10"/>
        <v>chp</v>
      </c>
      <c r="H38" t="str">
        <f t="shared" si="11"/>
        <v>chp</v>
      </c>
      <c r="J38" t="s">
        <v>32</v>
      </c>
      <c r="K38">
        <f>VLOOKUP($A38,'EU27 dataset'!$A:$B,2,FALSE)</f>
        <v>5320</v>
      </c>
      <c r="L38">
        <f t="shared" si="5"/>
        <v>5320</v>
      </c>
      <c r="N38" t="s">
        <v>90</v>
      </c>
      <c r="O38" t="s">
        <v>975</v>
      </c>
      <c r="P38">
        <v>0</v>
      </c>
      <c r="Q38" s="16">
        <f>_xlfn.IFNA(VLOOKUP($O38,$J$81:$L$91,3,FALSE),'general assumptions'!$B$5)</f>
        <v>0.85319704299999999</v>
      </c>
      <c r="R38" s="13">
        <f>_xlfn.IFNA(VLOOKUP($O38,$J$70:$L$80,3,FALSE),'general assumptions'!$B$6)</f>
        <v>6000</v>
      </c>
    </row>
    <row r="39" spans="1:18" x14ac:dyDescent="0.2">
      <c r="A39" s="1" t="s">
        <v>350</v>
      </c>
      <c r="B39" s="1" t="str">
        <f t="shared" ref="B39:B46" si="13">_xlfn.TEXTAFTER(_xlfn.TEXTBEFORE(A39,"_full_load_hours"),"input_")</f>
        <v>energy_chp_combined_cycle_network_gas</v>
      </c>
      <c r="C39" t="str">
        <f t="shared" si="9"/>
        <v>hours</v>
      </c>
      <c r="D39" t="s">
        <v>410</v>
      </c>
      <c r="F39" t="str">
        <f t="shared" si="12"/>
        <v>full_load_hours</v>
      </c>
      <c r="G39" t="str">
        <f t="shared" si="10"/>
        <v>chp</v>
      </c>
      <c r="H39" t="str">
        <f t="shared" si="11"/>
        <v>chp</v>
      </c>
      <c r="J39" t="s">
        <v>967</v>
      </c>
      <c r="K39">
        <f>VLOOKUP($A39,'EU27 dataset'!$A:$B,2,FALSE)</f>
        <v>4589.2536</v>
      </c>
      <c r="L39">
        <f t="shared" si="5"/>
        <v>4589.2536</v>
      </c>
      <c r="N39" t="s">
        <v>180</v>
      </c>
      <c r="O39" t="s">
        <v>976</v>
      </c>
      <c r="P39">
        <v>0</v>
      </c>
      <c r="Q39" s="16">
        <f>_xlfn.IFNA(VLOOKUP($O39,$J$81:$L$91,3,FALSE),'general assumptions'!$B$5)</f>
        <v>0.83813887600000003</v>
      </c>
      <c r="R39" s="13">
        <f>_xlfn.IFNA(VLOOKUP($O39,$J$70:$L$80,3,FALSE),'general assumptions'!$B$6)</f>
        <v>6000</v>
      </c>
    </row>
    <row r="40" spans="1:18" x14ac:dyDescent="0.2">
      <c r="A40" s="1" t="s">
        <v>351</v>
      </c>
      <c r="B40" s="1" t="str">
        <f t="shared" si="13"/>
        <v>energy_chp_local_engine_biogas</v>
      </c>
      <c r="C40" t="str">
        <f t="shared" si="9"/>
        <v>hours</v>
      </c>
      <c r="D40" t="s">
        <v>410</v>
      </c>
      <c r="F40" t="str">
        <f t="shared" si="12"/>
        <v>full_load_hours</v>
      </c>
      <c r="G40" t="str">
        <f t="shared" si="10"/>
        <v>chp</v>
      </c>
      <c r="H40" t="str">
        <f t="shared" si="11"/>
        <v>chp</v>
      </c>
      <c r="J40" t="s">
        <v>968</v>
      </c>
      <c r="K40">
        <f>VLOOKUP($A40,'EU27 dataset'!$A:$B,2,FALSE)</f>
        <v>8500</v>
      </c>
      <c r="L40">
        <f t="shared" si="5"/>
        <v>8500</v>
      </c>
      <c r="N40" t="s">
        <v>144</v>
      </c>
      <c r="O40" t="s">
        <v>983</v>
      </c>
      <c r="P40">
        <v>0</v>
      </c>
      <c r="Q40" s="16">
        <f>_xlfn.IFNA(VLOOKUP($O40,$J$81:$L$91,3,FALSE),'general assumptions'!$B$5)</f>
        <v>1.1000000000000001</v>
      </c>
      <c r="R40" s="13">
        <f>_xlfn.IFNA(VLOOKUP($O40,$J$70:$L$80,3,FALSE),'general assumptions'!$B$6)</f>
        <v>6000</v>
      </c>
    </row>
    <row r="41" spans="1:18" x14ac:dyDescent="0.2">
      <c r="A41" s="1" t="s">
        <v>352</v>
      </c>
      <c r="B41" s="1" t="str">
        <f t="shared" si="13"/>
        <v>energy_chp_local_engine_network_gas</v>
      </c>
      <c r="C41" t="str">
        <f t="shared" si="9"/>
        <v>hours</v>
      </c>
      <c r="D41" t="s">
        <v>410</v>
      </c>
      <c r="F41" t="str">
        <f t="shared" si="12"/>
        <v>full_load_hours</v>
      </c>
      <c r="G41" t="str">
        <f t="shared" si="10"/>
        <v>chp</v>
      </c>
      <c r="H41" t="str">
        <f t="shared" si="11"/>
        <v>chp</v>
      </c>
      <c r="J41" t="s">
        <v>969</v>
      </c>
      <c r="K41">
        <f>VLOOKUP($A41,'EU27 dataset'!$A:$B,2,FALSE)</f>
        <v>4589.2536</v>
      </c>
      <c r="L41">
        <f t="shared" si="5"/>
        <v>4589.2536</v>
      </c>
      <c r="N41" t="s">
        <v>124</v>
      </c>
      <c r="O41" t="s">
        <v>977</v>
      </c>
      <c r="P41">
        <v>0</v>
      </c>
      <c r="Q41" s="16">
        <f>_xlfn.IFNA(VLOOKUP($O41,$J$81:$L$91,3,FALSE),'general assumptions'!$B$5)</f>
        <v>0.90284353499999992</v>
      </c>
      <c r="R41" s="13">
        <f>_xlfn.IFNA(VLOOKUP($O41,$J$70:$L$80,3,FALSE),'general assumptions'!$B$6)</f>
        <v>6000</v>
      </c>
    </row>
    <row r="42" spans="1:18" x14ac:dyDescent="0.2">
      <c r="A42" s="1" t="s">
        <v>353</v>
      </c>
      <c r="B42" s="1" t="str">
        <f t="shared" si="13"/>
        <v>energy_chp_local_wood_pellets</v>
      </c>
      <c r="C42" t="str">
        <f t="shared" si="9"/>
        <v>hours</v>
      </c>
      <c r="D42" t="s">
        <v>410</v>
      </c>
      <c r="F42" t="str">
        <f t="shared" si="12"/>
        <v>full_load_hours</v>
      </c>
      <c r="G42" t="str">
        <f t="shared" si="10"/>
        <v>chp</v>
      </c>
      <c r="H42" t="str">
        <f t="shared" si="11"/>
        <v>chp</v>
      </c>
      <c r="J42" t="s">
        <v>970</v>
      </c>
      <c r="K42">
        <f>VLOOKUP($A42,'EU27 dataset'!$A:$B,2,FALSE)</f>
        <v>2225.3868000000002</v>
      </c>
      <c r="L42">
        <f t="shared" si="5"/>
        <v>2225.3868000000002</v>
      </c>
      <c r="N42" t="s">
        <v>208</v>
      </c>
      <c r="O42" t="s">
        <v>978</v>
      </c>
      <c r="P42">
        <v>0</v>
      </c>
      <c r="Q42" s="16">
        <f>_xlfn.IFNA(VLOOKUP($O42,$J$81:$L$91,3,FALSE),'general assumptions'!$B$5)</f>
        <v>0.77346502699999997</v>
      </c>
      <c r="R42" s="13">
        <f>_xlfn.IFNA(VLOOKUP($O42,$J$70:$L$80,3,FALSE),'general assumptions'!$B$6)</f>
        <v>6000</v>
      </c>
    </row>
    <row r="43" spans="1:18" x14ac:dyDescent="0.2">
      <c r="A43" s="1" t="s">
        <v>354</v>
      </c>
      <c r="B43" s="1" t="str">
        <f t="shared" si="13"/>
        <v>energy_chp_supercritical_waste_mix</v>
      </c>
      <c r="C43" t="str">
        <f t="shared" si="9"/>
        <v>hours</v>
      </c>
      <c r="D43" t="s">
        <v>410</v>
      </c>
      <c r="F43" t="str">
        <f t="shared" si="12"/>
        <v>full_load_hours</v>
      </c>
      <c r="G43" t="str">
        <f t="shared" si="10"/>
        <v>chp</v>
      </c>
      <c r="H43" t="str">
        <f t="shared" si="11"/>
        <v>chp</v>
      </c>
      <c r="J43" t="s">
        <v>971</v>
      </c>
      <c r="K43">
        <f>VLOOKUP($A43,'EU27 dataset'!$A:$B,2,FALSE)</f>
        <v>2225.3868000000002</v>
      </c>
      <c r="L43">
        <f t="shared" si="5"/>
        <v>2225.3868000000002</v>
      </c>
      <c r="N43" t="s">
        <v>82</v>
      </c>
      <c r="O43" t="s">
        <v>979</v>
      </c>
      <c r="P43">
        <v>0</v>
      </c>
      <c r="Q43" s="16">
        <f>_xlfn.IFNA(VLOOKUP($O43,$J$81:$L$91,3,FALSE),'general assumptions'!$B$5)</f>
        <v>0.85249865299999994</v>
      </c>
      <c r="R43" s="13">
        <f>_xlfn.IFNA(VLOOKUP($O43,$J$70:$L$80,3,FALSE),'general assumptions'!$B$6)</f>
        <v>6000</v>
      </c>
    </row>
    <row r="44" spans="1:18" x14ac:dyDescent="0.2">
      <c r="A44" s="1" t="s">
        <v>355</v>
      </c>
      <c r="B44" s="1" t="str">
        <f t="shared" si="13"/>
        <v>energy_chp_ultra_supercritical_coal</v>
      </c>
      <c r="C44" t="str">
        <f t="shared" si="9"/>
        <v>hours</v>
      </c>
      <c r="D44" t="s">
        <v>410</v>
      </c>
      <c r="F44" t="str">
        <f t="shared" si="12"/>
        <v>full_load_hours</v>
      </c>
      <c r="G44" t="str">
        <f t="shared" si="10"/>
        <v>chp</v>
      </c>
      <c r="H44" t="str">
        <f t="shared" si="11"/>
        <v>chp</v>
      </c>
      <c r="J44" t="s">
        <v>972</v>
      </c>
      <c r="K44">
        <f>VLOOKUP($A44,'EU27 dataset'!$A:$B,2,FALSE)</f>
        <v>2225.3868000000002</v>
      </c>
      <c r="L44">
        <f t="shared" si="5"/>
        <v>2225.3868000000002</v>
      </c>
      <c r="N44" t="s">
        <v>49</v>
      </c>
      <c r="O44" t="s">
        <v>980</v>
      </c>
      <c r="P44">
        <v>0</v>
      </c>
      <c r="Q44" s="16">
        <f>_xlfn.IFNA(VLOOKUP($O44,$J$81:$L$91,3,FALSE),'general assumptions'!$B$5)</f>
        <v>0.85</v>
      </c>
      <c r="R44" s="13">
        <f>_xlfn.IFNA(VLOOKUP($O44,$J$70:$L$80,3,FALSE),'general assumptions'!$B$6)</f>
        <v>6000</v>
      </c>
    </row>
    <row r="45" spans="1:18" x14ac:dyDescent="0.2">
      <c r="A45" s="1" t="s">
        <v>356</v>
      </c>
      <c r="B45" s="1" t="str">
        <f t="shared" si="13"/>
        <v>energy_chp_ultra_supercritical_cofiring_coal</v>
      </c>
      <c r="C45" t="str">
        <f t="shared" si="9"/>
        <v>hours</v>
      </c>
      <c r="D45" t="s">
        <v>410</v>
      </c>
      <c r="F45" t="str">
        <f t="shared" si="12"/>
        <v>full_load_hours</v>
      </c>
      <c r="G45" t="str">
        <f t="shared" si="10"/>
        <v>chp</v>
      </c>
      <c r="H45" t="str">
        <f t="shared" si="11"/>
        <v>chp</v>
      </c>
      <c r="J45" t="s">
        <v>973</v>
      </c>
      <c r="K45">
        <f>VLOOKUP($A45,'EU27 dataset'!$A:$B,2,FALSE)</f>
        <v>5350</v>
      </c>
      <c r="L45">
        <f t="shared" si="5"/>
        <v>5350</v>
      </c>
      <c r="N45" t="s">
        <v>99</v>
      </c>
      <c r="O45" t="s">
        <v>980</v>
      </c>
      <c r="P45">
        <v>0</v>
      </c>
      <c r="Q45" s="16">
        <f>_xlfn.IFNA(VLOOKUP($O45,$J$81:$L$91,3,FALSE),'general assumptions'!$B$5)</f>
        <v>0.85</v>
      </c>
      <c r="R45" s="13">
        <f>_xlfn.IFNA(VLOOKUP($O45,$J$70:$L$80,3,FALSE),'general assumptions'!$B$6)</f>
        <v>6000</v>
      </c>
    </row>
    <row r="46" spans="1:18" x14ac:dyDescent="0.2">
      <c r="A46" s="1" t="s">
        <v>357</v>
      </c>
      <c r="B46" s="1" t="str">
        <f t="shared" si="13"/>
        <v>energy_chp_ultra_supercritical_lignite</v>
      </c>
      <c r="C46" t="str">
        <f t="shared" si="9"/>
        <v>hours</v>
      </c>
      <c r="D46" t="s">
        <v>410</v>
      </c>
      <c r="F46" t="str">
        <f t="shared" si="12"/>
        <v>full_load_hours</v>
      </c>
      <c r="G46" t="str">
        <f t="shared" si="10"/>
        <v>chp</v>
      </c>
      <c r="H46" t="str">
        <f t="shared" si="11"/>
        <v>chp</v>
      </c>
      <c r="J46" t="s">
        <v>974</v>
      </c>
      <c r="K46">
        <f>VLOOKUP($A46,'EU27 dataset'!$A:$B,2,FALSE)</f>
        <v>2225.3868000000002</v>
      </c>
      <c r="L46">
        <f t="shared" si="5"/>
        <v>2225.3868000000002</v>
      </c>
      <c r="N46" t="s">
        <v>101</v>
      </c>
      <c r="O46" t="s">
        <v>980</v>
      </c>
      <c r="P46">
        <v>0</v>
      </c>
      <c r="Q46" s="16">
        <f>_xlfn.IFNA(VLOOKUP($O46,$J$81:$L$91,3,FALSE),'general assumptions'!$B$5)</f>
        <v>0.85</v>
      </c>
      <c r="R46" s="13">
        <f>_xlfn.IFNA(VLOOKUP($O46,$J$70:$L$80,3,FALSE),'general assumptions'!$B$6)</f>
        <v>6000</v>
      </c>
    </row>
    <row r="47" spans="1:18" x14ac:dyDescent="0.2">
      <c r="A47" s="1" t="s">
        <v>340</v>
      </c>
      <c r="B47" s="1" t="str">
        <f t="shared" ref="B47:B52" si="14">_xlfn.TEXTBEFORE(A47,"_full_load_hours")</f>
        <v>industry_chp_combined_cycle_gas_power_fuelmix</v>
      </c>
      <c r="C47" t="str">
        <f t="shared" si="9"/>
        <v>hours</v>
      </c>
      <c r="D47" t="s">
        <v>410</v>
      </c>
      <c r="F47" t="str">
        <f t="shared" si="12"/>
        <v>full_load_hours</v>
      </c>
      <c r="G47" t="str">
        <f t="shared" si="10"/>
        <v>chp</v>
      </c>
      <c r="H47" t="str">
        <f t="shared" si="11"/>
        <v>chp</v>
      </c>
      <c r="J47" t="s">
        <v>150</v>
      </c>
      <c r="K47">
        <f>VLOOKUP($A47,'EU27 dataset'!$A:$B,2,FALSE)</f>
        <v>4589.2536</v>
      </c>
      <c r="L47">
        <f t="shared" si="5"/>
        <v>4589.2536</v>
      </c>
      <c r="N47" t="s">
        <v>46</v>
      </c>
      <c r="O47" t="s">
        <v>981</v>
      </c>
      <c r="P47">
        <v>0</v>
      </c>
      <c r="Q47" s="16">
        <f>_xlfn.IFNA(VLOOKUP($O47,$J$81:$L$91,3,FALSE),'general assumptions'!$B$5)</f>
        <v>0.85</v>
      </c>
      <c r="R47" s="13">
        <f>_xlfn.IFNA(VLOOKUP($O47,$J$70:$L$80,3,FALSE),'general assumptions'!$B$6)</f>
        <v>795.04853200000002</v>
      </c>
    </row>
    <row r="48" spans="1:18" x14ac:dyDescent="0.2">
      <c r="A48" s="1" t="s">
        <v>341</v>
      </c>
      <c r="B48" s="1" t="str">
        <f t="shared" si="14"/>
        <v>industry_chp_engine_gas_power_fuelmix</v>
      </c>
      <c r="C48" t="str">
        <f t="shared" si="9"/>
        <v>hours</v>
      </c>
      <c r="D48" t="s">
        <v>410</v>
      </c>
      <c r="F48" t="str">
        <f t="shared" si="12"/>
        <v>full_load_hours</v>
      </c>
      <c r="G48" t="str">
        <f t="shared" si="10"/>
        <v>chp</v>
      </c>
      <c r="H48" t="str">
        <f t="shared" si="11"/>
        <v>chp</v>
      </c>
      <c r="J48" t="s">
        <v>152</v>
      </c>
      <c r="K48">
        <f>VLOOKUP($A48,'EU27 dataset'!$A:$B,2,FALSE)</f>
        <v>4589.2536</v>
      </c>
      <c r="L48">
        <f t="shared" si="5"/>
        <v>4589.2536</v>
      </c>
      <c r="N48" t="s">
        <v>200</v>
      </c>
      <c r="O48" t="s">
        <v>981</v>
      </c>
      <c r="P48">
        <v>0</v>
      </c>
      <c r="Q48" s="16">
        <f>_xlfn.IFNA(VLOOKUP($O48,$J$81:$L$91,3,FALSE),'general assumptions'!$B$5)</f>
        <v>0.85</v>
      </c>
      <c r="R48" s="13">
        <f>_xlfn.IFNA(VLOOKUP($O48,$J$70:$L$80,3,FALSE),'general assumptions'!$B$6)</f>
        <v>795.04853200000002</v>
      </c>
    </row>
    <row r="49" spans="1:19" x14ac:dyDescent="0.2">
      <c r="A49" s="1" t="s">
        <v>342</v>
      </c>
      <c r="B49" s="1" t="str">
        <f t="shared" si="14"/>
        <v>industry_chp_turbine_gas_power_fuelmix</v>
      </c>
      <c r="C49" t="str">
        <f t="shared" si="9"/>
        <v>hours</v>
      </c>
      <c r="D49" t="s">
        <v>410</v>
      </c>
      <c r="F49" t="str">
        <f t="shared" si="12"/>
        <v>full_load_hours</v>
      </c>
      <c r="G49" t="str">
        <f t="shared" si="10"/>
        <v>chp</v>
      </c>
      <c r="H49" t="str">
        <f t="shared" si="11"/>
        <v>chp</v>
      </c>
      <c r="J49" t="s">
        <v>154</v>
      </c>
      <c r="K49">
        <f>VLOOKUP($A49,'EU27 dataset'!$A:$B,2,FALSE)</f>
        <v>4568.8602499999997</v>
      </c>
      <c r="L49">
        <f t="shared" si="5"/>
        <v>4568.8602499999997</v>
      </c>
      <c r="N49" t="s">
        <v>202</v>
      </c>
      <c r="O49" t="s">
        <v>981</v>
      </c>
      <c r="P49">
        <v>0</v>
      </c>
      <c r="Q49" s="16">
        <f>_xlfn.IFNA(VLOOKUP($O49,$J$81:$L$91,3,FALSE),'general assumptions'!$B$5)</f>
        <v>0.85</v>
      </c>
      <c r="R49" s="13">
        <f>_xlfn.IFNA(VLOOKUP($O49,$J$70:$L$80,3,FALSE),'general assumptions'!$B$6)</f>
        <v>795.04853200000002</v>
      </c>
    </row>
    <row r="50" spans="1:19" x14ac:dyDescent="0.2">
      <c r="A50" s="1" t="s">
        <v>343</v>
      </c>
      <c r="B50" s="1" t="str">
        <f t="shared" si="14"/>
        <v>industry_chp_turbine_hydrogen</v>
      </c>
      <c r="C50" t="str">
        <f t="shared" si="9"/>
        <v>hours</v>
      </c>
      <c r="D50" t="s">
        <v>410</v>
      </c>
      <c r="F50" t="str">
        <f t="shared" si="12"/>
        <v>full_load_hours</v>
      </c>
      <c r="G50" t="str">
        <f t="shared" si="10"/>
        <v>chp</v>
      </c>
      <c r="H50" t="str">
        <f t="shared" si="11"/>
        <v>chp</v>
      </c>
      <c r="J50" t="s">
        <v>160</v>
      </c>
      <c r="K50">
        <f>VLOOKUP($A50,'EU27 dataset'!$A:$B,2,FALSE)</f>
        <v>8300</v>
      </c>
      <c r="L50">
        <f t="shared" si="5"/>
        <v>8300</v>
      </c>
      <c r="N50" t="s">
        <v>50</v>
      </c>
      <c r="O50" t="s">
        <v>1013</v>
      </c>
      <c r="P50">
        <v>0</v>
      </c>
      <c r="Q50" s="16">
        <f>_xlfn.IFNA(VLOOKUP($O50,$J$81:$L$91,3,FALSE),'general assumptions'!$B$5)</f>
        <v>0.85</v>
      </c>
      <c r="R50" s="13">
        <f>_xlfn.IFNA(VLOOKUP($O50,$J$70:$L$80,3,FALSE),'general assumptions'!$B$6)</f>
        <v>6000</v>
      </c>
    </row>
    <row r="51" spans="1:19" x14ac:dyDescent="0.2">
      <c r="A51" s="1" t="s">
        <v>344</v>
      </c>
      <c r="B51" s="1" t="str">
        <f t="shared" si="14"/>
        <v>industry_chp_ultra_supercritical_coal</v>
      </c>
      <c r="C51" t="str">
        <f t="shared" si="9"/>
        <v>hours</v>
      </c>
      <c r="D51" t="s">
        <v>410</v>
      </c>
      <c r="F51" t="str">
        <f t="shared" si="12"/>
        <v>full_load_hours</v>
      </c>
      <c r="G51" t="str">
        <f t="shared" si="10"/>
        <v>chp</v>
      </c>
      <c r="H51" t="str">
        <f t="shared" si="11"/>
        <v>chp</v>
      </c>
      <c r="J51" t="s">
        <v>166</v>
      </c>
      <c r="K51">
        <f>VLOOKUP($A51,'EU27 dataset'!$A:$B,2,FALSE)</f>
        <v>2225.3868000000002</v>
      </c>
      <c r="L51">
        <f t="shared" si="5"/>
        <v>2225.3868000000002</v>
      </c>
      <c r="N51" t="s">
        <v>51</v>
      </c>
      <c r="O51" t="s">
        <v>1013</v>
      </c>
      <c r="P51">
        <v>0</v>
      </c>
      <c r="Q51" s="16">
        <f>_xlfn.IFNA(VLOOKUP($O51,$J$81:$L$91,3,FALSE),'general assumptions'!$B$5)</f>
        <v>0.85</v>
      </c>
      <c r="R51" s="13">
        <f>_xlfn.IFNA(VLOOKUP($O51,$J$70:$L$80,3,FALSE),'general assumptions'!$B$6)</f>
        <v>6000</v>
      </c>
    </row>
    <row r="52" spans="1:19" x14ac:dyDescent="0.2">
      <c r="A52" s="1" t="s">
        <v>345</v>
      </c>
      <c r="B52" s="1" t="str">
        <f t="shared" si="14"/>
        <v>industry_chp_wood_pellets</v>
      </c>
      <c r="C52" t="str">
        <f t="shared" si="9"/>
        <v>hours</v>
      </c>
      <c r="D52" t="s">
        <v>410</v>
      </c>
      <c r="F52" t="str">
        <f t="shared" si="12"/>
        <v>full_load_hours</v>
      </c>
      <c r="G52" t="str">
        <f t="shared" si="10"/>
        <v>chp</v>
      </c>
      <c r="H52" t="str">
        <f t="shared" si="11"/>
        <v>chp</v>
      </c>
      <c r="J52" t="s">
        <v>146</v>
      </c>
      <c r="K52">
        <f>VLOOKUP($A52,'EU27 dataset'!$A:$B,2,FALSE)</f>
        <v>2225.3868000000002</v>
      </c>
      <c r="L52">
        <f t="shared" si="5"/>
        <v>2225.3868000000002</v>
      </c>
      <c r="N52" t="s">
        <v>134</v>
      </c>
      <c r="O52" t="s">
        <v>1014</v>
      </c>
      <c r="P52">
        <v>0</v>
      </c>
      <c r="Q52" s="16">
        <f>_xlfn.IFNA(VLOOKUP($O52,$J$81:$L$91,3,FALSE),'general assumptions'!$B$5)</f>
        <v>0.85</v>
      </c>
      <c r="R52" s="13">
        <f>_xlfn.IFNA(VLOOKUP($O52,$J$70:$L$80,3,FALSE),'general assumptions'!$B$6)</f>
        <v>6000</v>
      </c>
    </row>
    <row r="53" spans="1:19" x14ac:dyDescent="0.2">
      <c r="A53" s="1" t="s">
        <v>223</v>
      </c>
      <c r="B53" s="1" t="str">
        <f t="shared" ref="B53:B69" si="15">IF(F53="electricity_efficiency",_xlfn.TEXTBEFORE(_xlfn.TEXTAFTER(A53,"_"),"_electricity_output_conversion"),_xlfn.TEXTBEFORE(_xlfn.TEXTAFTER(A53,"_"),"_steam_hot_water_output_conversion"))</f>
        <v>agriculture_chp_engine_biogas</v>
      </c>
      <c r="C53" t="str">
        <f t="shared" si="9"/>
        <v>conversion</v>
      </c>
      <c r="D53" t="s">
        <v>409</v>
      </c>
      <c r="E53" t="s">
        <v>221</v>
      </c>
      <c r="F53" t="str">
        <f t="shared" ref="F53:F69" si="16">IF(D53="efficiency",_xlfn.CONCAT(E53,"_",D53),D53)</f>
        <v>heat_efficiency</v>
      </c>
      <c r="G53" t="str">
        <f t="shared" si="10"/>
        <v>chp</v>
      </c>
      <c r="H53" t="str">
        <f t="shared" si="11"/>
        <v>chp</v>
      </c>
      <c r="J53" t="s">
        <v>66</v>
      </c>
      <c r="K53">
        <f>VLOOKUP($A53,'EU27 dataset'!$A:$B,2,FALSE)</f>
        <v>83.5</v>
      </c>
      <c r="L53">
        <f t="shared" si="5"/>
        <v>0.83499999999999996</v>
      </c>
      <c r="N53" t="s">
        <v>52</v>
      </c>
      <c r="O53" t="s">
        <v>1015</v>
      </c>
      <c r="P53">
        <v>0</v>
      </c>
      <c r="Q53" s="16">
        <f>_xlfn.IFNA(VLOOKUP($O53,$J$81:$L$91,3,FALSE),'general assumptions'!$B$5)</f>
        <v>0.85</v>
      </c>
      <c r="R53" s="13">
        <f>_xlfn.IFNA(VLOOKUP($O53,$J$70:$L$80,3,FALSE),'general assumptions'!$B$6)</f>
        <v>6000</v>
      </c>
    </row>
    <row r="54" spans="1:19" x14ac:dyDescent="0.2">
      <c r="A54" s="1" t="s">
        <v>225</v>
      </c>
      <c r="B54" s="1" t="str">
        <f t="shared" si="15"/>
        <v>agriculture_chp_engine_network_gas_dispatchable</v>
      </c>
      <c r="C54" t="str">
        <f t="shared" si="9"/>
        <v>conversion</v>
      </c>
      <c r="D54" t="s">
        <v>409</v>
      </c>
      <c r="E54" t="s">
        <v>221</v>
      </c>
      <c r="F54" t="str">
        <f t="shared" si="16"/>
        <v>heat_efficiency</v>
      </c>
      <c r="G54" t="str">
        <f t="shared" si="10"/>
        <v>chp</v>
      </c>
      <c r="H54" t="str">
        <f t="shared" si="11"/>
        <v>chp</v>
      </c>
      <c r="J54" t="s">
        <v>966</v>
      </c>
      <c r="K54">
        <f>VLOOKUP($A54,'EU27 dataset'!$A:$B,2,FALSE)</f>
        <v>47</v>
      </c>
      <c r="L54">
        <f t="shared" si="5"/>
        <v>0.47</v>
      </c>
      <c r="N54" t="s">
        <v>148</v>
      </c>
      <c r="O54" t="s">
        <v>148</v>
      </c>
      <c r="P54">
        <v>0</v>
      </c>
      <c r="Q54" s="16">
        <f>_xlfn.IFNA(VLOOKUP($O54,$J$81:$L$91,3,FALSE),'general assumptions'!$B$5)</f>
        <v>0.85319704299999999</v>
      </c>
      <c r="R54" s="13">
        <f>_xlfn.IFNA(VLOOKUP($O54,$J$70:$L$80,3,FALSE),'general assumptions'!$B$6)</f>
        <v>6000</v>
      </c>
    </row>
    <row r="55" spans="1:19" x14ac:dyDescent="0.2">
      <c r="A55" s="1" t="s">
        <v>227</v>
      </c>
      <c r="B55" s="1" t="str">
        <f t="shared" si="15"/>
        <v>agriculture_chp_wood_pellets</v>
      </c>
      <c r="C55" t="str">
        <f t="shared" si="9"/>
        <v>conversion</v>
      </c>
      <c r="D55" t="s">
        <v>409</v>
      </c>
      <c r="E55" t="s">
        <v>221</v>
      </c>
      <c r="F55" t="str">
        <f t="shared" si="16"/>
        <v>heat_efficiency</v>
      </c>
      <c r="G55" t="str">
        <f t="shared" si="10"/>
        <v>chp</v>
      </c>
      <c r="H55" t="str">
        <f t="shared" si="11"/>
        <v>chp</v>
      </c>
      <c r="J55" t="s">
        <v>69</v>
      </c>
      <c r="K55">
        <f>VLOOKUP($A55,'EU27 dataset'!$A:$B,2,FALSE)</f>
        <v>47</v>
      </c>
      <c r="L55">
        <f t="shared" si="5"/>
        <v>0.47</v>
      </c>
      <c r="N55" t="s">
        <v>164</v>
      </c>
      <c r="O55" t="s">
        <v>164</v>
      </c>
      <c r="P55">
        <v>0</v>
      </c>
      <c r="Q55" s="16">
        <f>_xlfn.IFNA(VLOOKUP($O55,$J$81:$L$91,3,FALSE),'general assumptions'!$B$5)</f>
        <v>0.83813887600000003</v>
      </c>
      <c r="R55" s="13">
        <f>_xlfn.IFNA(VLOOKUP($O55,$J$70:$L$80,3,FALSE),'general assumptions'!$B$6)</f>
        <v>6000</v>
      </c>
    </row>
    <row r="56" spans="1:19" x14ac:dyDescent="0.2">
      <c r="A56" s="1" t="s">
        <v>229</v>
      </c>
      <c r="B56" s="1" t="str">
        <f t="shared" si="15"/>
        <v>energy_chp_combined_cycle_network_gas</v>
      </c>
      <c r="C56" t="str">
        <f t="shared" si="9"/>
        <v>conversion</v>
      </c>
      <c r="D56" t="s">
        <v>409</v>
      </c>
      <c r="E56" t="s">
        <v>221</v>
      </c>
      <c r="F56" t="str">
        <f t="shared" si="16"/>
        <v>heat_efficiency</v>
      </c>
      <c r="G56" t="str">
        <f t="shared" si="10"/>
        <v>chp</v>
      </c>
      <c r="H56" t="str">
        <f t="shared" si="11"/>
        <v>chp</v>
      </c>
      <c r="J56" t="s">
        <v>967</v>
      </c>
      <c r="K56">
        <f>VLOOKUP($A56,'EU27 dataset'!$A:$B,2,FALSE)</f>
        <v>17.169806000000001</v>
      </c>
      <c r="L56">
        <f t="shared" si="5"/>
        <v>0.17169806000000001</v>
      </c>
      <c r="N56" t="s">
        <v>158</v>
      </c>
      <c r="O56" t="s">
        <v>158</v>
      </c>
      <c r="P56">
        <v>0</v>
      </c>
      <c r="Q56" s="16">
        <f>_xlfn.IFNA(VLOOKUP($O56,$J$81:$L$91,3,FALSE),'general assumptions'!$B$5)</f>
        <v>1</v>
      </c>
      <c r="R56" s="13">
        <f>_xlfn.IFNA(VLOOKUP($O56,$J$70:$L$80,3,FALSE),'general assumptions'!$B$6)</f>
        <v>7900</v>
      </c>
    </row>
    <row r="57" spans="1:19" x14ac:dyDescent="0.2">
      <c r="A57" s="1" t="s">
        <v>231</v>
      </c>
      <c r="B57" s="1" t="str">
        <f t="shared" si="15"/>
        <v>energy_chp_local_engine_biogas</v>
      </c>
      <c r="C57" t="str">
        <f t="shared" si="9"/>
        <v>conversion</v>
      </c>
      <c r="D57" t="s">
        <v>409</v>
      </c>
      <c r="E57" t="s">
        <v>221</v>
      </c>
      <c r="F57" t="str">
        <f t="shared" si="16"/>
        <v>heat_efficiency</v>
      </c>
      <c r="G57" t="str">
        <f t="shared" si="10"/>
        <v>chp</v>
      </c>
      <c r="H57" t="str">
        <f t="shared" si="11"/>
        <v>chp</v>
      </c>
      <c r="J57" t="s">
        <v>968</v>
      </c>
      <c r="K57">
        <f>VLOOKUP($A57,'EU27 dataset'!$A:$B,2,FALSE)</f>
        <v>12.2768573</v>
      </c>
      <c r="L57">
        <f t="shared" si="5"/>
        <v>0.12276857299999999</v>
      </c>
      <c r="N57" t="s">
        <v>162</v>
      </c>
      <c r="O57" t="s">
        <v>162</v>
      </c>
      <c r="P57">
        <v>0</v>
      </c>
      <c r="Q57" s="16">
        <f>_xlfn.IFNA(VLOOKUP($O57,$J$81:$L$91,3,FALSE),'general assumptions'!$B$5)</f>
        <v>0.86347475099999993</v>
      </c>
      <c r="R57" s="13">
        <f>_xlfn.IFNA(VLOOKUP($O57,$J$70:$L$80,3,FALSE),'general assumptions'!$B$6)</f>
        <v>6000</v>
      </c>
    </row>
    <row r="58" spans="1:19" x14ac:dyDescent="0.2">
      <c r="A58" s="1" t="s">
        <v>233</v>
      </c>
      <c r="B58" s="1" t="str">
        <f t="shared" si="15"/>
        <v>energy_chp_local_engine_network_gas</v>
      </c>
      <c r="C58" t="str">
        <f t="shared" si="9"/>
        <v>conversion</v>
      </c>
      <c r="D58" t="s">
        <v>409</v>
      </c>
      <c r="E58" t="s">
        <v>221</v>
      </c>
      <c r="F58" t="str">
        <f t="shared" si="16"/>
        <v>heat_efficiency</v>
      </c>
      <c r="G58" t="str">
        <f t="shared" si="10"/>
        <v>chp</v>
      </c>
      <c r="H58" t="str">
        <f t="shared" si="11"/>
        <v>chp</v>
      </c>
      <c r="J58" t="s">
        <v>969</v>
      </c>
      <c r="K58">
        <f>VLOOKUP($A58,'EU27 dataset'!$A:$B,2,FALSE)</f>
        <v>39.407375000000002</v>
      </c>
      <c r="L58">
        <f t="shared" si="5"/>
        <v>0.39407375</v>
      </c>
      <c r="N58" t="s">
        <v>156</v>
      </c>
      <c r="O58" t="s">
        <v>156</v>
      </c>
      <c r="P58">
        <v>0</v>
      </c>
      <c r="Q58" s="16">
        <f>_xlfn.IFNA(VLOOKUP($O58,$J$81:$L$91,3,FALSE),'general assumptions'!$B$5)</f>
        <v>0.85</v>
      </c>
      <c r="R58" s="13">
        <f>_xlfn.IFNA(VLOOKUP($O58,$J$70:$L$80,3,FALSE),'general assumptions'!$B$6)</f>
        <v>6000</v>
      </c>
    </row>
    <row r="59" spans="1:19" x14ac:dyDescent="0.2">
      <c r="A59" s="1" t="s">
        <v>235</v>
      </c>
      <c r="B59" s="1" t="str">
        <f t="shared" si="15"/>
        <v>energy_chp_local_wood_pellets</v>
      </c>
      <c r="C59" t="str">
        <f t="shared" si="9"/>
        <v>conversion</v>
      </c>
      <c r="D59" t="s">
        <v>409</v>
      </c>
      <c r="E59" t="s">
        <v>221</v>
      </c>
      <c r="F59" t="str">
        <f t="shared" si="16"/>
        <v>heat_efficiency</v>
      </c>
      <c r="G59" t="str">
        <f t="shared" si="10"/>
        <v>chp</v>
      </c>
      <c r="H59" t="str">
        <f t="shared" si="11"/>
        <v>chp</v>
      </c>
      <c r="J59" t="s">
        <v>970</v>
      </c>
      <c r="K59">
        <f>VLOOKUP($A59,'EU27 dataset'!$A:$B,2,FALSE)</f>
        <v>39.620779200000001</v>
      </c>
      <c r="L59">
        <f t="shared" si="5"/>
        <v>0.396207792</v>
      </c>
    </row>
    <row r="60" spans="1:19" x14ac:dyDescent="0.2">
      <c r="A60" s="1" t="s">
        <v>237</v>
      </c>
      <c r="B60" s="1" t="str">
        <f t="shared" si="15"/>
        <v>energy_chp_supercritical_waste_mix</v>
      </c>
      <c r="C60" t="str">
        <f t="shared" si="9"/>
        <v>conversion</v>
      </c>
      <c r="D60" t="s">
        <v>409</v>
      </c>
      <c r="E60" t="s">
        <v>221</v>
      </c>
      <c r="F60" t="str">
        <f t="shared" si="16"/>
        <v>heat_efficiency</v>
      </c>
      <c r="G60" t="str">
        <f t="shared" si="10"/>
        <v>chp</v>
      </c>
      <c r="H60" t="str">
        <f t="shared" si="11"/>
        <v>chp</v>
      </c>
      <c r="J60" t="s">
        <v>971</v>
      </c>
      <c r="K60">
        <f>VLOOKUP($A60,'EU27 dataset'!$A:$B,2,FALSE)</f>
        <v>44.986415000000001</v>
      </c>
      <c r="L60">
        <f t="shared" si="5"/>
        <v>0.44986415000000002</v>
      </c>
      <c r="N60">
        <v>1</v>
      </c>
      <c r="O60">
        <v>2</v>
      </c>
      <c r="P60">
        <v>3</v>
      </c>
      <c r="Q60">
        <v>4</v>
      </c>
      <c r="R60">
        <v>5</v>
      </c>
      <c r="S60" t="s">
        <v>1010</v>
      </c>
    </row>
    <row r="61" spans="1:19" x14ac:dyDescent="0.2">
      <c r="A61" s="1" t="s">
        <v>239</v>
      </c>
      <c r="B61" s="1" t="str">
        <f t="shared" si="15"/>
        <v>energy_chp_ultra_supercritical_coal</v>
      </c>
      <c r="C61" t="str">
        <f t="shared" si="9"/>
        <v>conversion</v>
      </c>
      <c r="D61" t="s">
        <v>409</v>
      </c>
      <c r="E61" t="s">
        <v>221</v>
      </c>
      <c r="F61" t="str">
        <f t="shared" si="16"/>
        <v>heat_efficiency</v>
      </c>
      <c r="G61" t="str">
        <f t="shared" si="10"/>
        <v>chp</v>
      </c>
      <c r="H61" t="str">
        <f t="shared" si="11"/>
        <v>chp</v>
      </c>
      <c r="J61" t="s">
        <v>972</v>
      </c>
      <c r="K61">
        <f>VLOOKUP($A61,'EU27 dataset'!$A:$B,2,FALSE)</f>
        <v>25.7454483</v>
      </c>
      <c r="L61">
        <f t="shared" si="5"/>
        <v>0.25745448300000001</v>
      </c>
    </row>
    <row r="62" spans="1:19" x14ac:dyDescent="0.2">
      <c r="A62" s="1" t="s">
        <v>241</v>
      </c>
      <c r="B62" s="1" t="str">
        <f t="shared" si="15"/>
        <v>energy_chp_ultra_supercritical_cofiring_coal</v>
      </c>
      <c r="C62" t="str">
        <f t="shared" si="9"/>
        <v>conversion</v>
      </c>
      <c r="D62" t="s">
        <v>409</v>
      </c>
      <c r="E62" t="s">
        <v>221</v>
      </c>
      <c r="F62" t="str">
        <f t="shared" si="16"/>
        <v>heat_efficiency</v>
      </c>
      <c r="G62" t="str">
        <f t="shared" si="10"/>
        <v>chp</v>
      </c>
      <c r="H62" t="str">
        <f t="shared" si="11"/>
        <v>chp</v>
      </c>
      <c r="J62" t="s">
        <v>973</v>
      </c>
      <c r="K62">
        <f>VLOOKUP($A62,'EU27 dataset'!$A:$B,2,FALSE)</f>
        <v>14</v>
      </c>
      <c r="L62">
        <f t="shared" si="5"/>
        <v>0.14000000000000001</v>
      </c>
    </row>
    <row r="63" spans="1:19" x14ac:dyDescent="0.2">
      <c r="A63" s="1" t="s">
        <v>243</v>
      </c>
      <c r="B63" s="1" t="str">
        <f t="shared" si="15"/>
        <v>energy_chp_ultra_supercritical_lignite</v>
      </c>
      <c r="C63" t="str">
        <f t="shared" si="9"/>
        <v>conversion</v>
      </c>
      <c r="D63" t="s">
        <v>409</v>
      </c>
      <c r="E63" t="s">
        <v>221</v>
      </c>
      <c r="F63" t="str">
        <f t="shared" si="16"/>
        <v>heat_efficiency</v>
      </c>
      <c r="G63" t="str">
        <f t="shared" si="10"/>
        <v>chp</v>
      </c>
      <c r="H63" t="str">
        <f t="shared" si="11"/>
        <v>chp</v>
      </c>
      <c r="J63" t="s">
        <v>974</v>
      </c>
      <c r="K63">
        <f>VLOOKUP($A63,'EU27 dataset'!$A:$B,2,FALSE)</f>
        <v>15.705883099999999</v>
      </c>
      <c r="L63">
        <f t="shared" si="5"/>
        <v>0.15705883099999998</v>
      </c>
    </row>
    <row r="64" spans="1:19" x14ac:dyDescent="0.2">
      <c r="A64" s="1" t="s">
        <v>271</v>
      </c>
      <c r="B64" s="1" t="str">
        <f t="shared" si="15"/>
        <v>industry_chp_combined_cycle_gas_power_fuelmix</v>
      </c>
      <c r="C64" t="str">
        <f t="shared" si="9"/>
        <v>conversion</v>
      </c>
      <c r="D64" t="s">
        <v>409</v>
      </c>
      <c r="E64" t="s">
        <v>221</v>
      </c>
      <c r="F64" t="str">
        <f t="shared" si="16"/>
        <v>heat_efficiency</v>
      </c>
      <c r="G64" t="str">
        <f t="shared" si="10"/>
        <v>chp</v>
      </c>
      <c r="H64" t="str">
        <f t="shared" si="11"/>
        <v>chp</v>
      </c>
      <c r="J64" t="s">
        <v>150</v>
      </c>
      <c r="K64">
        <f>VLOOKUP($A64,'EU27 dataset'!$A:$B,2,FALSE)</f>
        <v>17.169806000000001</v>
      </c>
      <c r="L64">
        <f t="shared" si="5"/>
        <v>0.17169806000000001</v>
      </c>
    </row>
    <row r="65" spans="1:12" x14ac:dyDescent="0.2">
      <c r="A65" s="1" t="s">
        <v>273</v>
      </c>
      <c r="B65" s="1" t="str">
        <f t="shared" si="15"/>
        <v>industry_chp_engine_gas_power_fuelmix</v>
      </c>
      <c r="C65" t="str">
        <f t="shared" si="9"/>
        <v>conversion</v>
      </c>
      <c r="D65" t="s">
        <v>409</v>
      </c>
      <c r="E65" t="s">
        <v>221</v>
      </c>
      <c r="F65" t="str">
        <f t="shared" si="16"/>
        <v>heat_efficiency</v>
      </c>
      <c r="G65" t="str">
        <f t="shared" si="10"/>
        <v>chp</v>
      </c>
      <c r="H65" t="str">
        <f t="shared" si="11"/>
        <v>chp</v>
      </c>
      <c r="J65" t="s">
        <v>152</v>
      </c>
      <c r="K65">
        <f>VLOOKUP($A65,'EU27 dataset'!$A:$B,2,FALSE)</f>
        <v>39.407375000000002</v>
      </c>
      <c r="L65">
        <f t="shared" si="5"/>
        <v>0.39407375</v>
      </c>
    </row>
    <row r="66" spans="1:12" x14ac:dyDescent="0.2">
      <c r="A66" s="1" t="s">
        <v>275</v>
      </c>
      <c r="B66" s="1" t="str">
        <f t="shared" si="15"/>
        <v>industry_chp_turbine_gas_power_fuelmix</v>
      </c>
      <c r="C66" t="str">
        <f t="shared" ref="C66:C97" si="17">_xlfn.TEXTAFTER($A66,"_",-1)</f>
        <v>conversion</v>
      </c>
      <c r="D66" t="s">
        <v>409</v>
      </c>
      <c r="E66" t="s">
        <v>221</v>
      </c>
      <c r="F66" t="str">
        <f t="shared" si="16"/>
        <v>heat_efficiency</v>
      </c>
      <c r="G66" t="str">
        <f t="shared" ref="G66:G97" si="18">IF(ISNUMBER(SEARCH("chp",$A66)),"chp",IF(ISNUMBER(SEARCH("power",$A66)),"power","heat plant"))</f>
        <v>chp</v>
      </c>
      <c r="H66" t="str">
        <f t="shared" ref="H66:H97" si="19">G66</f>
        <v>chp</v>
      </c>
      <c r="J66" t="s">
        <v>154</v>
      </c>
      <c r="K66">
        <f>VLOOKUP($A66,'EU27 dataset'!$A:$B,2,FALSE)</f>
        <v>36.561042299999997</v>
      </c>
      <c r="L66">
        <f t="shared" si="5"/>
        <v>0.36561042299999996</v>
      </c>
    </row>
    <row r="67" spans="1:12" x14ac:dyDescent="0.2">
      <c r="A67" s="1" t="s">
        <v>277</v>
      </c>
      <c r="B67" s="1" t="str">
        <f t="shared" si="15"/>
        <v>industry_chp_turbine_hydrogen</v>
      </c>
      <c r="C67" t="str">
        <f t="shared" si="17"/>
        <v>conversion</v>
      </c>
      <c r="D67" t="s">
        <v>409</v>
      </c>
      <c r="E67" t="s">
        <v>221</v>
      </c>
      <c r="F67" t="str">
        <f t="shared" si="16"/>
        <v>heat_efficiency</v>
      </c>
      <c r="G67" t="str">
        <f t="shared" si="18"/>
        <v>chp</v>
      </c>
      <c r="H67" t="str">
        <f t="shared" si="19"/>
        <v>chp</v>
      </c>
      <c r="J67" t="s">
        <v>160</v>
      </c>
      <c r="K67">
        <f>VLOOKUP($A67,'EU27 dataset'!$A:$B,2,FALSE)</f>
        <v>41.472000000000001</v>
      </c>
      <c r="L67">
        <f t="shared" ref="L67:L130" si="20">IF(D67="efficiency",K67/100,K67)</f>
        <v>0.41472000000000003</v>
      </c>
    </row>
    <row r="68" spans="1:12" x14ac:dyDescent="0.2">
      <c r="A68" s="1" t="s">
        <v>279</v>
      </c>
      <c r="B68" s="1" t="str">
        <f t="shared" si="15"/>
        <v>industry_chp_ultra_supercritical_coal</v>
      </c>
      <c r="C68" t="str">
        <f t="shared" si="17"/>
        <v>conversion</v>
      </c>
      <c r="D68" t="s">
        <v>409</v>
      </c>
      <c r="E68" t="s">
        <v>221</v>
      </c>
      <c r="F68" t="str">
        <f t="shared" si="16"/>
        <v>heat_efficiency</v>
      </c>
      <c r="G68" t="str">
        <f t="shared" si="18"/>
        <v>chp</v>
      </c>
      <c r="H68" t="str">
        <f t="shared" si="19"/>
        <v>chp</v>
      </c>
      <c r="J68" t="s">
        <v>166</v>
      </c>
      <c r="K68">
        <f>VLOOKUP($A68,'EU27 dataset'!$A:$B,2,FALSE)</f>
        <v>25.7454483</v>
      </c>
      <c r="L68">
        <f t="shared" si="20"/>
        <v>0.25745448300000001</v>
      </c>
    </row>
    <row r="69" spans="1:12" x14ac:dyDescent="0.2">
      <c r="A69" s="1" t="s">
        <v>281</v>
      </c>
      <c r="B69" s="1" t="str">
        <f t="shared" si="15"/>
        <v>industry_chp_wood_pellets</v>
      </c>
      <c r="C69" t="str">
        <f t="shared" si="17"/>
        <v>conversion</v>
      </c>
      <c r="D69" t="s">
        <v>409</v>
      </c>
      <c r="E69" t="s">
        <v>221</v>
      </c>
      <c r="F69" t="str">
        <f t="shared" si="16"/>
        <v>heat_efficiency</v>
      </c>
      <c r="G69" t="str">
        <f t="shared" si="18"/>
        <v>chp</v>
      </c>
      <c r="H69" t="str">
        <f t="shared" si="19"/>
        <v>chp</v>
      </c>
      <c r="J69" t="s">
        <v>146</v>
      </c>
      <c r="K69">
        <f>VLOOKUP($A69,'EU27 dataset'!$A:$B,2,FALSE)</f>
        <v>39.620779200000001</v>
      </c>
      <c r="L69">
        <f t="shared" si="20"/>
        <v>0.396207792</v>
      </c>
    </row>
    <row r="70" spans="1:12" x14ac:dyDescent="0.2">
      <c r="A70" s="1" t="s">
        <v>358</v>
      </c>
      <c r="B70" s="1" t="str">
        <f t="shared" ref="B70:B76" si="21">_xlfn.TEXTAFTER(_xlfn.TEXTBEFORE(A70,"_full_load_hours"),"input_")</f>
        <v>energy_heat_burner_coal</v>
      </c>
      <c r="C70" t="str">
        <f t="shared" si="17"/>
        <v>hours</v>
      </c>
      <c r="D70" t="s">
        <v>410</v>
      </c>
      <c r="F70" t="str">
        <f t="shared" ref="F70:F80" si="22">IF(D70="efficiency",_xlfn.CONCAT(E70,"_output_",D70),D70)</f>
        <v>full_load_hours</v>
      </c>
      <c r="G70" t="str">
        <f t="shared" si="18"/>
        <v>heat plant</v>
      </c>
      <c r="H70" t="str">
        <f t="shared" si="19"/>
        <v>heat plant</v>
      </c>
      <c r="J70" t="s">
        <v>975</v>
      </c>
      <c r="K70">
        <f>VLOOKUP($A70,'EU27 dataset'!$A:$B,2,FALSE)</f>
        <v>6000</v>
      </c>
      <c r="L70">
        <f t="shared" si="20"/>
        <v>6000</v>
      </c>
    </row>
    <row r="71" spans="1:12" x14ac:dyDescent="0.2">
      <c r="A71" s="1" t="s">
        <v>359</v>
      </c>
      <c r="B71" s="1" t="str">
        <f t="shared" si="21"/>
        <v>energy_heat_burner_crude_oil</v>
      </c>
      <c r="C71" t="str">
        <f t="shared" si="17"/>
        <v>hours</v>
      </c>
      <c r="D71" t="s">
        <v>410</v>
      </c>
      <c r="F71" t="str">
        <f t="shared" si="22"/>
        <v>full_load_hours</v>
      </c>
      <c r="G71" t="str">
        <f t="shared" si="18"/>
        <v>heat plant</v>
      </c>
      <c r="H71" t="str">
        <f t="shared" si="19"/>
        <v>heat plant</v>
      </c>
      <c r="J71" t="s">
        <v>976</v>
      </c>
      <c r="K71">
        <f>VLOOKUP($A71,'EU27 dataset'!$A:$B,2,FALSE)</f>
        <v>6000</v>
      </c>
      <c r="L71">
        <f t="shared" si="20"/>
        <v>6000</v>
      </c>
    </row>
    <row r="72" spans="1:12" x14ac:dyDescent="0.2">
      <c r="A72" s="1" t="s">
        <v>360</v>
      </c>
      <c r="B72" s="1" t="str">
        <f t="shared" si="21"/>
        <v>energy_heat_burner_network_gas</v>
      </c>
      <c r="C72" t="str">
        <f t="shared" si="17"/>
        <v>hours</v>
      </c>
      <c r="D72" t="s">
        <v>410</v>
      </c>
      <c r="F72" t="str">
        <f t="shared" si="22"/>
        <v>full_load_hours</v>
      </c>
      <c r="G72" t="str">
        <f t="shared" si="18"/>
        <v>heat plant</v>
      </c>
      <c r="H72" t="str">
        <f t="shared" si="19"/>
        <v>heat plant</v>
      </c>
      <c r="J72" t="s">
        <v>977</v>
      </c>
      <c r="K72">
        <f>VLOOKUP($A72,'EU27 dataset'!$A:$B,2,FALSE)</f>
        <v>6000</v>
      </c>
      <c r="L72">
        <f t="shared" si="20"/>
        <v>6000</v>
      </c>
    </row>
    <row r="73" spans="1:12" x14ac:dyDescent="0.2">
      <c r="A73" s="1" t="s">
        <v>361</v>
      </c>
      <c r="B73" s="1" t="str">
        <f t="shared" si="21"/>
        <v>energy_heat_burner_waste_mix</v>
      </c>
      <c r="C73" t="str">
        <f t="shared" si="17"/>
        <v>hours</v>
      </c>
      <c r="D73" t="s">
        <v>410</v>
      </c>
      <c r="F73" t="str">
        <f t="shared" si="22"/>
        <v>full_load_hours</v>
      </c>
      <c r="G73" t="str">
        <f t="shared" si="18"/>
        <v>heat plant</v>
      </c>
      <c r="H73" t="str">
        <f t="shared" si="19"/>
        <v>heat plant</v>
      </c>
      <c r="J73" t="s">
        <v>978</v>
      </c>
      <c r="K73">
        <f>VLOOKUP($A73,'EU27 dataset'!$A:$B,2,FALSE)</f>
        <v>6000</v>
      </c>
      <c r="L73">
        <f t="shared" si="20"/>
        <v>6000</v>
      </c>
    </row>
    <row r="74" spans="1:12" x14ac:dyDescent="0.2">
      <c r="A74" s="1" t="s">
        <v>362</v>
      </c>
      <c r="B74" s="1" t="str">
        <f t="shared" si="21"/>
        <v>energy_heat_burner_wood_pellets</v>
      </c>
      <c r="C74" t="str">
        <f t="shared" si="17"/>
        <v>hours</v>
      </c>
      <c r="D74" t="s">
        <v>410</v>
      </c>
      <c r="F74" t="str">
        <f t="shared" si="22"/>
        <v>full_load_hours</v>
      </c>
      <c r="G74" t="str">
        <f t="shared" si="18"/>
        <v>heat plant</v>
      </c>
      <c r="H74" t="str">
        <f t="shared" si="19"/>
        <v>heat plant</v>
      </c>
      <c r="J74" t="s">
        <v>979</v>
      </c>
      <c r="K74">
        <f>VLOOKUP($A74,'EU27 dataset'!$A:$B,2,FALSE)</f>
        <v>6000</v>
      </c>
      <c r="L74">
        <f t="shared" si="20"/>
        <v>6000</v>
      </c>
    </row>
    <row r="75" spans="1:12" x14ac:dyDescent="0.2">
      <c r="A75" s="1" t="s">
        <v>363</v>
      </c>
      <c r="B75" s="1" t="str">
        <f t="shared" si="21"/>
        <v>energy_heat_heatpump_water_water_electricity</v>
      </c>
      <c r="C75" t="str">
        <f t="shared" si="17"/>
        <v>hours</v>
      </c>
      <c r="D75" t="s">
        <v>410</v>
      </c>
      <c r="F75" t="str">
        <f t="shared" si="22"/>
        <v>full_load_hours</v>
      </c>
      <c r="G75" t="str">
        <f t="shared" si="18"/>
        <v>heat plant</v>
      </c>
      <c r="H75" t="str">
        <f t="shared" si="19"/>
        <v>heat plant</v>
      </c>
      <c r="J75" t="s">
        <v>980</v>
      </c>
      <c r="K75">
        <f>VLOOKUP($A75,'EU27 dataset'!$A:$B,2,FALSE)</f>
        <v>6000</v>
      </c>
      <c r="L75">
        <f t="shared" si="20"/>
        <v>6000</v>
      </c>
    </row>
    <row r="76" spans="1:12" x14ac:dyDescent="0.2">
      <c r="A76" s="1" t="s">
        <v>364</v>
      </c>
      <c r="B76" s="1" t="str">
        <f t="shared" si="21"/>
        <v>energy_heat_solar_solar_thermal</v>
      </c>
      <c r="C76" t="str">
        <f t="shared" si="17"/>
        <v>hours</v>
      </c>
      <c r="D76" t="s">
        <v>410</v>
      </c>
      <c r="F76" t="str">
        <f t="shared" si="22"/>
        <v>full_load_hours</v>
      </c>
      <c r="G76" t="str">
        <f t="shared" si="18"/>
        <v>heat plant</v>
      </c>
      <c r="H76" t="str">
        <f t="shared" si="19"/>
        <v>heat plant</v>
      </c>
      <c r="J76" t="s">
        <v>981</v>
      </c>
      <c r="K76">
        <f>VLOOKUP($A76,'EU27 dataset'!$A:$B,2,FALSE)</f>
        <v>795.04853200000002</v>
      </c>
      <c r="L76">
        <f t="shared" si="20"/>
        <v>795.04853200000002</v>
      </c>
    </row>
    <row r="77" spans="1:12" x14ac:dyDescent="0.2">
      <c r="A77" s="1" t="s">
        <v>346</v>
      </c>
      <c r="B77" s="1" t="str">
        <f>_xlfn.TEXTBEFORE(A77,"_full_load_hours")</f>
        <v>industry_heat_burner_coal</v>
      </c>
      <c r="C77" t="str">
        <f t="shared" si="17"/>
        <v>hours</v>
      </c>
      <c r="D77" t="s">
        <v>410</v>
      </c>
      <c r="F77" t="str">
        <f t="shared" si="22"/>
        <v>full_load_hours</v>
      </c>
      <c r="G77" t="str">
        <f t="shared" si="18"/>
        <v>heat plant</v>
      </c>
      <c r="H77" t="str">
        <f t="shared" si="19"/>
        <v>heat plant</v>
      </c>
      <c r="J77" t="s">
        <v>148</v>
      </c>
      <c r="K77">
        <f>VLOOKUP($A77,'EU27 dataset'!$A:$B,2,FALSE)</f>
        <v>6000</v>
      </c>
      <c r="L77">
        <f t="shared" si="20"/>
        <v>6000</v>
      </c>
    </row>
    <row r="78" spans="1:12" x14ac:dyDescent="0.2">
      <c r="A78" s="1" t="s">
        <v>347</v>
      </c>
      <c r="B78" s="1" t="str">
        <f>_xlfn.TEXTBEFORE(A78,"_full_load_hours")</f>
        <v>industry_heat_burner_crude_oil</v>
      </c>
      <c r="C78" t="str">
        <f t="shared" si="17"/>
        <v>hours</v>
      </c>
      <c r="D78" t="s">
        <v>410</v>
      </c>
      <c r="F78" t="str">
        <f t="shared" si="22"/>
        <v>full_load_hours</v>
      </c>
      <c r="G78" t="str">
        <f t="shared" si="18"/>
        <v>heat plant</v>
      </c>
      <c r="H78" t="str">
        <f t="shared" si="19"/>
        <v>heat plant</v>
      </c>
      <c r="J78" t="s">
        <v>164</v>
      </c>
      <c r="K78">
        <f>VLOOKUP($A78,'EU27 dataset'!$A:$B,2,FALSE)</f>
        <v>6000</v>
      </c>
      <c r="L78">
        <f t="shared" si="20"/>
        <v>6000</v>
      </c>
    </row>
    <row r="79" spans="1:12" x14ac:dyDescent="0.2">
      <c r="A79" s="1" t="s">
        <v>348</v>
      </c>
      <c r="B79" s="1" t="str">
        <f>_xlfn.TEXTBEFORE(A79,"_full_load_hours")</f>
        <v>industry_heat_burner_hydrogen</v>
      </c>
      <c r="C79" t="str">
        <f t="shared" si="17"/>
        <v>hours</v>
      </c>
      <c r="D79" t="s">
        <v>410</v>
      </c>
      <c r="F79" t="str">
        <f t="shared" si="22"/>
        <v>full_load_hours</v>
      </c>
      <c r="G79" t="str">
        <f t="shared" si="18"/>
        <v>heat plant</v>
      </c>
      <c r="H79" t="str">
        <f t="shared" si="19"/>
        <v>heat plant</v>
      </c>
      <c r="J79" t="s">
        <v>158</v>
      </c>
      <c r="K79">
        <f>VLOOKUP($A79,'EU27 dataset'!$A:$B,2,FALSE)</f>
        <v>7900</v>
      </c>
      <c r="L79">
        <f t="shared" si="20"/>
        <v>7900</v>
      </c>
    </row>
    <row r="80" spans="1:12" x14ac:dyDescent="0.2">
      <c r="A80" s="1" t="s">
        <v>349</v>
      </c>
      <c r="B80" s="1" t="str">
        <f>_xlfn.TEXTBEFORE(A80,"_full_load_hours")</f>
        <v>industry_heat_burner_lignite</v>
      </c>
      <c r="C80" t="str">
        <f t="shared" si="17"/>
        <v>hours</v>
      </c>
      <c r="D80" t="s">
        <v>410</v>
      </c>
      <c r="F80" t="str">
        <f t="shared" si="22"/>
        <v>full_load_hours</v>
      </c>
      <c r="G80" t="str">
        <f t="shared" si="18"/>
        <v>heat plant</v>
      </c>
      <c r="H80" t="str">
        <f t="shared" si="19"/>
        <v>heat plant</v>
      </c>
      <c r="J80" t="s">
        <v>162</v>
      </c>
      <c r="K80">
        <f>VLOOKUP($A80,'EU27 dataset'!$A:$B,2,FALSE)</f>
        <v>6000</v>
      </c>
      <c r="L80">
        <f t="shared" si="20"/>
        <v>6000</v>
      </c>
    </row>
    <row r="81" spans="1:12" x14ac:dyDescent="0.2">
      <c r="A81" s="1" t="s">
        <v>244</v>
      </c>
      <c r="B81" s="1" t="str">
        <f t="shared" ref="B81:B91" si="23">IF(F81="electricity_efficiency",_xlfn.TEXTBEFORE(_xlfn.TEXTAFTER(A81,"_"),"_electricity_output_conversion"),_xlfn.TEXTBEFORE(_xlfn.TEXTAFTER(A81,"_"),"_steam_hot_water_output_conversion"))</f>
        <v>energy_heat_boiler_electricity</v>
      </c>
      <c r="C81" t="str">
        <f t="shared" si="17"/>
        <v>conversion</v>
      </c>
      <c r="D81" t="s">
        <v>409</v>
      </c>
      <c r="E81" t="s">
        <v>221</v>
      </c>
      <c r="F81" t="str">
        <f t="shared" ref="F81:F91" si="24">IF(D81="efficiency",_xlfn.CONCAT(E81,"_",D81),D81)</f>
        <v>heat_efficiency</v>
      </c>
      <c r="G81" t="str">
        <f t="shared" si="18"/>
        <v>heat plant</v>
      </c>
      <c r="H81" t="str">
        <f t="shared" si="19"/>
        <v>heat plant</v>
      </c>
      <c r="J81" t="s">
        <v>982</v>
      </c>
      <c r="K81">
        <f>VLOOKUP($A81,'EU27 dataset'!$A:$B,2,FALSE)</f>
        <v>99.5</v>
      </c>
      <c r="L81">
        <f t="shared" si="20"/>
        <v>0.995</v>
      </c>
    </row>
    <row r="82" spans="1:12" x14ac:dyDescent="0.2">
      <c r="A82" s="1" t="s">
        <v>245</v>
      </c>
      <c r="B82" s="1" t="str">
        <f t="shared" si="23"/>
        <v>energy_heat_burner_coal</v>
      </c>
      <c r="C82" t="str">
        <f t="shared" si="17"/>
        <v>conversion</v>
      </c>
      <c r="D82" t="s">
        <v>409</v>
      </c>
      <c r="E82" t="s">
        <v>221</v>
      </c>
      <c r="F82" t="str">
        <f t="shared" si="24"/>
        <v>heat_efficiency</v>
      </c>
      <c r="G82" t="str">
        <f t="shared" si="18"/>
        <v>heat plant</v>
      </c>
      <c r="H82" t="str">
        <f t="shared" si="19"/>
        <v>heat plant</v>
      </c>
      <c r="J82" t="s">
        <v>975</v>
      </c>
      <c r="K82">
        <f>VLOOKUP($A82,'EU27 dataset'!$A:$B,2,FALSE)</f>
        <v>85.319704299999998</v>
      </c>
      <c r="L82">
        <f t="shared" si="20"/>
        <v>0.85319704299999999</v>
      </c>
    </row>
    <row r="83" spans="1:12" x14ac:dyDescent="0.2">
      <c r="A83" s="1" t="s">
        <v>246</v>
      </c>
      <c r="B83" s="1" t="str">
        <f t="shared" si="23"/>
        <v>energy_heat_burner_crude_oil</v>
      </c>
      <c r="C83" t="str">
        <f t="shared" si="17"/>
        <v>conversion</v>
      </c>
      <c r="D83" t="s">
        <v>409</v>
      </c>
      <c r="E83" t="s">
        <v>221</v>
      </c>
      <c r="F83" t="str">
        <f t="shared" si="24"/>
        <v>heat_efficiency</v>
      </c>
      <c r="G83" t="str">
        <f t="shared" si="18"/>
        <v>heat plant</v>
      </c>
      <c r="H83" t="str">
        <f t="shared" si="19"/>
        <v>heat plant</v>
      </c>
      <c r="J83" t="s">
        <v>976</v>
      </c>
      <c r="K83">
        <f>VLOOKUP($A83,'EU27 dataset'!$A:$B,2,FALSE)</f>
        <v>83.813887600000001</v>
      </c>
      <c r="L83">
        <f t="shared" si="20"/>
        <v>0.83813887600000003</v>
      </c>
    </row>
    <row r="84" spans="1:12" x14ac:dyDescent="0.2">
      <c r="A84" s="1" t="s">
        <v>247</v>
      </c>
      <c r="B84" s="1" t="str">
        <f t="shared" si="23"/>
        <v>energy_heat_burner_hydrogen</v>
      </c>
      <c r="C84" t="str">
        <f t="shared" si="17"/>
        <v>conversion</v>
      </c>
      <c r="D84" t="s">
        <v>409</v>
      </c>
      <c r="E84" t="s">
        <v>221</v>
      </c>
      <c r="F84" t="str">
        <f t="shared" si="24"/>
        <v>heat_efficiency</v>
      </c>
      <c r="G84" t="str">
        <f t="shared" si="18"/>
        <v>heat plant</v>
      </c>
      <c r="H84" t="str">
        <f t="shared" si="19"/>
        <v>heat plant</v>
      </c>
      <c r="J84" t="s">
        <v>983</v>
      </c>
      <c r="K84">
        <f>VLOOKUP($A84,'EU27 dataset'!$A:$B,2,FALSE)</f>
        <v>110</v>
      </c>
      <c r="L84">
        <f t="shared" si="20"/>
        <v>1.1000000000000001</v>
      </c>
    </row>
    <row r="85" spans="1:12" x14ac:dyDescent="0.2">
      <c r="A85" s="1" t="s">
        <v>248</v>
      </c>
      <c r="B85" s="1" t="str">
        <f t="shared" si="23"/>
        <v>energy_heat_burner_network_gas</v>
      </c>
      <c r="C85" t="str">
        <f t="shared" si="17"/>
        <v>conversion</v>
      </c>
      <c r="D85" t="s">
        <v>409</v>
      </c>
      <c r="E85" t="s">
        <v>221</v>
      </c>
      <c r="F85" t="str">
        <f t="shared" si="24"/>
        <v>heat_efficiency</v>
      </c>
      <c r="G85" t="str">
        <f t="shared" si="18"/>
        <v>heat plant</v>
      </c>
      <c r="H85" t="str">
        <f t="shared" si="19"/>
        <v>heat plant</v>
      </c>
      <c r="J85" t="s">
        <v>977</v>
      </c>
      <c r="K85">
        <f>VLOOKUP($A85,'EU27 dataset'!$A:$B,2,FALSE)</f>
        <v>90.284353499999995</v>
      </c>
      <c r="L85">
        <f t="shared" si="20"/>
        <v>0.90284353499999992</v>
      </c>
    </row>
    <row r="86" spans="1:12" x14ac:dyDescent="0.2">
      <c r="A86" s="1" t="s">
        <v>249</v>
      </c>
      <c r="B86" s="1" t="str">
        <f t="shared" si="23"/>
        <v>energy_heat_burner_waste_mix</v>
      </c>
      <c r="C86" t="str">
        <f t="shared" si="17"/>
        <v>conversion</v>
      </c>
      <c r="D86" t="s">
        <v>409</v>
      </c>
      <c r="E86" t="s">
        <v>221</v>
      </c>
      <c r="F86" t="str">
        <f t="shared" si="24"/>
        <v>heat_efficiency</v>
      </c>
      <c r="G86" t="str">
        <f t="shared" si="18"/>
        <v>heat plant</v>
      </c>
      <c r="H86" t="str">
        <f t="shared" si="19"/>
        <v>heat plant</v>
      </c>
      <c r="J86" t="s">
        <v>978</v>
      </c>
      <c r="K86">
        <f>VLOOKUP($A86,'EU27 dataset'!$A:$B,2,FALSE)</f>
        <v>77.346502700000002</v>
      </c>
      <c r="L86">
        <f t="shared" si="20"/>
        <v>0.77346502699999997</v>
      </c>
    </row>
    <row r="87" spans="1:12" x14ac:dyDescent="0.2">
      <c r="A87" s="1" t="s">
        <v>250</v>
      </c>
      <c r="B87" s="1" t="str">
        <f t="shared" si="23"/>
        <v>energy_heat_burner_wood_pellets</v>
      </c>
      <c r="C87" t="str">
        <f t="shared" si="17"/>
        <v>conversion</v>
      </c>
      <c r="D87" t="s">
        <v>409</v>
      </c>
      <c r="E87" t="s">
        <v>221</v>
      </c>
      <c r="F87" t="str">
        <f t="shared" si="24"/>
        <v>heat_efficiency</v>
      </c>
      <c r="G87" t="str">
        <f t="shared" si="18"/>
        <v>heat plant</v>
      </c>
      <c r="H87" t="str">
        <f t="shared" si="19"/>
        <v>heat plant</v>
      </c>
      <c r="J87" t="s">
        <v>979</v>
      </c>
      <c r="K87">
        <f>VLOOKUP($A87,'EU27 dataset'!$A:$B,2,FALSE)</f>
        <v>85.249865299999996</v>
      </c>
      <c r="L87">
        <f t="shared" si="20"/>
        <v>0.85249865299999994</v>
      </c>
    </row>
    <row r="88" spans="1:12" x14ac:dyDescent="0.2">
      <c r="A88" s="1" t="s">
        <v>282</v>
      </c>
      <c r="B88" s="1" t="str">
        <f t="shared" si="23"/>
        <v>industry_heat_burner_coal</v>
      </c>
      <c r="C88" t="str">
        <f t="shared" si="17"/>
        <v>conversion</v>
      </c>
      <c r="D88" t="s">
        <v>409</v>
      </c>
      <c r="E88" t="s">
        <v>221</v>
      </c>
      <c r="F88" t="str">
        <f t="shared" si="24"/>
        <v>heat_efficiency</v>
      </c>
      <c r="G88" t="str">
        <f t="shared" si="18"/>
        <v>heat plant</v>
      </c>
      <c r="H88" t="str">
        <f t="shared" si="19"/>
        <v>heat plant</v>
      </c>
      <c r="J88" t="s">
        <v>148</v>
      </c>
      <c r="K88">
        <f>VLOOKUP($A88,'EU27 dataset'!$A:$B,2,FALSE)</f>
        <v>85.319704299999998</v>
      </c>
      <c r="L88">
        <f t="shared" si="20"/>
        <v>0.85319704299999999</v>
      </c>
    </row>
    <row r="89" spans="1:12" x14ac:dyDescent="0.2">
      <c r="A89" s="1" t="s">
        <v>283</v>
      </c>
      <c r="B89" s="1" t="str">
        <f t="shared" si="23"/>
        <v>industry_heat_burner_crude_oil</v>
      </c>
      <c r="C89" t="str">
        <f t="shared" si="17"/>
        <v>conversion</v>
      </c>
      <c r="D89" t="s">
        <v>409</v>
      </c>
      <c r="E89" t="s">
        <v>221</v>
      </c>
      <c r="F89" t="str">
        <f t="shared" si="24"/>
        <v>heat_efficiency</v>
      </c>
      <c r="G89" t="str">
        <f t="shared" si="18"/>
        <v>heat plant</v>
      </c>
      <c r="H89" t="str">
        <f t="shared" si="19"/>
        <v>heat plant</v>
      </c>
      <c r="J89" t="s">
        <v>164</v>
      </c>
      <c r="K89">
        <f>VLOOKUP($A89,'EU27 dataset'!$A:$B,2,FALSE)</f>
        <v>83.813887600000001</v>
      </c>
      <c r="L89">
        <f t="shared" si="20"/>
        <v>0.83813887600000003</v>
      </c>
    </row>
    <row r="90" spans="1:12" x14ac:dyDescent="0.2">
      <c r="A90" s="1" t="s">
        <v>284</v>
      </c>
      <c r="B90" s="1" t="str">
        <f t="shared" si="23"/>
        <v>industry_heat_burner_hydrogen</v>
      </c>
      <c r="C90" t="str">
        <f t="shared" si="17"/>
        <v>conversion</v>
      </c>
      <c r="D90" t="s">
        <v>409</v>
      </c>
      <c r="E90" t="s">
        <v>221</v>
      </c>
      <c r="F90" t="str">
        <f t="shared" si="24"/>
        <v>heat_efficiency</v>
      </c>
      <c r="G90" t="str">
        <f t="shared" si="18"/>
        <v>heat plant</v>
      </c>
      <c r="H90" t="str">
        <f t="shared" si="19"/>
        <v>heat plant</v>
      </c>
      <c r="J90" t="s">
        <v>158</v>
      </c>
      <c r="K90">
        <f>VLOOKUP($A90,'EU27 dataset'!$A:$B,2,FALSE)</f>
        <v>100</v>
      </c>
      <c r="L90">
        <f t="shared" si="20"/>
        <v>1</v>
      </c>
    </row>
    <row r="91" spans="1:12" x14ac:dyDescent="0.2">
      <c r="A91" s="1" t="s">
        <v>285</v>
      </c>
      <c r="B91" s="1" t="str">
        <f t="shared" si="23"/>
        <v>industry_heat_burner_lignite</v>
      </c>
      <c r="C91" t="str">
        <f t="shared" si="17"/>
        <v>conversion</v>
      </c>
      <c r="D91" t="s">
        <v>409</v>
      </c>
      <c r="E91" t="s">
        <v>221</v>
      </c>
      <c r="F91" t="str">
        <f t="shared" si="24"/>
        <v>heat_efficiency</v>
      </c>
      <c r="G91" t="str">
        <f t="shared" si="18"/>
        <v>heat plant</v>
      </c>
      <c r="H91" t="str">
        <f t="shared" si="19"/>
        <v>heat plant</v>
      </c>
      <c r="J91" t="s">
        <v>162</v>
      </c>
      <c r="K91">
        <f>VLOOKUP($A91,'EU27 dataset'!$A:$B,2,FALSE)</f>
        <v>86.347475099999997</v>
      </c>
      <c r="L91">
        <f t="shared" si="20"/>
        <v>0.86347475099999993</v>
      </c>
    </row>
    <row r="92" spans="1:12" x14ac:dyDescent="0.2">
      <c r="A92" s="1" t="s">
        <v>367</v>
      </c>
      <c r="B92" s="1" t="str">
        <f t="shared" ref="B92:B117" si="25">_xlfn.TEXTAFTER(_xlfn.TEXTBEFORE(A92,"_production"),"input_")</f>
        <v>energy_heat_boiler_ht_electricity</v>
      </c>
      <c r="C92" t="str">
        <f t="shared" si="17"/>
        <v>production</v>
      </c>
      <c r="D92" t="str">
        <f t="shared" ref="D92:D117" si="26">C92</f>
        <v>production</v>
      </c>
      <c r="F92" t="str">
        <f t="shared" ref="F92:F117" si="27">IF($H92="heat plant","heat_output","electricity_output")</f>
        <v>heat_output</v>
      </c>
      <c r="G92" t="str">
        <f t="shared" si="18"/>
        <v>heat plant</v>
      </c>
      <c r="H92" t="str">
        <f t="shared" si="19"/>
        <v>heat plant</v>
      </c>
      <c r="J92" t="s">
        <v>106</v>
      </c>
      <c r="K92">
        <f>VLOOKUP($A92,'EU27 dataset'!$A:$B,2,FALSE)</f>
        <v>0</v>
      </c>
      <c r="L92">
        <f t="shared" si="20"/>
        <v>0</v>
      </c>
    </row>
    <row r="93" spans="1:12" x14ac:dyDescent="0.2">
      <c r="A93" s="1" t="s">
        <v>368</v>
      </c>
      <c r="B93" s="1" t="str">
        <f t="shared" si="25"/>
        <v>energy_heat_boiler_lt_electricity</v>
      </c>
      <c r="C93" t="str">
        <f t="shared" si="17"/>
        <v>production</v>
      </c>
      <c r="D93" t="str">
        <f t="shared" si="26"/>
        <v>production</v>
      </c>
      <c r="F93" t="str">
        <f t="shared" si="27"/>
        <v>heat_output</v>
      </c>
      <c r="G93" t="str">
        <f t="shared" si="18"/>
        <v>heat plant</v>
      </c>
      <c r="H93" t="str">
        <f t="shared" si="19"/>
        <v>heat plant</v>
      </c>
      <c r="J93" t="s">
        <v>108</v>
      </c>
      <c r="K93">
        <f>VLOOKUP($A93,'EU27 dataset'!$A:$B,2,FALSE)</f>
        <v>0</v>
      </c>
      <c r="L93">
        <f t="shared" si="20"/>
        <v>0</v>
      </c>
    </row>
    <row r="94" spans="1:12" x14ac:dyDescent="0.2">
      <c r="A94" s="1" t="s">
        <v>369</v>
      </c>
      <c r="B94" s="1" t="str">
        <f t="shared" si="25"/>
        <v>energy_heat_boiler_mt_electricity</v>
      </c>
      <c r="C94" t="str">
        <f t="shared" si="17"/>
        <v>production</v>
      </c>
      <c r="D94" t="str">
        <f t="shared" si="26"/>
        <v>production</v>
      </c>
      <c r="F94" t="str">
        <f t="shared" si="27"/>
        <v>heat_output</v>
      </c>
      <c r="G94" t="str">
        <f t="shared" si="18"/>
        <v>heat plant</v>
      </c>
      <c r="H94" t="str">
        <f t="shared" si="19"/>
        <v>heat plant</v>
      </c>
      <c r="J94" t="s">
        <v>110</v>
      </c>
      <c r="K94">
        <f>VLOOKUP($A94,'EU27 dataset'!$A:$B,2,FALSE)</f>
        <v>0</v>
      </c>
      <c r="L94">
        <f t="shared" si="20"/>
        <v>0</v>
      </c>
    </row>
    <row r="95" spans="1:12" x14ac:dyDescent="0.2">
      <c r="A95" s="1" t="s">
        <v>370</v>
      </c>
      <c r="B95" s="1" t="str">
        <f t="shared" si="25"/>
        <v>energy_heat_burner_ht_coal</v>
      </c>
      <c r="C95" t="str">
        <f t="shared" si="17"/>
        <v>production</v>
      </c>
      <c r="D95" t="str">
        <f t="shared" si="26"/>
        <v>production</v>
      </c>
      <c r="F95" t="str">
        <f t="shared" si="27"/>
        <v>heat_output</v>
      </c>
      <c r="G95" t="str">
        <f t="shared" si="18"/>
        <v>heat plant</v>
      </c>
      <c r="H95" t="str">
        <f t="shared" si="19"/>
        <v>heat plant</v>
      </c>
      <c r="J95" t="s">
        <v>88</v>
      </c>
      <c r="K95">
        <f>VLOOKUP($A95,'EU27 dataset'!$A:$B,2,FALSE)</f>
        <v>42982.190199999997</v>
      </c>
      <c r="L95">
        <f t="shared" si="20"/>
        <v>42982.190199999997</v>
      </c>
    </row>
    <row r="96" spans="1:12" x14ac:dyDescent="0.2">
      <c r="A96" s="1" t="s">
        <v>371</v>
      </c>
      <c r="B96" s="1" t="str">
        <f t="shared" si="25"/>
        <v>energy_heat_burner_ht_crude_oil</v>
      </c>
      <c r="C96" t="str">
        <f t="shared" si="17"/>
        <v>production</v>
      </c>
      <c r="D96" t="str">
        <f t="shared" si="26"/>
        <v>production</v>
      </c>
      <c r="F96" t="str">
        <f t="shared" si="27"/>
        <v>heat_output</v>
      </c>
      <c r="G96" t="str">
        <f t="shared" si="18"/>
        <v>heat plant</v>
      </c>
      <c r="H96" t="str">
        <f t="shared" si="19"/>
        <v>heat plant</v>
      </c>
      <c r="J96" t="s">
        <v>33</v>
      </c>
      <c r="K96">
        <f>VLOOKUP($A96,'EU27 dataset'!$A:$B,2,FALSE)</f>
        <v>10982.551299999999</v>
      </c>
      <c r="L96">
        <f t="shared" si="20"/>
        <v>10982.551299999999</v>
      </c>
    </row>
    <row r="97" spans="1:12" x14ac:dyDescent="0.2">
      <c r="A97" s="1" t="s">
        <v>372</v>
      </c>
      <c r="B97" s="1" t="str">
        <f t="shared" si="25"/>
        <v>energy_heat_burner_ht_hydrogen</v>
      </c>
      <c r="C97" t="str">
        <f t="shared" si="17"/>
        <v>production</v>
      </c>
      <c r="D97" t="str">
        <f t="shared" si="26"/>
        <v>production</v>
      </c>
      <c r="F97" t="str">
        <f t="shared" si="27"/>
        <v>heat_output</v>
      </c>
      <c r="G97" t="str">
        <f t="shared" si="18"/>
        <v>heat plant</v>
      </c>
      <c r="H97" t="str">
        <f t="shared" si="19"/>
        <v>heat plant</v>
      </c>
      <c r="J97" t="s">
        <v>140</v>
      </c>
      <c r="K97">
        <f>VLOOKUP($A97,'EU27 dataset'!$A:$B,2,FALSE)</f>
        <v>0</v>
      </c>
      <c r="L97">
        <f t="shared" si="20"/>
        <v>0</v>
      </c>
    </row>
    <row r="98" spans="1:12" x14ac:dyDescent="0.2">
      <c r="A98" s="1" t="s">
        <v>373</v>
      </c>
      <c r="B98" s="1" t="str">
        <f t="shared" si="25"/>
        <v>energy_heat_burner_ht_network_gas</v>
      </c>
      <c r="C98" t="str">
        <f t="shared" ref="C98:C129" si="28">_xlfn.TEXTAFTER($A98,"_",-1)</f>
        <v>production</v>
      </c>
      <c r="D98" t="str">
        <f t="shared" si="26"/>
        <v>production</v>
      </c>
      <c r="F98" t="str">
        <f t="shared" si="27"/>
        <v>heat_output</v>
      </c>
      <c r="G98" t="str">
        <f t="shared" ref="G98:G129" si="29">IF(ISNUMBER(SEARCH("chp",$A98)),"chp",IF(ISNUMBER(SEARCH("power",$A98)),"power","heat plant"))</f>
        <v>heat plant</v>
      </c>
      <c r="H98" t="str">
        <f t="shared" ref="H98:H129" si="30">G98</f>
        <v>heat plant</v>
      </c>
      <c r="J98" t="s">
        <v>38</v>
      </c>
      <c r="K98">
        <f>VLOOKUP($A98,'EU27 dataset'!$A:$B,2,FALSE)</f>
        <v>225008.802</v>
      </c>
      <c r="L98">
        <f t="shared" si="20"/>
        <v>225008.802</v>
      </c>
    </row>
    <row r="99" spans="1:12" x14ac:dyDescent="0.2">
      <c r="A99" s="1" t="s">
        <v>374</v>
      </c>
      <c r="B99" s="1" t="str">
        <f t="shared" si="25"/>
        <v>energy_heat_burner_ht_waste_mix</v>
      </c>
      <c r="C99" t="str">
        <f t="shared" si="28"/>
        <v>production</v>
      </c>
      <c r="D99" t="str">
        <f t="shared" si="26"/>
        <v>production</v>
      </c>
      <c r="F99" t="str">
        <f t="shared" si="27"/>
        <v>heat_output</v>
      </c>
      <c r="G99" t="str">
        <f t="shared" si="29"/>
        <v>heat plant</v>
      </c>
      <c r="H99" t="str">
        <f t="shared" si="30"/>
        <v>heat plant</v>
      </c>
      <c r="J99" t="s">
        <v>40</v>
      </c>
      <c r="K99">
        <f>VLOOKUP($A99,'EU27 dataset'!$A:$B,2,FALSE)</f>
        <v>45788.055999999997</v>
      </c>
      <c r="L99">
        <f t="shared" si="20"/>
        <v>45788.055999999997</v>
      </c>
    </row>
    <row r="100" spans="1:12" x14ac:dyDescent="0.2">
      <c r="A100" s="1" t="s">
        <v>375</v>
      </c>
      <c r="B100" s="1" t="str">
        <f t="shared" si="25"/>
        <v>energy_heat_burner_ht_wood_pellets</v>
      </c>
      <c r="C100" t="str">
        <f t="shared" si="28"/>
        <v>production</v>
      </c>
      <c r="D100" t="str">
        <f t="shared" si="26"/>
        <v>production</v>
      </c>
      <c r="F100" t="str">
        <f t="shared" si="27"/>
        <v>heat_output</v>
      </c>
      <c r="G100" t="str">
        <f t="shared" si="29"/>
        <v>heat plant</v>
      </c>
      <c r="H100" t="str">
        <f t="shared" si="30"/>
        <v>heat plant</v>
      </c>
      <c r="J100" t="s">
        <v>42</v>
      </c>
      <c r="K100">
        <f>VLOOKUP($A100,'EU27 dataset'!$A:$B,2,FALSE)</f>
        <v>177872.13800000001</v>
      </c>
      <c r="L100">
        <f t="shared" si="20"/>
        <v>177872.13800000001</v>
      </c>
    </row>
    <row r="101" spans="1:12" x14ac:dyDescent="0.2">
      <c r="A101" s="1" t="s">
        <v>376</v>
      </c>
      <c r="B101" s="1" t="str">
        <f t="shared" si="25"/>
        <v>energy_heat_burner_lt_hydrogen</v>
      </c>
      <c r="C101" t="str">
        <f t="shared" si="28"/>
        <v>production</v>
      </c>
      <c r="D101" t="str">
        <f t="shared" si="26"/>
        <v>production</v>
      </c>
      <c r="F101" t="str">
        <f t="shared" si="27"/>
        <v>heat_output</v>
      </c>
      <c r="G101" t="str">
        <f t="shared" si="29"/>
        <v>heat plant</v>
      </c>
      <c r="H101" t="str">
        <f t="shared" si="30"/>
        <v>heat plant</v>
      </c>
      <c r="J101" t="s">
        <v>142</v>
      </c>
      <c r="K101">
        <f>VLOOKUP($A101,'EU27 dataset'!$A:$B,2,FALSE)</f>
        <v>0</v>
      </c>
      <c r="L101">
        <f t="shared" si="20"/>
        <v>0</v>
      </c>
    </row>
    <row r="102" spans="1:12" x14ac:dyDescent="0.2">
      <c r="A102" s="1" t="s">
        <v>377</v>
      </c>
      <c r="B102" s="1" t="str">
        <f t="shared" si="25"/>
        <v>energy_heat_burner_mt_coal</v>
      </c>
      <c r="C102" t="str">
        <f t="shared" si="28"/>
        <v>production</v>
      </c>
      <c r="D102" t="str">
        <f t="shared" si="26"/>
        <v>production</v>
      </c>
      <c r="F102" t="str">
        <f t="shared" si="27"/>
        <v>heat_output</v>
      </c>
      <c r="G102" t="str">
        <f t="shared" si="29"/>
        <v>heat plant</v>
      </c>
      <c r="H102" t="str">
        <f t="shared" si="30"/>
        <v>heat plant</v>
      </c>
      <c r="J102" t="s">
        <v>90</v>
      </c>
      <c r="K102">
        <f>VLOOKUP($A102,'EU27 dataset'!$A:$B,2,FALSE)</f>
        <v>0</v>
      </c>
      <c r="L102">
        <f t="shared" si="20"/>
        <v>0</v>
      </c>
    </row>
    <row r="103" spans="1:12" x14ac:dyDescent="0.2">
      <c r="A103" s="1" t="s">
        <v>378</v>
      </c>
      <c r="B103" s="1" t="str">
        <f t="shared" si="25"/>
        <v>energy_heat_burner_mt_crude_oil</v>
      </c>
      <c r="C103" t="str">
        <f t="shared" si="28"/>
        <v>production</v>
      </c>
      <c r="D103" t="str">
        <f t="shared" si="26"/>
        <v>production</v>
      </c>
      <c r="F103" t="str">
        <f t="shared" si="27"/>
        <v>heat_output</v>
      </c>
      <c r="G103" t="str">
        <f t="shared" si="29"/>
        <v>heat plant</v>
      </c>
      <c r="H103" t="str">
        <f t="shared" si="30"/>
        <v>heat plant</v>
      </c>
      <c r="J103" t="s">
        <v>180</v>
      </c>
      <c r="K103">
        <f>VLOOKUP($A103,'EU27 dataset'!$A:$B,2,FALSE)</f>
        <v>0</v>
      </c>
      <c r="L103">
        <f t="shared" si="20"/>
        <v>0</v>
      </c>
    </row>
    <row r="104" spans="1:12" x14ac:dyDescent="0.2">
      <c r="A104" s="1" t="s">
        <v>379</v>
      </c>
      <c r="B104" s="1" t="str">
        <f t="shared" si="25"/>
        <v>energy_heat_burner_mt_hydrogen</v>
      </c>
      <c r="C104" t="str">
        <f t="shared" si="28"/>
        <v>production</v>
      </c>
      <c r="D104" t="str">
        <f t="shared" si="26"/>
        <v>production</v>
      </c>
      <c r="F104" t="str">
        <f t="shared" si="27"/>
        <v>heat_output</v>
      </c>
      <c r="G104" t="str">
        <f t="shared" si="29"/>
        <v>heat plant</v>
      </c>
      <c r="H104" t="str">
        <f t="shared" si="30"/>
        <v>heat plant</v>
      </c>
      <c r="J104" t="s">
        <v>144</v>
      </c>
      <c r="K104">
        <f>VLOOKUP($A104,'EU27 dataset'!$A:$B,2,FALSE)</f>
        <v>0</v>
      </c>
      <c r="L104">
        <f t="shared" si="20"/>
        <v>0</v>
      </c>
    </row>
    <row r="105" spans="1:12" x14ac:dyDescent="0.2">
      <c r="A105" s="1" t="s">
        <v>380</v>
      </c>
      <c r="B105" s="1" t="str">
        <f t="shared" si="25"/>
        <v>energy_heat_burner_mt_network_gas</v>
      </c>
      <c r="C105" t="str">
        <f t="shared" si="28"/>
        <v>production</v>
      </c>
      <c r="D105" t="str">
        <f t="shared" si="26"/>
        <v>production</v>
      </c>
      <c r="F105" t="str">
        <f t="shared" si="27"/>
        <v>heat_output</v>
      </c>
      <c r="G105" t="str">
        <f t="shared" si="29"/>
        <v>heat plant</v>
      </c>
      <c r="H105" t="str">
        <f t="shared" si="30"/>
        <v>heat plant</v>
      </c>
      <c r="J105" t="s">
        <v>124</v>
      </c>
      <c r="K105">
        <f>VLOOKUP($A105,'EU27 dataset'!$A:$B,2,FALSE)</f>
        <v>0</v>
      </c>
      <c r="L105">
        <f t="shared" si="20"/>
        <v>0</v>
      </c>
    </row>
    <row r="106" spans="1:12" x14ac:dyDescent="0.2">
      <c r="A106" s="1" t="s">
        <v>381</v>
      </c>
      <c r="B106" s="1" t="str">
        <f t="shared" si="25"/>
        <v>energy_heat_burner_mt_waste_mix</v>
      </c>
      <c r="C106" t="str">
        <f t="shared" si="28"/>
        <v>production</v>
      </c>
      <c r="D106" t="str">
        <f t="shared" si="26"/>
        <v>production</v>
      </c>
      <c r="F106" t="str">
        <f t="shared" si="27"/>
        <v>heat_output</v>
      </c>
      <c r="G106" t="str">
        <f t="shared" si="29"/>
        <v>heat plant</v>
      </c>
      <c r="H106" t="str">
        <f t="shared" si="30"/>
        <v>heat plant</v>
      </c>
      <c r="J106" t="s">
        <v>208</v>
      </c>
      <c r="K106">
        <f>VLOOKUP($A106,'EU27 dataset'!$A:$B,2,FALSE)</f>
        <v>0</v>
      </c>
      <c r="L106">
        <f t="shared" si="20"/>
        <v>0</v>
      </c>
    </row>
    <row r="107" spans="1:12" x14ac:dyDescent="0.2">
      <c r="A107" s="1" t="s">
        <v>382</v>
      </c>
      <c r="B107" s="1" t="str">
        <f t="shared" si="25"/>
        <v>energy_heat_burner_mt_wood_pellets</v>
      </c>
      <c r="C107" t="str">
        <f t="shared" si="28"/>
        <v>production</v>
      </c>
      <c r="D107" t="str">
        <f t="shared" si="26"/>
        <v>production</v>
      </c>
      <c r="F107" t="str">
        <f t="shared" si="27"/>
        <v>heat_output</v>
      </c>
      <c r="G107" t="str">
        <f t="shared" si="29"/>
        <v>heat plant</v>
      </c>
      <c r="H107" t="str">
        <f t="shared" si="30"/>
        <v>heat plant</v>
      </c>
      <c r="J107" t="s">
        <v>82</v>
      </c>
      <c r="K107">
        <f>VLOOKUP($A107,'EU27 dataset'!$A:$B,2,FALSE)</f>
        <v>0</v>
      </c>
      <c r="L107">
        <f t="shared" si="20"/>
        <v>0</v>
      </c>
    </row>
    <row r="108" spans="1:12" x14ac:dyDescent="0.2">
      <c r="A108" s="1" t="s">
        <v>383</v>
      </c>
      <c r="B108" s="1" t="str">
        <f t="shared" si="25"/>
        <v>energy_heat_heatpump_water_water_ht_electricity</v>
      </c>
      <c r="C108" t="str">
        <f t="shared" si="28"/>
        <v>production</v>
      </c>
      <c r="D108" t="str">
        <f t="shared" si="26"/>
        <v>production</v>
      </c>
      <c r="F108" t="str">
        <f t="shared" si="27"/>
        <v>heat_output</v>
      </c>
      <c r="G108" t="str">
        <f t="shared" si="29"/>
        <v>heat plant</v>
      </c>
      <c r="H108" t="str">
        <f t="shared" si="30"/>
        <v>heat plant</v>
      </c>
      <c r="J108" t="s">
        <v>49</v>
      </c>
      <c r="K108">
        <f>VLOOKUP($A108,'EU27 dataset'!$A:$B,2,FALSE)</f>
        <v>0</v>
      </c>
      <c r="L108">
        <f t="shared" si="20"/>
        <v>0</v>
      </c>
    </row>
    <row r="109" spans="1:12" x14ac:dyDescent="0.2">
      <c r="A109" s="1" t="s">
        <v>384</v>
      </c>
      <c r="B109" s="1" t="str">
        <f t="shared" si="25"/>
        <v>energy_heat_heatpump_water_water_lt_electricity</v>
      </c>
      <c r="C109" t="str">
        <f t="shared" si="28"/>
        <v>production</v>
      </c>
      <c r="D109" t="str">
        <f t="shared" si="26"/>
        <v>production</v>
      </c>
      <c r="F109" t="str">
        <f t="shared" si="27"/>
        <v>heat_output</v>
      </c>
      <c r="G109" t="str">
        <f t="shared" si="29"/>
        <v>heat plant</v>
      </c>
      <c r="H109" t="str">
        <f t="shared" si="30"/>
        <v>heat plant</v>
      </c>
      <c r="J109" t="s">
        <v>99</v>
      </c>
      <c r="K109">
        <f>VLOOKUP($A109,'EU27 dataset'!$A:$B,2,FALSE)</f>
        <v>0</v>
      </c>
      <c r="L109">
        <f t="shared" si="20"/>
        <v>0</v>
      </c>
    </row>
    <row r="110" spans="1:12" x14ac:dyDescent="0.2">
      <c r="A110" s="1" t="s">
        <v>385</v>
      </c>
      <c r="B110" s="1" t="str">
        <f t="shared" si="25"/>
        <v>energy_heat_heatpump_water_water_mt_electricity</v>
      </c>
      <c r="C110" t="str">
        <f t="shared" si="28"/>
        <v>production</v>
      </c>
      <c r="D110" t="str">
        <f t="shared" si="26"/>
        <v>production</v>
      </c>
      <c r="F110" t="str">
        <f t="shared" si="27"/>
        <v>heat_output</v>
      </c>
      <c r="G110" t="str">
        <f t="shared" si="29"/>
        <v>heat plant</v>
      </c>
      <c r="H110" t="str">
        <f t="shared" si="30"/>
        <v>heat plant</v>
      </c>
      <c r="J110" t="s">
        <v>101</v>
      </c>
      <c r="K110">
        <f>VLOOKUP($A110,'EU27 dataset'!$A:$B,2,FALSE)</f>
        <v>0</v>
      </c>
      <c r="L110">
        <f t="shared" si="20"/>
        <v>0</v>
      </c>
    </row>
    <row r="111" spans="1:12" x14ac:dyDescent="0.2">
      <c r="A111" s="1" t="s">
        <v>386</v>
      </c>
      <c r="B111" s="1" t="str">
        <f t="shared" si="25"/>
        <v>energy_heat_solar_ht_solar_thermal</v>
      </c>
      <c r="C111" t="str">
        <f t="shared" si="28"/>
        <v>production</v>
      </c>
      <c r="D111" t="str">
        <f t="shared" si="26"/>
        <v>production</v>
      </c>
      <c r="F111" t="str">
        <f t="shared" si="27"/>
        <v>heat_output</v>
      </c>
      <c r="G111" t="str">
        <f t="shared" si="29"/>
        <v>heat plant</v>
      </c>
      <c r="H111" t="str">
        <f t="shared" si="30"/>
        <v>heat plant</v>
      </c>
      <c r="J111" t="s">
        <v>46</v>
      </c>
      <c r="K111">
        <f>VLOOKUP($A111,'EU27 dataset'!$A:$B,2,FALSE)</f>
        <v>2462.3069999999998</v>
      </c>
      <c r="L111">
        <f t="shared" si="20"/>
        <v>2462.3069999999998</v>
      </c>
    </row>
    <row r="112" spans="1:12" x14ac:dyDescent="0.2">
      <c r="A112" s="1" t="s">
        <v>387</v>
      </c>
      <c r="B112" s="1" t="str">
        <f t="shared" si="25"/>
        <v>energy_heat_solar_lt_solar_thermal</v>
      </c>
      <c r="C112" t="str">
        <f t="shared" si="28"/>
        <v>production</v>
      </c>
      <c r="D112" t="str">
        <f t="shared" si="26"/>
        <v>production</v>
      </c>
      <c r="F112" t="str">
        <f t="shared" si="27"/>
        <v>heat_output</v>
      </c>
      <c r="G112" t="str">
        <f t="shared" si="29"/>
        <v>heat plant</v>
      </c>
      <c r="H112" t="str">
        <f t="shared" si="30"/>
        <v>heat plant</v>
      </c>
      <c r="J112" t="s">
        <v>200</v>
      </c>
      <c r="K112">
        <f>VLOOKUP($A112,'EU27 dataset'!$A:$B,2,FALSE)</f>
        <v>0</v>
      </c>
      <c r="L112">
        <f t="shared" si="20"/>
        <v>0</v>
      </c>
    </row>
    <row r="113" spans="1:12" x14ac:dyDescent="0.2">
      <c r="A113" s="1" t="s">
        <v>388</v>
      </c>
      <c r="B113" s="1" t="str">
        <f t="shared" si="25"/>
        <v>energy_heat_solar_mt_solar_thermal</v>
      </c>
      <c r="C113" t="str">
        <f t="shared" si="28"/>
        <v>production</v>
      </c>
      <c r="D113" t="str">
        <f t="shared" si="26"/>
        <v>production</v>
      </c>
      <c r="F113" t="str">
        <f t="shared" si="27"/>
        <v>heat_output</v>
      </c>
      <c r="G113" t="str">
        <f t="shared" si="29"/>
        <v>heat plant</v>
      </c>
      <c r="H113" t="str">
        <f t="shared" si="30"/>
        <v>heat plant</v>
      </c>
      <c r="J113" t="s">
        <v>202</v>
      </c>
      <c r="K113">
        <f>VLOOKUP($A113,'EU27 dataset'!$A:$B,2,FALSE)</f>
        <v>0</v>
      </c>
      <c r="L113">
        <f t="shared" si="20"/>
        <v>0</v>
      </c>
    </row>
    <row r="114" spans="1:12" x14ac:dyDescent="0.2">
      <c r="A114" s="1" t="s">
        <v>389</v>
      </c>
      <c r="B114" s="1" t="str">
        <f t="shared" si="25"/>
        <v>energy_heat_well_deep_ht_geothermal</v>
      </c>
      <c r="C114" t="str">
        <f t="shared" si="28"/>
        <v>production</v>
      </c>
      <c r="D114" t="str">
        <f t="shared" si="26"/>
        <v>production</v>
      </c>
      <c r="F114" t="str">
        <f t="shared" si="27"/>
        <v>heat_output</v>
      </c>
      <c r="G114" t="str">
        <f t="shared" si="29"/>
        <v>heat plant</v>
      </c>
      <c r="H114" t="str">
        <f t="shared" si="30"/>
        <v>heat plant</v>
      </c>
      <c r="J114" t="s">
        <v>50</v>
      </c>
      <c r="K114">
        <f>VLOOKUP($A114,'EU27 dataset'!$A:$B,2,FALSE)</f>
        <v>0</v>
      </c>
      <c r="L114">
        <f t="shared" si="20"/>
        <v>0</v>
      </c>
    </row>
    <row r="115" spans="1:12" x14ac:dyDescent="0.2">
      <c r="A115" s="1" t="s">
        <v>390</v>
      </c>
      <c r="B115" s="1" t="str">
        <f t="shared" si="25"/>
        <v>energy_heat_well_deep_mt_geothermal</v>
      </c>
      <c r="C115" t="str">
        <f t="shared" si="28"/>
        <v>production</v>
      </c>
      <c r="D115" t="str">
        <f t="shared" si="26"/>
        <v>production</v>
      </c>
      <c r="F115" t="str">
        <f t="shared" si="27"/>
        <v>heat_output</v>
      </c>
      <c r="G115" t="str">
        <f t="shared" si="29"/>
        <v>heat plant</v>
      </c>
      <c r="H115" t="str">
        <f t="shared" si="30"/>
        <v>heat plant</v>
      </c>
      <c r="J115" t="s">
        <v>51</v>
      </c>
      <c r="K115">
        <f>VLOOKUP($A115,'EU27 dataset'!$A:$B,2,FALSE)</f>
        <v>0</v>
      </c>
      <c r="L115">
        <f t="shared" si="20"/>
        <v>0</v>
      </c>
    </row>
    <row r="116" spans="1:12" x14ac:dyDescent="0.2">
      <c r="A116" s="1" t="s">
        <v>391</v>
      </c>
      <c r="B116" s="1" t="str">
        <f t="shared" si="25"/>
        <v>energy_heat_well_shallow_heatpump_mt_geothermal</v>
      </c>
      <c r="C116" t="str">
        <f t="shared" si="28"/>
        <v>production</v>
      </c>
      <c r="D116" t="str">
        <f t="shared" si="26"/>
        <v>production</v>
      </c>
      <c r="F116" t="str">
        <f t="shared" si="27"/>
        <v>heat_output</v>
      </c>
      <c r="G116" t="str">
        <f t="shared" si="29"/>
        <v>heat plant</v>
      </c>
      <c r="H116" t="str">
        <f t="shared" si="30"/>
        <v>heat plant</v>
      </c>
      <c r="J116" t="s">
        <v>134</v>
      </c>
      <c r="K116">
        <f>VLOOKUP($A116,'EU27 dataset'!$A:$B,2,FALSE)</f>
        <v>0</v>
      </c>
      <c r="L116">
        <f t="shared" si="20"/>
        <v>0</v>
      </c>
    </row>
    <row r="117" spans="1:12" x14ac:dyDescent="0.2">
      <c r="A117" s="1" t="s">
        <v>392</v>
      </c>
      <c r="B117" s="1" t="str">
        <f t="shared" si="25"/>
        <v>energy_heat_well_shallow_lt_geothermal</v>
      </c>
      <c r="C117" t="str">
        <f t="shared" si="28"/>
        <v>production</v>
      </c>
      <c r="D117" t="str">
        <f t="shared" si="26"/>
        <v>production</v>
      </c>
      <c r="F117" t="str">
        <f t="shared" si="27"/>
        <v>heat_output</v>
      </c>
      <c r="G117" t="str">
        <f t="shared" si="29"/>
        <v>heat plant</v>
      </c>
      <c r="H117" t="str">
        <f t="shared" si="30"/>
        <v>heat plant</v>
      </c>
      <c r="J117" t="s">
        <v>52</v>
      </c>
      <c r="K117">
        <f>VLOOKUP($A117,'EU27 dataset'!$A:$B,2,FALSE)</f>
        <v>0</v>
      </c>
      <c r="L117">
        <f t="shared" si="20"/>
        <v>0</v>
      </c>
    </row>
    <row r="118" spans="1:12" x14ac:dyDescent="0.2">
      <c r="A118" s="1" t="s">
        <v>251</v>
      </c>
      <c r="B118" s="1" t="str">
        <f t="shared" ref="B118:B136" si="31">IF(F118="electricity_efficiency",_xlfn.TEXTBEFORE(_xlfn.TEXTAFTER(A118,"_"),"_electricity_output_conversion"),_xlfn.TEXTBEFORE(_xlfn.TEXTAFTER(A118,"_"),"_steam_hot_water_output_conversion"))</f>
        <v>energy_power_combined_cycle_ccs_coal</v>
      </c>
      <c r="C118" t="str">
        <f t="shared" si="28"/>
        <v>conversion</v>
      </c>
      <c r="D118" t="s">
        <v>409</v>
      </c>
      <c r="E118" t="s">
        <v>220</v>
      </c>
      <c r="F118" t="str">
        <f t="shared" ref="F118:F136" si="32">IF(D118="efficiency",_xlfn.CONCAT(E118,"_",D118),D118)</f>
        <v>electricity_efficiency</v>
      </c>
      <c r="G118" t="str">
        <f t="shared" si="29"/>
        <v>power</v>
      </c>
      <c r="H118" t="str">
        <f t="shared" si="30"/>
        <v>power</v>
      </c>
      <c r="J118" t="s">
        <v>94</v>
      </c>
      <c r="K118">
        <f>VLOOKUP($A118,'EU27 dataset'!$A:$B,2,FALSE)</f>
        <v>37.299999999999997</v>
      </c>
      <c r="L118">
        <f t="shared" si="20"/>
        <v>0.373</v>
      </c>
    </row>
    <row r="119" spans="1:12" x14ac:dyDescent="0.2">
      <c r="A119" s="1" t="s">
        <v>252</v>
      </c>
      <c r="B119" s="1" t="str">
        <f t="shared" si="31"/>
        <v>energy_power_combined_cycle_ccs_network_gas</v>
      </c>
      <c r="C119" t="str">
        <f t="shared" si="28"/>
        <v>conversion</v>
      </c>
      <c r="D119" t="s">
        <v>409</v>
      </c>
      <c r="E119" t="s">
        <v>220</v>
      </c>
      <c r="F119" t="str">
        <f t="shared" si="32"/>
        <v>electricity_efficiency</v>
      </c>
      <c r="G119" t="str">
        <f t="shared" si="29"/>
        <v>power</v>
      </c>
      <c r="H119" t="str">
        <f t="shared" si="30"/>
        <v>power</v>
      </c>
      <c r="J119" t="s">
        <v>114</v>
      </c>
      <c r="K119">
        <f>VLOOKUP($A119,'EU27 dataset'!$A:$B,2,FALSE)</f>
        <v>49</v>
      </c>
      <c r="L119">
        <f t="shared" si="20"/>
        <v>0.49</v>
      </c>
    </row>
    <row r="120" spans="1:12" x14ac:dyDescent="0.2">
      <c r="A120" s="1" t="s">
        <v>253</v>
      </c>
      <c r="B120" s="1" t="str">
        <f t="shared" si="31"/>
        <v>energy_power_combined_cycle_coal</v>
      </c>
      <c r="C120" t="str">
        <f t="shared" si="28"/>
        <v>conversion</v>
      </c>
      <c r="D120" t="s">
        <v>409</v>
      </c>
      <c r="E120" t="s">
        <v>220</v>
      </c>
      <c r="F120" t="str">
        <f t="shared" si="32"/>
        <v>electricity_efficiency</v>
      </c>
      <c r="G120" t="str">
        <f t="shared" si="29"/>
        <v>power</v>
      </c>
      <c r="H120" t="str">
        <f t="shared" si="30"/>
        <v>power</v>
      </c>
      <c r="J120" t="s">
        <v>92</v>
      </c>
      <c r="K120">
        <f>VLOOKUP($A120,'EU27 dataset'!$A:$B,2,FALSE)</f>
        <v>45.3</v>
      </c>
      <c r="L120">
        <f t="shared" si="20"/>
        <v>0.45299999999999996</v>
      </c>
    </row>
    <row r="121" spans="1:12" x14ac:dyDescent="0.2">
      <c r="A121" s="1" t="s">
        <v>254</v>
      </c>
      <c r="B121" s="1" t="str">
        <f t="shared" si="31"/>
        <v>energy_power_combined_cycle_network_gas</v>
      </c>
      <c r="C121" t="str">
        <f t="shared" si="28"/>
        <v>conversion</v>
      </c>
      <c r="D121" t="s">
        <v>409</v>
      </c>
      <c r="E121" t="s">
        <v>220</v>
      </c>
      <c r="F121" t="str">
        <f t="shared" si="32"/>
        <v>electricity_efficiency</v>
      </c>
      <c r="G121" t="str">
        <f t="shared" si="29"/>
        <v>power</v>
      </c>
      <c r="H121" t="str">
        <f t="shared" si="30"/>
        <v>power</v>
      </c>
      <c r="J121" t="s">
        <v>112</v>
      </c>
      <c r="K121">
        <f>VLOOKUP($A121,'EU27 dataset'!$A:$B,2,FALSE)</f>
        <v>55.240496899999997</v>
      </c>
      <c r="L121">
        <f t="shared" si="20"/>
        <v>0.55240496899999991</v>
      </c>
    </row>
    <row r="122" spans="1:12" x14ac:dyDescent="0.2">
      <c r="A122" s="1" t="s">
        <v>255</v>
      </c>
      <c r="B122" s="1" t="str">
        <f t="shared" si="31"/>
        <v>energy_power_engine_diesel</v>
      </c>
      <c r="C122" t="str">
        <f t="shared" si="28"/>
        <v>conversion</v>
      </c>
      <c r="D122" t="s">
        <v>409</v>
      </c>
      <c r="E122" t="s">
        <v>220</v>
      </c>
      <c r="F122" t="str">
        <f t="shared" si="32"/>
        <v>electricity_efficiency</v>
      </c>
      <c r="G122" t="str">
        <f t="shared" si="29"/>
        <v>power</v>
      </c>
      <c r="H122" t="str">
        <f t="shared" si="30"/>
        <v>power</v>
      </c>
      <c r="J122" t="s">
        <v>35</v>
      </c>
      <c r="K122">
        <f>VLOOKUP($A122,'EU27 dataset'!$A:$B,2,FALSE)</f>
        <v>38</v>
      </c>
      <c r="L122">
        <f t="shared" si="20"/>
        <v>0.38</v>
      </c>
    </row>
    <row r="123" spans="1:12" x14ac:dyDescent="0.2">
      <c r="A123" s="1" t="s">
        <v>256</v>
      </c>
      <c r="B123" s="1" t="str">
        <f t="shared" si="31"/>
        <v>energy_power_engine_network_gas</v>
      </c>
      <c r="C123" t="str">
        <f t="shared" si="28"/>
        <v>conversion</v>
      </c>
      <c r="D123" t="s">
        <v>409</v>
      </c>
      <c r="E123" t="s">
        <v>220</v>
      </c>
      <c r="F123" t="str">
        <f t="shared" si="32"/>
        <v>electricity_efficiency</v>
      </c>
      <c r="G123" t="str">
        <f t="shared" si="29"/>
        <v>power</v>
      </c>
      <c r="H123" t="str">
        <f t="shared" si="30"/>
        <v>power</v>
      </c>
      <c r="J123" t="s">
        <v>119</v>
      </c>
      <c r="K123">
        <f>VLOOKUP($A123,'EU27 dataset'!$A:$B,2,FALSE)</f>
        <v>48</v>
      </c>
      <c r="L123">
        <f t="shared" si="20"/>
        <v>0.48</v>
      </c>
    </row>
    <row r="124" spans="1:12" x14ac:dyDescent="0.2">
      <c r="A124" s="1" t="s">
        <v>257</v>
      </c>
      <c r="B124" s="1" t="str">
        <f t="shared" si="31"/>
        <v>energy_power_nuclear_gen2_uranium_oxide</v>
      </c>
      <c r="C124" t="str">
        <f t="shared" si="28"/>
        <v>conversion</v>
      </c>
      <c r="D124" t="s">
        <v>409</v>
      </c>
      <c r="E124" t="s">
        <v>220</v>
      </c>
      <c r="F124" t="str">
        <f t="shared" si="32"/>
        <v>electricity_efficiency</v>
      </c>
      <c r="G124" t="str">
        <f t="shared" si="29"/>
        <v>power</v>
      </c>
      <c r="H124" t="str">
        <f t="shared" si="30"/>
        <v>power</v>
      </c>
      <c r="J124" t="s">
        <v>176</v>
      </c>
      <c r="K124">
        <f>VLOOKUP($A124,'EU27 dataset'!$A:$B,2,FALSE)</f>
        <v>33.592433100000001</v>
      </c>
      <c r="L124">
        <f t="shared" si="20"/>
        <v>0.33592433100000002</v>
      </c>
    </row>
    <row r="125" spans="1:12" x14ac:dyDescent="0.2">
      <c r="A125" s="1" t="s">
        <v>258</v>
      </c>
      <c r="B125" s="1" t="str">
        <f t="shared" si="31"/>
        <v>energy_power_nuclear_gen3_uranium_oxide</v>
      </c>
      <c r="C125" t="str">
        <f t="shared" si="28"/>
        <v>conversion</v>
      </c>
      <c r="D125" t="s">
        <v>409</v>
      </c>
      <c r="E125" t="s">
        <v>220</v>
      </c>
      <c r="F125" t="str">
        <f t="shared" si="32"/>
        <v>electricity_efficiency</v>
      </c>
      <c r="G125" t="str">
        <f t="shared" si="29"/>
        <v>power</v>
      </c>
      <c r="H125" t="str">
        <f t="shared" si="30"/>
        <v>power</v>
      </c>
      <c r="J125" t="s">
        <v>177</v>
      </c>
      <c r="K125">
        <f>VLOOKUP($A125,'EU27 dataset'!$A:$B,2,FALSE)</f>
        <v>36</v>
      </c>
      <c r="L125">
        <f t="shared" si="20"/>
        <v>0.36</v>
      </c>
    </row>
    <row r="126" spans="1:12" x14ac:dyDescent="0.2">
      <c r="A126" s="1" t="s">
        <v>259</v>
      </c>
      <c r="B126" s="1" t="str">
        <f t="shared" si="31"/>
        <v>energy_power_supercritical_ccs_waste_mix</v>
      </c>
      <c r="C126" t="str">
        <f t="shared" si="28"/>
        <v>conversion</v>
      </c>
      <c r="D126" t="s">
        <v>409</v>
      </c>
      <c r="E126" t="s">
        <v>220</v>
      </c>
      <c r="F126" t="str">
        <f t="shared" si="32"/>
        <v>electricity_efficiency</v>
      </c>
      <c r="G126" t="str">
        <f t="shared" si="29"/>
        <v>power</v>
      </c>
      <c r="H126" t="str">
        <f t="shared" si="30"/>
        <v>power</v>
      </c>
      <c r="J126" t="s">
        <v>212</v>
      </c>
      <c r="K126">
        <f>VLOOKUP($A126,'EU27 dataset'!$A:$B,2,FALSE)</f>
        <v>27</v>
      </c>
      <c r="L126">
        <f t="shared" si="20"/>
        <v>0.27</v>
      </c>
    </row>
    <row r="127" spans="1:12" x14ac:dyDescent="0.2">
      <c r="A127" s="1" t="s">
        <v>260</v>
      </c>
      <c r="B127" s="1" t="str">
        <f t="shared" si="31"/>
        <v>energy_power_supercritical_coal</v>
      </c>
      <c r="C127" t="str">
        <f t="shared" si="28"/>
        <v>conversion</v>
      </c>
      <c r="D127" t="s">
        <v>409</v>
      </c>
      <c r="E127" t="s">
        <v>220</v>
      </c>
      <c r="F127" t="str">
        <f t="shared" si="32"/>
        <v>electricity_efficiency</v>
      </c>
      <c r="G127" t="str">
        <f t="shared" si="29"/>
        <v>power</v>
      </c>
      <c r="H127" t="str">
        <f t="shared" si="30"/>
        <v>power</v>
      </c>
      <c r="J127" t="s">
        <v>84</v>
      </c>
      <c r="K127">
        <f>VLOOKUP($A127,'EU27 dataset'!$A:$B,2,FALSE)</f>
        <v>37.283639000000001</v>
      </c>
      <c r="L127">
        <f t="shared" si="20"/>
        <v>0.37283639000000002</v>
      </c>
    </row>
    <row r="128" spans="1:12" x14ac:dyDescent="0.2">
      <c r="A128" s="1" t="s">
        <v>261</v>
      </c>
      <c r="B128" s="1" t="str">
        <f t="shared" si="31"/>
        <v>energy_power_supercritical_waste_mix</v>
      </c>
      <c r="C128" t="str">
        <f t="shared" si="28"/>
        <v>conversion</v>
      </c>
      <c r="D128" t="s">
        <v>409</v>
      </c>
      <c r="E128" t="s">
        <v>220</v>
      </c>
      <c r="F128" t="str">
        <f t="shared" si="32"/>
        <v>electricity_efficiency</v>
      </c>
      <c r="G128" t="str">
        <f t="shared" si="29"/>
        <v>power</v>
      </c>
      <c r="H128" t="str">
        <f t="shared" si="30"/>
        <v>power</v>
      </c>
      <c r="J128" t="s">
        <v>210</v>
      </c>
      <c r="K128">
        <f>VLOOKUP($A128,'EU27 dataset'!$A:$B,2,FALSE)</f>
        <v>27.360152200000002</v>
      </c>
      <c r="L128">
        <f t="shared" si="20"/>
        <v>0.27360152200000004</v>
      </c>
    </row>
    <row r="129" spans="1:12" x14ac:dyDescent="0.2">
      <c r="A129" s="1" t="s">
        <v>262</v>
      </c>
      <c r="B129" s="1" t="str">
        <f t="shared" si="31"/>
        <v>energy_power_turbine_network_gas</v>
      </c>
      <c r="C129" t="str">
        <f t="shared" si="28"/>
        <v>conversion</v>
      </c>
      <c r="D129" t="s">
        <v>409</v>
      </c>
      <c r="E129" t="s">
        <v>220</v>
      </c>
      <c r="F129" t="str">
        <f t="shared" si="32"/>
        <v>electricity_efficiency</v>
      </c>
      <c r="G129" t="str">
        <f t="shared" si="29"/>
        <v>power</v>
      </c>
      <c r="H129" t="str">
        <f t="shared" si="30"/>
        <v>power</v>
      </c>
      <c r="J129" t="s">
        <v>129</v>
      </c>
      <c r="K129">
        <f>VLOOKUP($A129,'EU27 dataset'!$A:$B,2,FALSE)</f>
        <v>38.341242200000003</v>
      </c>
      <c r="L129">
        <f t="shared" si="20"/>
        <v>0.38341242200000003</v>
      </c>
    </row>
    <row r="130" spans="1:12" x14ac:dyDescent="0.2">
      <c r="A130" s="1" t="s">
        <v>263</v>
      </c>
      <c r="B130" s="1" t="str">
        <f t="shared" si="31"/>
        <v>energy_power_ultra_supercritical_ccs_coal</v>
      </c>
      <c r="C130" t="str">
        <f t="shared" ref="C130:C161" si="33">_xlfn.TEXTAFTER($A130,"_",-1)</f>
        <v>conversion</v>
      </c>
      <c r="D130" t="s">
        <v>409</v>
      </c>
      <c r="E130" t="s">
        <v>220</v>
      </c>
      <c r="F130" t="str">
        <f t="shared" si="32"/>
        <v>electricity_efficiency</v>
      </c>
      <c r="G130" t="str">
        <f t="shared" ref="G130:G161" si="34">IF(ISNUMBER(SEARCH("chp",$A130)),"chp",IF(ISNUMBER(SEARCH("power",$A130)),"power","heat plant"))</f>
        <v>power</v>
      </c>
      <c r="H130" t="str">
        <f t="shared" ref="H130:H161" si="35">G130</f>
        <v>power</v>
      </c>
      <c r="J130" t="s">
        <v>185</v>
      </c>
      <c r="K130">
        <f>VLOOKUP($A130,'EU27 dataset'!$A:$B,2,FALSE)</f>
        <v>36.1</v>
      </c>
      <c r="L130">
        <f t="shared" si="20"/>
        <v>0.36099999999999999</v>
      </c>
    </row>
    <row r="131" spans="1:12" x14ac:dyDescent="0.2">
      <c r="A131" s="1" t="s">
        <v>264</v>
      </c>
      <c r="B131" s="1" t="str">
        <f t="shared" si="31"/>
        <v>energy_power_ultra_supercritical_coal</v>
      </c>
      <c r="C131" t="str">
        <f t="shared" si="33"/>
        <v>conversion</v>
      </c>
      <c r="D131" t="s">
        <v>409</v>
      </c>
      <c r="E131" t="s">
        <v>220</v>
      </c>
      <c r="F131" t="str">
        <f t="shared" si="32"/>
        <v>electricity_efficiency</v>
      </c>
      <c r="G131" t="str">
        <f t="shared" si="34"/>
        <v>power</v>
      </c>
      <c r="H131" t="str">
        <f t="shared" si="35"/>
        <v>power</v>
      </c>
      <c r="J131" t="s">
        <v>183</v>
      </c>
      <c r="K131">
        <f>VLOOKUP($A131,'EU27 dataset'!$A:$B,2,FALSE)</f>
        <v>47.0227845</v>
      </c>
      <c r="L131">
        <f t="shared" ref="L131:L188" si="36">IF(D131="efficiency",K131/100,K131)</f>
        <v>0.47022784499999998</v>
      </c>
    </row>
    <row r="132" spans="1:12" x14ac:dyDescent="0.2">
      <c r="A132" s="1" t="s">
        <v>265</v>
      </c>
      <c r="B132" s="1" t="str">
        <f t="shared" si="31"/>
        <v>energy_power_ultra_supercritical_cofiring_coal</v>
      </c>
      <c r="C132" t="str">
        <f t="shared" si="33"/>
        <v>conversion</v>
      </c>
      <c r="D132" t="s">
        <v>409</v>
      </c>
      <c r="E132" t="s">
        <v>220</v>
      </c>
      <c r="F132" t="str">
        <f t="shared" si="32"/>
        <v>electricity_efficiency</v>
      </c>
      <c r="G132" t="str">
        <f t="shared" si="34"/>
        <v>power</v>
      </c>
      <c r="H132" t="str">
        <f t="shared" si="35"/>
        <v>power</v>
      </c>
      <c r="J132" t="s">
        <v>96</v>
      </c>
      <c r="K132">
        <f>VLOOKUP($A132,'EU27 dataset'!$A:$B,2,FALSE)</f>
        <v>42</v>
      </c>
      <c r="L132">
        <f t="shared" si="36"/>
        <v>0.42</v>
      </c>
    </row>
    <row r="133" spans="1:12" x14ac:dyDescent="0.2">
      <c r="A133" s="1" t="s">
        <v>266</v>
      </c>
      <c r="B133" s="1" t="str">
        <f t="shared" si="31"/>
        <v>energy_power_ultra_supercritical_crude_oil</v>
      </c>
      <c r="C133" t="str">
        <f t="shared" si="33"/>
        <v>conversion</v>
      </c>
      <c r="D133" t="s">
        <v>409</v>
      </c>
      <c r="E133" t="s">
        <v>220</v>
      </c>
      <c r="F133" t="str">
        <f t="shared" si="32"/>
        <v>electricity_efficiency</v>
      </c>
      <c r="G133" t="str">
        <f t="shared" si="34"/>
        <v>power</v>
      </c>
      <c r="H133" t="str">
        <f t="shared" si="35"/>
        <v>power</v>
      </c>
      <c r="J133" t="s">
        <v>34</v>
      </c>
      <c r="K133">
        <f>VLOOKUP($A133,'EU27 dataset'!$A:$B,2,FALSE)</f>
        <v>38.983761100000002</v>
      </c>
      <c r="L133">
        <f t="shared" si="36"/>
        <v>0.38983761100000003</v>
      </c>
    </row>
    <row r="134" spans="1:12" x14ac:dyDescent="0.2">
      <c r="A134" s="1" t="s">
        <v>267</v>
      </c>
      <c r="B134" s="1" t="str">
        <f t="shared" si="31"/>
        <v>energy_power_ultra_supercritical_lignite</v>
      </c>
      <c r="C134" t="str">
        <f t="shared" si="33"/>
        <v>conversion</v>
      </c>
      <c r="D134" t="s">
        <v>409</v>
      </c>
      <c r="E134" t="s">
        <v>220</v>
      </c>
      <c r="F134" t="str">
        <f t="shared" si="32"/>
        <v>electricity_efficiency</v>
      </c>
      <c r="G134" t="str">
        <f t="shared" si="34"/>
        <v>power</v>
      </c>
      <c r="H134" t="str">
        <f t="shared" si="35"/>
        <v>power</v>
      </c>
      <c r="J134" t="s">
        <v>168</v>
      </c>
      <c r="K134">
        <f>VLOOKUP($A134,'EU27 dataset'!$A:$B,2,FALSE)</f>
        <v>37.506407000000003</v>
      </c>
      <c r="L134">
        <f t="shared" si="36"/>
        <v>0.37506407000000003</v>
      </c>
    </row>
    <row r="135" spans="1:12" x14ac:dyDescent="0.2">
      <c r="A135" s="1" t="s">
        <v>268</v>
      </c>
      <c r="B135" s="1" t="str">
        <f t="shared" si="31"/>
        <v>energy_power_ultra_supercritical_network_gas</v>
      </c>
      <c r="C135" t="str">
        <f t="shared" si="33"/>
        <v>conversion</v>
      </c>
      <c r="D135" t="s">
        <v>409</v>
      </c>
      <c r="E135" t="s">
        <v>220</v>
      </c>
      <c r="F135" t="str">
        <f t="shared" si="32"/>
        <v>electricity_efficiency</v>
      </c>
      <c r="G135" t="str">
        <f t="shared" si="34"/>
        <v>power</v>
      </c>
      <c r="H135" t="str">
        <f t="shared" si="35"/>
        <v>power</v>
      </c>
      <c r="J135" t="s">
        <v>121</v>
      </c>
      <c r="K135">
        <f>VLOOKUP($A135,'EU27 dataset'!$A:$B,2,FALSE)</f>
        <v>37.916259099999998</v>
      </c>
      <c r="L135">
        <f t="shared" si="36"/>
        <v>0.37916259099999999</v>
      </c>
    </row>
    <row r="136" spans="1:12" x14ac:dyDescent="0.2">
      <c r="A136" s="1" t="s">
        <v>269</v>
      </c>
      <c r="B136" s="1" t="str">
        <f t="shared" si="31"/>
        <v>energy_power_ultra_supercritical_oxyfuel_ccs_lignite</v>
      </c>
      <c r="C136" t="str">
        <f t="shared" si="33"/>
        <v>conversion</v>
      </c>
      <c r="D136" t="s">
        <v>409</v>
      </c>
      <c r="E136" t="s">
        <v>220</v>
      </c>
      <c r="F136" t="str">
        <f t="shared" si="32"/>
        <v>electricity_efficiency</v>
      </c>
      <c r="G136" t="str">
        <f t="shared" si="34"/>
        <v>power</v>
      </c>
      <c r="H136" t="str">
        <f t="shared" si="35"/>
        <v>power</v>
      </c>
      <c r="J136" t="s">
        <v>170</v>
      </c>
      <c r="K136">
        <f>VLOOKUP($A136,'EU27 dataset'!$A:$B,2,FALSE)</f>
        <v>30.5</v>
      </c>
      <c r="L136">
        <f t="shared" si="36"/>
        <v>0.30499999999999999</v>
      </c>
    </row>
    <row r="137" spans="1:12" x14ac:dyDescent="0.2">
      <c r="A137" s="1" t="s">
        <v>296</v>
      </c>
      <c r="B137" s="1" t="str">
        <f t="shared" ref="B137:B142" si="37">_xlfn.TEXTBEFORE(_xlfn.TEXTAFTER(A137,"_"),"_production")</f>
        <v>energy_power_combined_cycle_ccs_coal</v>
      </c>
      <c r="C137" t="str">
        <f t="shared" si="33"/>
        <v>production</v>
      </c>
      <c r="D137" t="str">
        <f t="shared" ref="D137:D163" si="38">C137</f>
        <v>production</v>
      </c>
      <c r="F137" t="str">
        <f t="shared" ref="F137:F163" si="39">IF($H137="heat plant","heat_output","electricity_output")</f>
        <v>electricity_output</v>
      </c>
      <c r="G137" t="str">
        <f t="shared" si="34"/>
        <v>power</v>
      </c>
      <c r="H137" t="str">
        <f t="shared" si="35"/>
        <v>power</v>
      </c>
      <c r="J137" t="s">
        <v>94</v>
      </c>
      <c r="K137">
        <f>VLOOKUP($A137,'EU27 dataset'!$A:$B,2,FALSE)</f>
        <v>0</v>
      </c>
      <c r="L137">
        <f t="shared" si="36"/>
        <v>0</v>
      </c>
    </row>
    <row r="138" spans="1:12" x14ac:dyDescent="0.2">
      <c r="A138" s="1" t="s">
        <v>297</v>
      </c>
      <c r="B138" s="1" t="str">
        <f t="shared" si="37"/>
        <v>energy_power_combined_cycle_ccs_network_gas</v>
      </c>
      <c r="C138" t="str">
        <f t="shared" si="33"/>
        <v>production</v>
      </c>
      <c r="D138" t="str">
        <f t="shared" si="38"/>
        <v>production</v>
      </c>
      <c r="F138" t="str">
        <f t="shared" si="39"/>
        <v>electricity_output</v>
      </c>
      <c r="G138" t="str">
        <f t="shared" si="34"/>
        <v>power</v>
      </c>
      <c r="H138" t="str">
        <f t="shared" si="35"/>
        <v>power</v>
      </c>
      <c r="J138" t="s">
        <v>114</v>
      </c>
      <c r="K138">
        <f>VLOOKUP($A138,'EU27 dataset'!$A:$B,2,FALSE)</f>
        <v>0</v>
      </c>
      <c r="L138">
        <f t="shared" si="36"/>
        <v>0</v>
      </c>
    </row>
    <row r="139" spans="1:12" x14ac:dyDescent="0.2">
      <c r="A139" s="1" t="s">
        <v>298</v>
      </c>
      <c r="B139" s="1" t="str">
        <f t="shared" si="37"/>
        <v>energy_power_combined_cycle_coal</v>
      </c>
      <c r="C139" t="str">
        <f t="shared" si="33"/>
        <v>production</v>
      </c>
      <c r="D139" t="str">
        <f t="shared" si="38"/>
        <v>production</v>
      </c>
      <c r="F139" t="str">
        <f t="shared" si="39"/>
        <v>electricity_output</v>
      </c>
      <c r="G139" t="str">
        <f t="shared" si="34"/>
        <v>power</v>
      </c>
      <c r="H139" t="str">
        <f t="shared" si="35"/>
        <v>power</v>
      </c>
      <c r="J139" t="s">
        <v>92</v>
      </c>
      <c r="K139">
        <f>VLOOKUP($A139,'EU27 dataset'!$A:$B,2,FALSE)</f>
        <v>0</v>
      </c>
      <c r="L139">
        <f t="shared" si="36"/>
        <v>0</v>
      </c>
    </row>
    <row r="140" spans="1:12" x14ac:dyDescent="0.2">
      <c r="A140" s="1" t="s">
        <v>299</v>
      </c>
      <c r="B140" s="1" t="str">
        <f t="shared" si="37"/>
        <v>energy_power_combined_cycle_network_gas</v>
      </c>
      <c r="C140" t="str">
        <f t="shared" si="33"/>
        <v>production</v>
      </c>
      <c r="D140" t="str">
        <f t="shared" si="38"/>
        <v>production</v>
      </c>
      <c r="F140" t="str">
        <f t="shared" si="39"/>
        <v>electricity_output</v>
      </c>
      <c r="G140" t="str">
        <f t="shared" si="34"/>
        <v>power</v>
      </c>
      <c r="H140" t="str">
        <f t="shared" si="35"/>
        <v>power</v>
      </c>
      <c r="J140" t="s">
        <v>112</v>
      </c>
      <c r="K140">
        <f>VLOOKUP($A140,'EU27 dataset'!$A:$B,2,FALSE)</f>
        <v>883671.473</v>
      </c>
      <c r="L140">
        <f t="shared" si="36"/>
        <v>883671.473</v>
      </c>
    </row>
    <row r="141" spans="1:12" x14ac:dyDescent="0.2">
      <c r="A141" s="1" t="s">
        <v>300</v>
      </c>
      <c r="B141" s="1" t="str">
        <f t="shared" si="37"/>
        <v>energy_power_engine_diesel</v>
      </c>
      <c r="C141" t="str">
        <f t="shared" si="33"/>
        <v>production</v>
      </c>
      <c r="D141" t="str">
        <f t="shared" si="38"/>
        <v>production</v>
      </c>
      <c r="F141" t="str">
        <f t="shared" si="39"/>
        <v>electricity_output</v>
      </c>
      <c r="G141" t="str">
        <f t="shared" si="34"/>
        <v>power</v>
      </c>
      <c r="H141" t="str">
        <f t="shared" si="35"/>
        <v>power</v>
      </c>
      <c r="J141" t="s">
        <v>35</v>
      </c>
      <c r="K141">
        <f>VLOOKUP($A141,'EU27 dataset'!$A:$B,2,FALSE)</f>
        <v>0</v>
      </c>
      <c r="L141">
        <f t="shared" si="36"/>
        <v>0</v>
      </c>
    </row>
    <row r="142" spans="1:12" x14ac:dyDescent="0.2">
      <c r="A142" s="1" t="s">
        <v>301</v>
      </c>
      <c r="B142" s="1" t="str">
        <f t="shared" si="37"/>
        <v>energy_power_engine_network_gas</v>
      </c>
      <c r="C142" t="str">
        <f t="shared" si="33"/>
        <v>production</v>
      </c>
      <c r="D142" t="str">
        <f t="shared" si="38"/>
        <v>production</v>
      </c>
      <c r="F142" t="str">
        <f t="shared" si="39"/>
        <v>electricity_output</v>
      </c>
      <c r="G142" t="str">
        <f t="shared" si="34"/>
        <v>power</v>
      </c>
      <c r="H142" t="str">
        <f t="shared" si="35"/>
        <v>power</v>
      </c>
      <c r="J142" t="s">
        <v>119</v>
      </c>
      <c r="K142">
        <f>VLOOKUP($A142,'EU27 dataset'!$A:$B,2,FALSE)</f>
        <v>0</v>
      </c>
      <c r="L142">
        <f t="shared" si="36"/>
        <v>0</v>
      </c>
    </row>
    <row r="143" spans="1:12" x14ac:dyDescent="0.2">
      <c r="A143" s="1" t="s">
        <v>399</v>
      </c>
      <c r="B143" s="1" t="str">
        <f>_xlfn.TEXTAFTER(_xlfn.TEXTBEFORE(A143,"_production"),"input_")</f>
        <v>energy_power_geothermal</v>
      </c>
      <c r="C143" t="str">
        <f t="shared" si="33"/>
        <v>production</v>
      </c>
      <c r="D143" t="str">
        <f t="shared" si="38"/>
        <v>production</v>
      </c>
      <c r="F143" t="str">
        <f t="shared" si="39"/>
        <v>electricity_output</v>
      </c>
      <c r="G143" t="str">
        <f t="shared" si="34"/>
        <v>power</v>
      </c>
      <c r="H143" t="str">
        <f t="shared" si="35"/>
        <v>power</v>
      </c>
      <c r="J143" t="s">
        <v>136</v>
      </c>
      <c r="K143">
        <f>VLOOKUP($A143,'EU27 dataset'!$A:$B,2,FALSE)</f>
        <v>0</v>
      </c>
      <c r="L143">
        <f t="shared" si="36"/>
        <v>0</v>
      </c>
    </row>
    <row r="144" spans="1:12" x14ac:dyDescent="0.2">
      <c r="A144" s="1" t="s">
        <v>400</v>
      </c>
      <c r="B144" s="1" t="str">
        <f>_xlfn.TEXTAFTER(_xlfn.TEXTBEFORE(A144,"_production"),"input_")</f>
        <v>energy_power_hydro_mountain</v>
      </c>
      <c r="C144" t="str">
        <f t="shared" si="33"/>
        <v>production</v>
      </c>
      <c r="D144" t="str">
        <f t="shared" si="38"/>
        <v>production</v>
      </c>
      <c r="F144" t="str">
        <f t="shared" si="39"/>
        <v>electricity_output</v>
      </c>
      <c r="G144" t="str">
        <f t="shared" si="34"/>
        <v>power</v>
      </c>
      <c r="H144" t="str">
        <f t="shared" si="35"/>
        <v>power</v>
      </c>
      <c r="J144" t="s">
        <v>43</v>
      </c>
      <c r="K144">
        <f>VLOOKUP($A144,'EU27 dataset'!$A:$B,2,FALSE)</f>
        <v>1091597.48</v>
      </c>
      <c r="L144">
        <f t="shared" si="36"/>
        <v>1091597.48</v>
      </c>
    </row>
    <row r="145" spans="1:12" x14ac:dyDescent="0.2">
      <c r="A145" s="1" t="s">
        <v>401</v>
      </c>
      <c r="B145" s="1" t="str">
        <f>_xlfn.TEXTAFTER(_xlfn.TEXTBEFORE(A145,"_production"),"input_")</f>
        <v>energy_power_hydro_river</v>
      </c>
      <c r="C145" t="str">
        <f t="shared" si="33"/>
        <v>production</v>
      </c>
      <c r="D145" t="str">
        <f t="shared" si="38"/>
        <v>production</v>
      </c>
      <c r="F145" t="str">
        <f t="shared" si="39"/>
        <v>electricity_output</v>
      </c>
      <c r="G145" t="str">
        <f t="shared" si="34"/>
        <v>power</v>
      </c>
      <c r="H145" t="str">
        <f t="shared" si="35"/>
        <v>power</v>
      </c>
      <c r="J145" t="s">
        <v>44</v>
      </c>
      <c r="K145">
        <f>VLOOKUP($A145,'EU27 dataset'!$A:$B,2,FALSE)</f>
        <v>154513.649</v>
      </c>
      <c r="L145">
        <f t="shared" si="36"/>
        <v>154513.649</v>
      </c>
    </row>
    <row r="146" spans="1:12" x14ac:dyDescent="0.2">
      <c r="A146" s="1" t="s">
        <v>302</v>
      </c>
      <c r="B146" s="1" t="str">
        <f>_xlfn.TEXTBEFORE(_xlfn.TEXTAFTER(A146,"_"),"_production")</f>
        <v>energy_power_nuclear_gen2_uranium_oxide</v>
      </c>
      <c r="C146" t="str">
        <f t="shared" si="33"/>
        <v>production</v>
      </c>
      <c r="D146" t="str">
        <f t="shared" si="38"/>
        <v>production</v>
      </c>
      <c r="F146" t="str">
        <f t="shared" si="39"/>
        <v>electricity_output</v>
      </c>
      <c r="G146" t="str">
        <f t="shared" si="34"/>
        <v>power</v>
      </c>
      <c r="H146" t="str">
        <f t="shared" si="35"/>
        <v>power</v>
      </c>
      <c r="J146" t="s">
        <v>176</v>
      </c>
      <c r="K146">
        <f>VLOOKUP($A146,'EU27 dataset'!$A:$B,2,FALSE)</f>
        <v>2715691.88</v>
      </c>
      <c r="L146">
        <f t="shared" si="36"/>
        <v>2715691.88</v>
      </c>
    </row>
    <row r="147" spans="1:12" x14ac:dyDescent="0.2">
      <c r="A147" s="1" t="s">
        <v>303</v>
      </c>
      <c r="B147" s="1" t="str">
        <f>_xlfn.TEXTBEFORE(_xlfn.TEXTAFTER(A147,"_"),"_production")</f>
        <v>energy_power_nuclear_gen3_uranium_oxide</v>
      </c>
      <c r="C147" t="str">
        <f t="shared" si="33"/>
        <v>production</v>
      </c>
      <c r="D147" t="str">
        <f t="shared" si="38"/>
        <v>production</v>
      </c>
      <c r="F147" t="str">
        <f t="shared" si="39"/>
        <v>electricity_output</v>
      </c>
      <c r="G147" t="str">
        <f t="shared" si="34"/>
        <v>power</v>
      </c>
      <c r="H147" t="str">
        <f t="shared" si="35"/>
        <v>power</v>
      </c>
      <c r="J147" t="s">
        <v>177</v>
      </c>
      <c r="K147">
        <f>VLOOKUP($A147,'EU27 dataset'!$A:$B,2,FALSE)</f>
        <v>0</v>
      </c>
      <c r="L147">
        <f t="shared" si="36"/>
        <v>0</v>
      </c>
    </row>
    <row r="148" spans="1:12" x14ac:dyDescent="0.2">
      <c r="A148" s="1" t="s">
        <v>402</v>
      </c>
      <c r="B148" s="1" t="str">
        <f>_xlfn.TEXTAFTER(_xlfn.TEXTBEFORE(A148,"_production"),"input_")</f>
        <v>energy_power_solar_csp_solar_radiation</v>
      </c>
      <c r="C148" t="str">
        <f t="shared" si="33"/>
        <v>production</v>
      </c>
      <c r="D148" t="str">
        <f t="shared" si="38"/>
        <v>production</v>
      </c>
      <c r="F148" t="str">
        <f t="shared" si="39"/>
        <v>electricity_output</v>
      </c>
      <c r="G148" t="str">
        <f t="shared" si="34"/>
        <v>power</v>
      </c>
      <c r="H148" t="str">
        <f t="shared" si="35"/>
        <v>power</v>
      </c>
      <c r="J148" t="s">
        <v>103</v>
      </c>
      <c r="K148">
        <f>VLOOKUP($A148,'EU27 dataset'!$A:$B,2,FALSE)</f>
        <v>20458.8</v>
      </c>
      <c r="L148">
        <f t="shared" si="36"/>
        <v>20458.8</v>
      </c>
    </row>
    <row r="149" spans="1:12" x14ac:dyDescent="0.2">
      <c r="A149" s="1" t="s">
        <v>403</v>
      </c>
      <c r="B149" s="1" t="str">
        <f>_xlfn.TEXTAFTER(_xlfn.TEXTBEFORE(A149,"_production"),"input_")</f>
        <v>energy_power_solar_pv_solar_radiation</v>
      </c>
      <c r="C149" t="str">
        <f t="shared" si="33"/>
        <v>production</v>
      </c>
      <c r="D149" t="str">
        <f t="shared" si="38"/>
        <v>production</v>
      </c>
      <c r="F149" t="str">
        <f t="shared" si="39"/>
        <v>electricity_output</v>
      </c>
      <c r="G149" t="str">
        <f t="shared" si="34"/>
        <v>power</v>
      </c>
      <c r="H149" t="str">
        <f t="shared" si="35"/>
        <v>power</v>
      </c>
      <c r="J149" t="s">
        <v>197</v>
      </c>
      <c r="K149">
        <f>VLOOKUP($A149,'EU27 dataset'!$A:$B,2,FALSE)</f>
        <v>301009.46899999998</v>
      </c>
      <c r="L149">
        <f t="shared" si="36"/>
        <v>301009.46899999998</v>
      </c>
    </row>
    <row r="150" spans="1:12" x14ac:dyDescent="0.2">
      <c r="A150" s="1" t="s">
        <v>404</v>
      </c>
      <c r="B150" s="1" t="str">
        <f>_xlfn.TEXTAFTER(_xlfn.TEXTBEFORE(A150,"_production"),"input_")</f>
        <v>energy_power_supercritical_ccs_waste_mix</v>
      </c>
      <c r="C150" t="str">
        <f t="shared" si="33"/>
        <v>production</v>
      </c>
      <c r="D150" t="str">
        <f t="shared" si="38"/>
        <v>production</v>
      </c>
      <c r="F150" t="str">
        <f t="shared" si="39"/>
        <v>electricity_output</v>
      </c>
      <c r="G150" t="str">
        <f t="shared" si="34"/>
        <v>power</v>
      </c>
      <c r="H150" t="str">
        <f t="shared" si="35"/>
        <v>power</v>
      </c>
      <c r="J150" t="s">
        <v>212</v>
      </c>
      <c r="K150">
        <f>VLOOKUP($A150,'EU27 dataset'!$A:$B,2,FALSE)</f>
        <v>0</v>
      </c>
      <c r="L150">
        <f t="shared" si="36"/>
        <v>0</v>
      </c>
    </row>
    <row r="151" spans="1:12" x14ac:dyDescent="0.2">
      <c r="A151" s="1" t="s">
        <v>304</v>
      </c>
      <c r="B151" s="1" t="str">
        <f>_xlfn.TEXTBEFORE(_xlfn.TEXTAFTER(A151,"_"),"_production")</f>
        <v>energy_power_supercritical_coal</v>
      </c>
      <c r="C151" t="str">
        <f t="shared" si="33"/>
        <v>production</v>
      </c>
      <c r="D151" t="str">
        <f t="shared" si="38"/>
        <v>production</v>
      </c>
      <c r="F151" t="str">
        <f t="shared" si="39"/>
        <v>electricity_output</v>
      </c>
      <c r="G151" t="str">
        <f t="shared" si="34"/>
        <v>power</v>
      </c>
      <c r="H151" t="str">
        <f t="shared" si="35"/>
        <v>power</v>
      </c>
      <c r="J151" t="s">
        <v>84</v>
      </c>
      <c r="K151">
        <f>VLOOKUP($A151,'EU27 dataset'!$A:$B,2,FALSE)</f>
        <v>284227.86200000002</v>
      </c>
      <c r="L151">
        <f t="shared" si="36"/>
        <v>284227.86200000002</v>
      </c>
    </row>
    <row r="152" spans="1:12" x14ac:dyDescent="0.2">
      <c r="A152" s="1" t="s">
        <v>405</v>
      </c>
      <c r="B152" s="1" t="str">
        <f>_xlfn.TEXTAFTER(_xlfn.TEXTBEFORE(A152,"_production"),"input_")</f>
        <v>energy_power_supercritical_waste_mix</v>
      </c>
      <c r="C152" t="str">
        <f t="shared" si="33"/>
        <v>production</v>
      </c>
      <c r="D152" t="str">
        <f t="shared" si="38"/>
        <v>production</v>
      </c>
      <c r="F152" t="str">
        <f t="shared" si="39"/>
        <v>electricity_output</v>
      </c>
      <c r="G152" t="str">
        <f t="shared" si="34"/>
        <v>power</v>
      </c>
      <c r="H152" t="str">
        <f t="shared" si="35"/>
        <v>power</v>
      </c>
      <c r="J152" t="s">
        <v>210</v>
      </c>
      <c r="K152">
        <f>VLOOKUP($A152,'EU27 dataset'!$A:$B,2,FALSE)</f>
        <v>62458.786999999997</v>
      </c>
      <c r="L152">
        <f t="shared" si="36"/>
        <v>62458.786999999997</v>
      </c>
    </row>
    <row r="153" spans="1:12" x14ac:dyDescent="0.2">
      <c r="A153" s="1" t="s">
        <v>305</v>
      </c>
      <c r="B153" s="1" t="str">
        <f t="shared" ref="B153:B160" si="40">_xlfn.TEXTBEFORE(_xlfn.TEXTAFTER(A153,"_"),"_production")</f>
        <v>energy_power_turbine_network_gas</v>
      </c>
      <c r="C153" t="str">
        <f t="shared" si="33"/>
        <v>production</v>
      </c>
      <c r="D153" t="str">
        <f t="shared" si="38"/>
        <v>production</v>
      </c>
      <c r="F153" t="str">
        <f t="shared" si="39"/>
        <v>electricity_output</v>
      </c>
      <c r="G153" t="str">
        <f t="shared" si="34"/>
        <v>power</v>
      </c>
      <c r="H153" t="str">
        <f t="shared" si="35"/>
        <v>power</v>
      </c>
      <c r="J153" t="s">
        <v>129</v>
      </c>
      <c r="K153">
        <f>VLOOKUP($A153,'EU27 dataset'!$A:$B,2,FALSE)</f>
        <v>74990.091799999995</v>
      </c>
      <c r="L153">
        <f t="shared" si="36"/>
        <v>74990.091799999995</v>
      </c>
    </row>
    <row r="154" spans="1:12" x14ac:dyDescent="0.2">
      <c r="A154" s="1" t="s">
        <v>306</v>
      </c>
      <c r="B154" s="1" t="str">
        <f t="shared" si="40"/>
        <v>energy_power_ultra_supercritical_ccs_coal</v>
      </c>
      <c r="C154" t="str">
        <f t="shared" si="33"/>
        <v>production</v>
      </c>
      <c r="D154" t="str">
        <f t="shared" si="38"/>
        <v>production</v>
      </c>
      <c r="F154" t="str">
        <f t="shared" si="39"/>
        <v>electricity_output</v>
      </c>
      <c r="G154" t="str">
        <f t="shared" si="34"/>
        <v>power</v>
      </c>
      <c r="H154" t="str">
        <f t="shared" si="35"/>
        <v>power</v>
      </c>
      <c r="J154" t="s">
        <v>185</v>
      </c>
      <c r="K154">
        <f>VLOOKUP($A154,'EU27 dataset'!$A:$B,2,FALSE)</f>
        <v>0</v>
      </c>
      <c r="L154">
        <f t="shared" si="36"/>
        <v>0</v>
      </c>
    </row>
    <row r="155" spans="1:12" x14ac:dyDescent="0.2">
      <c r="A155" s="1" t="s">
        <v>307</v>
      </c>
      <c r="B155" s="1" t="str">
        <f t="shared" si="40"/>
        <v>energy_power_ultra_supercritical_coal</v>
      </c>
      <c r="C155" t="str">
        <f t="shared" si="33"/>
        <v>production</v>
      </c>
      <c r="D155" t="str">
        <f t="shared" si="38"/>
        <v>production</v>
      </c>
      <c r="F155" t="str">
        <f t="shared" si="39"/>
        <v>electricity_output</v>
      </c>
      <c r="G155" t="str">
        <f t="shared" si="34"/>
        <v>power</v>
      </c>
      <c r="H155" t="str">
        <f t="shared" si="35"/>
        <v>power</v>
      </c>
      <c r="J155" t="s">
        <v>183</v>
      </c>
      <c r="K155">
        <f>VLOOKUP($A155,'EU27 dataset'!$A:$B,2,FALSE)</f>
        <v>93875.590899999996</v>
      </c>
      <c r="L155">
        <f t="shared" si="36"/>
        <v>93875.590899999996</v>
      </c>
    </row>
    <row r="156" spans="1:12" x14ac:dyDescent="0.2">
      <c r="A156" s="1" t="s">
        <v>308</v>
      </c>
      <c r="B156" s="1" t="str">
        <f t="shared" si="40"/>
        <v>energy_power_ultra_supercritical_cofiring_coal</v>
      </c>
      <c r="C156" t="str">
        <f t="shared" si="33"/>
        <v>production</v>
      </c>
      <c r="D156" t="str">
        <f t="shared" si="38"/>
        <v>production</v>
      </c>
      <c r="F156" t="str">
        <f t="shared" si="39"/>
        <v>electricity_output</v>
      </c>
      <c r="G156" t="str">
        <f t="shared" si="34"/>
        <v>power</v>
      </c>
      <c r="H156" t="str">
        <f t="shared" si="35"/>
        <v>power</v>
      </c>
      <c r="J156" t="s">
        <v>96</v>
      </c>
      <c r="K156">
        <f>VLOOKUP($A156,'EU27 dataset'!$A:$B,2,FALSE)</f>
        <v>0</v>
      </c>
      <c r="L156">
        <f t="shared" si="36"/>
        <v>0</v>
      </c>
    </row>
    <row r="157" spans="1:12" x14ac:dyDescent="0.2">
      <c r="A157" s="1" t="s">
        <v>309</v>
      </c>
      <c r="B157" s="1" t="str">
        <f t="shared" si="40"/>
        <v>energy_power_ultra_supercritical_crude_oil</v>
      </c>
      <c r="C157" t="str">
        <f t="shared" si="33"/>
        <v>production</v>
      </c>
      <c r="D157" t="str">
        <f t="shared" si="38"/>
        <v>production</v>
      </c>
      <c r="F157" t="str">
        <f t="shared" si="39"/>
        <v>electricity_output</v>
      </c>
      <c r="G157" t="str">
        <f t="shared" si="34"/>
        <v>power</v>
      </c>
      <c r="H157" t="str">
        <f t="shared" si="35"/>
        <v>power</v>
      </c>
      <c r="J157" t="s">
        <v>34</v>
      </c>
      <c r="K157">
        <f>VLOOKUP($A157,'EU27 dataset'!$A:$B,2,FALSE)</f>
        <v>135078.606</v>
      </c>
      <c r="L157">
        <f t="shared" si="36"/>
        <v>135078.606</v>
      </c>
    </row>
    <row r="158" spans="1:12" x14ac:dyDescent="0.2">
      <c r="A158" s="1" t="s">
        <v>310</v>
      </c>
      <c r="B158" s="1" t="str">
        <f t="shared" si="40"/>
        <v>energy_power_ultra_supercritical_lignite</v>
      </c>
      <c r="C158" t="str">
        <f t="shared" si="33"/>
        <v>production</v>
      </c>
      <c r="D158" t="str">
        <f t="shared" si="38"/>
        <v>production</v>
      </c>
      <c r="F158" t="str">
        <f t="shared" si="39"/>
        <v>electricity_output</v>
      </c>
      <c r="G158" t="str">
        <f t="shared" si="34"/>
        <v>power</v>
      </c>
      <c r="H158" t="str">
        <f t="shared" si="35"/>
        <v>power</v>
      </c>
      <c r="J158" t="s">
        <v>168</v>
      </c>
      <c r="K158">
        <f>VLOOKUP($A158,'EU27 dataset'!$A:$B,2,FALSE)</f>
        <v>649184.65099999995</v>
      </c>
      <c r="L158">
        <f t="shared" si="36"/>
        <v>649184.65099999995</v>
      </c>
    </row>
    <row r="159" spans="1:12" x14ac:dyDescent="0.2">
      <c r="A159" s="1" t="s">
        <v>311</v>
      </c>
      <c r="B159" s="1" t="str">
        <f t="shared" si="40"/>
        <v>energy_power_ultra_supercritical_network_gas</v>
      </c>
      <c r="C159" t="str">
        <f t="shared" si="33"/>
        <v>production</v>
      </c>
      <c r="D159" t="str">
        <f t="shared" si="38"/>
        <v>production</v>
      </c>
      <c r="F159" t="str">
        <f t="shared" si="39"/>
        <v>electricity_output</v>
      </c>
      <c r="G159" t="str">
        <f t="shared" si="34"/>
        <v>power</v>
      </c>
      <c r="H159" t="str">
        <f t="shared" si="35"/>
        <v>power</v>
      </c>
      <c r="J159" t="s">
        <v>121</v>
      </c>
      <c r="K159">
        <f>VLOOKUP($A159,'EU27 dataset'!$A:$B,2,FALSE)</f>
        <v>80600.370800000004</v>
      </c>
      <c r="L159">
        <f t="shared" si="36"/>
        <v>80600.370800000004</v>
      </c>
    </row>
    <row r="160" spans="1:12" x14ac:dyDescent="0.2">
      <c r="A160" s="1" t="s">
        <v>312</v>
      </c>
      <c r="B160" s="1" t="str">
        <f t="shared" si="40"/>
        <v>energy_power_ultra_supercritical_oxyfuel_ccs_lignite</v>
      </c>
      <c r="C160" t="str">
        <f t="shared" si="33"/>
        <v>production</v>
      </c>
      <c r="D160" t="str">
        <f t="shared" si="38"/>
        <v>production</v>
      </c>
      <c r="F160" t="str">
        <f t="shared" si="39"/>
        <v>electricity_output</v>
      </c>
      <c r="G160" t="str">
        <f t="shared" si="34"/>
        <v>power</v>
      </c>
      <c r="H160" t="str">
        <f t="shared" si="35"/>
        <v>power</v>
      </c>
      <c r="J160" t="s">
        <v>170</v>
      </c>
      <c r="K160">
        <f>VLOOKUP($A160,'EU27 dataset'!$A:$B,2,FALSE)</f>
        <v>0</v>
      </c>
      <c r="L160">
        <f t="shared" si="36"/>
        <v>0</v>
      </c>
    </row>
    <row r="161" spans="1:12" x14ac:dyDescent="0.2">
      <c r="A161" s="1" t="s">
        <v>406</v>
      </c>
      <c r="B161" s="1" t="str">
        <f>_xlfn.TEXTAFTER(_xlfn.TEXTBEFORE(A161,"_production"),"input_")</f>
        <v>energy_power_wind_turbine_coastal</v>
      </c>
      <c r="C161" t="str">
        <f t="shared" si="33"/>
        <v>production</v>
      </c>
      <c r="D161" t="str">
        <f t="shared" si="38"/>
        <v>production</v>
      </c>
      <c r="F161" t="str">
        <f t="shared" si="39"/>
        <v>electricity_output</v>
      </c>
      <c r="G161" t="str">
        <f t="shared" si="34"/>
        <v>power</v>
      </c>
      <c r="H161" t="str">
        <f t="shared" si="35"/>
        <v>power</v>
      </c>
      <c r="J161" t="s">
        <v>214</v>
      </c>
      <c r="K161">
        <f>VLOOKUP($A161,'EU27 dataset'!$A:$B,2,FALSE)</f>
        <v>0</v>
      </c>
      <c r="L161">
        <f t="shared" si="36"/>
        <v>0</v>
      </c>
    </row>
    <row r="162" spans="1:12" x14ac:dyDescent="0.2">
      <c r="A162" s="1" t="s">
        <v>407</v>
      </c>
      <c r="B162" s="1" t="str">
        <f>_xlfn.TEXTAFTER(_xlfn.TEXTBEFORE(A162,"_production"),"input_")</f>
        <v>energy_power_wind_turbine_inland</v>
      </c>
      <c r="C162" t="str">
        <f t="shared" ref="C162:C188" si="41">_xlfn.TEXTAFTER($A162,"_",-1)</f>
        <v>production</v>
      </c>
      <c r="D162" t="str">
        <f t="shared" si="38"/>
        <v>production</v>
      </c>
      <c r="F162" t="str">
        <f t="shared" si="39"/>
        <v>electricity_output</v>
      </c>
      <c r="G162" t="str">
        <f t="shared" ref="G162:G188" si="42">IF(ISNUMBER(SEARCH("chp",$A162)),"chp",IF(ISNUMBER(SEARCH("power",$A162)),"power","heat plant"))</f>
        <v>power</v>
      </c>
      <c r="H162" t="str">
        <f t="shared" ref="H162:H186" si="43">G162</f>
        <v>power</v>
      </c>
      <c r="J162" t="s">
        <v>45</v>
      </c>
      <c r="K162">
        <f>VLOOKUP($A162,'EU27 dataset'!$A:$B,2,FALSE)</f>
        <v>1191864.92</v>
      </c>
      <c r="L162">
        <f t="shared" si="36"/>
        <v>1191864.92</v>
      </c>
    </row>
    <row r="163" spans="1:12" x14ac:dyDescent="0.2">
      <c r="A163" s="1" t="s">
        <v>408</v>
      </c>
      <c r="B163" s="1" t="str">
        <f>_xlfn.TEXTAFTER(_xlfn.TEXTBEFORE(A163,"_production"),"input_")</f>
        <v>energy_power_wind_turbine_offshore</v>
      </c>
      <c r="C163" t="str">
        <f t="shared" si="41"/>
        <v>production</v>
      </c>
      <c r="D163" t="str">
        <f t="shared" si="38"/>
        <v>production</v>
      </c>
      <c r="F163" t="str">
        <f t="shared" si="39"/>
        <v>electricity_output</v>
      </c>
      <c r="G163" t="str">
        <f t="shared" si="42"/>
        <v>power</v>
      </c>
      <c r="H163" t="str">
        <f t="shared" si="43"/>
        <v>power</v>
      </c>
      <c r="J163" t="s">
        <v>217</v>
      </c>
      <c r="K163">
        <f>VLOOKUP($A163,'EU27 dataset'!$A:$B,2,FALSE)</f>
        <v>129976.898</v>
      </c>
      <c r="L163">
        <f t="shared" si="36"/>
        <v>129976.898</v>
      </c>
    </row>
    <row r="164" spans="1:12" x14ac:dyDescent="0.2">
      <c r="A164" s="1" t="s">
        <v>317</v>
      </c>
      <c r="B164" s="1" t="str">
        <f t="shared" ref="B164:B185" si="44">_xlfn.TEXTBEFORE(A164,"_full_load_hours")</f>
        <v>energy_power_combined_cycle_coal_gas</v>
      </c>
      <c r="C164" t="str">
        <f t="shared" si="41"/>
        <v>hours</v>
      </c>
      <c r="D164" t="s">
        <v>410</v>
      </c>
      <c r="F164" t="str">
        <f t="shared" ref="F164:F188" si="45">IF(D164="efficiency",_xlfn.CONCAT(E164,"_output_",D164),D164)</f>
        <v>full_load_hours</v>
      </c>
      <c r="G164" t="str">
        <f t="shared" si="42"/>
        <v>power</v>
      </c>
      <c r="H164" t="str">
        <f t="shared" si="43"/>
        <v>power</v>
      </c>
      <c r="J164" t="s">
        <v>429</v>
      </c>
      <c r="K164">
        <f>VLOOKUP($A164,'EU27 dataset'!$A:$B,2,FALSE)</f>
        <v>1789</v>
      </c>
      <c r="L164">
        <f t="shared" si="36"/>
        <v>1789</v>
      </c>
    </row>
    <row r="165" spans="1:12" x14ac:dyDescent="0.2">
      <c r="A165" s="1" t="s">
        <v>318</v>
      </c>
      <c r="B165" s="1" t="str">
        <f t="shared" si="44"/>
        <v>energy_power_combined_cycle_network_gas</v>
      </c>
      <c r="C165" t="str">
        <f t="shared" si="41"/>
        <v>hours</v>
      </c>
      <c r="D165" t="s">
        <v>410</v>
      </c>
      <c r="F165" t="str">
        <f t="shared" si="45"/>
        <v>full_load_hours</v>
      </c>
      <c r="G165" t="str">
        <f t="shared" si="42"/>
        <v>power</v>
      </c>
      <c r="H165" t="str">
        <f t="shared" si="43"/>
        <v>power</v>
      </c>
      <c r="J165" t="s">
        <v>112</v>
      </c>
      <c r="K165">
        <f>VLOOKUP($A165,'EU27 dataset'!$A:$B,2,FALSE)</f>
        <v>1934.77079</v>
      </c>
      <c r="L165">
        <f t="shared" si="36"/>
        <v>1934.77079</v>
      </c>
    </row>
    <row r="166" spans="1:12" x14ac:dyDescent="0.2">
      <c r="A166" s="1" t="s">
        <v>319</v>
      </c>
      <c r="B166" s="1" t="str">
        <f t="shared" si="44"/>
        <v>energy_power_engine_diesel</v>
      </c>
      <c r="C166" t="str">
        <f t="shared" si="41"/>
        <v>hours</v>
      </c>
      <c r="D166" t="s">
        <v>410</v>
      </c>
      <c r="F166" t="str">
        <f t="shared" si="45"/>
        <v>full_load_hours</v>
      </c>
      <c r="G166" t="str">
        <f t="shared" si="42"/>
        <v>power</v>
      </c>
      <c r="H166" t="str">
        <f t="shared" si="43"/>
        <v>power</v>
      </c>
      <c r="J166" t="s">
        <v>35</v>
      </c>
      <c r="K166">
        <f>VLOOKUP($A166,'EU27 dataset'!$A:$B,2,FALSE)</f>
        <v>4000</v>
      </c>
      <c r="L166">
        <f t="shared" si="36"/>
        <v>4000</v>
      </c>
    </row>
    <row r="167" spans="1:12" x14ac:dyDescent="0.2">
      <c r="A167" s="1" t="s">
        <v>320</v>
      </c>
      <c r="B167" s="1" t="str">
        <f t="shared" si="44"/>
        <v>energy_power_engine_network_gas</v>
      </c>
      <c r="C167" t="str">
        <f t="shared" si="41"/>
        <v>hours</v>
      </c>
      <c r="D167" t="s">
        <v>410</v>
      </c>
      <c r="F167" t="str">
        <f t="shared" si="45"/>
        <v>full_load_hours</v>
      </c>
      <c r="G167" t="str">
        <f t="shared" si="42"/>
        <v>power</v>
      </c>
      <c r="H167" t="str">
        <f t="shared" si="43"/>
        <v>power</v>
      </c>
      <c r="J167" t="s">
        <v>119</v>
      </c>
      <c r="K167">
        <f>VLOOKUP($A167,'EU27 dataset'!$A:$B,2,FALSE)</f>
        <v>1126</v>
      </c>
      <c r="L167">
        <f t="shared" si="36"/>
        <v>1126</v>
      </c>
    </row>
    <row r="168" spans="1:12" x14ac:dyDescent="0.2">
      <c r="A168" s="1" t="s">
        <v>321</v>
      </c>
      <c r="B168" s="1" t="str">
        <f t="shared" si="44"/>
        <v>energy_power_geothermal</v>
      </c>
      <c r="C168" t="str">
        <f t="shared" si="41"/>
        <v>hours</v>
      </c>
      <c r="D168" t="s">
        <v>410</v>
      </c>
      <c r="F168" t="str">
        <f t="shared" si="45"/>
        <v>full_load_hours</v>
      </c>
      <c r="G168" t="str">
        <f t="shared" si="42"/>
        <v>power</v>
      </c>
      <c r="H168" t="str">
        <f t="shared" si="43"/>
        <v>power</v>
      </c>
      <c r="J168" t="s">
        <v>136</v>
      </c>
      <c r="K168">
        <f>VLOOKUP($A168,'EU27 dataset'!$A:$B,2,FALSE)</f>
        <v>7762.8889900000004</v>
      </c>
      <c r="L168">
        <f t="shared" si="36"/>
        <v>7762.8889900000004</v>
      </c>
    </row>
    <row r="169" spans="1:12" x14ac:dyDescent="0.2">
      <c r="A169" s="1" t="s">
        <v>322</v>
      </c>
      <c r="B169" s="1" t="str">
        <f t="shared" si="44"/>
        <v>energy_power_hydro_mountain</v>
      </c>
      <c r="C169" t="str">
        <f t="shared" si="41"/>
        <v>hours</v>
      </c>
      <c r="D169" t="s">
        <v>410</v>
      </c>
      <c r="F169" t="str">
        <f t="shared" si="45"/>
        <v>full_load_hours</v>
      </c>
      <c r="G169" t="str">
        <f t="shared" si="42"/>
        <v>power</v>
      </c>
      <c r="H169" t="str">
        <f t="shared" si="43"/>
        <v>power</v>
      </c>
      <c r="J169" t="s">
        <v>43</v>
      </c>
      <c r="K169">
        <f>VLOOKUP($A169,'EU27 dataset'!$A:$B,2,FALSE)</f>
        <v>2901.7172599999999</v>
      </c>
      <c r="L169">
        <f t="shared" si="36"/>
        <v>2901.7172599999999</v>
      </c>
    </row>
    <row r="170" spans="1:12" x14ac:dyDescent="0.2">
      <c r="A170" s="1" t="s">
        <v>323</v>
      </c>
      <c r="B170" s="1" t="str">
        <f t="shared" si="44"/>
        <v>energy_power_hydro_river</v>
      </c>
      <c r="C170" t="str">
        <f t="shared" si="41"/>
        <v>hours</v>
      </c>
      <c r="D170" t="s">
        <v>410</v>
      </c>
      <c r="F170" t="str">
        <f t="shared" si="45"/>
        <v>full_load_hours</v>
      </c>
      <c r="G170" t="str">
        <f t="shared" si="42"/>
        <v>power</v>
      </c>
      <c r="H170" t="str">
        <f t="shared" si="43"/>
        <v>power</v>
      </c>
      <c r="J170" t="s">
        <v>44</v>
      </c>
      <c r="K170">
        <f>VLOOKUP($A170,'EU27 dataset'!$A:$B,2,FALSE)</f>
        <v>1815.5553299999999</v>
      </c>
      <c r="L170">
        <f t="shared" si="36"/>
        <v>1815.5553299999999</v>
      </c>
    </row>
    <row r="171" spans="1:12" x14ac:dyDescent="0.2">
      <c r="A171" s="1" t="s">
        <v>324</v>
      </c>
      <c r="B171" s="1" t="str">
        <f t="shared" si="44"/>
        <v>energy_power_nuclear_gen2_uranium_oxide</v>
      </c>
      <c r="C171" t="str">
        <f t="shared" si="41"/>
        <v>hours</v>
      </c>
      <c r="D171" t="s">
        <v>410</v>
      </c>
      <c r="F171" t="str">
        <f t="shared" si="45"/>
        <v>full_load_hours</v>
      </c>
      <c r="G171" t="str">
        <f t="shared" si="42"/>
        <v>power</v>
      </c>
      <c r="H171" t="str">
        <f t="shared" si="43"/>
        <v>power</v>
      </c>
      <c r="J171" t="s">
        <v>176</v>
      </c>
      <c r="K171">
        <f>VLOOKUP($A171,'EU27 dataset'!$A:$B,2,FALSE)</f>
        <v>7133.1867300000004</v>
      </c>
      <c r="L171">
        <f t="shared" si="36"/>
        <v>7133.1867300000004</v>
      </c>
    </row>
    <row r="172" spans="1:12" x14ac:dyDescent="0.2">
      <c r="A172" s="1" t="s">
        <v>325</v>
      </c>
      <c r="B172" s="1" t="str">
        <f t="shared" si="44"/>
        <v>energy_power_nuclear_gen3_uranium_oxide</v>
      </c>
      <c r="C172" t="str">
        <f t="shared" si="41"/>
        <v>hours</v>
      </c>
      <c r="D172" t="s">
        <v>410</v>
      </c>
      <c r="F172" t="str">
        <f t="shared" si="45"/>
        <v>full_load_hours</v>
      </c>
      <c r="G172" t="str">
        <f t="shared" si="42"/>
        <v>power</v>
      </c>
      <c r="H172" t="str">
        <f t="shared" si="43"/>
        <v>power</v>
      </c>
      <c r="J172" t="s">
        <v>177</v>
      </c>
      <c r="K172">
        <f>VLOOKUP($A172,'EU27 dataset'!$A:$B,2,FALSE)</f>
        <v>8000</v>
      </c>
      <c r="L172">
        <f t="shared" si="36"/>
        <v>8000</v>
      </c>
    </row>
    <row r="173" spans="1:12" x14ac:dyDescent="0.2">
      <c r="A173" s="1" t="s">
        <v>326</v>
      </c>
      <c r="B173" s="1" t="str">
        <f t="shared" si="44"/>
        <v>energy_power_supercritical_ccs_waste_mix</v>
      </c>
      <c r="C173" t="str">
        <f t="shared" si="41"/>
        <v>hours</v>
      </c>
      <c r="D173" t="s">
        <v>410</v>
      </c>
      <c r="F173" t="str">
        <f t="shared" si="45"/>
        <v>full_load_hours</v>
      </c>
      <c r="G173" t="str">
        <f t="shared" si="42"/>
        <v>power</v>
      </c>
      <c r="H173" t="str">
        <f t="shared" si="43"/>
        <v>power</v>
      </c>
      <c r="J173" t="s">
        <v>212</v>
      </c>
      <c r="K173">
        <f>VLOOKUP($A173,'EU27 dataset'!$A:$B,2,FALSE)</f>
        <v>4100</v>
      </c>
      <c r="L173">
        <f t="shared" si="36"/>
        <v>4100</v>
      </c>
    </row>
    <row r="174" spans="1:12" x14ac:dyDescent="0.2">
      <c r="A174" s="1" t="s">
        <v>327</v>
      </c>
      <c r="B174" s="1" t="str">
        <f t="shared" si="44"/>
        <v>energy_power_supercritical_coal</v>
      </c>
      <c r="C174" t="str">
        <f t="shared" si="41"/>
        <v>hours</v>
      </c>
      <c r="D174" t="s">
        <v>410</v>
      </c>
      <c r="F174" t="str">
        <f t="shared" si="45"/>
        <v>full_load_hours</v>
      </c>
      <c r="G174" t="str">
        <f t="shared" si="42"/>
        <v>power</v>
      </c>
      <c r="H174" t="str">
        <f t="shared" si="43"/>
        <v>power</v>
      </c>
      <c r="J174" t="s">
        <v>84</v>
      </c>
      <c r="K174">
        <f>VLOOKUP($A174,'EU27 dataset'!$A:$B,2,FALSE)</f>
        <v>1520.8376599999999</v>
      </c>
      <c r="L174">
        <f t="shared" si="36"/>
        <v>1520.8376599999999</v>
      </c>
    </row>
    <row r="175" spans="1:12" x14ac:dyDescent="0.2">
      <c r="A175" s="1" t="s">
        <v>328</v>
      </c>
      <c r="B175" s="1" t="str">
        <f t="shared" si="44"/>
        <v>energy_power_supercritical_waste_mix</v>
      </c>
      <c r="C175" t="str">
        <f t="shared" si="41"/>
        <v>hours</v>
      </c>
      <c r="D175" t="s">
        <v>410</v>
      </c>
      <c r="F175" t="str">
        <f t="shared" si="45"/>
        <v>full_load_hours</v>
      </c>
      <c r="G175" t="str">
        <f t="shared" si="42"/>
        <v>power</v>
      </c>
      <c r="H175" t="str">
        <f t="shared" si="43"/>
        <v>power</v>
      </c>
      <c r="J175" t="s">
        <v>210</v>
      </c>
      <c r="K175">
        <f>VLOOKUP($A175,'EU27 dataset'!$A:$B,2,FALSE)</f>
        <v>1783.8779199999999</v>
      </c>
      <c r="L175">
        <f t="shared" si="36"/>
        <v>1783.8779199999999</v>
      </c>
    </row>
    <row r="176" spans="1:12" x14ac:dyDescent="0.2">
      <c r="A176" s="1" t="s">
        <v>329</v>
      </c>
      <c r="B176" s="1" t="str">
        <f t="shared" si="44"/>
        <v>energy_power_turbine_network_gas</v>
      </c>
      <c r="C176" t="str">
        <f t="shared" si="41"/>
        <v>hours</v>
      </c>
      <c r="D176" t="s">
        <v>410</v>
      </c>
      <c r="F176" t="str">
        <f t="shared" si="45"/>
        <v>full_load_hours</v>
      </c>
      <c r="G176" t="str">
        <f t="shared" si="42"/>
        <v>power</v>
      </c>
      <c r="H176" t="str">
        <f t="shared" si="43"/>
        <v>power</v>
      </c>
      <c r="J176" t="s">
        <v>129</v>
      </c>
      <c r="K176">
        <f>VLOOKUP($A176,'EU27 dataset'!$A:$B,2,FALSE)</f>
        <v>1934.77079</v>
      </c>
      <c r="L176">
        <f t="shared" si="36"/>
        <v>1934.77079</v>
      </c>
    </row>
    <row r="177" spans="1:12" x14ac:dyDescent="0.2">
      <c r="A177" s="1" t="s">
        <v>330</v>
      </c>
      <c r="B177" s="1" t="str">
        <f t="shared" si="44"/>
        <v>energy_power_ultra_supercritical_ccs_coal</v>
      </c>
      <c r="C177" t="str">
        <f t="shared" si="41"/>
        <v>hours</v>
      </c>
      <c r="D177" t="s">
        <v>410</v>
      </c>
      <c r="F177" t="str">
        <f t="shared" si="45"/>
        <v>full_load_hours</v>
      </c>
      <c r="G177" t="str">
        <f t="shared" si="42"/>
        <v>power</v>
      </c>
      <c r="H177" t="str">
        <f t="shared" si="43"/>
        <v>power</v>
      </c>
      <c r="J177" t="s">
        <v>185</v>
      </c>
      <c r="K177">
        <f>VLOOKUP($A177,'EU27 dataset'!$A:$B,2,FALSE)</f>
        <v>4000</v>
      </c>
      <c r="L177">
        <f t="shared" si="36"/>
        <v>4000</v>
      </c>
    </row>
    <row r="178" spans="1:12" x14ac:dyDescent="0.2">
      <c r="A178" s="1" t="s">
        <v>331</v>
      </c>
      <c r="B178" s="1" t="str">
        <f t="shared" si="44"/>
        <v>energy_power_ultra_supercritical_coal</v>
      </c>
      <c r="C178" t="str">
        <f t="shared" si="41"/>
        <v>hours</v>
      </c>
      <c r="D178" t="s">
        <v>410</v>
      </c>
      <c r="F178" t="str">
        <f t="shared" si="45"/>
        <v>full_load_hours</v>
      </c>
      <c r="G178" t="str">
        <f t="shared" si="42"/>
        <v>power</v>
      </c>
      <c r="H178" t="str">
        <f t="shared" si="43"/>
        <v>power</v>
      </c>
      <c r="J178" t="s">
        <v>183</v>
      </c>
      <c r="K178">
        <f>VLOOKUP($A178,'EU27 dataset'!$A:$B,2,FALSE)</f>
        <v>1520.8376599999999</v>
      </c>
      <c r="L178">
        <f t="shared" si="36"/>
        <v>1520.8376599999999</v>
      </c>
    </row>
    <row r="179" spans="1:12" x14ac:dyDescent="0.2">
      <c r="A179" s="1" t="s">
        <v>332</v>
      </c>
      <c r="B179" s="1" t="str">
        <f t="shared" si="44"/>
        <v>energy_power_ultra_supercritical_cofiring_coal</v>
      </c>
      <c r="C179" t="str">
        <f t="shared" si="41"/>
        <v>hours</v>
      </c>
      <c r="D179" t="s">
        <v>410</v>
      </c>
      <c r="F179" t="str">
        <f t="shared" si="45"/>
        <v>full_load_hours</v>
      </c>
      <c r="G179" t="str">
        <f t="shared" si="42"/>
        <v>power</v>
      </c>
      <c r="H179" t="str">
        <f t="shared" si="43"/>
        <v>power</v>
      </c>
      <c r="J179" t="s">
        <v>96</v>
      </c>
      <c r="K179">
        <f>VLOOKUP($A179,'EU27 dataset'!$A:$B,2,FALSE)</f>
        <v>5400</v>
      </c>
      <c r="L179">
        <f t="shared" si="36"/>
        <v>5400</v>
      </c>
    </row>
    <row r="180" spans="1:12" x14ac:dyDescent="0.2">
      <c r="A180" s="1" t="s">
        <v>333</v>
      </c>
      <c r="B180" s="1" t="str">
        <f t="shared" si="44"/>
        <v>energy_power_ultra_supercritical_crude_oil</v>
      </c>
      <c r="C180" t="str">
        <f t="shared" si="41"/>
        <v>hours</v>
      </c>
      <c r="D180" t="s">
        <v>410</v>
      </c>
      <c r="F180" t="str">
        <f t="shared" si="45"/>
        <v>full_load_hours</v>
      </c>
      <c r="G180" t="str">
        <f t="shared" si="42"/>
        <v>power</v>
      </c>
      <c r="H180" t="str">
        <f t="shared" si="43"/>
        <v>power</v>
      </c>
      <c r="J180" t="s">
        <v>34</v>
      </c>
      <c r="K180">
        <f>VLOOKUP($A180,'EU27 dataset'!$A:$B,2,FALSE)</f>
        <v>2743.6753800000001</v>
      </c>
      <c r="L180">
        <f t="shared" si="36"/>
        <v>2743.6753800000001</v>
      </c>
    </row>
    <row r="181" spans="1:12" x14ac:dyDescent="0.2">
      <c r="A181" s="1" t="s">
        <v>334</v>
      </c>
      <c r="B181" s="1" t="str">
        <f t="shared" si="44"/>
        <v>energy_power_ultra_supercritical_lignite</v>
      </c>
      <c r="C181" t="str">
        <f t="shared" si="41"/>
        <v>hours</v>
      </c>
      <c r="D181" t="s">
        <v>410</v>
      </c>
      <c r="F181" t="str">
        <f t="shared" si="45"/>
        <v>full_load_hours</v>
      </c>
      <c r="G181" t="str">
        <f t="shared" si="42"/>
        <v>power</v>
      </c>
      <c r="H181" t="str">
        <f t="shared" si="43"/>
        <v>power</v>
      </c>
      <c r="J181" t="s">
        <v>168</v>
      </c>
      <c r="K181">
        <f>VLOOKUP($A181,'EU27 dataset'!$A:$B,2,FALSE)</f>
        <v>4038.74845</v>
      </c>
      <c r="L181">
        <f t="shared" si="36"/>
        <v>4038.74845</v>
      </c>
    </row>
    <row r="182" spans="1:12" x14ac:dyDescent="0.2">
      <c r="A182" s="1" t="s">
        <v>335</v>
      </c>
      <c r="B182" s="1" t="str">
        <f t="shared" si="44"/>
        <v>energy_power_ultra_supercritical_network_gas</v>
      </c>
      <c r="C182" t="str">
        <f t="shared" si="41"/>
        <v>hours</v>
      </c>
      <c r="D182" t="s">
        <v>410</v>
      </c>
      <c r="F182" t="str">
        <f t="shared" si="45"/>
        <v>full_load_hours</v>
      </c>
      <c r="G182" t="str">
        <f t="shared" si="42"/>
        <v>power</v>
      </c>
      <c r="H182" t="str">
        <f t="shared" si="43"/>
        <v>power</v>
      </c>
      <c r="J182" t="s">
        <v>121</v>
      </c>
      <c r="K182">
        <f>VLOOKUP($A182,'EU27 dataset'!$A:$B,2,FALSE)</f>
        <v>1934.77079</v>
      </c>
      <c r="L182">
        <f t="shared" si="36"/>
        <v>1934.77079</v>
      </c>
    </row>
    <row r="183" spans="1:12" x14ac:dyDescent="0.2">
      <c r="A183" s="1" t="s">
        <v>336</v>
      </c>
      <c r="B183" s="1" t="str">
        <f t="shared" si="44"/>
        <v>energy_power_ultra_supercritical_oxyfuel_ccs_lignite</v>
      </c>
      <c r="C183" t="str">
        <f t="shared" si="41"/>
        <v>hours</v>
      </c>
      <c r="D183" t="s">
        <v>410</v>
      </c>
      <c r="F183" t="str">
        <f t="shared" si="45"/>
        <v>full_load_hours</v>
      </c>
      <c r="G183" t="str">
        <f t="shared" si="42"/>
        <v>power</v>
      </c>
      <c r="H183" t="str">
        <f t="shared" si="43"/>
        <v>power</v>
      </c>
      <c r="J183" t="s">
        <v>170</v>
      </c>
      <c r="K183">
        <f>VLOOKUP($A183,'EU27 dataset'!$A:$B,2,FALSE)</f>
        <v>7500</v>
      </c>
      <c r="L183">
        <f t="shared" si="36"/>
        <v>7500</v>
      </c>
    </row>
    <row r="184" spans="1:12" x14ac:dyDescent="0.2">
      <c r="A184" s="1" t="s">
        <v>337</v>
      </c>
      <c r="B184" s="1" t="str">
        <f t="shared" si="44"/>
        <v>energy_power_wind_turbine_coastal</v>
      </c>
      <c r="C184" t="str">
        <f t="shared" si="41"/>
        <v>hours</v>
      </c>
      <c r="D184" t="s">
        <v>410</v>
      </c>
      <c r="F184" t="str">
        <f t="shared" si="45"/>
        <v>full_load_hours</v>
      </c>
      <c r="G184" t="str">
        <f t="shared" si="42"/>
        <v>power</v>
      </c>
      <c r="H184" t="str">
        <f t="shared" si="43"/>
        <v>power</v>
      </c>
      <c r="J184" t="s">
        <v>214</v>
      </c>
      <c r="K184">
        <f>VLOOKUP($A184,'EU27 dataset'!$A:$B,2,FALSE)</f>
        <v>2951.1932099999999</v>
      </c>
      <c r="L184">
        <f t="shared" si="36"/>
        <v>2951.1932099999999</v>
      </c>
    </row>
    <row r="185" spans="1:12" x14ac:dyDescent="0.2">
      <c r="A185" s="1" t="s">
        <v>338</v>
      </c>
      <c r="B185" s="1" t="str">
        <f t="shared" si="44"/>
        <v>energy_power_wind_turbine_inland</v>
      </c>
      <c r="C185" t="str">
        <f t="shared" si="41"/>
        <v>hours</v>
      </c>
      <c r="D185" t="s">
        <v>410</v>
      </c>
      <c r="F185" t="str">
        <f t="shared" si="45"/>
        <v>full_load_hours</v>
      </c>
      <c r="G185" t="str">
        <f t="shared" si="42"/>
        <v>power</v>
      </c>
      <c r="H185" t="str">
        <f t="shared" si="43"/>
        <v>power</v>
      </c>
      <c r="J185" t="s">
        <v>45</v>
      </c>
      <c r="K185">
        <f>VLOOKUP($A185,'EU27 dataset'!$A:$B,2,FALSE)</f>
        <v>2101.2654699999998</v>
      </c>
      <c r="L185">
        <f t="shared" si="36"/>
        <v>2101.2654699999998</v>
      </c>
    </row>
    <row r="186" spans="1:12" x14ac:dyDescent="0.2">
      <c r="A186" s="1" t="s">
        <v>365</v>
      </c>
      <c r="B186" s="1" t="str">
        <f>_xlfn.TEXTAFTER(_xlfn.TEXTBEFORE(A186,"_full_load_hours"),"input_")</f>
        <v>energy_power_wind_turbine_offshore</v>
      </c>
      <c r="C186" t="str">
        <f t="shared" si="41"/>
        <v>hours</v>
      </c>
      <c r="D186" t="s">
        <v>410</v>
      </c>
      <c r="F186" t="str">
        <f t="shared" si="45"/>
        <v>full_load_hours</v>
      </c>
      <c r="G186" t="str">
        <f t="shared" si="42"/>
        <v>power</v>
      </c>
      <c r="H186" t="str">
        <f t="shared" si="43"/>
        <v>power</v>
      </c>
      <c r="J186" t="s">
        <v>217</v>
      </c>
      <c r="K186">
        <f>VLOOKUP($A186,'EU27 dataset'!$A:$B,2,FALSE)</f>
        <v>2951.1932099999999</v>
      </c>
      <c r="L186">
        <f t="shared" si="36"/>
        <v>2951.1932099999999</v>
      </c>
    </row>
    <row r="187" spans="1:12" x14ac:dyDescent="0.2">
      <c r="A187" s="1" t="s">
        <v>366</v>
      </c>
      <c r="B187" s="1" t="str">
        <f>_xlfn.TEXTAFTER(_xlfn.TEXTBEFORE(A187,"_full_load_hours"),"input_")</f>
        <v>solar_panels_roofs_and_parks</v>
      </c>
      <c r="C187" t="str">
        <f t="shared" si="41"/>
        <v>hours</v>
      </c>
      <c r="D187" t="s">
        <v>410</v>
      </c>
      <c r="F187" t="str">
        <f t="shared" si="45"/>
        <v>full_load_hours</v>
      </c>
      <c r="G187" t="str">
        <f t="shared" si="42"/>
        <v>heat plant</v>
      </c>
      <c r="H187" t="s">
        <v>413</v>
      </c>
      <c r="J187" t="s">
        <v>984</v>
      </c>
      <c r="K187">
        <f>VLOOKUP($A187,'EU27 dataset'!$A:$B,2,FALSE)</f>
        <v>951.41289400000005</v>
      </c>
      <c r="L187">
        <f t="shared" si="36"/>
        <v>951.41289400000005</v>
      </c>
    </row>
    <row r="188" spans="1:12" x14ac:dyDescent="0.2">
      <c r="A188" s="1" t="s">
        <v>339</v>
      </c>
      <c r="B188" s="1" t="str">
        <f>_xlfn.TEXTAFTER(A188,"flh_")</f>
        <v>solar_pv_solar_radiation_max</v>
      </c>
      <c r="C188" t="str">
        <f t="shared" si="41"/>
        <v>max</v>
      </c>
      <c r="D188" t="s">
        <v>410</v>
      </c>
      <c r="F188" t="str">
        <f t="shared" si="45"/>
        <v>full_load_hours</v>
      </c>
      <c r="G188" t="str">
        <f t="shared" si="42"/>
        <v>heat plant</v>
      </c>
      <c r="H188" t="s">
        <v>413</v>
      </c>
      <c r="J188" t="s">
        <v>985</v>
      </c>
      <c r="K188">
        <f>VLOOKUP($A188,'EU27 dataset'!$A:$B,2,FALSE)</f>
        <v>1361.35635</v>
      </c>
      <c r="L188">
        <f t="shared" si="36"/>
        <v>1361.35635</v>
      </c>
    </row>
  </sheetData>
  <sortState xmlns:xlrd2="http://schemas.microsoft.com/office/spreadsheetml/2017/richdata2" ref="A2:H188">
    <sortCondition ref="H2:H188"/>
    <sortCondition ref="F2:F188"/>
    <sortCondition ref="B2:B188"/>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39802-309E-5E4D-861A-418F506372ED}">
  <dimension ref="A1:B8"/>
  <sheetViews>
    <sheetView workbookViewId="0">
      <selection activeCell="B9" sqref="B9"/>
    </sheetView>
  </sheetViews>
  <sheetFormatPr baseColWidth="10" defaultRowHeight="16" x14ac:dyDescent="0.2"/>
  <cols>
    <col min="1" max="1" width="22.6640625" bestFit="1" customWidth="1"/>
  </cols>
  <sheetData>
    <row r="1" spans="1:2" x14ac:dyDescent="0.2">
      <c r="B1" t="s">
        <v>417</v>
      </c>
    </row>
    <row r="2" spans="1:2" x14ac:dyDescent="0.2">
      <c r="A2" t="s">
        <v>449</v>
      </c>
      <c r="B2">
        <v>0.4</v>
      </c>
    </row>
    <row r="3" spans="1:2" x14ac:dyDescent="0.2">
      <c r="A3" t="s">
        <v>450</v>
      </c>
      <c r="B3">
        <v>0.3</v>
      </c>
    </row>
    <row r="4" spans="1:2" x14ac:dyDescent="0.2">
      <c r="A4" t="s">
        <v>448</v>
      </c>
      <c r="B4">
        <v>0.4</v>
      </c>
    </row>
    <row r="5" spans="1:2" x14ac:dyDescent="0.2">
      <c r="A5" t="s">
        <v>451</v>
      </c>
      <c r="B5">
        <v>0.85</v>
      </c>
    </row>
    <row r="6" spans="1:2" x14ac:dyDescent="0.2">
      <c r="A6" t="s">
        <v>452</v>
      </c>
      <c r="B6">
        <v>6000</v>
      </c>
    </row>
    <row r="8" spans="1:2" x14ac:dyDescent="0.2">
      <c r="A8" t="s">
        <v>1016</v>
      </c>
      <c r="B8" s="1" t="s">
        <v>1018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D2C8A-3838-F846-B0AB-6347C1588716}">
  <dimension ref="A1:B700"/>
  <sheetViews>
    <sheetView topLeftCell="A319" workbookViewId="0">
      <selection activeCell="A357" sqref="A357"/>
    </sheetView>
  </sheetViews>
  <sheetFormatPr baseColWidth="10" defaultRowHeight="16" x14ac:dyDescent="0.2"/>
  <cols>
    <col min="1" max="1" width="119.83203125" bestFit="1" customWidth="1"/>
  </cols>
  <sheetData>
    <row r="1" spans="1:2" x14ac:dyDescent="0.2">
      <c r="A1" t="s">
        <v>54</v>
      </c>
      <c r="B1" t="s">
        <v>417</v>
      </c>
    </row>
    <row r="2" spans="1:2" x14ac:dyDescent="0.2">
      <c r="A2" s="1" t="s">
        <v>471</v>
      </c>
      <c r="B2" s="1">
        <v>0</v>
      </c>
    </row>
    <row r="3" spans="1:2" x14ac:dyDescent="0.2">
      <c r="A3" s="1" t="s">
        <v>313</v>
      </c>
      <c r="B3" s="1">
        <v>4200</v>
      </c>
    </row>
    <row r="4" spans="1:2" x14ac:dyDescent="0.2">
      <c r="A4" s="1" t="s">
        <v>470</v>
      </c>
      <c r="B4" s="1">
        <v>0</v>
      </c>
    </row>
    <row r="5" spans="1:2" x14ac:dyDescent="0.2">
      <c r="A5" s="1" t="s">
        <v>314</v>
      </c>
      <c r="B5" s="1">
        <v>3920</v>
      </c>
    </row>
    <row r="6" spans="1:2" x14ac:dyDescent="0.2">
      <c r="A6" s="1" t="s">
        <v>472</v>
      </c>
      <c r="B6" s="1">
        <v>0</v>
      </c>
    </row>
    <row r="7" spans="1:2" x14ac:dyDescent="0.2">
      <c r="A7" s="1" t="s">
        <v>315</v>
      </c>
      <c r="B7" s="1">
        <v>6500</v>
      </c>
    </row>
    <row r="8" spans="1:2" x14ac:dyDescent="0.2">
      <c r="A8" s="1" t="s">
        <v>454</v>
      </c>
      <c r="B8" s="1">
        <v>192248.65100000001</v>
      </c>
    </row>
    <row r="9" spans="1:2" x14ac:dyDescent="0.2">
      <c r="A9" s="1" t="s">
        <v>459</v>
      </c>
      <c r="B9" s="1">
        <v>0</v>
      </c>
    </row>
    <row r="10" spans="1:2" x14ac:dyDescent="0.2">
      <c r="A10" s="1" t="s">
        <v>455</v>
      </c>
      <c r="B10" s="1">
        <v>190548.375</v>
      </c>
    </row>
    <row r="11" spans="1:2" x14ac:dyDescent="0.2">
      <c r="A11" s="1" t="s">
        <v>457</v>
      </c>
      <c r="B11" s="1">
        <v>65777.505000000005</v>
      </c>
    </row>
    <row r="12" spans="1:2" x14ac:dyDescent="0.2">
      <c r="A12" s="1" t="s">
        <v>473</v>
      </c>
      <c r="B12" s="1">
        <v>2019</v>
      </c>
    </row>
    <row r="13" spans="1:2" x14ac:dyDescent="0.2">
      <c r="A13" s="1" t="s">
        <v>523</v>
      </c>
      <c r="B13" s="1">
        <v>14520000000</v>
      </c>
    </row>
    <row r="14" spans="1:2" x14ac:dyDescent="0.2">
      <c r="A14" s="1" t="s">
        <v>621</v>
      </c>
      <c r="B14" s="1">
        <v>0</v>
      </c>
    </row>
    <row r="15" spans="1:2" x14ac:dyDescent="0.2">
      <c r="A15" s="1" t="s">
        <v>619</v>
      </c>
      <c r="B15" s="1">
        <v>0</v>
      </c>
    </row>
    <row r="16" spans="1:2" x14ac:dyDescent="0.2">
      <c r="A16" s="1" t="s">
        <v>620</v>
      </c>
      <c r="B16" s="1">
        <v>0</v>
      </c>
    </row>
    <row r="17" spans="1:2" x14ac:dyDescent="0.2">
      <c r="A17" s="1" t="s">
        <v>513</v>
      </c>
      <c r="B17" s="1">
        <v>1614944</v>
      </c>
    </row>
    <row r="18" spans="1:2" x14ac:dyDescent="0.2">
      <c r="A18" s="1" t="s">
        <v>560</v>
      </c>
      <c r="B18" s="1">
        <v>3.5743280000000002E-2</v>
      </c>
    </row>
    <row r="19" spans="1:2" x14ac:dyDescent="0.2">
      <c r="A19" s="1" t="s">
        <v>559</v>
      </c>
      <c r="B19" s="1">
        <v>0.96425671999999996</v>
      </c>
    </row>
    <row r="20" spans="1:2" x14ac:dyDescent="0.2">
      <c r="A20" s="1" t="s">
        <v>584</v>
      </c>
      <c r="B20" s="1">
        <v>30448.644</v>
      </c>
    </row>
    <row r="21" spans="1:2" x14ac:dyDescent="0.2">
      <c r="A21" s="1" t="s">
        <v>562</v>
      </c>
      <c r="B21" s="1">
        <v>0.15755976999999999</v>
      </c>
    </row>
    <row r="22" spans="1:2" x14ac:dyDescent="0.2">
      <c r="A22" s="1" t="s">
        <v>561</v>
      </c>
      <c r="B22" s="1">
        <v>0.84244023000000001</v>
      </c>
    </row>
    <row r="23" spans="1:2" x14ac:dyDescent="0.2">
      <c r="A23" s="1" t="s">
        <v>552</v>
      </c>
      <c r="B23" s="1">
        <v>0.42326354999999999</v>
      </c>
    </row>
    <row r="24" spans="1:2" x14ac:dyDescent="0.2">
      <c r="A24" s="1" t="s">
        <v>553</v>
      </c>
      <c r="B24" s="1">
        <v>8.7226440000000002E-2</v>
      </c>
    </row>
    <row r="25" spans="1:2" x14ac:dyDescent="0.2">
      <c r="A25" s="1" t="s">
        <v>550</v>
      </c>
      <c r="B25" s="1">
        <v>0.26473256000000001</v>
      </c>
    </row>
    <row r="26" spans="1:2" x14ac:dyDescent="0.2">
      <c r="A26" s="1" t="s">
        <v>551</v>
      </c>
      <c r="B26" s="1">
        <v>0.22477744</v>
      </c>
    </row>
    <row r="27" spans="1:2" x14ac:dyDescent="0.2">
      <c r="A27" s="1" t="s">
        <v>573</v>
      </c>
      <c r="B27" s="1">
        <v>0.99</v>
      </c>
    </row>
    <row r="28" spans="1:2" x14ac:dyDescent="0.2">
      <c r="A28" s="1" t="s">
        <v>575</v>
      </c>
      <c r="B28" s="1">
        <v>0.01</v>
      </c>
    </row>
    <row r="29" spans="1:2" x14ac:dyDescent="0.2">
      <c r="A29" s="1" t="s">
        <v>574</v>
      </c>
      <c r="B29" s="1">
        <v>0</v>
      </c>
    </row>
    <row r="30" spans="1:2" x14ac:dyDescent="0.2">
      <c r="A30" s="1" t="s">
        <v>570</v>
      </c>
      <c r="B30" s="1">
        <v>0.05</v>
      </c>
    </row>
    <row r="31" spans="1:2" x14ac:dyDescent="0.2">
      <c r="A31" s="1" t="s">
        <v>572</v>
      </c>
      <c r="B31" s="1">
        <v>0.01</v>
      </c>
    </row>
    <row r="32" spans="1:2" x14ac:dyDescent="0.2">
      <c r="A32" s="1" t="s">
        <v>571</v>
      </c>
      <c r="B32" s="1">
        <v>0.94</v>
      </c>
    </row>
    <row r="33" spans="1:2" x14ac:dyDescent="0.2">
      <c r="A33" s="1" t="s">
        <v>566</v>
      </c>
      <c r="B33" s="1">
        <v>5.7111040000000002E-2</v>
      </c>
    </row>
    <row r="34" spans="1:2" x14ac:dyDescent="0.2">
      <c r="A34" s="1" t="s">
        <v>569</v>
      </c>
      <c r="B34" s="1">
        <v>0.79540971999999999</v>
      </c>
    </row>
    <row r="35" spans="1:2" x14ac:dyDescent="0.2">
      <c r="A35" s="1" t="s">
        <v>567</v>
      </c>
      <c r="B35" s="1">
        <v>0.14747924000000001</v>
      </c>
    </row>
    <row r="36" spans="1:2" x14ac:dyDescent="0.2">
      <c r="A36" s="1" t="s">
        <v>568</v>
      </c>
      <c r="B36" s="1">
        <v>0</v>
      </c>
    </row>
    <row r="37" spans="1:2" x14ac:dyDescent="0.2">
      <c r="A37" s="1" t="s">
        <v>563</v>
      </c>
      <c r="B37" s="1">
        <v>1.8140139999999999E-2</v>
      </c>
    </row>
    <row r="38" spans="1:2" x14ac:dyDescent="0.2">
      <c r="A38" s="1" t="s">
        <v>564</v>
      </c>
      <c r="B38" s="1">
        <v>0</v>
      </c>
    </row>
    <row r="39" spans="1:2" x14ac:dyDescent="0.2">
      <c r="A39" s="1" t="s">
        <v>565</v>
      </c>
      <c r="B39" s="1">
        <v>0.98185986000000003</v>
      </c>
    </row>
    <row r="40" spans="1:2" x14ac:dyDescent="0.2">
      <c r="A40" s="1" t="s">
        <v>554</v>
      </c>
      <c r="B40" s="1">
        <v>0.14996110000000001</v>
      </c>
    </row>
    <row r="41" spans="1:2" x14ac:dyDescent="0.2">
      <c r="A41" s="1" t="s">
        <v>556</v>
      </c>
      <c r="B41" s="1">
        <v>3.30715E-3</v>
      </c>
    </row>
    <row r="42" spans="1:2" x14ac:dyDescent="0.2">
      <c r="A42" s="1" t="s">
        <v>555</v>
      </c>
      <c r="B42" s="1">
        <v>0.84673173999999995</v>
      </c>
    </row>
    <row r="43" spans="1:2" x14ac:dyDescent="0.2">
      <c r="A43" s="1" t="s">
        <v>581</v>
      </c>
      <c r="B43" s="1">
        <v>1548618.74</v>
      </c>
    </row>
    <row r="44" spans="1:2" x14ac:dyDescent="0.2">
      <c r="A44" s="1" t="s">
        <v>586</v>
      </c>
      <c r="B44" s="1">
        <v>12622.646000000001</v>
      </c>
    </row>
    <row r="45" spans="1:2" x14ac:dyDescent="0.2">
      <c r="A45" s="1" t="s">
        <v>558</v>
      </c>
      <c r="B45" s="1">
        <v>2.8274440000000001E-2</v>
      </c>
    </row>
    <row r="46" spans="1:2" x14ac:dyDescent="0.2">
      <c r="A46" s="1" t="s">
        <v>557</v>
      </c>
      <c r="B46" s="1">
        <v>0.97172557000000004</v>
      </c>
    </row>
    <row r="47" spans="1:2" x14ac:dyDescent="0.2">
      <c r="A47" s="1" t="s">
        <v>583</v>
      </c>
      <c r="B47" s="1">
        <v>120091.42200000001</v>
      </c>
    </row>
    <row r="48" spans="1:2" x14ac:dyDescent="0.2">
      <c r="A48" s="1" t="s">
        <v>577</v>
      </c>
      <c r="B48" s="1">
        <v>2099.9540099999999</v>
      </c>
    </row>
    <row r="49" spans="1:2" x14ac:dyDescent="0.2">
      <c r="A49" s="1" t="s">
        <v>906</v>
      </c>
      <c r="B49" s="1">
        <v>1749719.19</v>
      </c>
    </row>
    <row r="50" spans="1:2" x14ac:dyDescent="0.2">
      <c r="A50" s="1" t="s">
        <v>965</v>
      </c>
      <c r="B50" s="1">
        <v>1805050.7</v>
      </c>
    </row>
    <row r="51" spans="1:2" x14ac:dyDescent="0.2">
      <c r="A51" s="1" t="s">
        <v>490</v>
      </c>
      <c r="B51" s="1">
        <v>3651.6709599999999</v>
      </c>
    </row>
    <row r="52" spans="1:2" x14ac:dyDescent="0.2">
      <c r="A52" s="1" t="s">
        <v>491</v>
      </c>
      <c r="B52" s="1">
        <v>53.664467899999998</v>
      </c>
    </row>
    <row r="53" spans="1:2" x14ac:dyDescent="0.2">
      <c r="A53" s="1" t="s">
        <v>492</v>
      </c>
      <c r="B53" s="1">
        <v>100.62369700000001</v>
      </c>
    </row>
    <row r="54" spans="1:2" x14ac:dyDescent="0.2">
      <c r="A54" s="1" t="s">
        <v>515</v>
      </c>
      <c r="B54" s="1">
        <v>97800</v>
      </c>
    </row>
    <row r="55" spans="1:2" x14ac:dyDescent="0.2">
      <c r="A55" s="1" t="s">
        <v>496</v>
      </c>
      <c r="B55" s="1">
        <v>5.6384575799999999</v>
      </c>
    </row>
    <row r="56" spans="1:2" x14ac:dyDescent="0.2">
      <c r="A56" s="1" t="s">
        <v>494</v>
      </c>
      <c r="B56" s="1">
        <v>1.4030778399999999</v>
      </c>
    </row>
    <row r="57" spans="1:2" x14ac:dyDescent="0.2">
      <c r="A57" s="1" t="s">
        <v>498</v>
      </c>
      <c r="B57" s="1">
        <v>55.737062299999998</v>
      </c>
    </row>
    <row r="58" spans="1:2" x14ac:dyDescent="0.2">
      <c r="A58" s="1" t="s">
        <v>493</v>
      </c>
      <c r="B58" s="1">
        <v>15.8095569</v>
      </c>
    </row>
    <row r="59" spans="1:2" x14ac:dyDescent="0.2">
      <c r="A59" s="1" t="s">
        <v>497</v>
      </c>
      <c r="B59" s="1">
        <v>5.7955004499999996</v>
      </c>
    </row>
    <row r="60" spans="1:2" x14ac:dyDescent="0.2">
      <c r="A60" s="1" t="s">
        <v>495</v>
      </c>
      <c r="B60" s="1">
        <v>9.9875938600000005</v>
      </c>
    </row>
    <row r="61" spans="1:2" x14ac:dyDescent="0.2">
      <c r="A61" s="1" t="s">
        <v>316</v>
      </c>
      <c r="B61" s="1">
        <v>5320</v>
      </c>
    </row>
    <row r="62" spans="1:2" x14ac:dyDescent="0.2">
      <c r="A62" s="1" t="s">
        <v>601</v>
      </c>
      <c r="B62" s="1">
        <v>0.47578267000000002</v>
      </c>
    </row>
    <row r="63" spans="1:2" x14ac:dyDescent="0.2">
      <c r="A63" s="1" t="s">
        <v>854</v>
      </c>
      <c r="B63" s="1">
        <v>638.85599999999999</v>
      </c>
    </row>
    <row r="64" spans="1:2" x14ac:dyDescent="0.2">
      <c r="A64" s="1" t="s">
        <v>608</v>
      </c>
      <c r="B64" s="1">
        <v>274719.54499999998</v>
      </c>
    </row>
    <row r="65" spans="1:2" x14ac:dyDescent="0.2">
      <c r="A65" s="1" t="s">
        <v>610</v>
      </c>
      <c r="B65" s="1">
        <v>61308.29</v>
      </c>
    </row>
    <row r="66" spans="1:2" x14ac:dyDescent="0.2">
      <c r="A66" s="1" t="s">
        <v>602</v>
      </c>
      <c r="B66" s="1">
        <v>0.52421733000000004</v>
      </c>
    </row>
    <row r="67" spans="1:2" x14ac:dyDescent="0.2">
      <c r="A67" s="1" t="s">
        <v>614</v>
      </c>
      <c r="B67" s="1">
        <v>1551847.14</v>
      </c>
    </row>
    <row r="68" spans="1:2" x14ac:dyDescent="0.2">
      <c r="A68" s="1" t="s">
        <v>616</v>
      </c>
      <c r="B68" s="1">
        <v>1077077.69</v>
      </c>
    </row>
    <row r="69" spans="1:2" x14ac:dyDescent="0.2">
      <c r="A69" s="1" t="s">
        <v>615</v>
      </c>
      <c r="B69" s="1">
        <v>2703600.03</v>
      </c>
    </row>
    <row r="70" spans="1:2" x14ac:dyDescent="0.2">
      <c r="A70" s="1" t="s">
        <v>617</v>
      </c>
      <c r="B70" s="1">
        <v>2188162.4900000002</v>
      </c>
    </row>
    <row r="71" spans="1:2" x14ac:dyDescent="0.2">
      <c r="A71" s="1" t="s">
        <v>618</v>
      </c>
      <c r="B71" s="1">
        <v>0</v>
      </c>
    </row>
    <row r="72" spans="1:2" x14ac:dyDescent="0.2">
      <c r="A72" s="1" t="s">
        <v>598</v>
      </c>
      <c r="B72" s="1">
        <v>0</v>
      </c>
    </row>
    <row r="73" spans="1:2" x14ac:dyDescent="0.2">
      <c r="A73" s="1" t="s">
        <v>599</v>
      </c>
      <c r="B73" s="1">
        <v>0</v>
      </c>
    </row>
    <row r="74" spans="1:2" x14ac:dyDescent="0.2">
      <c r="A74" s="1" t="s">
        <v>600</v>
      </c>
      <c r="B74" s="1">
        <v>1</v>
      </c>
    </row>
    <row r="75" spans="1:2" x14ac:dyDescent="0.2">
      <c r="A75" s="1" t="s">
        <v>622</v>
      </c>
      <c r="B75" s="1">
        <v>0</v>
      </c>
    </row>
    <row r="76" spans="1:2" x14ac:dyDescent="0.2">
      <c r="A76" s="1" t="s">
        <v>624</v>
      </c>
      <c r="B76" s="1">
        <v>0</v>
      </c>
    </row>
    <row r="77" spans="1:2" x14ac:dyDescent="0.2">
      <c r="A77" s="1" t="s">
        <v>623</v>
      </c>
      <c r="B77" s="1">
        <v>0</v>
      </c>
    </row>
    <row r="78" spans="1:2" x14ac:dyDescent="0.2">
      <c r="A78" s="1" t="s">
        <v>317</v>
      </c>
      <c r="B78" s="1">
        <v>1789</v>
      </c>
    </row>
    <row r="79" spans="1:2" x14ac:dyDescent="0.2">
      <c r="A79" s="1" t="s">
        <v>318</v>
      </c>
      <c r="B79" s="1">
        <v>1934.77079</v>
      </c>
    </row>
    <row r="80" spans="1:2" x14ac:dyDescent="0.2">
      <c r="A80" s="1" t="s">
        <v>319</v>
      </c>
      <c r="B80" s="1">
        <v>4000</v>
      </c>
    </row>
    <row r="81" spans="1:2" x14ac:dyDescent="0.2">
      <c r="A81" s="1" t="s">
        <v>320</v>
      </c>
      <c r="B81" s="1">
        <v>1126</v>
      </c>
    </row>
    <row r="82" spans="1:2" x14ac:dyDescent="0.2">
      <c r="A82" s="1" t="s">
        <v>321</v>
      </c>
      <c r="B82" s="1">
        <v>7762.8889900000004</v>
      </c>
    </row>
    <row r="83" spans="1:2" x14ac:dyDescent="0.2">
      <c r="A83" s="1" t="s">
        <v>607</v>
      </c>
      <c r="B83" s="1">
        <v>644007.61600000004</v>
      </c>
    </row>
    <row r="84" spans="1:2" x14ac:dyDescent="0.2">
      <c r="A84" s="1" t="s">
        <v>322</v>
      </c>
      <c r="B84" s="1">
        <v>2901.7172599999999</v>
      </c>
    </row>
    <row r="85" spans="1:2" x14ac:dyDescent="0.2">
      <c r="A85" s="1" t="s">
        <v>323</v>
      </c>
      <c r="B85" s="1">
        <v>1815.5553299999999</v>
      </c>
    </row>
    <row r="86" spans="1:2" x14ac:dyDescent="0.2">
      <c r="A86" s="1" t="s">
        <v>324</v>
      </c>
      <c r="B86" s="1">
        <v>7133.1867300000004</v>
      </c>
    </row>
    <row r="87" spans="1:2" x14ac:dyDescent="0.2">
      <c r="A87" s="1" t="s">
        <v>325</v>
      </c>
      <c r="B87" s="1">
        <v>8000</v>
      </c>
    </row>
    <row r="88" spans="1:2" x14ac:dyDescent="0.2">
      <c r="A88" s="1" t="s">
        <v>606</v>
      </c>
      <c r="B88" s="1">
        <v>472211.23700000002</v>
      </c>
    </row>
    <row r="89" spans="1:2" x14ac:dyDescent="0.2">
      <c r="A89" s="1" t="s">
        <v>326</v>
      </c>
      <c r="B89" s="1">
        <v>4100</v>
      </c>
    </row>
    <row r="90" spans="1:2" x14ac:dyDescent="0.2">
      <c r="A90" s="1" t="s">
        <v>327</v>
      </c>
      <c r="B90" s="1">
        <v>1520.8376599999999</v>
      </c>
    </row>
    <row r="91" spans="1:2" x14ac:dyDescent="0.2">
      <c r="A91" s="1" t="s">
        <v>328</v>
      </c>
      <c r="B91" s="1">
        <v>1783.8779199999999</v>
      </c>
    </row>
    <row r="92" spans="1:2" x14ac:dyDescent="0.2">
      <c r="A92" s="1" t="s">
        <v>329</v>
      </c>
      <c r="B92" s="1">
        <v>1934.77079</v>
      </c>
    </row>
    <row r="93" spans="1:2" x14ac:dyDescent="0.2">
      <c r="A93" s="1" t="s">
        <v>330</v>
      </c>
      <c r="B93" s="1">
        <v>4000</v>
      </c>
    </row>
    <row r="94" spans="1:2" x14ac:dyDescent="0.2">
      <c r="A94" s="1" t="s">
        <v>331</v>
      </c>
      <c r="B94" s="1">
        <v>1520.8376599999999</v>
      </c>
    </row>
    <row r="95" spans="1:2" x14ac:dyDescent="0.2">
      <c r="A95" s="1" t="s">
        <v>332</v>
      </c>
      <c r="B95" s="1">
        <v>5400</v>
      </c>
    </row>
    <row r="96" spans="1:2" x14ac:dyDescent="0.2">
      <c r="A96" s="1" t="s">
        <v>333</v>
      </c>
      <c r="B96" s="1">
        <v>2743.6753800000001</v>
      </c>
    </row>
    <row r="97" spans="1:2" x14ac:dyDescent="0.2">
      <c r="A97" s="1" t="s">
        <v>334</v>
      </c>
      <c r="B97" s="1">
        <v>4038.74845</v>
      </c>
    </row>
    <row r="98" spans="1:2" x14ac:dyDescent="0.2">
      <c r="A98" s="1" t="s">
        <v>335</v>
      </c>
      <c r="B98" s="1">
        <v>1934.77079</v>
      </c>
    </row>
    <row r="99" spans="1:2" x14ac:dyDescent="0.2">
      <c r="A99" s="1" t="s">
        <v>336</v>
      </c>
      <c r="B99" s="1">
        <v>7500</v>
      </c>
    </row>
    <row r="100" spans="1:2" x14ac:dyDescent="0.2">
      <c r="A100" s="1" t="s">
        <v>337</v>
      </c>
      <c r="B100" s="1">
        <v>2951.1932099999999</v>
      </c>
    </row>
    <row r="101" spans="1:2" x14ac:dyDescent="0.2">
      <c r="A101" s="1" t="s">
        <v>338</v>
      </c>
      <c r="B101" s="1">
        <v>2101.2654699999998</v>
      </c>
    </row>
    <row r="102" spans="1:2" x14ac:dyDescent="0.2">
      <c r="A102" s="1" t="s">
        <v>603</v>
      </c>
      <c r="B102" s="1">
        <v>891250.027</v>
      </c>
    </row>
    <row r="103" spans="1:2" x14ac:dyDescent="0.2">
      <c r="A103" s="1" t="s">
        <v>605</v>
      </c>
      <c r="B103" s="1">
        <v>3203823.01</v>
      </c>
    </row>
    <row r="104" spans="1:2" x14ac:dyDescent="0.2">
      <c r="A104" s="1" t="s">
        <v>604</v>
      </c>
      <c r="B104" s="1">
        <v>2323650.33</v>
      </c>
    </row>
    <row r="105" spans="1:2" x14ac:dyDescent="0.2">
      <c r="A105" s="1" t="s">
        <v>609</v>
      </c>
      <c r="B105" s="1">
        <v>0</v>
      </c>
    </row>
    <row r="106" spans="1:2" x14ac:dyDescent="0.2">
      <c r="A106" s="1" t="s">
        <v>476</v>
      </c>
      <c r="B106" s="1">
        <v>0.10277778</v>
      </c>
    </row>
    <row r="107" spans="1:2" x14ac:dyDescent="0.2">
      <c r="A107" s="1" t="s">
        <v>475</v>
      </c>
      <c r="B107" s="1">
        <v>8.5000000000000006E-2</v>
      </c>
    </row>
    <row r="108" spans="1:2" x14ac:dyDescent="0.2">
      <c r="A108" s="1" t="s">
        <v>480</v>
      </c>
      <c r="B108" s="1">
        <v>8.5000000000000006E-2</v>
      </c>
    </row>
    <row r="109" spans="1:2" x14ac:dyDescent="0.2">
      <c r="A109" s="1" t="s">
        <v>481</v>
      </c>
      <c r="B109" s="1">
        <v>8.7222220000000003E-2</v>
      </c>
    </row>
    <row r="110" spans="1:2" x14ac:dyDescent="0.2">
      <c r="A110" s="1" t="s">
        <v>482</v>
      </c>
      <c r="B110" s="1">
        <v>7.7399999999999997E-2</v>
      </c>
    </row>
    <row r="111" spans="1:2" x14ac:dyDescent="0.2">
      <c r="A111" s="1" t="s">
        <v>489</v>
      </c>
      <c r="B111" s="1">
        <v>9.6774189999999996E-2</v>
      </c>
    </row>
    <row r="112" spans="1:2" x14ac:dyDescent="0.2">
      <c r="A112" s="1" t="s">
        <v>486</v>
      </c>
      <c r="B112" s="1">
        <v>0</v>
      </c>
    </row>
    <row r="113" spans="1:2" x14ac:dyDescent="0.2">
      <c r="A113" s="1" t="s">
        <v>487</v>
      </c>
      <c r="B113" s="1">
        <v>0</v>
      </c>
    </row>
    <row r="114" spans="1:2" x14ac:dyDescent="0.2">
      <c r="A114" s="1" t="s">
        <v>488</v>
      </c>
      <c r="B114" s="1">
        <v>7.8E-2</v>
      </c>
    </row>
    <row r="115" spans="1:2" x14ac:dyDescent="0.2">
      <c r="A115" s="1" t="s">
        <v>483</v>
      </c>
      <c r="B115" s="1">
        <v>7.1499999999999994E-2</v>
      </c>
    </row>
    <row r="116" spans="1:2" x14ac:dyDescent="0.2">
      <c r="A116" s="1" t="s">
        <v>477</v>
      </c>
      <c r="B116" s="1">
        <v>0.10416667</v>
      </c>
    </row>
    <row r="117" spans="1:2" x14ac:dyDescent="0.2">
      <c r="A117" s="1" t="s">
        <v>484</v>
      </c>
      <c r="B117" s="1">
        <v>7.8055559999999996E-2</v>
      </c>
    </row>
    <row r="118" spans="1:2" x14ac:dyDescent="0.2">
      <c r="A118" s="1" t="s">
        <v>485</v>
      </c>
      <c r="B118" s="1">
        <v>6.6699999999999995E-2</v>
      </c>
    </row>
    <row r="119" spans="1:2" x14ac:dyDescent="0.2">
      <c r="A119" s="1" t="s">
        <v>474</v>
      </c>
      <c r="B119" s="1">
        <v>6.6666669999999997E-2</v>
      </c>
    </row>
    <row r="120" spans="1:2" x14ac:dyDescent="0.2">
      <c r="A120" s="1" t="s">
        <v>478</v>
      </c>
      <c r="B120" s="1">
        <v>8.1944439999999993E-2</v>
      </c>
    </row>
    <row r="121" spans="1:2" x14ac:dyDescent="0.2">
      <c r="A121" s="1" t="s">
        <v>479</v>
      </c>
      <c r="B121" s="1">
        <v>6.4479999999999996E-2</v>
      </c>
    </row>
    <row r="122" spans="1:2" x14ac:dyDescent="0.2">
      <c r="A122" s="1" t="s">
        <v>339</v>
      </c>
      <c r="B122" s="1">
        <v>1361.35635</v>
      </c>
    </row>
    <row r="123" spans="1:2" x14ac:dyDescent="0.2">
      <c r="A123" s="1" t="s">
        <v>549</v>
      </c>
      <c r="B123" s="1">
        <v>2</v>
      </c>
    </row>
    <row r="124" spans="1:2" x14ac:dyDescent="0.2">
      <c r="A124" s="1" t="s">
        <v>545</v>
      </c>
      <c r="B124" s="1">
        <v>0.1</v>
      </c>
    </row>
    <row r="125" spans="1:2" x14ac:dyDescent="0.2">
      <c r="A125" s="1" t="s">
        <v>548</v>
      </c>
      <c r="B125" s="1">
        <v>1.1000000000000001</v>
      </c>
    </row>
    <row r="126" spans="1:2" x14ac:dyDescent="0.2">
      <c r="A126" s="1" t="s">
        <v>546</v>
      </c>
      <c r="B126" s="1">
        <v>0.4</v>
      </c>
    </row>
    <row r="127" spans="1:2" x14ac:dyDescent="0.2">
      <c r="A127" s="1" t="s">
        <v>547</v>
      </c>
      <c r="B127" s="1">
        <v>0.7</v>
      </c>
    </row>
    <row r="128" spans="1:2" x14ac:dyDescent="0.2">
      <c r="A128" s="1" t="s">
        <v>544</v>
      </c>
      <c r="B128" s="1">
        <v>3.4</v>
      </c>
    </row>
    <row r="129" spans="1:2" x14ac:dyDescent="0.2">
      <c r="A129" s="1" t="s">
        <v>540</v>
      </c>
      <c r="B129" s="1">
        <v>1.3</v>
      </c>
    </row>
    <row r="130" spans="1:2" x14ac:dyDescent="0.2">
      <c r="A130" s="1" t="s">
        <v>543</v>
      </c>
      <c r="B130" s="1">
        <v>2.2999999999999998</v>
      </c>
    </row>
    <row r="131" spans="1:2" x14ac:dyDescent="0.2">
      <c r="A131" s="1" t="s">
        <v>541</v>
      </c>
      <c r="B131" s="1">
        <v>1.7</v>
      </c>
    </row>
    <row r="132" spans="1:2" x14ac:dyDescent="0.2">
      <c r="A132" s="1" t="s">
        <v>542</v>
      </c>
      <c r="B132" s="1">
        <v>2</v>
      </c>
    </row>
    <row r="133" spans="1:2" x14ac:dyDescent="0.2">
      <c r="A133" s="1" t="s">
        <v>672</v>
      </c>
      <c r="B133" s="1">
        <v>283694.34399999998</v>
      </c>
    </row>
    <row r="134" spans="1:2" x14ac:dyDescent="0.2">
      <c r="A134" s="1" t="s">
        <v>643</v>
      </c>
      <c r="B134" s="1">
        <v>0.14118834999999999</v>
      </c>
    </row>
    <row r="135" spans="1:2" x14ac:dyDescent="0.2">
      <c r="A135" s="1" t="s">
        <v>642</v>
      </c>
      <c r="B135" s="1">
        <v>0.85881165000000004</v>
      </c>
    </row>
    <row r="136" spans="1:2" x14ac:dyDescent="0.2">
      <c r="A136" s="1" t="s">
        <v>641</v>
      </c>
      <c r="B136" s="1">
        <v>0.20589739000000001</v>
      </c>
    </row>
    <row r="137" spans="1:2" x14ac:dyDescent="0.2">
      <c r="A137" s="1" t="s">
        <v>640</v>
      </c>
      <c r="B137" s="1">
        <v>0.79410261999999998</v>
      </c>
    </row>
    <row r="138" spans="1:2" x14ac:dyDescent="0.2">
      <c r="A138" s="1" t="s">
        <v>668</v>
      </c>
      <c r="B138" s="1">
        <v>2540383.44</v>
      </c>
    </row>
    <row r="139" spans="1:2" x14ac:dyDescent="0.2">
      <c r="A139" s="1" t="s">
        <v>630</v>
      </c>
      <c r="B139" s="1">
        <v>0.49576766999999999</v>
      </c>
    </row>
    <row r="140" spans="1:2" x14ac:dyDescent="0.2">
      <c r="A140" s="1" t="s">
        <v>625</v>
      </c>
      <c r="B140" s="1">
        <v>0.12814159999999999</v>
      </c>
    </row>
    <row r="141" spans="1:2" x14ac:dyDescent="0.2">
      <c r="A141" s="1" t="s">
        <v>626</v>
      </c>
      <c r="B141" s="1">
        <v>2.2136449999999998E-2</v>
      </c>
    </row>
    <row r="142" spans="1:2" x14ac:dyDescent="0.2">
      <c r="A142" s="1" t="s">
        <v>627</v>
      </c>
      <c r="B142" s="1">
        <v>0.13018840000000001</v>
      </c>
    </row>
    <row r="143" spans="1:2" x14ac:dyDescent="0.2">
      <c r="A143" s="1" t="s">
        <v>628</v>
      </c>
      <c r="B143" s="1">
        <v>2.9721750000000002E-2</v>
      </c>
    </row>
    <row r="144" spans="1:2" x14ac:dyDescent="0.2">
      <c r="A144" s="1" t="s">
        <v>629</v>
      </c>
      <c r="B144" s="1">
        <v>0.19404413000000001</v>
      </c>
    </row>
    <row r="145" spans="1:2" x14ac:dyDescent="0.2">
      <c r="A145" s="1" t="s">
        <v>657</v>
      </c>
      <c r="B145" s="1">
        <v>7.3202420000000004E-2</v>
      </c>
    </row>
    <row r="146" spans="1:2" x14ac:dyDescent="0.2">
      <c r="A146" s="1" t="s">
        <v>658</v>
      </c>
      <c r="B146" s="1">
        <v>8.8592050000000006E-2</v>
      </c>
    </row>
    <row r="147" spans="1:2" x14ac:dyDescent="0.2">
      <c r="A147" s="1" t="s">
        <v>659</v>
      </c>
      <c r="B147" s="1">
        <v>6.5878989999999998E-2</v>
      </c>
    </row>
    <row r="148" spans="1:2" x14ac:dyDescent="0.2">
      <c r="A148" s="1" t="s">
        <v>660</v>
      </c>
      <c r="B148" s="1">
        <v>0.26444486</v>
      </c>
    </row>
    <row r="149" spans="1:2" x14ac:dyDescent="0.2">
      <c r="A149" s="1" t="s">
        <v>661</v>
      </c>
      <c r="B149" s="1">
        <v>4.6084350000000003E-2</v>
      </c>
    </row>
    <row r="150" spans="1:2" x14ac:dyDescent="0.2">
      <c r="A150" s="1" t="s">
        <v>662</v>
      </c>
      <c r="B150" s="1">
        <v>0.29735643</v>
      </c>
    </row>
    <row r="151" spans="1:2" x14ac:dyDescent="0.2">
      <c r="A151" s="1" t="s">
        <v>663</v>
      </c>
      <c r="B151" s="1">
        <v>7.0000000000000007E-2</v>
      </c>
    </row>
    <row r="152" spans="1:2" x14ac:dyDescent="0.2">
      <c r="A152" s="1" t="s">
        <v>664</v>
      </c>
      <c r="B152" s="1">
        <v>9.4440899999999994E-2</v>
      </c>
    </row>
    <row r="153" spans="1:2" x14ac:dyDescent="0.2">
      <c r="A153" s="1" t="s">
        <v>651</v>
      </c>
      <c r="B153" s="1">
        <v>0.71</v>
      </c>
    </row>
    <row r="154" spans="1:2" x14ac:dyDescent="0.2">
      <c r="A154" s="1" t="s">
        <v>652</v>
      </c>
      <c r="B154" s="1">
        <v>0.19</v>
      </c>
    </row>
    <row r="155" spans="1:2" x14ac:dyDescent="0.2">
      <c r="A155" s="1" t="s">
        <v>653</v>
      </c>
      <c r="B155" s="1">
        <v>0.1</v>
      </c>
    </row>
    <row r="156" spans="1:2" x14ac:dyDescent="0.2">
      <c r="A156" s="1" t="s">
        <v>665</v>
      </c>
      <c r="B156" s="1">
        <v>0.98</v>
      </c>
    </row>
    <row r="157" spans="1:2" x14ac:dyDescent="0.2">
      <c r="A157" s="1" t="s">
        <v>667</v>
      </c>
      <c r="B157" s="1">
        <v>0</v>
      </c>
    </row>
    <row r="158" spans="1:2" x14ac:dyDescent="0.2">
      <c r="A158" s="1" t="s">
        <v>666</v>
      </c>
      <c r="B158" s="1">
        <v>0.02</v>
      </c>
    </row>
    <row r="159" spans="1:2" x14ac:dyDescent="0.2">
      <c r="A159" s="1" t="s">
        <v>655</v>
      </c>
      <c r="B159" s="1">
        <v>0.16</v>
      </c>
    </row>
    <row r="160" spans="1:2" x14ac:dyDescent="0.2">
      <c r="A160" s="1" t="s">
        <v>654</v>
      </c>
      <c r="B160" s="1">
        <v>0.83</v>
      </c>
    </row>
    <row r="161" spans="1:2" x14ac:dyDescent="0.2">
      <c r="A161" s="1" t="s">
        <v>656</v>
      </c>
      <c r="B161" s="1">
        <v>0.01</v>
      </c>
    </row>
    <row r="162" spans="1:2" x14ac:dyDescent="0.2">
      <c r="A162" s="1" t="s">
        <v>647</v>
      </c>
      <c r="B162" s="1">
        <v>0.49585675000000001</v>
      </c>
    </row>
    <row r="163" spans="1:2" x14ac:dyDescent="0.2">
      <c r="A163" s="1" t="s">
        <v>648</v>
      </c>
      <c r="B163" s="1">
        <v>0.36538852999999999</v>
      </c>
    </row>
    <row r="164" spans="1:2" x14ac:dyDescent="0.2">
      <c r="A164" s="1" t="s">
        <v>650</v>
      </c>
      <c r="B164" s="1">
        <v>8.7951349999999998E-2</v>
      </c>
    </row>
    <row r="165" spans="1:2" x14ac:dyDescent="0.2">
      <c r="A165" s="1" t="s">
        <v>649</v>
      </c>
      <c r="B165" s="1">
        <v>5.0803359999999999E-2</v>
      </c>
    </row>
    <row r="166" spans="1:2" x14ac:dyDescent="0.2">
      <c r="A166" s="1" t="s">
        <v>644</v>
      </c>
      <c r="B166" s="1">
        <v>0.98202279000000003</v>
      </c>
    </row>
    <row r="167" spans="1:2" x14ac:dyDescent="0.2">
      <c r="A167" s="1" t="s">
        <v>646</v>
      </c>
      <c r="B167" s="1">
        <v>1.797721E-2</v>
      </c>
    </row>
    <row r="168" spans="1:2" x14ac:dyDescent="0.2">
      <c r="A168" s="1" t="s">
        <v>645</v>
      </c>
      <c r="B168" s="1">
        <v>0</v>
      </c>
    </row>
    <row r="169" spans="1:2" x14ac:dyDescent="0.2">
      <c r="A169" s="1" t="s">
        <v>669</v>
      </c>
      <c r="B169" s="1">
        <v>3346931.48</v>
      </c>
    </row>
    <row r="170" spans="1:2" x14ac:dyDescent="0.2">
      <c r="A170" s="1" t="s">
        <v>631</v>
      </c>
      <c r="B170" s="1">
        <v>0.12257423000000001</v>
      </c>
    </row>
    <row r="171" spans="1:2" x14ac:dyDescent="0.2">
      <c r="A171" s="1" t="s">
        <v>634</v>
      </c>
      <c r="B171" s="1">
        <v>2.8036000000000001E-4</v>
      </c>
    </row>
    <row r="172" spans="1:2" x14ac:dyDescent="0.2">
      <c r="A172" s="1" t="s">
        <v>632</v>
      </c>
      <c r="B172" s="1">
        <v>0.18383003000000001</v>
      </c>
    </row>
    <row r="173" spans="1:2" x14ac:dyDescent="0.2">
      <c r="A173" s="1" t="s">
        <v>633</v>
      </c>
      <c r="B173" s="1">
        <v>0.69331538000000004</v>
      </c>
    </row>
    <row r="174" spans="1:2" x14ac:dyDescent="0.2">
      <c r="A174" s="1" t="s">
        <v>674</v>
      </c>
      <c r="B174" s="1">
        <v>84712.792000000001</v>
      </c>
    </row>
    <row r="175" spans="1:2" x14ac:dyDescent="0.2">
      <c r="A175" s="1" t="s">
        <v>671</v>
      </c>
      <c r="B175" s="1">
        <v>1798443.69</v>
      </c>
    </row>
    <row r="176" spans="1:2" x14ac:dyDescent="0.2">
      <c r="A176" s="1" t="s">
        <v>639</v>
      </c>
      <c r="B176" s="1">
        <v>8.5799399999999994E-3</v>
      </c>
    </row>
    <row r="177" spans="1:2" x14ac:dyDescent="0.2">
      <c r="A177" s="1" t="s">
        <v>637</v>
      </c>
      <c r="B177" s="1">
        <v>0.13892492000000001</v>
      </c>
    </row>
    <row r="178" spans="1:2" x14ac:dyDescent="0.2">
      <c r="A178" s="1" t="s">
        <v>638</v>
      </c>
      <c r="B178" s="1">
        <v>0.85249514000000004</v>
      </c>
    </row>
    <row r="179" spans="1:2" x14ac:dyDescent="0.2">
      <c r="A179" s="1" t="s">
        <v>534</v>
      </c>
      <c r="B179" s="1">
        <v>0.2</v>
      </c>
    </row>
    <row r="180" spans="1:2" x14ac:dyDescent="0.2">
      <c r="A180" s="1" t="s">
        <v>535</v>
      </c>
      <c r="B180" s="1">
        <v>72800</v>
      </c>
    </row>
    <row r="181" spans="1:2" x14ac:dyDescent="0.2">
      <c r="A181" s="1" t="s">
        <v>526</v>
      </c>
      <c r="B181" s="1">
        <v>0.25</v>
      </c>
    </row>
    <row r="182" spans="1:2" x14ac:dyDescent="0.2">
      <c r="A182" s="1" t="s">
        <v>518</v>
      </c>
      <c r="B182" s="1">
        <v>18805974.600000001</v>
      </c>
    </row>
    <row r="183" spans="1:2" x14ac:dyDescent="0.2">
      <c r="A183" s="1" t="s">
        <v>504</v>
      </c>
      <c r="B183" s="1">
        <v>1.6337754499999999</v>
      </c>
    </row>
    <row r="184" spans="1:2" x14ac:dyDescent="0.2">
      <c r="A184" s="1" t="s">
        <v>760</v>
      </c>
      <c r="B184" s="1">
        <v>1</v>
      </c>
    </row>
    <row r="185" spans="1:2" x14ac:dyDescent="0.2">
      <c r="A185" s="1" t="s">
        <v>761</v>
      </c>
      <c r="B185" s="1"/>
    </row>
    <row r="186" spans="1:2" x14ac:dyDescent="0.2">
      <c r="A186" s="1" t="s">
        <v>791</v>
      </c>
      <c r="B186" s="1">
        <v>655395.02099999995</v>
      </c>
    </row>
    <row r="187" spans="1:2" x14ac:dyDescent="0.2">
      <c r="A187" s="1" t="s">
        <v>340</v>
      </c>
      <c r="B187" s="1">
        <v>4589.2536</v>
      </c>
    </row>
    <row r="188" spans="1:2" x14ac:dyDescent="0.2">
      <c r="A188" s="1" t="s">
        <v>792</v>
      </c>
      <c r="B188" s="1">
        <v>194933.973</v>
      </c>
    </row>
    <row r="189" spans="1:2" x14ac:dyDescent="0.2">
      <c r="A189" s="1" t="s">
        <v>341</v>
      </c>
      <c r="B189" s="1">
        <v>4589.2536</v>
      </c>
    </row>
    <row r="190" spans="1:2" x14ac:dyDescent="0.2">
      <c r="A190" s="1" t="s">
        <v>793</v>
      </c>
      <c r="B190" s="1">
        <v>577321.48100000003</v>
      </c>
    </row>
    <row r="191" spans="1:2" x14ac:dyDescent="0.2">
      <c r="A191" s="1" t="s">
        <v>342</v>
      </c>
      <c r="B191" s="1">
        <v>4568.8602499999997</v>
      </c>
    </row>
    <row r="192" spans="1:2" x14ac:dyDescent="0.2">
      <c r="A192" s="1" t="s">
        <v>796</v>
      </c>
      <c r="B192" s="1">
        <v>0</v>
      </c>
    </row>
    <row r="193" spans="1:2" x14ac:dyDescent="0.2">
      <c r="A193" s="1" t="s">
        <v>343</v>
      </c>
      <c r="B193" s="1">
        <v>8300</v>
      </c>
    </row>
    <row r="194" spans="1:2" x14ac:dyDescent="0.2">
      <c r="A194" s="1" t="s">
        <v>794</v>
      </c>
      <c r="B194" s="1">
        <v>500654.31599999999</v>
      </c>
    </row>
    <row r="195" spans="1:2" x14ac:dyDescent="0.2">
      <c r="A195" s="1" t="s">
        <v>344</v>
      </c>
      <c r="B195" s="1">
        <v>2225.3868000000002</v>
      </c>
    </row>
    <row r="196" spans="1:2" x14ac:dyDescent="0.2">
      <c r="A196" s="1" t="s">
        <v>795</v>
      </c>
      <c r="B196" s="1">
        <v>328706.68599999999</v>
      </c>
    </row>
    <row r="197" spans="1:2" x14ac:dyDescent="0.2">
      <c r="A197" s="1" t="s">
        <v>345</v>
      </c>
      <c r="B197" s="1">
        <v>2225.3868000000002</v>
      </c>
    </row>
    <row r="198" spans="1:2" x14ac:dyDescent="0.2">
      <c r="A198" s="1" t="s">
        <v>758</v>
      </c>
      <c r="B198" s="1">
        <v>1</v>
      </c>
    </row>
    <row r="199" spans="1:2" x14ac:dyDescent="0.2">
      <c r="A199" s="1" t="s">
        <v>759</v>
      </c>
      <c r="B199" s="1"/>
    </row>
    <row r="200" spans="1:2" x14ac:dyDescent="0.2">
      <c r="A200" s="1" t="s">
        <v>881</v>
      </c>
      <c r="B200" s="1">
        <v>0.89824943000000002</v>
      </c>
    </row>
    <row r="201" spans="1:2" x14ac:dyDescent="0.2">
      <c r="A201" s="1" t="s">
        <v>882</v>
      </c>
      <c r="B201" s="1"/>
    </row>
    <row r="202" spans="1:2" x14ac:dyDescent="0.2">
      <c r="A202" s="1" t="s">
        <v>883</v>
      </c>
      <c r="B202" s="1">
        <v>1</v>
      </c>
    </row>
    <row r="203" spans="1:2" x14ac:dyDescent="0.2">
      <c r="A203" s="1" t="s">
        <v>884</v>
      </c>
      <c r="B203" s="1"/>
    </row>
    <row r="204" spans="1:2" x14ac:dyDescent="0.2">
      <c r="A204" s="1" t="s">
        <v>885</v>
      </c>
      <c r="B204" s="1">
        <v>1</v>
      </c>
    </row>
    <row r="205" spans="1:2" x14ac:dyDescent="0.2">
      <c r="A205" s="1" t="s">
        <v>886</v>
      </c>
      <c r="B205" s="1"/>
    </row>
    <row r="206" spans="1:2" x14ac:dyDescent="0.2">
      <c r="A206" s="1" t="s">
        <v>887</v>
      </c>
      <c r="B206" s="1">
        <v>0.30820096000000002</v>
      </c>
    </row>
    <row r="207" spans="1:2" x14ac:dyDescent="0.2">
      <c r="A207" s="1" t="s">
        <v>888</v>
      </c>
      <c r="B207" s="1"/>
    </row>
    <row r="208" spans="1:2" x14ac:dyDescent="0.2">
      <c r="A208" s="1" t="s">
        <v>889</v>
      </c>
      <c r="B208" s="1">
        <v>0.16802549</v>
      </c>
    </row>
    <row r="209" spans="1:2" x14ac:dyDescent="0.2">
      <c r="A209" s="1" t="s">
        <v>890</v>
      </c>
      <c r="B209" s="1"/>
    </row>
    <row r="210" spans="1:2" x14ac:dyDescent="0.2">
      <c r="A210" s="1" t="s">
        <v>891</v>
      </c>
      <c r="B210" s="1">
        <v>1</v>
      </c>
    </row>
    <row r="211" spans="1:2" x14ac:dyDescent="0.2">
      <c r="A211" s="1" t="s">
        <v>892</v>
      </c>
      <c r="B211" s="1"/>
    </row>
    <row r="212" spans="1:2" x14ac:dyDescent="0.2">
      <c r="A212" s="1" t="s">
        <v>893</v>
      </c>
      <c r="B212" s="1">
        <v>1</v>
      </c>
    </row>
    <row r="213" spans="1:2" x14ac:dyDescent="0.2">
      <c r="A213" s="1" t="s">
        <v>894</v>
      </c>
      <c r="B213" s="1"/>
    </row>
    <row r="214" spans="1:2" x14ac:dyDescent="0.2">
      <c r="A214" s="1" t="s">
        <v>790</v>
      </c>
      <c r="B214" s="1">
        <v>0</v>
      </c>
    </row>
    <row r="215" spans="1:2" x14ac:dyDescent="0.2">
      <c r="A215" s="1" t="s">
        <v>789</v>
      </c>
      <c r="B215" s="1">
        <v>1</v>
      </c>
    </row>
    <row r="216" spans="1:2" x14ac:dyDescent="0.2">
      <c r="A216" s="1" t="s">
        <v>836</v>
      </c>
      <c r="B216" s="1">
        <v>0</v>
      </c>
    </row>
    <row r="217" spans="1:2" x14ac:dyDescent="0.2">
      <c r="A217" s="1" t="s">
        <v>835</v>
      </c>
      <c r="B217" s="1">
        <v>1</v>
      </c>
    </row>
    <row r="218" spans="1:2" x14ac:dyDescent="0.2">
      <c r="A218" s="1" t="s">
        <v>798</v>
      </c>
      <c r="B218" s="1">
        <v>50377.800199999998</v>
      </c>
    </row>
    <row r="219" spans="1:2" x14ac:dyDescent="0.2">
      <c r="A219" s="1" t="s">
        <v>346</v>
      </c>
      <c r="B219" s="1">
        <v>6000</v>
      </c>
    </row>
    <row r="220" spans="1:2" x14ac:dyDescent="0.2">
      <c r="A220" s="1" t="s">
        <v>800</v>
      </c>
      <c r="B220" s="1">
        <v>13103.4982</v>
      </c>
    </row>
    <row r="221" spans="1:2" x14ac:dyDescent="0.2">
      <c r="A221" s="1" t="s">
        <v>347</v>
      </c>
      <c r="B221" s="1">
        <v>6000</v>
      </c>
    </row>
    <row r="222" spans="1:2" x14ac:dyDescent="0.2">
      <c r="A222" s="1" t="s">
        <v>801</v>
      </c>
      <c r="B222" s="1">
        <v>0</v>
      </c>
    </row>
    <row r="223" spans="1:2" x14ac:dyDescent="0.2">
      <c r="A223" s="1" t="s">
        <v>348</v>
      </c>
      <c r="B223" s="1">
        <v>7900</v>
      </c>
    </row>
    <row r="224" spans="1:2" x14ac:dyDescent="0.2">
      <c r="A224" s="1" t="s">
        <v>797</v>
      </c>
      <c r="B224" s="1">
        <v>12064.164000000001</v>
      </c>
    </row>
    <row r="225" spans="1:2" x14ac:dyDescent="0.2">
      <c r="A225" s="1" t="s">
        <v>349</v>
      </c>
      <c r="B225" s="1">
        <v>6000</v>
      </c>
    </row>
    <row r="226" spans="1:2" x14ac:dyDescent="0.2">
      <c r="A226" s="1" t="s">
        <v>799</v>
      </c>
      <c r="B226" s="1">
        <v>105191.357</v>
      </c>
    </row>
    <row r="227" spans="1:2" x14ac:dyDescent="0.2">
      <c r="A227" s="1" t="s">
        <v>837</v>
      </c>
      <c r="B227" s="1">
        <v>24171087.899999999</v>
      </c>
    </row>
    <row r="228" spans="1:2" x14ac:dyDescent="0.2">
      <c r="A228" s="1" t="s">
        <v>222</v>
      </c>
      <c r="B228" s="1">
        <v>28.9</v>
      </c>
    </row>
    <row r="229" spans="1:2" x14ac:dyDescent="0.2">
      <c r="A229" s="1" t="s">
        <v>223</v>
      </c>
      <c r="B229" s="1">
        <v>83.5</v>
      </c>
    </row>
    <row r="230" spans="1:2" x14ac:dyDescent="0.2">
      <c r="A230" s="1" t="s">
        <v>224</v>
      </c>
      <c r="B230" s="1">
        <v>43</v>
      </c>
    </row>
    <row r="231" spans="1:2" x14ac:dyDescent="0.2">
      <c r="A231" s="1" t="s">
        <v>225</v>
      </c>
      <c r="B231" s="1">
        <v>47</v>
      </c>
    </row>
    <row r="232" spans="1:2" x14ac:dyDescent="0.2">
      <c r="A232" s="1" t="s">
        <v>226</v>
      </c>
      <c r="B232" s="1">
        <v>43</v>
      </c>
    </row>
    <row r="233" spans="1:2" x14ac:dyDescent="0.2">
      <c r="A233" s="1" t="s">
        <v>227</v>
      </c>
      <c r="B233" s="1">
        <v>47</v>
      </c>
    </row>
    <row r="234" spans="1:2" x14ac:dyDescent="0.2">
      <c r="A234" s="1" t="s">
        <v>458</v>
      </c>
      <c r="B234" s="1">
        <v>662371.46</v>
      </c>
    </row>
    <row r="235" spans="1:2" x14ac:dyDescent="0.2">
      <c r="A235" s="1" t="s">
        <v>456</v>
      </c>
      <c r="B235" s="1">
        <v>10186.42</v>
      </c>
    </row>
    <row r="236" spans="1:2" x14ac:dyDescent="0.2">
      <c r="A236" s="1" t="s">
        <v>580</v>
      </c>
      <c r="B236" s="1">
        <v>2338382.2999999998</v>
      </c>
    </row>
    <row r="237" spans="1:2" x14ac:dyDescent="0.2">
      <c r="A237" s="1" t="s">
        <v>585</v>
      </c>
      <c r="B237" s="1">
        <v>451990.549</v>
      </c>
    </row>
    <row r="238" spans="1:2" x14ac:dyDescent="0.2">
      <c r="A238" s="1" t="s">
        <v>582</v>
      </c>
      <c r="B238" s="1">
        <v>395132.07900000003</v>
      </c>
    </row>
    <row r="239" spans="1:2" x14ac:dyDescent="0.2">
      <c r="A239" s="1" t="s">
        <v>597</v>
      </c>
      <c r="B239" s="1">
        <v>62075.5841</v>
      </c>
    </row>
    <row r="240" spans="1:2" x14ac:dyDescent="0.2">
      <c r="A240" s="1" t="s">
        <v>872</v>
      </c>
      <c r="B240" s="1">
        <v>0.25233705000000001</v>
      </c>
    </row>
    <row r="241" spans="1:2" x14ac:dyDescent="0.2">
      <c r="A241" s="1" t="s">
        <v>870</v>
      </c>
      <c r="B241" s="1">
        <v>1199454.8</v>
      </c>
    </row>
    <row r="242" spans="1:2" x14ac:dyDescent="0.2">
      <c r="A242" s="1" t="s">
        <v>871</v>
      </c>
      <c r="B242" s="1">
        <v>796119.07700000005</v>
      </c>
    </row>
    <row r="243" spans="1:2" x14ac:dyDescent="0.2">
      <c r="A243" s="1" t="s">
        <v>873</v>
      </c>
      <c r="B243" s="1"/>
    </row>
    <row r="244" spans="1:2" x14ac:dyDescent="0.2">
      <c r="A244" s="1" t="s">
        <v>875</v>
      </c>
      <c r="B244" s="1">
        <v>115617.234</v>
      </c>
    </row>
    <row r="245" spans="1:2" x14ac:dyDescent="0.2">
      <c r="A245" s="1" t="s">
        <v>878</v>
      </c>
      <c r="B245" s="1">
        <v>0.27150800000000003</v>
      </c>
    </row>
    <row r="246" spans="1:2" x14ac:dyDescent="0.2">
      <c r="A246" s="1" t="s">
        <v>880</v>
      </c>
      <c r="B246" s="1"/>
    </row>
    <row r="247" spans="1:2" x14ac:dyDescent="0.2">
      <c r="A247" s="1" t="s">
        <v>879</v>
      </c>
      <c r="B247" s="1">
        <v>0.30931523999999999</v>
      </c>
    </row>
    <row r="248" spans="1:2" x14ac:dyDescent="0.2">
      <c r="A248" s="1" t="s">
        <v>286</v>
      </c>
      <c r="B248" s="1">
        <v>429756.81</v>
      </c>
    </row>
    <row r="249" spans="1:2" x14ac:dyDescent="0.2">
      <c r="A249" s="1" t="s">
        <v>287</v>
      </c>
      <c r="B249" s="1">
        <v>0</v>
      </c>
    </row>
    <row r="250" spans="1:2" x14ac:dyDescent="0.2">
      <c r="A250" s="1" t="s">
        <v>228</v>
      </c>
      <c r="B250" s="1">
        <v>50.818731499999998</v>
      </c>
    </row>
    <row r="251" spans="1:2" x14ac:dyDescent="0.2">
      <c r="A251" s="1" t="s">
        <v>350</v>
      </c>
      <c r="B251" s="1">
        <v>4589.2536</v>
      </c>
    </row>
    <row r="252" spans="1:2" x14ac:dyDescent="0.2">
      <c r="A252" s="1" t="s">
        <v>229</v>
      </c>
      <c r="B252" s="1">
        <v>17.169806000000001</v>
      </c>
    </row>
    <row r="253" spans="1:2" x14ac:dyDescent="0.2">
      <c r="A253" s="1" t="s">
        <v>230</v>
      </c>
      <c r="B253" s="1">
        <v>48.578528400000003</v>
      </c>
    </row>
    <row r="254" spans="1:2" x14ac:dyDescent="0.2">
      <c r="A254" s="1" t="s">
        <v>351</v>
      </c>
      <c r="B254" s="1">
        <v>8500</v>
      </c>
    </row>
    <row r="255" spans="1:2" x14ac:dyDescent="0.2">
      <c r="A255" s="1" t="s">
        <v>231</v>
      </c>
      <c r="B255" s="1">
        <v>12.2768573</v>
      </c>
    </row>
    <row r="256" spans="1:2" x14ac:dyDescent="0.2">
      <c r="A256" s="1" t="s">
        <v>393</v>
      </c>
      <c r="B256" s="1">
        <v>153611.943</v>
      </c>
    </row>
    <row r="257" spans="1:2" x14ac:dyDescent="0.2">
      <c r="A257" s="1" t="s">
        <v>288</v>
      </c>
      <c r="B257" s="1">
        <v>125460.842</v>
      </c>
    </row>
    <row r="258" spans="1:2" x14ac:dyDescent="0.2">
      <c r="A258" s="1" t="s">
        <v>394</v>
      </c>
      <c r="B258" s="1">
        <v>0</v>
      </c>
    </row>
    <row r="259" spans="1:2" x14ac:dyDescent="0.2">
      <c r="A259" s="1" t="s">
        <v>289</v>
      </c>
      <c r="B259" s="1">
        <v>0</v>
      </c>
    </row>
    <row r="260" spans="1:2" x14ac:dyDescent="0.2">
      <c r="A260" s="1" t="s">
        <v>232</v>
      </c>
      <c r="B260" s="1">
        <v>49.879817299999999</v>
      </c>
    </row>
    <row r="261" spans="1:2" x14ac:dyDescent="0.2">
      <c r="A261" s="1" t="s">
        <v>352</v>
      </c>
      <c r="B261" s="1">
        <v>4589.2536</v>
      </c>
    </row>
    <row r="262" spans="1:2" x14ac:dyDescent="0.2">
      <c r="A262" s="1" t="s">
        <v>233</v>
      </c>
      <c r="B262" s="1">
        <v>39.407375000000002</v>
      </c>
    </row>
    <row r="263" spans="1:2" x14ac:dyDescent="0.2">
      <c r="A263" s="1" t="s">
        <v>395</v>
      </c>
      <c r="B263" s="1">
        <v>124033.442</v>
      </c>
    </row>
    <row r="264" spans="1:2" x14ac:dyDescent="0.2">
      <c r="A264" s="1" t="s">
        <v>396</v>
      </c>
      <c r="B264" s="1">
        <v>0</v>
      </c>
    </row>
    <row r="265" spans="1:2" x14ac:dyDescent="0.2">
      <c r="A265" s="1" t="s">
        <v>234</v>
      </c>
      <c r="B265" s="1">
        <v>29.243843399999999</v>
      </c>
    </row>
    <row r="266" spans="1:2" x14ac:dyDescent="0.2">
      <c r="A266" s="1" t="s">
        <v>353</v>
      </c>
      <c r="B266" s="1">
        <v>2225.3868000000002</v>
      </c>
    </row>
    <row r="267" spans="1:2" x14ac:dyDescent="0.2">
      <c r="A267" s="1" t="s">
        <v>235</v>
      </c>
      <c r="B267" s="1">
        <v>39.620779200000001</v>
      </c>
    </row>
    <row r="268" spans="1:2" x14ac:dyDescent="0.2">
      <c r="A268" s="1" t="s">
        <v>397</v>
      </c>
      <c r="B268" s="1">
        <v>83058.661999999997</v>
      </c>
    </row>
    <row r="269" spans="1:2" x14ac:dyDescent="0.2">
      <c r="A269" s="1" t="s">
        <v>398</v>
      </c>
      <c r="B269" s="1">
        <v>0</v>
      </c>
    </row>
    <row r="270" spans="1:2" x14ac:dyDescent="0.2">
      <c r="A270" s="1" t="s">
        <v>236</v>
      </c>
      <c r="B270" s="1">
        <v>18.2217451</v>
      </c>
    </row>
    <row r="271" spans="1:2" x14ac:dyDescent="0.2">
      <c r="A271" s="1" t="s">
        <v>354</v>
      </c>
      <c r="B271" s="1">
        <v>2225.3868000000002</v>
      </c>
    </row>
    <row r="272" spans="1:2" x14ac:dyDescent="0.2">
      <c r="A272" s="1" t="s">
        <v>237</v>
      </c>
      <c r="B272" s="1">
        <v>44.986415000000001</v>
      </c>
    </row>
    <row r="273" spans="1:2" x14ac:dyDescent="0.2">
      <c r="A273" s="1" t="s">
        <v>238</v>
      </c>
      <c r="B273" s="1">
        <v>32.854719699999997</v>
      </c>
    </row>
    <row r="274" spans="1:2" x14ac:dyDescent="0.2">
      <c r="A274" s="1" t="s">
        <v>355</v>
      </c>
      <c r="B274" s="1">
        <v>2225.3868000000002</v>
      </c>
    </row>
    <row r="275" spans="1:2" x14ac:dyDescent="0.2">
      <c r="A275" s="1" t="s">
        <v>239</v>
      </c>
      <c r="B275" s="1">
        <v>25.7454483</v>
      </c>
    </row>
    <row r="276" spans="1:2" x14ac:dyDescent="0.2">
      <c r="A276" s="1" t="s">
        <v>240</v>
      </c>
      <c r="B276" s="1">
        <v>37</v>
      </c>
    </row>
    <row r="277" spans="1:2" x14ac:dyDescent="0.2">
      <c r="A277" s="1" t="s">
        <v>356</v>
      </c>
      <c r="B277" s="1">
        <v>5350</v>
      </c>
    </row>
    <row r="278" spans="1:2" x14ac:dyDescent="0.2">
      <c r="A278" s="1" t="s">
        <v>241</v>
      </c>
      <c r="B278" s="1">
        <v>14</v>
      </c>
    </row>
    <row r="279" spans="1:2" x14ac:dyDescent="0.2">
      <c r="A279" s="1" t="s">
        <v>290</v>
      </c>
      <c r="B279" s="1">
        <v>0</v>
      </c>
    </row>
    <row r="280" spans="1:2" x14ac:dyDescent="0.2">
      <c r="A280" s="1" t="s">
        <v>291</v>
      </c>
      <c r="B280" s="1">
        <v>0</v>
      </c>
    </row>
    <row r="281" spans="1:2" x14ac:dyDescent="0.2">
      <c r="A281" s="1" t="s">
        <v>292</v>
      </c>
      <c r="B281" s="1">
        <v>212242.103</v>
      </c>
    </row>
    <row r="282" spans="1:2" x14ac:dyDescent="0.2">
      <c r="A282" s="1" t="s">
        <v>293</v>
      </c>
      <c r="B282" s="1">
        <v>237930.894</v>
      </c>
    </row>
    <row r="283" spans="1:2" x14ac:dyDescent="0.2">
      <c r="A283" s="1" t="s">
        <v>242</v>
      </c>
      <c r="B283" s="1">
        <v>32.862078599999997</v>
      </c>
    </row>
    <row r="284" spans="1:2" x14ac:dyDescent="0.2">
      <c r="A284" s="1" t="s">
        <v>357</v>
      </c>
      <c r="B284" s="1">
        <v>2225.3868000000002</v>
      </c>
    </row>
    <row r="285" spans="1:2" x14ac:dyDescent="0.2">
      <c r="A285" s="1" t="s">
        <v>243</v>
      </c>
      <c r="B285" s="1">
        <v>15.705883099999999</v>
      </c>
    </row>
    <row r="286" spans="1:2" x14ac:dyDescent="0.2">
      <c r="A286" s="1" t="s">
        <v>294</v>
      </c>
      <c r="B286" s="1">
        <v>0</v>
      </c>
    </row>
    <row r="287" spans="1:2" x14ac:dyDescent="0.2">
      <c r="A287" s="1" t="s">
        <v>295</v>
      </c>
      <c r="B287" s="1">
        <v>0</v>
      </c>
    </row>
    <row r="288" spans="1:2" x14ac:dyDescent="0.2">
      <c r="A288" s="1" t="s">
        <v>868</v>
      </c>
      <c r="B288" s="1">
        <v>0.17682123999999999</v>
      </c>
    </row>
    <row r="289" spans="1:2" x14ac:dyDescent="0.2">
      <c r="A289" s="1" t="s">
        <v>866</v>
      </c>
      <c r="B289" s="1">
        <v>1356962.34</v>
      </c>
    </row>
    <row r="290" spans="1:2" x14ac:dyDescent="0.2">
      <c r="A290" s="1" t="s">
        <v>867</v>
      </c>
      <c r="B290" s="1">
        <v>0.72184391999999997</v>
      </c>
    </row>
    <row r="291" spans="1:2" x14ac:dyDescent="0.2">
      <c r="A291" s="1" t="s">
        <v>869</v>
      </c>
      <c r="B291" s="1"/>
    </row>
    <row r="292" spans="1:2" x14ac:dyDescent="0.2">
      <c r="A292" s="1" t="s">
        <v>244</v>
      </c>
      <c r="B292" s="1">
        <v>99.5</v>
      </c>
    </row>
    <row r="293" spans="1:2" x14ac:dyDescent="0.2">
      <c r="A293" s="1" t="s">
        <v>367</v>
      </c>
      <c r="B293" s="1">
        <v>0</v>
      </c>
    </row>
    <row r="294" spans="1:2" x14ac:dyDescent="0.2">
      <c r="A294" s="1" t="s">
        <v>368</v>
      </c>
      <c r="B294" s="1">
        <v>0</v>
      </c>
    </row>
    <row r="295" spans="1:2" x14ac:dyDescent="0.2">
      <c r="A295" s="1" t="s">
        <v>369</v>
      </c>
      <c r="B295" s="1">
        <v>0</v>
      </c>
    </row>
    <row r="296" spans="1:2" x14ac:dyDescent="0.2">
      <c r="A296" s="1" t="s">
        <v>358</v>
      </c>
      <c r="B296" s="1">
        <v>6000</v>
      </c>
    </row>
    <row r="297" spans="1:2" x14ac:dyDescent="0.2">
      <c r="A297" s="1" t="s">
        <v>245</v>
      </c>
      <c r="B297" s="1">
        <v>85.319704299999998</v>
      </c>
    </row>
    <row r="298" spans="1:2" x14ac:dyDescent="0.2">
      <c r="A298" s="1" t="s">
        <v>359</v>
      </c>
      <c r="B298" s="1">
        <v>6000</v>
      </c>
    </row>
    <row r="299" spans="1:2" x14ac:dyDescent="0.2">
      <c r="A299" s="1" t="s">
        <v>246</v>
      </c>
      <c r="B299" s="1">
        <v>83.813887600000001</v>
      </c>
    </row>
    <row r="300" spans="1:2" x14ac:dyDescent="0.2">
      <c r="A300" s="1" t="s">
        <v>370</v>
      </c>
      <c r="B300" s="1">
        <v>42982.190199999997</v>
      </c>
    </row>
    <row r="301" spans="1:2" x14ac:dyDescent="0.2">
      <c r="A301" s="1" t="s">
        <v>371</v>
      </c>
      <c r="B301" s="1">
        <v>10982.551299999999</v>
      </c>
    </row>
    <row r="302" spans="1:2" x14ac:dyDescent="0.2">
      <c r="A302" s="1" t="s">
        <v>372</v>
      </c>
      <c r="B302" s="1">
        <v>0</v>
      </c>
    </row>
    <row r="303" spans="1:2" x14ac:dyDescent="0.2">
      <c r="A303" s="1" t="s">
        <v>373</v>
      </c>
      <c r="B303" s="1">
        <v>225008.802</v>
      </c>
    </row>
    <row r="304" spans="1:2" x14ac:dyDescent="0.2">
      <c r="A304" s="1" t="s">
        <v>374</v>
      </c>
      <c r="B304" s="1">
        <v>45788.055999999997</v>
      </c>
    </row>
    <row r="305" spans="1:2" x14ac:dyDescent="0.2">
      <c r="A305" s="1" t="s">
        <v>375</v>
      </c>
      <c r="B305" s="1">
        <v>177872.13800000001</v>
      </c>
    </row>
    <row r="306" spans="1:2" x14ac:dyDescent="0.2">
      <c r="A306" s="1" t="s">
        <v>247</v>
      </c>
      <c r="B306" s="1">
        <v>110</v>
      </c>
    </row>
    <row r="307" spans="1:2" x14ac:dyDescent="0.2">
      <c r="A307" s="1" t="s">
        <v>376</v>
      </c>
      <c r="B307" s="1">
        <v>0</v>
      </c>
    </row>
    <row r="308" spans="1:2" x14ac:dyDescent="0.2">
      <c r="A308" s="1" t="s">
        <v>377</v>
      </c>
      <c r="B308" s="1">
        <v>0</v>
      </c>
    </row>
    <row r="309" spans="1:2" x14ac:dyDescent="0.2">
      <c r="A309" s="1" t="s">
        <v>378</v>
      </c>
      <c r="B309" s="1">
        <v>0</v>
      </c>
    </row>
    <row r="310" spans="1:2" x14ac:dyDescent="0.2">
      <c r="A310" s="1" t="s">
        <v>379</v>
      </c>
      <c r="B310" s="1">
        <v>0</v>
      </c>
    </row>
    <row r="311" spans="1:2" x14ac:dyDescent="0.2">
      <c r="A311" s="1" t="s">
        <v>380</v>
      </c>
      <c r="B311" s="1">
        <v>0</v>
      </c>
    </row>
    <row r="312" spans="1:2" x14ac:dyDescent="0.2">
      <c r="A312" s="1" t="s">
        <v>381</v>
      </c>
      <c r="B312" s="1">
        <v>0</v>
      </c>
    </row>
    <row r="313" spans="1:2" x14ac:dyDescent="0.2">
      <c r="A313" s="1" t="s">
        <v>382</v>
      </c>
      <c r="B313" s="1">
        <v>0</v>
      </c>
    </row>
    <row r="314" spans="1:2" x14ac:dyDescent="0.2">
      <c r="A314" s="1" t="s">
        <v>360</v>
      </c>
      <c r="B314" s="1">
        <v>6000</v>
      </c>
    </row>
    <row r="315" spans="1:2" x14ac:dyDescent="0.2">
      <c r="A315" s="1" t="s">
        <v>248</v>
      </c>
      <c r="B315" s="1">
        <v>90.284353499999995</v>
      </c>
    </row>
    <row r="316" spans="1:2" x14ac:dyDescent="0.2">
      <c r="A316" s="1" t="s">
        <v>361</v>
      </c>
      <c r="B316" s="1">
        <v>6000</v>
      </c>
    </row>
    <row r="317" spans="1:2" x14ac:dyDescent="0.2">
      <c r="A317" s="1" t="s">
        <v>249</v>
      </c>
      <c r="B317" s="1">
        <v>77.346502700000002</v>
      </c>
    </row>
    <row r="318" spans="1:2" x14ac:dyDescent="0.2">
      <c r="A318" s="1" t="s">
        <v>362</v>
      </c>
      <c r="B318" s="1">
        <v>6000</v>
      </c>
    </row>
    <row r="319" spans="1:2" x14ac:dyDescent="0.2">
      <c r="A319" s="1" t="s">
        <v>250</v>
      </c>
      <c r="B319" s="1">
        <v>85.249865299999996</v>
      </c>
    </row>
    <row r="320" spans="1:2" x14ac:dyDescent="0.2">
      <c r="A320" s="1" t="s">
        <v>611</v>
      </c>
      <c r="B320" s="1">
        <v>14.391184300000001</v>
      </c>
    </row>
    <row r="321" spans="1:2" x14ac:dyDescent="0.2">
      <c r="A321" s="1" t="s">
        <v>613</v>
      </c>
      <c r="B321" s="1">
        <v>14.391184300000001</v>
      </c>
    </row>
    <row r="322" spans="1:2" x14ac:dyDescent="0.2">
      <c r="A322" s="1" t="s">
        <v>612</v>
      </c>
      <c r="B322" s="1">
        <v>14.391184300000001</v>
      </c>
    </row>
    <row r="323" spans="1:2" x14ac:dyDescent="0.2">
      <c r="A323" s="1" t="s">
        <v>363</v>
      </c>
      <c r="B323" s="1">
        <v>6000</v>
      </c>
    </row>
    <row r="324" spans="1:2" x14ac:dyDescent="0.2">
      <c r="A324" s="1" t="s">
        <v>383</v>
      </c>
      <c r="B324" s="1">
        <v>0</v>
      </c>
    </row>
    <row r="325" spans="1:2" x14ac:dyDescent="0.2">
      <c r="A325" s="1" t="s">
        <v>384</v>
      </c>
      <c r="B325" s="1">
        <v>0</v>
      </c>
    </row>
    <row r="326" spans="1:2" x14ac:dyDescent="0.2">
      <c r="A326" s="1" t="s">
        <v>385</v>
      </c>
      <c r="B326" s="1">
        <v>0</v>
      </c>
    </row>
    <row r="327" spans="1:2" x14ac:dyDescent="0.2">
      <c r="A327" s="1" t="s">
        <v>386</v>
      </c>
      <c r="B327" s="1">
        <v>2462.3069999999998</v>
      </c>
    </row>
    <row r="328" spans="1:2" x14ac:dyDescent="0.2">
      <c r="A328" s="1" t="s">
        <v>387</v>
      </c>
      <c r="B328" s="1">
        <v>0</v>
      </c>
    </row>
    <row r="329" spans="1:2" x14ac:dyDescent="0.2">
      <c r="A329" s="1" t="s">
        <v>388</v>
      </c>
      <c r="B329" s="1">
        <v>0</v>
      </c>
    </row>
    <row r="330" spans="1:2" x14ac:dyDescent="0.2">
      <c r="A330" s="1" t="s">
        <v>364</v>
      </c>
      <c r="B330" s="1">
        <v>795.04853200000002</v>
      </c>
    </row>
    <row r="331" spans="1:2" x14ac:dyDescent="0.2">
      <c r="A331" s="1" t="s">
        <v>389</v>
      </c>
      <c r="B331" s="1">
        <v>0</v>
      </c>
    </row>
    <row r="332" spans="1:2" x14ac:dyDescent="0.2">
      <c r="A332" s="1" t="s">
        <v>390</v>
      </c>
      <c r="B332" s="1">
        <v>0</v>
      </c>
    </row>
    <row r="333" spans="1:2" x14ac:dyDescent="0.2">
      <c r="A333" s="1" t="s">
        <v>391</v>
      </c>
      <c r="B333" s="1">
        <v>0</v>
      </c>
    </row>
    <row r="334" spans="1:2" x14ac:dyDescent="0.2">
      <c r="A334" s="1" t="s">
        <v>392</v>
      </c>
      <c r="B334" s="1">
        <v>0</v>
      </c>
    </row>
    <row r="335" spans="1:2" x14ac:dyDescent="0.2">
      <c r="A335" s="1" t="s">
        <v>251</v>
      </c>
      <c r="B335" s="1">
        <v>37.299999999999997</v>
      </c>
    </row>
    <row r="336" spans="1:2" x14ac:dyDescent="0.2">
      <c r="A336" s="1" t="s">
        <v>296</v>
      </c>
      <c r="B336" s="1">
        <v>0</v>
      </c>
    </row>
    <row r="337" spans="1:2" x14ac:dyDescent="0.2">
      <c r="A337" s="1" t="s">
        <v>252</v>
      </c>
      <c r="B337" s="1">
        <v>49</v>
      </c>
    </row>
    <row r="338" spans="1:2" x14ac:dyDescent="0.2">
      <c r="A338" s="1" t="s">
        <v>297</v>
      </c>
      <c r="B338" s="1">
        <v>0</v>
      </c>
    </row>
    <row r="339" spans="1:2" x14ac:dyDescent="0.2">
      <c r="A339" s="1" t="s">
        <v>253</v>
      </c>
      <c r="B339" s="1">
        <v>45.3</v>
      </c>
    </row>
    <row r="340" spans="1:2" x14ac:dyDescent="0.2">
      <c r="A340" s="1" t="s">
        <v>874</v>
      </c>
      <c r="B340" s="1">
        <v>191322.16699999999</v>
      </c>
    </row>
    <row r="341" spans="1:2" x14ac:dyDescent="0.2">
      <c r="A341" s="1" t="s">
        <v>876</v>
      </c>
      <c r="B341" s="1">
        <v>0.37278929</v>
      </c>
    </row>
    <row r="342" spans="1:2" x14ac:dyDescent="0.2">
      <c r="A342" s="1" t="s">
        <v>877</v>
      </c>
      <c r="B342" s="1"/>
    </row>
    <row r="343" spans="1:2" x14ac:dyDescent="0.2">
      <c r="A343" s="1" t="s">
        <v>298</v>
      </c>
      <c r="B343" s="1">
        <v>0</v>
      </c>
    </row>
    <row r="344" spans="1:2" x14ac:dyDescent="0.2">
      <c r="A344" s="1" t="s">
        <v>254</v>
      </c>
      <c r="B344" s="1">
        <v>55.240496899999997</v>
      </c>
    </row>
    <row r="345" spans="1:2" x14ac:dyDescent="0.2">
      <c r="A345" s="1" t="s">
        <v>299</v>
      </c>
      <c r="B345" s="1">
        <v>883671.473</v>
      </c>
    </row>
    <row r="346" spans="1:2" x14ac:dyDescent="0.2">
      <c r="A346" s="1" t="s">
        <v>255</v>
      </c>
      <c r="B346" s="1">
        <v>38</v>
      </c>
    </row>
    <row r="347" spans="1:2" x14ac:dyDescent="0.2">
      <c r="A347" s="1" t="s">
        <v>300</v>
      </c>
      <c r="B347" s="1">
        <v>0</v>
      </c>
    </row>
    <row r="348" spans="1:2" x14ac:dyDescent="0.2">
      <c r="A348" s="1" t="s">
        <v>256</v>
      </c>
      <c r="B348" s="1">
        <v>48</v>
      </c>
    </row>
    <row r="349" spans="1:2" x14ac:dyDescent="0.2">
      <c r="A349" s="1" t="s">
        <v>301</v>
      </c>
      <c r="B349" s="1">
        <v>0</v>
      </c>
    </row>
    <row r="350" spans="1:2" x14ac:dyDescent="0.2">
      <c r="A350" s="1" t="s">
        <v>399</v>
      </c>
      <c r="B350" s="1">
        <v>0</v>
      </c>
    </row>
    <row r="351" spans="1:2" x14ac:dyDescent="0.2">
      <c r="A351" s="1" t="s">
        <v>400</v>
      </c>
      <c r="B351" s="1">
        <v>1091597.48</v>
      </c>
    </row>
    <row r="352" spans="1:2" x14ac:dyDescent="0.2">
      <c r="A352" s="1" t="s">
        <v>401</v>
      </c>
      <c r="B352" s="1">
        <v>154513.649</v>
      </c>
    </row>
    <row r="353" spans="1:2" x14ac:dyDescent="0.2">
      <c r="A353" s="1" t="s">
        <v>257</v>
      </c>
      <c r="B353" s="1">
        <v>33.592433100000001</v>
      </c>
    </row>
    <row r="354" spans="1:2" x14ac:dyDescent="0.2">
      <c r="A354" s="1" t="s">
        <v>302</v>
      </c>
      <c r="B354" s="1">
        <v>2715691.88</v>
      </c>
    </row>
    <row r="355" spans="1:2" x14ac:dyDescent="0.2">
      <c r="A355" s="1" t="s">
        <v>258</v>
      </c>
      <c r="B355" s="1">
        <v>36</v>
      </c>
    </row>
    <row r="356" spans="1:2" x14ac:dyDescent="0.2">
      <c r="A356" s="1" t="s">
        <v>303</v>
      </c>
      <c r="B356" s="1">
        <v>0</v>
      </c>
    </row>
    <row r="357" spans="1:2" x14ac:dyDescent="0.2">
      <c r="A357" s="1" t="s">
        <v>402</v>
      </c>
      <c r="B357" s="1">
        <v>20458.8</v>
      </c>
    </row>
    <row r="358" spans="1:2" x14ac:dyDescent="0.2">
      <c r="A358" s="1" t="s">
        <v>403</v>
      </c>
      <c r="B358" s="1">
        <v>301009.46899999998</v>
      </c>
    </row>
    <row r="359" spans="1:2" x14ac:dyDescent="0.2">
      <c r="A359" s="1" t="s">
        <v>259</v>
      </c>
      <c r="B359" s="1">
        <v>27</v>
      </c>
    </row>
    <row r="360" spans="1:2" x14ac:dyDescent="0.2">
      <c r="A360" s="1" t="s">
        <v>404</v>
      </c>
      <c r="B360" s="1">
        <v>0</v>
      </c>
    </row>
    <row r="361" spans="1:2" x14ac:dyDescent="0.2">
      <c r="A361" s="1" t="s">
        <v>260</v>
      </c>
      <c r="B361" s="1">
        <v>37.283639000000001</v>
      </c>
    </row>
    <row r="362" spans="1:2" x14ac:dyDescent="0.2">
      <c r="A362" s="1" t="s">
        <v>304</v>
      </c>
      <c r="B362" s="1">
        <v>284227.86200000002</v>
      </c>
    </row>
    <row r="363" spans="1:2" x14ac:dyDescent="0.2">
      <c r="A363" s="1" t="s">
        <v>261</v>
      </c>
      <c r="B363" s="1">
        <v>27.360152200000002</v>
      </c>
    </row>
    <row r="364" spans="1:2" x14ac:dyDescent="0.2">
      <c r="A364" s="1" t="s">
        <v>405</v>
      </c>
      <c r="B364" s="1">
        <v>62458.786999999997</v>
      </c>
    </row>
    <row r="365" spans="1:2" x14ac:dyDescent="0.2">
      <c r="A365" s="1" t="s">
        <v>262</v>
      </c>
      <c r="B365" s="1">
        <v>38.341242200000003</v>
      </c>
    </row>
    <row r="366" spans="1:2" x14ac:dyDescent="0.2">
      <c r="A366" s="1" t="s">
        <v>305</v>
      </c>
      <c r="B366" s="1">
        <v>74990.091799999995</v>
      </c>
    </row>
    <row r="367" spans="1:2" x14ac:dyDescent="0.2">
      <c r="A367" s="1" t="s">
        <v>263</v>
      </c>
      <c r="B367" s="1">
        <v>36.1</v>
      </c>
    </row>
    <row r="368" spans="1:2" x14ac:dyDescent="0.2">
      <c r="A368" s="1" t="s">
        <v>306</v>
      </c>
      <c r="B368" s="1">
        <v>0</v>
      </c>
    </row>
    <row r="369" spans="1:2" x14ac:dyDescent="0.2">
      <c r="A369" s="1" t="s">
        <v>264</v>
      </c>
      <c r="B369" s="1">
        <v>47.0227845</v>
      </c>
    </row>
    <row r="370" spans="1:2" x14ac:dyDescent="0.2">
      <c r="A370" s="1" t="s">
        <v>307</v>
      </c>
      <c r="B370" s="1">
        <v>93875.590899999996</v>
      </c>
    </row>
    <row r="371" spans="1:2" x14ac:dyDescent="0.2">
      <c r="A371" s="1" t="s">
        <v>265</v>
      </c>
      <c r="B371" s="1">
        <v>42</v>
      </c>
    </row>
    <row r="372" spans="1:2" x14ac:dyDescent="0.2">
      <c r="A372" s="1" t="s">
        <v>308</v>
      </c>
      <c r="B372" s="1">
        <v>0</v>
      </c>
    </row>
    <row r="373" spans="1:2" x14ac:dyDescent="0.2">
      <c r="A373" s="1" t="s">
        <v>266</v>
      </c>
      <c r="B373" s="1">
        <v>38.983761100000002</v>
      </c>
    </row>
    <row r="374" spans="1:2" x14ac:dyDescent="0.2">
      <c r="A374" s="1" t="s">
        <v>309</v>
      </c>
      <c r="B374" s="1">
        <v>135078.606</v>
      </c>
    </row>
    <row r="375" spans="1:2" x14ac:dyDescent="0.2">
      <c r="A375" s="1" t="s">
        <v>267</v>
      </c>
      <c r="B375" s="1">
        <v>37.506407000000003</v>
      </c>
    </row>
    <row r="376" spans="1:2" x14ac:dyDescent="0.2">
      <c r="A376" s="1" t="s">
        <v>310</v>
      </c>
      <c r="B376" s="1">
        <v>649184.65099999995</v>
      </c>
    </row>
    <row r="377" spans="1:2" x14ac:dyDescent="0.2">
      <c r="A377" s="1" t="s">
        <v>268</v>
      </c>
      <c r="B377" s="1">
        <v>37.916259099999998</v>
      </c>
    </row>
    <row r="378" spans="1:2" x14ac:dyDescent="0.2">
      <c r="A378" s="1" t="s">
        <v>311</v>
      </c>
      <c r="B378" s="1">
        <v>80600.370800000004</v>
      </c>
    </row>
    <row r="379" spans="1:2" x14ac:dyDescent="0.2">
      <c r="A379" s="1" t="s">
        <v>269</v>
      </c>
      <c r="B379" s="1">
        <v>30.5</v>
      </c>
    </row>
    <row r="380" spans="1:2" x14ac:dyDescent="0.2">
      <c r="A380" s="1" t="s">
        <v>312</v>
      </c>
      <c r="B380" s="1">
        <v>0</v>
      </c>
    </row>
    <row r="381" spans="1:2" x14ac:dyDescent="0.2">
      <c r="A381" s="1" t="s">
        <v>406</v>
      </c>
      <c r="B381" s="1">
        <v>0</v>
      </c>
    </row>
    <row r="382" spans="1:2" x14ac:dyDescent="0.2">
      <c r="A382" s="1" t="s">
        <v>407</v>
      </c>
      <c r="B382" s="1">
        <v>1191864.92</v>
      </c>
    </row>
    <row r="383" spans="1:2" x14ac:dyDescent="0.2">
      <c r="A383" s="1" t="s">
        <v>365</v>
      </c>
      <c r="B383" s="1">
        <v>2951.1932099999999</v>
      </c>
    </row>
    <row r="384" spans="1:2" x14ac:dyDescent="0.2">
      <c r="A384" s="1" t="s">
        <v>408</v>
      </c>
      <c r="B384" s="1">
        <v>129976.898</v>
      </c>
    </row>
    <row r="385" spans="1:2" x14ac:dyDescent="0.2">
      <c r="A385" s="1" t="s">
        <v>673</v>
      </c>
      <c r="B385" s="1">
        <v>1213600.17</v>
      </c>
    </row>
    <row r="386" spans="1:2" x14ac:dyDescent="0.2">
      <c r="A386" s="1" t="s">
        <v>670</v>
      </c>
      <c r="B386" s="1">
        <v>875336.73100000003</v>
      </c>
    </row>
    <row r="387" spans="1:2" x14ac:dyDescent="0.2">
      <c r="A387" s="1" t="s">
        <v>635</v>
      </c>
      <c r="B387" s="1">
        <v>0.15112060999999999</v>
      </c>
    </row>
    <row r="388" spans="1:2" x14ac:dyDescent="0.2">
      <c r="A388" s="1" t="s">
        <v>636</v>
      </c>
      <c r="B388" s="1">
        <v>0.84887939000000001</v>
      </c>
    </row>
    <row r="389" spans="1:2" x14ac:dyDescent="0.2">
      <c r="A389" s="1" t="s">
        <v>685</v>
      </c>
      <c r="B389" s="1">
        <v>62075.5841</v>
      </c>
    </row>
    <row r="390" spans="1:2" x14ac:dyDescent="0.2">
      <c r="A390" s="1" t="s">
        <v>754</v>
      </c>
      <c r="B390" s="1">
        <v>1</v>
      </c>
    </row>
    <row r="391" spans="1:2" x14ac:dyDescent="0.2">
      <c r="A391" s="1" t="s">
        <v>755</v>
      </c>
      <c r="B391" s="1"/>
    </row>
    <row r="392" spans="1:2" x14ac:dyDescent="0.2">
      <c r="A392" s="1" t="s">
        <v>777</v>
      </c>
      <c r="B392" s="1">
        <v>0</v>
      </c>
    </row>
    <row r="393" spans="1:2" x14ac:dyDescent="0.2">
      <c r="A393" s="1" t="s">
        <v>781</v>
      </c>
      <c r="B393" s="1">
        <v>0</v>
      </c>
    </row>
    <row r="394" spans="1:2" x14ac:dyDescent="0.2">
      <c r="A394" s="1" t="s">
        <v>776</v>
      </c>
      <c r="B394" s="1">
        <v>0</v>
      </c>
    </row>
    <row r="395" spans="1:2" x14ac:dyDescent="0.2">
      <c r="A395" s="1" t="s">
        <v>780</v>
      </c>
      <c r="B395" s="1">
        <v>0</v>
      </c>
    </row>
    <row r="396" spans="1:2" x14ac:dyDescent="0.2">
      <c r="A396" s="1" t="s">
        <v>772</v>
      </c>
      <c r="B396" s="1">
        <v>16645.489600000001</v>
      </c>
    </row>
    <row r="397" spans="1:2" x14ac:dyDescent="0.2">
      <c r="A397" s="1" t="s">
        <v>782</v>
      </c>
      <c r="B397" s="1">
        <v>0</v>
      </c>
    </row>
    <row r="398" spans="1:2" x14ac:dyDescent="0.2">
      <c r="A398" s="1" t="s">
        <v>773</v>
      </c>
      <c r="B398" s="1">
        <v>159303.5</v>
      </c>
    </row>
    <row r="399" spans="1:2" x14ac:dyDescent="0.2">
      <c r="A399" s="1" t="s">
        <v>778</v>
      </c>
      <c r="B399" s="1">
        <v>354548.92800000001</v>
      </c>
    </row>
    <row r="400" spans="1:2" x14ac:dyDescent="0.2">
      <c r="A400" s="1" t="s">
        <v>774</v>
      </c>
      <c r="B400" s="1">
        <v>0</v>
      </c>
    </row>
    <row r="401" spans="1:2" x14ac:dyDescent="0.2">
      <c r="A401" s="1" t="s">
        <v>775</v>
      </c>
      <c r="B401" s="1">
        <v>0</v>
      </c>
    </row>
    <row r="402" spans="1:2" x14ac:dyDescent="0.2">
      <c r="A402" s="1" t="s">
        <v>779</v>
      </c>
      <c r="B402" s="1">
        <v>0</v>
      </c>
    </row>
    <row r="403" spans="1:2" x14ac:dyDescent="0.2">
      <c r="A403" s="1" t="s">
        <v>767</v>
      </c>
      <c r="B403" s="1">
        <v>98011.288</v>
      </c>
    </row>
    <row r="404" spans="1:2" x14ac:dyDescent="0.2">
      <c r="A404" s="1" t="s">
        <v>771</v>
      </c>
      <c r="B404" s="1">
        <v>27810.628199999999</v>
      </c>
    </row>
    <row r="405" spans="1:2" x14ac:dyDescent="0.2">
      <c r="A405" s="1" t="s">
        <v>766</v>
      </c>
      <c r="B405" s="1">
        <v>311225.364</v>
      </c>
    </row>
    <row r="406" spans="1:2" x14ac:dyDescent="0.2">
      <c r="A406" s="1" t="s">
        <v>770</v>
      </c>
      <c r="B406" s="1">
        <v>2335342.37</v>
      </c>
    </row>
    <row r="407" spans="1:2" x14ac:dyDescent="0.2">
      <c r="A407" s="1" t="s">
        <v>762</v>
      </c>
      <c r="B407" s="1">
        <v>580073.13800000004</v>
      </c>
    </row>
    <row r="408" spans="1:2" x14ac:dyDescent="0.2">
      <c r="A408" s="1" t="s">
        <v>763</v>
      </c>
      <c r="B408" s="1">
        <v>594923.85900000005</v>
      </c>
    </row>
    <row r="409" spans="1:2" x14ac:dyDescent="0.2">
      <c r="A409" s="1" t="s">
        <v>768</v>
      </c>
      <c r="B409" s="1">
        <v>284784.37199999997</v>
      </c>
    </row>
    <row r="410" spans="1:2" x14ac:dyDescent="0.2">
      <c r="A410" s="1" t="s">
        <v>764</v>
      </c>
      <c r="B410" s="1">
        <v>325332.61700000003</v>
      </c>
    </row>
    <row r="411" spans="1:2" x14ac:dyDescent="0.2">
      <c r="A411" s="1" t="s">
        <v>765</v>
      </c>
      <c r="B411" s="1">
        <v>10838.502</v>
      </c>
    </row>
    <row r="412" spans="1:2" x14ac:dyDescent="0.2">
      <c r="A412" s="1" t="s">
        <v>769</v>
      </c>
      <c r="B412" s="1">
        <v>0</v>
      </c>
    </row>
    <row r="413" spans="1:2" x14ac:dyDescent="0.2">
      <c r="A413" s="1" t="s">
        <v>845</v>
      </c>
      <c r="B413" s="1">
        <v>694.68100000000004</v>
      </c>
    </row>
    <row r="414" spans="1:2" x14ac:dyDescent="0.2">
      <c r="A414" s="1" t="s">
        <v>840</v>
      </c>
      <c r="B414" s="1">
        <v>0</v>
      </c>
    </row>
    <row r="415" spans="1:2" x14ac:dyDescent="0.2">
      <c r="A415" s="1" t="s">
        <v>846</v>
      </c>
      <c r="B415" s="1">
        <v>1016776.29</v>
      </c>
    </row>
    <row r="416" spans="1:2" x14ac:dyDescent="0.2">
      <c r="A416" s="1" t="s">
        <v>841</v>
      </c>
      <c r="B416" s="1">
        <v>123192.27499999999</v>
      </c>
    </row>
    <row r="417" spans="1:2" x14ac:dyDescent="0.2">
      <c r="A417" s="1" t="s">
        <v>842</v>
      </c>
      <c r="B417" s="1">
        <v>408210.92800000001</v>
      </c>
    </row>
    <row r="418" spans="1:2" x14ac:dyDescent="0.2">
      <c r="A418" s="1" t="s">
        <v>839</v>
      </c>
      <c r="B418" s="1">
        <v>0</v>
      </c>
    </row>
    <row r="419" spans="1:2" x14ac:dyDescent="0.2">
      <c r="A419" s="1" t="s">
        <v>843</v>
      </c>
      <c r="B419" s="1">
        <v>68009.729000000007</v>
      </c>
    </row>
    <row r="420" spans="1:2" x14ac:dyDescent="0.2">
      <c r="A420" s="1" t="s">
        <v>844</v>
      </c>
      <c r="B420" s="1">
        <v>131.02600000000001</v>
      </c>
    </row>
    <row r="421" spans="1:2" x14ac:dyDescent="0.2">
      <c r="A421" s="1" t="s">
        <v>838</v>
      </c>
      <c r="B421" s="1">
        <v>0</v>
      </c>
    </row>
    <row r="422" spans="1:2" x14ac:dyDescent="0.2">
      <c r="A422" s="1" t="s">
        <v>270</v>
      </c>
      <c r="B422" s="1">
        <v>50.818731499999998</v>
      </c>
    </row>
    <row r="423" spans="1:2" x14ac:dyDescent="0.2">
      <c r="A423" s="1" t="s">
        <v>271</v>
      </c>
      <c r="B423" s="1">
        <v>17.169806000000001</v>
      </c>
    </row>
    <row r="424" spans="1:2" x14ac:dyDescent="0.2">
      <c r="A424" s="1" t="s">
        <v>272</v>
      </c>
      <c r="B424" s="1">
        <v>49.879817299999999</v>
      </c>
    </row>
    <row r="425" spans="1:2" x14ac:dyDescent="0.2">
      <c r="A425" s="1" t="s">
        <v>273</v>
      </c>
      <c r="B425" s="1">
        <v>39.407375000000002</v>
      </c>
    </row>
    <row r="426" spans="1:2" x14ac:dyDescent="0.2">
      <c r="A426" s="1" t="s">
        <v>274</v>
      </c>
      <c r="B426" s="1">
        <v>31.623142099999999</v>
      </c>
    </row>
    <row r="427" spans="1:2" x14ac:dyDescent="0.2">
      <c r="A427" s="1" t="s">
        <v>275</v>
      </c>
      <c r="B427" s="1">
        <v>36.561042299999997</v>
      </c>
    </row>
    <row r="428" spans="1:2" x14ac:dyDescent="0.2">
      <c r="A428" s="1" t="s">
        <v>276</v>
      </c>
      <c r="B428" s="1">
        <v>33.445</v>
      </c>
    </row>
    <row r="429" spans="1:2" x14ac:dyDescent="0.2">
      <c r="A429" s="1" t="s">
        <v>277</v>
      </c>
      <c r="B429" s="1">
        <v>41.472000000000001</v>
      </c>
    </row>
    <row r="430" spans="1:2" x14ac:dyDescent="0.2">
      <c r="A430" s="1" t="s">
        <v>278</v>
      </c>
      <c r="B430" s="1">
        <v>32.854719699999997</v>
      </c>
    </row>
    <row r="431" spans="1:2" x14ac:dyDescent="0.2">
      <c r="A431" s="1" t="s">
        <v>279</v>
      </c>
      <c r="B431" s="1">
        <v>25.7454483</v>
      </c>
    </row>
    <row r="432" spans="1:2" x14ac:dyDescent="0.2">
      <c r="A432" s="1" t="s">
        <v>280</v>
      </c>
      <c r="B432" s="1">
        <v>29.243843399999999</v>
      </c>
    </row>
    <row r="433" spans="1:2" x14ac:dyDescent="0.2">
      <c r="A433" s="1" t="s">
        <v>281</v>
      </c>
      <c r="B433" s="1">
        <v>39.620779200000001</v>
      </c>
    </row>
    <row r="434" spans="1:2" x14ac:dyDescent="0.2">
      <c r="A434" s="1" t="s">
        <v>788</v>
      </c>
      <c r="B434" s="1">
        <v>43738.79</v>
      </c>
    </row>
    <row r="435" spans="1:2" x14ac:dyDescent="0.2">
      <c r="A435" s="1" t="s">
        <v>787</v>
      </c>
      <c r="B435" s="1">
        <v>62878.561000000002</v>
      </c>
    </row>
    <row r="436" spans="1:2" x14ac:dyDescent="0.2">
      <c r="A436" s="1" t="s">
        <v>783</v>
      </c>
      <c r="B436" s="1">
        <v>401208.24699999997</v>
      </c>
    </row>
    <row r="437" spans="1:2" x14ac:dyDescent="0.2">
      <c r="A437" s="1" t="s">
        <v>784</v>
      </c>
      <c r="B437" s="1">
        <v>539560.88100000005</v>
      </c>
    </row>
    <row r="438" spans="1:2" x14ac:dyDescent="0.2">
      <c r="A438" s="1" t="s">
        <v>785</v>
      </c>
      <c r="B438" s="1">
        <v>59149.574999999997</v>
      </c>
    </row>
    <row r="439" spans="1:2" x14ac:dyDescent="0.2">
      <c r="A439" s="1" t="s">
        <v>786</v>
      </c>
      <c r="B439" s="1">
        <v>46175.351999999999</v>
      </c>
    </row>
    <row r="440" spans="1:2" x14ac:dyDescent="0.2">
      <c r="A440" s="1" t="s">
        <v>282</v>
      </c>
      <c r="B440" s="1">
        <v>85.319704299999998</v>
      </c>
    </row>
    <row r="441" spans="1:2" x14ac:dyDescent="0.2">
      <c r="A441" s="1" t="s">
        <v>283</v>
      </c>
      <c r="B441" s="1">
        <v>83.813887600000001</v>
      </c>
    </row>
    <row r="442" spans="1:2" x14ac:dyDescent="0.2">
      <c r="A442" s="1" t="s">
        <v>284</v>
      </c>
      <c r="B442" s="1">
        <v>100</v>
      </c>
    </row>
    <row r="443" spans="1:2" x14ac:dyDescent="0.2">
      <c r="A443" s="1" t="s">
        <v>285</v>
      </c>
      <c r="B443" s="1">
        <v>86.347475099999997</v>
      </c>
    </row>
    <row r="444" spans="1:2" x14ac:dyDescent="0.2">
      <c r="A444" s="1" t="s">
        <v>752</v>
      </c>
      <c r="B444" s="1">
        <v>274883</v>
      </c>
    </row>
    <row r="445" spans="1:2" x14ac:dyDescent="0.2">
      <c r="A445" s="1" t="s">
        <v>756</v>
      </c>
      <c r="B445" s="1">
        <v>122035.5</v>
      </c>
    </row>
    <row r="446" spans="1:2" x14ac:dyDescent="0.2">
      <c r="A446" s="1" t="s">
        <v>757</v>
      </c>
      <c r="B446" s="1">
        <v>8601</v>
      </c>
    </row>
    <row r="447" spans="1:2" x14ac:dyDescent="0.2">
      <c r="A447" s="1" t="s">
        <v>753</v>
      </c>
      <c r="B447" s="1">
        <v>2.1150000000000002</v>
      </c>
    </row>
    <row r="448" spans="1:2" x14ac:dyDescent="0.2">
      <c r="A448" s="1" t="s">
        <v>816</v>
      </c>
      <c r="B448" s="1">
        <v>9366.8549999999996</v>
      </c>
    </row>
    <row r="449" spans="1:2" x14ac:dyDescent="0.2">
      <c r="A449" s="1" t="s">
        <v>815</v>
      </c>
      <c r="B449" s="1">
        <v>16232.315000000001</v>
      </c>
    </row>
    <row r="450" spans="1:2" x14ac:dyDescent="0.2">
      <c r="A450" s="1" t="s">
        <v>812</v>
      </c>
      <c r="B450" s="1">
        <v>94168.392999999996</v>
      </c>
    </row>
    <row r="451" spans="1:2" x14ac:dyDescent="0.2">
      <c r="A451" s="1" t="s">
        <v>813</v>
      </c>
      <c r="B451" s="1">
        <v>134535.329</v>
      </c>
    </row>
    <row r="452" spans="1:2" x14ac:dyDescent="0.2">
      <c r="A452" s="1" t="s">
        <v>814</v>
      </c>
      <c r="B452" s="1">
        <v>5941.9269999999997</v>
      </c>
    </row>
    <row r="453" spans="1:2" x14ac:dyDescent="0.2">
      <c r="A453" s="1" t="s">
        <v>858</v>
      </c>
      <c r="B453" s="1">
        <v>63308.55</v>
      </c>
    </row>
    <row r="454" spans="1:2" x14ac:dyDescent="0.2">
      <c r="A454" s="1" t="s">
        <v>860</v>
      </c>
      <c r="B454" s="1">
        <v>386131.45699999999</v>
      </c>
    </row>
    <row r="455" spans="1:2" x14ac:dyDescent="0.2">
      <c r="A455" s="1" t="s">
        <v>859</v>
      </c>
      <c r="B455" s="1">
        <v>59982.603999999999</v>
      </c>
    </row>
    <row r="456" spans="1:2" x14ac:dyDescent="0.2">
      <c r="A456" s="1" t="s">
        <v>864</v>
      </c>
      <c r="B456" s="1">
        <v>18949.845000000001</v>
      </c>
    </row>
    <row r="457" spans="1:2" x14ac:dyDescent="0.2">
      <c r="A457" s="1" t="s">
        <v>861</v>
      </c>
      <c r="B457" s="1">
        <v>399419.44900000002</v>
      </c>
    </row>
    <row r="458" spans="1:2" x14ac:dyDescent="0.2">
      <c r="A458" s="1" t="s">
        <v>862</v>
      </c>
      <c r="B458" s="1">
        <v>315453.69</v>
      </c>
    </row>
    <row r="459" spans="1:2" x14ac:dyDescent="0.2">
      <c r="A459" s="1" t="s">
        <v>855</v>
      </c>
      <c r="B459" s="1">
        <v>149.86000000000001</v>
      </c>
    </row>
    <row r="460" spans="1:2" x14ac:dyDescent="0.2">
      <c r="A460" s="1" t="s">
        <v>863</v>
      </c>
      <c r="B460" s="1">
        <v>28109.791000000001</v>
      </c>
    </row>
    <row r="461" spans="1:2" x14ac:dyDescent="0.2">
      <c r="A461" s="1" t="s">
        <v>865</v>
      </c>
      <c r="B461" s="1">
        <v>620.33900000000006</v>
      </c>
    </row>
    <row r="462" spans="1:2" x14ac:dyDescent="0.2">
      <c r="A462" s="1" t="s">
        <v>822</v>
      </c>
      <c r="B462" s="1">
        <v>188903.81700000001</v>
      </c>
    </row>
    <row r="463" spans="1:2" x14ac:dyDescent="0.2">
      <c r="A463" s="1" t="s">
        <v>827</v>
      </c>
      <c r="B463" s="1">
        <v>0</v>
      </c>
    </row>
    <row r="464" spans="1:2" x14ac:dyDescent="0.2">
      <c r="A464" s="1" t="s">
        <v>823</v>
      </c>
      <c r="B464" s="1">
        <v>23384.043000000001</v>
      </c>
    </row>
    <row r="465" spans="1:2" x14ac:dyDescent="0.2">
      <c r="A465" s="1" t="s">
        <v>828</v>
      </c>
      <c r="B465" s="1">
        <v>0</v>
      </c>
    </row>
    <row r="466" spans="1:2" x14ac:dyDescent="0.2">
      <c r="A466" s="1" t="s">
        <v>821</v>
      </c>
      <c r="B466" s="1">
        <v>599053.31599999999</v>
      </c>
    </row>
    <row r="467" spans="1:2" x14ac:dyDescent="0.2">
      <c r="A467" s="1" t="s">
        <v>826</v>
      </c>
      <c r="B467" s="1">
        <v>654677.02099999995</v>
      </c>
    </row>
    <row r="468" spans="1:2" x14ac:dyDescent="0.2">
      <c r="A468" s="1" t="s">
        <v>817</v>
      </c>
      <c r="B468" s="1">
        <v>1531251.92</v>
      </c>
    </row>
    <row r="469" spans="1:2" x14ac:dyDescent="0.2">
      <c r="A469" s="1" t="s">
        <v>818</v>
      </c>
      <c r="B469" s="1">
        <v>1304441.01</v>
      </c>
    </row>
    <row r="470" spans="1:2" x14ac:dyDescent="0.2">
      <c r="A470" s="1" t="s">
        <v>824</v>
      </c>
      <c r="B470" s="1">
        <v>41.419267099999999</v>
      </c>
    </row>
    <row r="471" spans="1:2" x14ac:dyDescent="0.2">
      <c r="A471" s="1" t="s">
        <v>819</v>
      </c>
      <c r="B471" s="1">
        <v>210115.658</v>
      </c>
    </row>
    <row r="472" spans="1:2" x14ac:dyDescent="0.2">
      <c r="A472" s="1" t="s">
        <v>820</v>
      </c>
      <c r="B472" s="1">
        <v>279153.56300000002</v>
      </c>
    </row>
    <row r="473" spans="1:2" x14ac:dyDescent="0.2">
      <c r="A473" s="1" t="s">
        <v>825</v>
      </c>
      <c r="B473" s="1">
        <v>0</v>
      </c>
    </row>
    <row r="474" spans="1:2" x14ac:dyDescent="0.2">
      <c r="A474" s="1" t="s">
        <v>834</v>
      </c>
      <c r="B474" s="1">
        <v>34746.245999999999</v>
      </c>
    </row>
    <row r="475" spans="1:2" x14ac:dyDescent="0.2">
      <c r="A475" s="1" t="s">
        <v>833</v>
      </c>
      <c r="B475" s="1">
        <v>25627.465</v>
      </c>
    </row>
    <row r="476" spans="1:2" x14ac:dyDescent="0.2">
      <c r="A476" s="1" t="s">
        <v>829</v>
      </c>
      <c r="B476" s="1">
        <v>372851.75599999999</v>
      </c>
    </row>
    <row r="477" spans="1:2" x14ac:dyDescent="0.2">
      <c r="A477" s="1" t="s">
        <v>830</v>
      </c>
      <c r="B477" s="1">
        <v>268079.163</v>
      </c>
    </row>
    <row r="478" spans="1:2" x14ac:dyDescent="0.2">
      <c r="A478" s="1" t="s">
        <v>831</v>
      </c>
      <c r="B478" s="1">
        <v>91943.452000000005</v>
      </c>
    </row>
    <row r="479" spans="1:2" x14ac:dyDescent="0.2">
      <c r="A479" s="1" t="s">
        <v>832</v>
      </c>
      <c r="B479" s="1">
        <v>545621.72</v>
      </c>
    </row>
    <row r="480" spans="1:2" x14ac:dyDescent="0.2">
      <c r="A480" s="1" t="s">
        <v>853</v>
      </c>
      <c r="B480" s="1">
        <v>9758787.6500000004</v>
      </c>
    </row>
    <row r="481" spans="1:2" x14ac:dyDescent="0.2">
      <c r="A481" s="1" t="s">
        <v>848</v>
      </c>
      <c r="B481" s="1">
        <v>4356067.96</v>
      </c>
    </row>
    <row r="482" spans="1:2" x14ac:dyDescent="0.2">
      <c r="A482" s="1" t="s">
        <v>849</v>
      </c>
      <c r="B482" s="1">
        <v>2473647.91</v>
      </c>
    </row>
    <row r="483" spans="1:2" x14ac:dyDescent="0.2">
      <c r="A483" s="1" t="s">
        <v>850</v>
      </c>
      <c r="B483" s="1">
        <v>1908609.08</v>
      </c>
    </row>
    <row r="484" spans="1:2" x14ac:dyDescent="0.2">
      <c r="A484" s="1" t="s">
        <v>851</v>
      </c>
      <c r="B484" s="1">
        <v>648485.39300000004</v>
      </c>
    </row>
    <row r="485" spans="1:2" x14ac:dyDescent="0.2">
      <c r="A485" s="1" t="s">
        <v>847</v>
      </c>
      <c r="B485" s="1">
        <v>3970391.74</v>
      </c>
    </row>
    <row r="486" spans="1:2" x14ac:dyDescent="0.2">
      <c r="A486" s="1" t="s">
        <v>852</v>
      </c>
      <c r="B486" s="1">
        <v>871773.12</v>
      </c>
    </row>
    <row r="487" spans="1:2" x14ac:dyDescent="0.2">
      <c r="A487" s="1" t="s">
        <v>856</v>
      </c>
      <c r="B487" s="1">
        <v>0.57599999999999996</v>
      </c>
    </row>
    <row r="488" spans="1:2" x14ac:dyDescent="0.2">
      <c r="A488" s="1" t="s">
        <v>857</v>
      </c>
      <c r="B488" s="1"/>
    </row>
    <row r="489" spans="1:2" x14ac:dyDescent="0.2">
      <c r="A489" s="1" t="s">
        <v>897</v>
      </c>
      <c r="B489" s="1">
        <v>2079.2759999999998</v>
      </c>
    </row>
    <row r="490" spans="1:2" x14ac:dyDescent="0.2">
      <c r="A490" s="1" t="s">
        <v>466</v>
      </c>
      <c r="B490" s="1">
        <v>0</v>
      </c>
    </row>
    <row r="491" spans="1:2" x14ac:dyDescent="0.2">
      <c r="A491" s="1" t="s">
        <v>593</v>
      </c>
      <c r="B491" s="1">
        <v>0</v>
      </c>
    </row>
    <row r="492" spans="1:2" x14ac:dyDescent="0.2">
      <c r="A492" s="1" t="s">
        <v>681</v>
      </c>
      <c r="B492" s="1">
        <v>0</v>
      </c>
    </row>
    <row r="493" spans="1:2" x14ac:dyDescent="0.2">
      <c r="A493" s="1" t="s">
        <v>808</v>
      </c>
      <c r="B493" s="1">
        <v>0</v>
      </c>
    </row>
    <row r="494" spans="1:2" x14ac:dyDescent="0.2">
      <c r="A494" s="1" t="s">
        <v>468</v>
      </c>
      <c r="B494" s="1">
        <v>9.1069999999999996E-4</v>
      </c>
    </row>
    <row r="495" spans="1:2" x14ac:dyDescent="0.2">
      <c r="A495" s="1" t="s">
        <v>595</v>
      </c>
      <c r="B495" s="1">
        <v>4.0844999999999996E-3</v>
      </c>
    </row>
    <row r="496" spans="1:2" x14ac:dyDescent="0.2">
      <c r="A496" s="1" t="s">
        <v>683</v>
      </c>
      <c r="B496" s="1">
        <v>3.2940999999999998E-4</v>
      </c>
    </row>
    <row r="497" spans="1:2" x14ac:dyDescent="0.2">
      <c r="A497" s="1" t="s">
        <v>810</v>
      </c>
      <c r="B497" s="1">
        <v>3.0862400000000001E-3</v>
      </c>
    </row>
    <row r="498" spans="1:2" x14ac:dyDescent="0.2">
      <c r="A498" s="1" t="s">
        <v>464</v>
      </c>
      <c r="B498" s="1">
        <v>2.5005889999999999E-2</v>
      </c>
    </row>
    <row r="499" spans="1:2" x14ac:dyDescent="0.2">
      <c r="A499" s="1" t="s">
        <v>591</v>
      </c>
      <c r="B499" s="1">
        <v>8.6216399999999999E-3</v>
      </c>
    </row>
    <row r="500" spans="1:2" x14ac:dyDescent="0.2">
      <c r="A500" s="1" t="s">
        <v>679</v>
      </c>
      <c r="B500" s="1">
        <v>4.4923000000000001E-4</v>
      </c>
    </row>
    <row r="501" spans="1:2" x14ac:dyDescent="0.2">
      <c r="A501" s="1" t="s">
        <v>806</v>
      </c>
      <c r="B501" s="1">
        <v>1.231668E-2</v>
      </c>
    </row>
    <row r="502" spans="1:2" x14ac:dyDescent="0.2">
      <c r="A502" s="1" t="s">
        <v>461</v>
      </c>
      <c r="B502" s="1">
        <v>1</v>
      </c>
    </row>
    <row r="503" spans="1:2" x14ac:dyDescent="0.2">
      <c r="A503" s="1" t="s">
        <v>460</v>
      </c>
      <c r="B503" s="1">
        <v>0</v>
      </c>
    </row>
    <row r="504" spans="1:2" x14ac:dyDescent="0.2">
      <c r="A504" s="1" t="s">
        <v>469</v>
      </c>
      <c r="B504" s="1">
        <v>0.90891303000000001</v>
      </c>
    </row>
    <row r="505" spans="1:2" x14ac:dyDescent="0.2">
      <c r="A505" s="1" t="s">
        <v>596</v>
      </c>
      <c r="B505" s="1">
        <v>3.4297920000000003E-2</v>
      </c>
    </row>
    <row r="506" spans="1:2" x14ac:dyDescent="0.2">
      <c r="A506" s="1" t="s">
        <v>684</v>
      </c>
      <c r="B506" s="1">
        <v>1.26106E-2</v>
      </c>
    </row>
    <row r="507" spans="1:2" x14ac:dyDescent="0.2">
      <c r="A507" s="1" t="s">
        <v>811</v>
      </c>
      <c r="B507" s="1">
        <v>0.53442228000000003</v>
      </c>
    </row>
    <row r="508" spans="1:2" x14ac:dyDescent="0.2">
      <c r="A508" s="1" t="s">
        <v>463</v>
      </c>
      <c r="B508" s="1">
        <v>0.90891303000000001</v>
      </c>
    </row>
    <row r="509" spans="1:2" x14ac:dyDescent="0.2">
      <c r="A509" s="1" t="s">
        <v>590</v>
      </c>
      <c r="B509" s="1">
        <v>0.78462219</v>
      </c>
    </row>
    <row r="510" spans="1:2" x14ac:dyDescent="0.2">
      <c r="A510" s="1" t="s">
        <v>678</v>
      </c>
      <c r="B510" s="1">
        <v>0.76006152999999999</v>
      </c>
    </row>
    <row r="511" spans="1:2" x14ac:dyDescent="0.2">
      <c r="A511" s="1" t="s">
        <v>805</v>
      </c>
      <c r="B511" s="1">
        <v>0.3465124</v>
      </c>
    </row>
    <row r="512" spans="1:2" x14ac:dyDescent="0.2">
      <c r="A512" s="1" t="s">
        <v>589</v>
      </c>
      <c r="B512" s="1">
        <v>1</v>
      </c>
    </row>
    <row r="513" spans="1:2" x14ac:dyDescent="0.2">
      <c r="A513" s="1" t="s">
        <v>677</v>
      </c>
      <c r="B513" s="1">
        <v>1</v>
      </c>
    </row>
    <row r="514" spans="1:2" x14ac:dyDescent="0.2">
      <c r="A514" s="1" t="s">
        <v>465</v>
      </c>
      <c r="B514" s="1">
        <v>5.0867999999999996E-4</v>
      </c>
    </row>
    <row r="515" spans="1:2" x14ac:dyDescent="0.2">
      <c r="A515" s="1" t="s">
        <v>592</v>
      </c>
      <c r="B515" s="1">
        <v>8.4030300000000006E-3</v>
      </c>
    </row>
    <row r="516" spans="1:2" x14ac:dyDescent="0.2">
      <c r="A516" s="1" t="s">
        <v>680</v>
      </c>
      <c r="B516" s="1">
        <v>3.6444919999999999E-2</v>
      </c>
    </row>
    <row r="517" spans="1:2" x14ac:dyDescent="0.2">
      <c r="A517" s="1" t="s">
        <v>807</v>
      </c>
      <c r="B517" s="1">
        <v>7.9794999999999996E-4</v>
      </c>
    </row>
    <row r="518" spans="1:2" x14ac:dyDescent="0.2">
      <c r="A518" s="1" t="s">
        <v>462</v>
      </c>
      <c r="B518" s="1">
        <v>0</v>
      </c>
    </row>
    <row r="519" spans="1:2" x14ac:dyDescent="0.2">
      <c r="A519" s="1" t="s">
        <v>467</v>
      </c>
      <c r="B519" s="1">
        <v>5.1541629999999998E-2</v>
      </c>
    </row>
    <row r="520" spans="1:2" x14ac:dyDescent="0.2">
      <c r="A520" s="1" t="s">
        <v>594</v>
      </c>
      <c r="B520" s="1">
        <v>0.15997072000000001</v>
      </c>
    </row>
    <row r="521" spans="1:2" x14ac:dyDescent="0.2">
      <c r="A521" s="1" t="s">
        <v>682</v>
      </c>
      <c r="B521" s="1">
        <v>0.19010431999999999</v>
      </c>
    </row>
    <row r="522" spans="1:2" x14ac:dyDescent="0.2">
      <c r="A522" s="1" t="s">
        <v>809</v>
      </c>
      <c r="B522" s="1">
        <v>0.10286445</v>
      </c>
    </row>
    <row r="523" spans="1:2" x14ac:dyDescent="0.2">
      <c r="A523" s="1" t="s">
        <v>587</v>
      </c>
      <c r="B523" s="1">
        <v>0</v>
      </c>
    </row>
    <row r="524" spans="1:2" x14ac:dyDescent="0.2">
      <c r="A524" s="1" t="s">
        <v>675</v>
      </c>
      <c r="B524" s="1">
        <v>0</v>
      </c>
    </row>
    <row r="525" spans="1:2" x14ac:dyDescent="0.2">
      <c r="A525" s="1" t="s">
        <v>588</v>
      </c>
      <c r="B525" s="1">
        <v>0</v>
      </c>
    </row>
    <row r="526" spans="1:2" x14ac:dyDescent="0.2">
      <c r="A526" s="1" t="s">
        <v>676</v>
      </c>
      <c r="B526" s="1">
        <v>0</v>
      </c>
    </row>
    <row r="527" spans="1:2" x14ac:dyDescent="0.2">
      <c r="A527" s="1" t="s">
        <v>802</v>
      </c>
      <c r="B527" s="1">
        <v>1.408938E-2</v>
      </c>
    </row>
    <row r="528" spans="1:2" x14ac:dyDescent="0.2">
      <c r="A528" s="1" t="s">
        <v>804</v>
      </c>
      <c r="B528" s="1">
        <v>0.80692633999999996</v>
      </c>
    </row>
    <row r="529" spans="1:2" x14ac:dyDescent="0.2">
      <c r="A529" s="1" t="s">
        <v>803</v>
      </c>
      <c r="B529" s="1">
        <v>0.17898428</v>
      </c>
    </row>
    <row r="530" spans="1:2" x14ac:dyDescent="0.2">
      <c r="A530" s="1" t="s">
        <v>366</v>
      </c>
      <c r="B530" s="1">
        <v>951.41289400000005</v>
      </c>
    </row>
    <row r="531" spans="1:2" x14ac:dyDescent="0.2">
      <c r="A531" s="1" t="s">
        <v>904</v>
      </c>
      <c r="B531" s="1">
        <v>0</v>
      </c>
    </row>
    <row r="532" spans="1:2" x14ac:dyDescent="0.2">
      <c r="A532" s="1" t="s">
        <v>905</v>
      </c>
      <c r="B532" s="1">
        <v>0</v>
      </c>
    </row>
    <row r="533" spans="1:2" x14ac:dyDescent="0.2">
      <c r="A533" s="1" t="s">
        <v>903</v>
      </c>
      <c r="B533" s="1">
        <v>2382.4180000000001</v>
      </c>
    </row>
    <row r="534" spans="1:2" x14ac:dyDescent="0.2">
      <c r="A534" s="1" t="s">
        <v>909</v>
      </c>
      <c r="B534" s="1">
        <v>1396.412</v>
      </c>
    </row>
    <row r="535" spans="1:2" x14ac:dyDescent="0.2">
      <c r="A535" s="1" t="s">
        <v>908</v>
      </c>
      <c r="B535" s="1">
        <v>51295.146000000001</v>
      </c>
    </row>
    <row r="536" spans="1:2" x14ac:dyDescent="0.2">
      <c r="A536" s="1" t="s">
        <v>907</v>
      </c>
      <c r="B536" s="1">
        <v>168349.11</v>
      </c>
    </row>
    <row r="537" spans="1:2" x14ac:dyDescent="0.2">
      <c r="A537" s="1" t="s">
        <v>925</v>
      </c>
      <c r="B537" s="1">
        <v>113203.887</v>
      </c>
    </row>
    <row r="538" spans="1:2" x14ac:dyDescent="0.2">
      <c r="A538" s="1" t="s">
        <v>926</v>
      </c>
      <c r="B538" s="1">
        <v>540626.35800000001</v>
      </c>
    </row>
    <row r="539" spans="1:2" x14ac:dyDescent="0.2">
      <c r="A539" s="1" t="s">
        <v>950</v>
      </c>
      <c r="B539" s="1">
        <v>0.66391712000000003</v>
      </c>
    </row>
    <row r="540" spans="1:2" x14ac:dyDescent="0.2">
      <c r="A540" s="1" t="s">
        <v>922</v>
      </c>
      <c r="B540" s="1">
        <v>7542463.4900000002</v>
      </c>
    </row>
    <row r="541" spans="1:2" x14ac:dyDescent="0.2">
      <c r="A541" s="1" t="s">
        <v>924</v>
      </c>
      <c r="B541" s="1">
        <v>8567.8919999999998</v>
      </c>
    </row>
    <row r="542" spans="1:2" x14ac:dyDescent="0.2">
      <c r="A542" s="1" t="s">
        <v>921</v>
      </c>
      <c r="B542" s="1">
        <v>2772752.02</v>
      </c>
    </row>
    <row r="543" spans="1:2" x14ac:dyDescent="0.2">
      <c r="A543" s="1" t="s">
        <v>920</v>
      </c>
      <c r="B543" s="1">
        <v>0</v>
      </c>
    </row>
    <row r="544" spans="1:2" x14ac:dyDescent="0.2">
      <c r="A544" s="1" t="s">
        <v>962</v>
      </c>
      <c r="B544" s="1">
        <v>84.289000000000001</v>
      </c>
    </row>
    <row r="545" spans="1:2" x14ac:dyDescent="0.2">
      <c r="A545" s="1" t="s">
        <v>959</v>
      </c>
      <c r="B545" s="1">
        <v>1186.6679999999999</v>
      </c>
    </row>
    <row r="546" spans="1:2" x14ac:dyDescent="0.2">
      <c r="A546" s="1" t="s">
        <v>958</v>
      </c>
      <c r="B546" s="1">
        <v>151965.96299999999</v>
      </c>
    </row>
    <row r="547" spans="1:2" x14ac:dyDescent="0.2">
      <c r="A547" s="1" t="s">
        <v>964</v>
      </c>
      <c r="B547" s="1">
        <v>2691.3629999999998</v>
      </c>
    </row>
    <row r="548" spans="1:2" x14ac:dyDescent="0.2">
      <c r="A548" s="1" t="s">
        <v>522</v>
      </c>
      <c r="B548" s="1">
        <v>918287305</v>
      </c>
    </row>
    <row r="549" spans="1:2" x14ac:dyDescent="0.2">
      <c r="A549" s="1" t="s">
        <v>529</v>
      </c>
      <c r="B549" s="1">
        <v>38495</v>
      </c>
    </row>
    <row r="550" spans="1:2" x14ac:dyDescent="0.2">
      <c r="A550" s="1" t="s">
        <v>536</v>
      </c>
      <c r="B550" s="1">
        <v>0.02</v>
      </c>
    </row>
    <row r="551" spans="1:2" x14ac:dyDescent="0.2">
      <c r="A551" s="1" t="s">
        <v>537</v>
      </c>
      <c r="B551" s="1">
        <v>4000</v>
      </c>
    </row>
    <row r="552" spans="1:2" x14ac:dyDescent="0.2">
      <c r="A552" s="1" t="s">
        <v>527</v>
      </c>
      <c r="B552" s="1">
        <v>0.25</v>
      </c>
    </row>
    <row r="553" spans="1:2" x14ac:dyDescent="0.2">
      <c r="A553" s="1" t="s">
        <v>519</v>
      </c>
      <c r="B553" s="1">
        <v>13266591</v>
      </c>
    </row>
    <row r="554" spans="1:2" x14ac:dyDescent="0.2">
      <c r="A554" s="1" t="s">
        <v>530</v>
      </c>
      <c r="B554" s="1">
        <v>0.02</v>
      </c>
    </row>
    <row r="555" spans="1:2" x14ac:dyDescent="0.2">
      <c r="A555" s="1" t="s">
        <v>531</v>
      </c>
      <c r="B555" s="1">
        <v>18320</v>
      </c>
    </row>
    <row r="556" spans="1:2" x14ac:dyDescent="0.2">
      <c r="A556" s="1" t="s">
        <v>524</v>
      </c>
      <c r="B556" s="1">
        <v>0.25</v>
      </c>
    </row>
    <row r="557" spans="1:2" x14ac:dyDescent="0.2">
      <c r="A557" s="1" t="s">
        <v>516</v>
      </c>
      <c r="B557" s="1">
        <v>37239553.600000001</v>
      </c>
    </row>
    <row r="558" spans="1:2" x14ac:dyDescent="0.2">
      <c r="A558" s="1" t="s">
        <v>538</v>
      </c>
      <c r="B558" s="1">
        <v>0.2</v>
      </c>
    </row>
    <row r="559" spans="1:2" x14ac:dyDescent="0.2">
      <c r="A559" s="1" t="s">
        <v>539</v>
      </c>
      <c r="B559" s="1">
        <v>50000</v>
      </c>
    </row>
    <row r="560" spans="1:2" x14ac:dyDescent="0.2">
      <c r="A560" s="1" t="s">
        <v>528</v>
      </c>
      <c r="B560" s="1">
        <v>0.25</v>
      </c>
    </row>
    <row r="561" spans="1:2" x14ac:dyDescent="0.2">
      <c r="A561" s="1" t="s">
        <v>520</v>
      </c>
      <c r="B561" s="1">
        <v>11171866.1</v>
      </c>
    </row>
    <row r="562" spans="1:2" x14ac:dyDescent="0.2">
      <c r="A562" s="1" t="s">
        <v>532</v>
      </c>
      <c r="B562" s="1">
        <v>0.2</v>
      </c>
    </row>
    <row r="563" spans="1:2" x14ac:dyDescent="0.2">
      <c r="A563" s="1" t="s">
        <v>533</v>
      </c>
      <c r="B563" s="1">
        <v>138000</v>
      </c>
    </row>
    <row r="564" spans="1:2" x14ac:dyDescent="0.2">
      <c r="A564" s="1" t="s">
        <v>525</v>
      </c>
      <c r="B564" s="1">
        <v>0.25</v>
      </c>
    </row>
    <row r="565" spans="1:2" x14ac:dyDescent="0.2">
      <c r="A565" s="1" t="s">
        <v>517</v>
      </c>
      <c r="B565" s="1">
        <v>32002741.399999999</v>
      </c>
    </row>
    <row r="566" spans="1:2" x14ac:dyDescent="0.2">
      <c r="A566" s="1" t="s">
        <v>502</v>
      </c>
      <c r="B566" s="1">
        <v>4.5114996600000001</v>
      </c>
    </row>
    <row r="567" spans="1:2" x14ac:dyDescent="0.2">
      <c r="A567" s="1" t="s">
        <v>503</v>
      </c>
      <c r="B567" s="1">
        <v>4.8443209700000001</v>
      </c>
    </row>
    <row r="568" spans="1:2" x14ac:dyDescent="0.2">
      <c r="A568" s="1" t="s">
        <v>499</v>
      </c>
      <c r="B568" s="1">
        <v>26.719784900000001</v>
      </c>
    </row>
    <row r="569" spans="1:2" x14ac:dyDescent="0.2">
      <c r="A569" s="1" t="s">
        <v>501</v>
      </c>
      <c r="B569" s="1">
        <v>189.87632300000001</v>
      </c>
    </row>
    <row r="570" spans="1:2" x14ac:dyDescent="0.2">
      <c r="A570" s="1" t="s">
        <v>500</v>
      </c>
      <c r="B570" s="1">
        <v>2.5463775700000002</v>
      </c>
    </row>
    <row r="571" spans="1:2" x14ac:dyDescent="0.2">
      <c r="A571" s="1" t="s">
        <v>510</v>
      </c>
      <c r="B571" s="1">
        <v>164.09054</v>
      </c>
    </row>
    <row r="572" spans="1:2" x14ac:dyDescent="0.2">
      <c r="A572" s="1" t="s">
        <v>508</v>
      </c>
      <c r="B572" s="1">
        <v>55.708372699999998</v>
      </c>
    </row>
    <row r="573" spans="1:2" x14ac:dyDescent="0.2">
      <c r="A573" s="1" t="s">
        <v>511</v>
      </c>
      <c r="B573" s="1">
        <v>2.23182408</v>
      </c>
    </row>
    <row r="574" spans="1:2" x14ac:dyDescent="0.2">
      <c r="A574" s="1" t="s">
        <v>509</v>
      </c>
      <c r="B574" s="1">
        <v>154.40040099999999</v>
      </c>
    </row>
    <row r="575" spans="1:2" x14ac:dyDescent="0.2">
      <c r="A575" s="1" t="s">
        <v>505</v>
      </c>
      <c r="B575" s="1">
        <v>10.4932295</v>
      </c>
    </row>
    <row r="576" spans="1:2" x14ac:dyDescent="0.2">
      <c r="A576" s="1" t="s">
        <v>507</v>
      </c>
      <c r="B576" s="1">
        <v>92.519804300000004</v>
      </c>
    </row>
    <row r="577" spans="1:2" x14ac:dyDescent="0.2">
      <c r="A577" s="1" t="s">
        <v>506</v>
      </c>
      <c r="B577" s="1">
        <v>112.968159</v>
      </c>
    </row>
    <row r="578" spans="1:2" x14ac:dyDescent="0.2">
      <c r="A578" s="1" t="s">
        <v>918</v>
      </c>
      <c r="B578" s="1">
        <v>765638</v>
      </c>
    </row>
    <row r="579" spans="1:2" x14ac:dyDescent="0.2">
      <c r="A579" s="1" t="s">
        <v>916</v>
      </c>
      <c r="B579" s="1">
        <v>274390885</v>
      </c>
    </row>
    <row r="580" spans="1:2" x14ac:dyDescent="0.2">
      <c r="A580" s="1" t="s">
        <v>686</v>
      </c>
      <c r="B580" s="1">
        <v>446559279</v>
      </c>
    </row>
    <row r="581" spans="1:2" x14ac:dyDescent="0.2">
      <c r="A581" s="1" t="s">
        <v>919</v>
      </c>
      <c r="B581" s="1">
        <v>4782361</v>
      </c>
    </row>
    <row r="582" spans="1:2" x14ac:dyDescent="0.2">
      <c r="A582" s="1" t="s">
        <v>917</v>
      </c>
      <c r="B582" s="1">
        <v>30218242</v>
      </c>
    </row>
    <row r="583" spans="1:2" x14ac:dyDescent="0.2">
      <c r="A583" s="1" t="s">
        <v>521</v>
      </c>
      <c r="B583" s="1">
        <v>9846909.4600000009</v>
      </c>
    </row>
    <row r="584" spans="1:2" x14ac:dyDescent="0.2">
      <c r="A584" s="1" t="s">
        <v>514</v>
      </c>
      <c r="B584" s="1">
        <v>699500</v>
      </c>
    </row>
    <row r="585" spans="1:2" x14ac:dyDescent="0.2">
      <c r="A585" s="1" t="s">
        <v>899</v>
      </c>
      <c r="B585" s="1">
        <v>3118.0610000000001</v>
      </c>
    </row>
    <row r="586" spans="1:2" x14ac:dyDescent="0.2">
      <c r="A586" s="1" t="s">
        <v>900</v>
      </c>
      <c r="B586" s="1">
        <v>98256.175000000003</v>
      </c>
    </row>
    <row r="587" spans="1:2" x14ac:dyDescent="0.2">
      <c r="A587" s="1" t="s">
        <v>901</v>
      </c>
      <c r="B587" s="1">
        <v>89706.013999999996</v>
      </c>
    </row>
    <row r="588" spans="1:2" x14ac:dyDescent="0.2">
      <c r="A588" s="1" t="s">
        <v>895</v>
      </c>
      <c r="B588" s="1">
        <v>11056.154</v>
      </c>
    </row>
    <row r="589" spans="1:2" x14ac:dyDescent="0.2">
      <c r="A589" s="1" t="s">
        <v>896</v>
      </c>
      <c r="B589" s="1">
        <v>91949.820999999996</v>
      </c>
    </row>
    <row r="590" spans="1:2" x14ac:dyDescent="0.2">
      <c r="A590" s="1" t="s">
        <v>898</v>
      </c>
      <c r="B590" s="1">
        <v>0</v>
      </c>
    </row>
    <row r="591" spans="1:2" x14ac:dyDescent="0.2">
      <c r="A591" s="1" t="s">
        <v>689</v>
      </c>
      <c r="B591" s="1">
        <v>5400000</v>
      </c>
    </row>
    <row r="592" spans="1:2" x14ac:dyDescent="0.2">
      <c r="A592" s="1" t="s">
        <v>690</v>
      </c>
      <c r="B592" s="1">
        <v>17900000</v>
      </c>
    </row>
    <row r="593" spans="1:2" x14ac:dyDescent="0.2">
      <c r="A593" s="1" t="s">
        <v>691</v>
      </c>
      <c r="B593" s="1">
        <v>11321983.800000001</v>
      </c>
    </row>
    <row r="594" spans="1:2" x14ac:dyDescent="0.2">
      <c r="A594" s="1" t="s">
        <v>692</v>
      </c>
      <c r="B594" s="1">
        <v>6138880.04</v>
      </c>
    </row>
    <row r="595" spans="1:2" x14ac:dyDescent="0.2">
      <c r="A595" s="1" t="s">
        <v>688</v>
      </c>
      <c r="B595" s="1">
        <v>7500779.4199999999</v>
      </c>
    </row>
    <row r="596" spans="1:2" x14ac:dyDescent="0.2">
      <c r="A596" s="1" t="s">
        <v>576</v>
      </c>
      <c r="B596" s="1">
        <v>56142611.200000003</v>
      </c>
    </row>
    <row r="597" spans="1:2" x14ac:dyDescent="0.2">
      <c r="A597" s="1" t="s">
        <v>694</v>
      </c>
      <c r="B597" s="1">
        <v>17500000</v>
      </c>
    </row>
    <row r="598" spans="1:2" x14ac:dyDescent="0.2">
      <c r="A598" s="1" t="s">
        <v>695</v>
      </c>
      <c r="B598" s="1">
        <v>50800000</v>
      </c>
    </row>
    <row r="599" spans="1:2" x14ac:dyDescent="0.2">
      <c r="A599" s="1" t="s">
        <v>696</v>
      </c>
      <c r="B599" s="1">
        <v>37340275</v>
      </c>
    </row>
    <row r="600" spans="1:2" x14ac:dyDescent="0.2">
      <c r="A600" s="1" t="s">
        <v>697</v>
      </c>
      <c r="B600" s="1">
        <v>22466009.399999999</v>
      </c>
    </row>
    <row r="601" spans="1:2" x14ac:dyDescent="0.2">
      <c r="A601" s="1" t="s">
        <v>693</v>
      </c>
      <c r="B601" s="1">
        <v>35591146</v>
      </c>
    </row>
    <row r="602" spans="1:2" x14ac:dyDescent="0.2">
      <c r="A602" s="1" t="s">
        <v>699</v>
      </c>
      <c r="B602" s="1">
        <v>0</v>
      </c>
    </row>
    <row r="603" spans="1:2" x14ac:dyDescent="0.2">
      <c r="A603" s="1" t="s">
        <v>700</v>
      </c>
      <c r="B603" s="1">
        <v>0</v>
      </c>
    </row>
    <row r="604" spans="1:2" x14ac:dyDescent="0.2">
      <c r="A604" s="1" t="s">
        <v>701</v>
      </c>
      <c r="B604" s="1">
        <v>0</v>
      </c>
    </row>
    <row r="605" spans="1:2" x14ac:dyDescent="0.2">
      <c r="A605" s="1" t="s">
        <v>702</v>
      </c>
      <c r="B605" s="1">
        <v>0</v>
      </c>
    </row>
    <row r="606" spans="1:2" x14ac:dyDescent="0.2">
      <c r="A606" s="1" t="s">
        <v>698</v>
      </c>
      <c r="B606" s="1">
        <v>0</v>
      </c>
    </row>
    <row r="607" spans="1:2" x14ac:dyDescent="0.2">
      <c r="A607" s="1" t="s">
        <v>704</v>
      </c>
      <c r="B607" s="1">
        <v>7540000</v>
      </c>
    </row>
    <row r="608" spans="1:2" x14ac:dyDescent="0.2">
      <c r="A608" s="1" t="s">
        <v>705</v>
      </c>
      <c r="B608" s="1">
        <v>26200000</v>
      </c>
    </row>
    <row r="609" spans="1:2" x14ac:dyDescent="0.2">
      <c r="A609" s="1" t="s">
        <v>706</v>
      </c>
      <c r="B609" s="1">
        <v>24683735.100000001</v>
      </c>
    </row>
    <row r="610" spans="1:2" x14ac:dyDescent="0.2">
      <c r="A610" s="1" t="s">
        <v>707</v>
      </c>
      <c r="B610" s="1">
        <v>18090091.899999999</v>
      </c>
    </row>
    <row r="611" spans="1:2" x14ac:dyDescent="0.2">
      <c r="A611" s="1" t="s">
        <v>703</v>
      </c>
      <c r="B611" s="1">
        <v>12958494.4</v>
      </c>
    </row>
    <row r="612" spans="1:2" x14ac:dyDescent="0.2">
      <c r="A612" s="1" t="s">
        <v>733</v>
      </c>
      <c r="B612" s="1">
        <v>2.4412610000000001E-2</v>
      </c>
    </row>
    <row r="613" spans="1:2" x14ac:dyDescent="0.2">
      <c r="A613" s="1" t="s">
        <v>734</v>
      </c>
      <c r="B613" s="1">
        <v>8.6701020000000004E-2</v>
      </c>
    </row>
    <row r="614" spans="1:2" x14ac:dyDescent="0.2">
      <c r="A614" s="1" t="s">
        <v>735</v>
      </c>
      <c r="B614" s="1">
        <v>6.3029970000000005E-2</v>
      </c>
    </row>
    <row r="615" spans="1:2" x14ac:dyDescent="0.2">
      <c r="A615" s="1" t="s">
        <v>736</v>
      </c>
      <c r="B615" s="1">
        <v>3.2625929999999997E-2</v>
      </c>
    </row>
    <row r="616" spans="1:2" x14ac:dyDescent="0.2">
      <c r="A616" s="1" t="s">
        <v>732</v>
      </c>
      <c r="B616" s="1">
        <v>5.315773E-2</v>
      </c>
    </row>
    <row r="617" spans="1:2" x14ac:dyDescent="0.2">
      <c r="A617" s="1" t="s">
        <v>738</v>
      </c>
      <c r="B617" s="1">
        <v>4.1385890000000002E-2</v>
      </c>
    </row>
    <row r="618" spans="1:2" x14ac:dyDescent="0.2">
      <c r="A618" s="1" t="s">
        <v>739</v>
      </c>
      <c r="B618" s="1">
        <v>0.14515892</v>
      </c>
    </row>
    <row r="619" spans="1:2" x14ac:dyDescent="0.2">
      <c r="A619" s="1" t="s">
        <v>740</v>
      </c>
      <c r="B619" s="1">
        <v>9.8390759999999994E-2</v>
      </c>
    </row>
    <row r="620" spans="1:2" x14ac:dyDescent="0.2">
      <c r="A620" s="1" t="s">
        <v>741</v>
      </c>
      <c r="B620" s="1">
        <v>4.9877310000000001E-2</v>
      </c>
    </row>
    <row r="621" spans="1:2" x14ac:dyDescent="0.2">
      <c r="A621" s="1" t="s">
        <v>737</v>
      </c>
      <c r="B621" s="1">
        <v>9.2610970000000001E-2</v>
      </c>
    </row>
    <row r="622" spans="1:2" x14ac:dyDescent="0.2">
      <c r="A622" s="1" t="s">
        <v>743</v>
      </c>
      <c r="B622" s="1">
        <v>0</v>
      </c>
    </row>
    <row r="623" spans="1:2" x14ac:dyDescent="0.2">
      <c r="A623" s="1" t="s">
        <v>744</v>
      </c>
      <c r="B623" s="1">
        <v>0</v>
      </c>
    </row>
    <row r="624" spans="1:2" x14ac:dyDescent="0.2">
      <c r="A624" s="1" t="s">
        <v>745</v>
      </c>
      <c r="B624" s="1">
        <v>0</v>
      </c>
    </row>
    <row r="625" spans="1:2" x14ac:dyDescent="0.2">
      <c r="A625" s="1" t="s">
        <v>746</v>
      </c>
      <c r="B625" s="1">
        <v>0</v>
      </c>
    </row>
    <row r="626" spans="1:2" x14ac:dyDescent="0.2">
      <c r="A626" s="1" t="s">
        <v>742</v>
      </c>
      <c r="B626" s="1">
        <v>0</v>
      </c>
    </row>
    <row r="627" spans="1:2" x14ac:dyDescent="0.2">
      <c r="A627" s="1" t="s">
        <v>748</v>
      </c>
      <c r="B627" s="1">
        <v>2.9688889999999999E-2</v>
      </c>
    </row>
    <row r="628" spans="1:2" x14ac:dyDescent="0.2">
      <c r="A628" s="1" t="s">
        <v>749</v>
      </c>
      <c r="B628" s="1">
        <v>0.10508389999999999</v>
      </c>
    </row>
    <row r="629" spans="1:2" x14ac:dyDescent="0.2">
      <c r="A629" s="1" t="s">
        <v>750</v>
      </c>
      <c r="B629" s="1">
        <v>7.2647630000000005E-2</v>
      </c>
    </row>
    <row r="630" spans="1:2" x14ac:dyDescent="0.2">
      <c r="A630" s="1" t="s">
        <v>751</v>
      </c>
      <c r="B630" s="1">
        <v>3.9221979999999997E-2</v>
      </c>
    </row>
    <row r="631" spans="1:2" x14ac:dyDescent="0.2">
      <c r="A631" s="1" t="s">
        <v>747</v>
      </c>
      <c r="B631" s="1">
        <v>6.6006499999999996E-2</v>
      </c>
    </row>
    <row r="632" spans="1:2" x14ac:dyDescent="0.2">
      <c r="A632" s="1" t="s">
        <v>687</v>
      </c>
      <c r="B632" s="1">
        <v>1886.0754899999999</v>
      </c>
    </row>
    <row r="633" spans="1:2" x14ac:dyDescent="0.2">
      <c r="A633" s="1" t="s">
        <v>512</v>
      </c>
      <c r="B633" s="1">
        <v>4125107</v>
      </c>
    </row>
    <row r="634" spans="1:2" x14ac:dyDescent="0.2">
      <c r="A634" s="1" t="s">
        <v>910</v>
      </c>
      <c r="B634" s="1">
        <v>24.314</v>
      </c>
    </row>
    <row r="635" spans="1:2" x14ac:dyDescent="0.2">
      <c r="A635" s="1" t="s">
        <v>911</v>
      </c>
      <c r="B635" s="1">
        <v>0.19660707999999999</v>
      </c>
    </row>
    <row r="636" spans="1:2" x14ac:dyDescent="0.2">
      <c r="A636" s="1" t="s">
        <v>913</v>
      </c>
      <c r="B636" s="1">
        <v>0.69129605000000005</v>
      </c>
    </row>
    <row r="637" spans="1:2" x14ac:dyDescent="0.2">
      <c r="A637" s="1" t="s">
        <v>912</v>
      </c>
      <c r="B637" s="1">
        <v>0.11209687</v>
      </c>
    </row>
    <row r="638" spans="1:2" x14ac:dyDescent="0.2">
      <c r="A638" s="1" t="s">
        <v>930</v>
      </c>
      <c r="B638" s="1">
        <v>0</v>
      </c>
    </row>
    <row r="639" spans="1:2" x14ac:dyDescent="0.2">
      <c r="A639" s="1" t="s">
        <v>927</v>
      </c>
      <c r="B639" s="1">
        <v>83933.001000000004</v>
      </c>
    </row>
    <row r="640" spans="1:2" x14ac:dyDescent="0.2">
      <c r="A640" s="1" t="s">
        <v>944</v>
      </c>
      <c r="B640" s="1">
        <v>0</v>
      </c>
    </row>
    <row r="641" spans="1:2" x14ac:dyDescent="0.2">
      <c r="A641" s="1" t="s">
        <v>942</v>
      </c>
      <c r="B641" s="1">
        <v>0.17543406</v>
      </c>
    </row>
    <row r="642" spans="1:2" x14ac:dyDescent="0.2">
      <c r="A642" s="1" t="s">
        <v>940</v>
      </c>
      <c r="B642" s="1">
        <v>0.63816508000000005</v>
      </c>
    </row>
    <row r="643" spans="1:2" x14ac:dyDescent="0.2">
      <c r="A643" s="1" t="s">
        <v>943</v>
      </c>
      <c r="B643" s="1">
        <v>9.6986020000000006E-2</v>
      </c>
    </row>
    <row r="644" spans="1:2" x14ac:dyDescent="0.2">
      <c r="A644" s="1" t="s">
        <v>945</v>
      </c>
      <c r="B644" s="11">
        <v>8.8100000000000004E-6</v>
      </c>
    </row>
    <row r="645" spans="1:2" x14ac:dyDescent="0.2">
      <c r="A645" s="1" t="s">
        <v>941</v>
      </c>
      <c r="B645" s="1">
        <v>8.9406029999999997E-2</v>
      </c>
    </row>
    <row r="646" spans="1:2" x14ac:dyDescent="0.2">
      <c r="A646" s="1" t="s">
        <v>952</v>
      </c>
      <c r="B646" s="1">
        <v>0</v>
      </c>
    </row>
    <row r="647" spans="1:2" x14ac:dyDescent="0.2">
      <c r="A647" s="1" t="s">
        <v>953</v>
      </c>
      <c r="B647" s="1">
        <v>8.2653939999999995E-2</v>
      </c>
    </row>
    <row r="648" spans="1:2" x14ac:dyDescent="0.2">
      <c r="A648" s="1" t="s">
        <v>951</v>
      </c>
      <c r="B648" s="1">
        <v>0.25342893999999999</v>
      </c>
    </row>
    <row r="649" spans="1:2" x14ac:dyDescent="0.2">
      <c r="A649" s="1" t="s">
        <v>929</v>
      </c>
      <c r="B649" s="1">
        <v>0</v>
      </c>
    </row>
    <row r="650" spans="1:2" x14ac:dyDescent="0.2">
      <c r="A650" s="1" t="s">
        <v>956</v>
      </c>
      <c r="B650" s="1">
        <v>0.95753482999999995</v>
      </c>
    </row>
    <row r="651" spans="1:2" x14ac:dyDescent="0.2">
      <c r="A651" s="1" t="s">
        <v>957</v>
      </c>
      <c r="B651" s="1">
        <v>4.2465179999999998E-2</v>
      </c>
    </row>
    <row r="652" spans="1:2" x14ac:dyDescent="0.2">
      <c r="A652" s="1" t="s">
        <v>961</v>
      </c>
      <c r="B652" s="1">
        <v>0</v>
      </c>
    </row>
    <row r="653" spans="1:2" x14ac:dyDescent="0.2">
      <c r="A653" s="1" t="s">
        <v>960</v>
      </c>
      <c r="B653" s="1">
        <v>70.853999999999999</v>
      </c>
    </row>
    <row r="654" spans="1:2" x14ac:dyDescent="0.2">
      <c r="A654" s="1" t="s">
        <v>963</v>
      </c>
      <c r="B654" s="1">
        <v>60656.947</v>
      </c>
    </row>
    <row r="655" spans="1:2" x14ac:dyDescent="0.2">
      <c r="A655" s="1" t="s">
        <v>928</v>
      </c>
      <c r="B655" s="1">
        <v>0</v>
      </c>
    </row>
    <row r="656" spans="1:2" x14ac:dyDescent="0.2">
      <c r="A656" s="1" t="s">
        <v>902</v>
      </c>
      <c r="B656" s="1">
        <v>270258.70799999998</v>
      </c>
    </row>
    <row r="657" spans="1:2" x14ac:dyDescent="0.2">
      <c r="A657" s="1" t="s">
        <v>923</v>
      </c>
      <c r="B657" s="1">
        <v>244074.11300000001</v>
      </c>
    </row>
    <row r="658" spans="1:2" x14ac:dyDescent="0.2">
      <c r="A658" s="1" t="s">
        <v>914</v>
      </c>
      <c r="B658" s="1">
        <v>0.24301096</v>
      </c>
    </row>
    <row r="659" spans="1:2" x14ac:dyDescent="0.2">
      <c r="A659" s="1" t="s">
        <v>915</v>
      </c>
      <c r="B659" s="1">
        <v>0.75698904</v>
      </c>
    </row>
    <row r="660" spans="1:2" x14ac:dyDescent="0.2">
      <c r="A660" s="1" t="s">
        <v>946</v>
      </c>
      <c r="B660" s="1">
        <v>0.43511312000000002</v>
      </c>
    </row>
    <row r="661" spans="1:2" x14ac:dyDescent="0.2">
      <c r="A661" s="1" t="s">
        <v>947</v>
      </c>
      <c r="B661" s="1">
        <v>0.49017264999999999</v>
      </c>
    </row>
    <row r="662" spans="1:2" x14ac:dyDescent="0.2">
      <c r="A662" s="1" t="s">
        <v>949</v>
      </c>
      <c r="B662" s="1">
        <v>3.1586399999999999E-3</v>
      </c>
    </row>
    <row r="663" spans="1:2" x14ac:dyDescent="0.2">
      <c r="A663" s="1" t="s">
        <v>948</v>
      </c>
      <c r="B663" s="1">
        <v>7.1555590000000002E-2</v>
      </c>
    </row>
    <row r="664" spans="1:2" x14ac:dyDescent="0.2">
      <c r="A664" s="1" t="s">
        <v>938</v>
      </c>
      <c r="B664" s="1">
        <v>4.1035969999999998E-2</v>
      </c>
    </row>
    <row r="665" spans="1:2" x14ac:dyDescent="0.2">
      <c r="A665" s="1" t="s">
        <v>936</v>
      </c>
      <c r="B665" s="1">
        <v>0.63593224999999998</v>
      </c>
    </row>
    <row r="666" spans="1:2" x14ac:dyDescent="0.2">
      <c r="A666" s="1" t="s">
        <v>939</v>
      </c>
      <c r="B666" s="1">
        <v>0.22888527</v>
      </c>
    </row>
    <row r="667" spans="1:2" x14ac:dyDescent="0.2">
      <c r="A667" s="1" t="s">
        <v>937</v>
      </c>
      <c r="B667" s="1">
        <v>9.4146519999999997E-2</v>
      </c>
    </row>
    <row r="668" spans="1:2" x14ac:dyDescent="0.2">
      <c r="A668" s="1" t="s">
        <v>933</v>
      </c>
      <c r="B668" s="1">
        <v>1.7715E-4</v>
      </c>
    </row>
    <row r="669" spans="1:2" x14ac:dyDescent="0.2">
      <c r="A669" s="1" t="s">
        <v>931</v>
      </c>
      <c r="B669" s="1">
        <v>0.92839669999999996</v>
      </c>
    </row>
    <row r="670" spans="1:2" x14ac:dyDescent="0.2">
      <c r="A670" s="1" t="s">
        <v>935</v>
      </c>
      <c r="B670" s="1">
        <v>4.982367E-2</v>
      </c>
    </row>
    <row r="671" spans="1:2" x14ac:dyDescent="0.2">
      <c r="A671" s="1" t="s">
        <v>934</v>
      </c>
      <c r="B671" s="11">
        <v>3.1000000000000001E-5</v>
      </c>
    </row>
    <row r="672" spans="1:2" x14ac:dyDescent="0.2">
      <c r="A672" s="1" t="s">
        <v>932</v>
      </c>
      <c r="B672" s="1">
        <v>2.1571440000000001E-2</v>
      </c>
    </row>
    <row r="673" spans="1:2" x14ac:dyDescent="0.2">
      <c r="A673" s="1" t="s">
        <v>954</v>
      </c>
      <c r="B673" s="1">
        <v>0</v>
      </c>
    </row>
    <row r="674" spans="1:2" x14ac:dyDescent="0.2">
      <c r="A674" s="1" t="s">
        <v>955</v>
      </c>
      <c r="B674" s="1">
        <v>1</v>
      </c>
    </row>
    <row r="675" spans="1:2" x14ac:dyDescent="0.2">
      <c r="A675" s="1" t="s">
        <v>709</v>
      </c>
      <c r="B675" s="1">
        <v>108.79318000000001</v>
      </c>
    </row>
    <row r="676" spans="1:2" x14ac:dyDescent="0.2">
      <c r="A676" s="1" t="s">
        <v>710</v>
      </c>
      <c r="B676" s="1">
        <v>95.143182199999998</v>
      </c>
    </row>
    <row r="677" spans="1:2" x14ac:dyDescent="0.2">
      <c r="A677" s="1" t="s">
        <v>711</v>
      </c>
      <c r="B677" s="1">
        <v>66.603218100000007</v>
      </c>
    </row>
    <row r="678" spans="1:2" x14ac:dyDescent="0.2">
      <c r="A678" s="1" t="s">
        <v>712</v>
      </c>
      <c r="B678" s="1">
        <v>46.282683300000002</v>
      </c>
    </row>
    <row r="679" spans="1:2" x14ac:dyDescent="0.2">
      <c r="A679" s="1" t="s">
        <v>708</v>
      </c>
      <c r="B679" s="1">
        <v>118.751722</v>
      </c>
    </row>
    <row r="680" spans="1:2" x14ac:dyDescent="0.2">
      <c r="A680" s="1" t="s">
        <v>713</v>
      </c>
      <c r="B680" s="1">
        <v>46.282683300000002</v>
      </c>
    </row>
    <row r="681" spans="1:2" x14ac:dyDescent="0.2">
      <c r="A681" s="1" t="s">
        <v>579</v>
      </c>
      <c r="B681" s="1">
        <v>68.253611000000006</v>
      </c>
    </row>
    <row r="682" spans="1:2" x14ac:dyDescent="0.2">
      <c r="A682" s="1" t="s">
        <v>578</v>
      </c>
      <c r="B682" s="1">
        <v>68.253611000000006</v>
      </c>
    </row>
    <row r="683" spans="1:2" x14ac:dyDescent="0.2">
      <c r="A683" s="1" t="s">
        <v>715</v>
      </c>
      <c r="B683" s="1">
        <v>189.76916800000001</v>
      </c>
    </row>
    <row r="684" spans="1:2" x14ac:dyDescent="0.2">
      <c r="A684" s="1" t="s">
        <v>716</v>
      </c>
      <c r="B684" s="1">
        <v>163.860319</v>
      </c>
    </row>
    <row r="685" spans="1:2" x14ac:dyDescent="0.2">
      <c r="A685" s="1" t="s">
        <v>717</v>
      </c>
      <c r="B685" s="1">
        <v>107.84578</v>
      </c>
    </row>
    <row r="686" spans="1:2" x14ac:dyDescent="0.2">
      <c r="A686" s="1" t="s">
        <v>718</v>
      </c>
      <c r="B686" s="1">
        <v>72.670994699999994</v>
      </c>
    </row>
    <row r="687" spans="1:2" x14ac:dyDescent="0.2">
      <c r="A687" s="1" t="s">
        <v>714</v>
      </c>
      <c r="B687" s="1">
        <v>209.703384</v>
      </c>
    </row>
    <row r="688" spans="1:2" x14ac:dyDescent="0.2">
      <c r="A688" s="1" t="s">
        <v>719</v>
      </c>
      <c r="B688" s="1">
        <v>72.670994699999994</v>
      </c>
    </row>
    <row r="689" spans="1:2" x14ac:dyDescent="0.2">
      <c r="A689" s="1" t="s">
        <v>721</v>
      </c>
      <c r="B689" s="1">
        <v>0</v>
      </c>
    </row>
    <row r="690" spans="1:2" x14ac:dyDescent="0.2">
      <c r="A690" s="1" t="s">
        <v>722</v>
      </c>
      <c r="B690" s="1">
        <v>0</v>
      </c>
    </row>
    <row r="691" spans="1:2" x14ac:dyDescent="0.2">
      <c r="A691" s="1" t="s">
        <v>723</v>
      </c>
      <c r="B691" s="1">
        <v>0</v>
      </c>
    </row>
    <row r="692" spans="1:2" x14ac:dyDescent="0.2">
      <c r="A692" s="1" t="s">
        <v>724</v>
      </c>
      <c r="B692" s="1">
        <v>0</v>
      </c>
    </row>
    <row r="693" spans="1:2" x14ac:dyDescent="0.2">
      <c r="A693" s="1" t="s">
        <v>720</v>
      </c>
      <c r="B693" s="1">
        <v>0</v>
      </c>
    </row>
    <row r="694" spans="1:2" x14ac:dyDescent="0.2">
      <c r="A694" s="1" t="s">
        <v>725</v>
      </c>
      <c r="B694" s="1">
        <v>0</v>
      </c>
    </row>
    <row r="695" spans="1:2" x14ac:dyDescent="0.2">
      <c r="A695" s="1" t="s">
        <v>727</v>
      </c>
      <c r="B695" s="1">
        <v>140.225413</v>
      </c>
    </row>
    <row r="696" spans="1:2" x14ac:dyDescent="0.2">
      <c r="A696" s="1" t="s">
        <v>728</v>
      </c>
      <c r="B696" s="1">
        <v>124.25314400000001</v>
      </c>
    </row>
    <row r="697" spans="1:2" x14ac:dyDescent="0.2">
      <c r="A697" s="1" t="s">
        <v>729</v>
      </c>
      <c r="B697" s="1">
        <v>83.821767899999998</v>
      </c>
    </row>
    <row r="698" spans="1:2" x14ac:dyDescent="0.2">
      <c r="A698" s="1" t="s">
        <v>730</v>
      </c>
      <c r="B698" s="1">
        <v>60.232733199999998</v>
      </c>
    </row>
    <row r="699" spans="1:2" x14ac:dyDescent="0.2">
      <c r="A699" s="1" t="s">
        <v>726</v>
      </c>
      <c r="B699" s="1">
        <v>154.70055400000001</v>
      </c>
    </row>
    <row r="700" spans="1:2" x14ac:dyDescent="0.2">
      <c r="A700" s="1" t="s">
        <v>731</v>
      </c>
      <c r="B700" s="1">
        <v>60.232733199999998</v>
      </c>
    </row>
  </sheetData>
  <sortState xmlns:xlrd2="http://schemas.microsoft.com/office/spreadsheetml/2017/richdata2" ref="A2:B700">
    <sortCondition ref="A1:A70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F0E19-B201-F841-8D28-E8ED6A757F95}">
  <sheetPr>
    <tabColor theme="3" tint="0.89999084444715716"/>
  </sheetPr>
  <dimension ref="A1:U29"/>
  <sheetViews>
    <sheetView zoomScale="134" zoomScaleNormal="100" workbookViewId="0">
      <pane xSplit="1" ySplit="1" topLeftCell="K2" activePane="bottomRight" state="frozen"/>
      <selection activeCell="H2" sqref="H2"/>
      <selection pane="topRight" activeCell="H2" sqref="H2"/>
      <selection pane="bottomLeft" activeCell="H2" sqref="H2"/>
      <selection pane="bottomRight" activeCell="P7" sqref="P7"/>
    </sheetView>
  </sheetViews>
  <sheetFormatPr baseColWidth="10" defaultRowHeight="16" x14ac:dyDescent="0.2"/>
  <cols>
    <col min="1" max="1" width="73.5" customWidth="1"/>
    <col min="3" max="3" width="51.33203125" bestFit="1" customWidth="1"/>
    <col min="4" max="4" width="20.33203125" bestFit="1" customWidth="1"/>
    <col min="5" max="5" width="37.33203125" bestFit="1" customWidth="1"/>
    <col min="7" max="7" width="24.5" bestFit="1" customWidth="1"/>
    <col min="9" max="9" width="15.83203125" bestFit="1" customWidth="1"/>
    <col min="10" max="10" width="34" bestFit="1" customWidth="1"/>
    <col min="11" max="11" width="31.83203125" bestFit="1" customWidth="1"/>
    <col min="13" max="13" width="26.6640625" bestFit="1" customWidth="1"/>
  </cols>
  <sheetData>
    <row r="1" spans="1:21" s="2" customFormat="1" x14ac:dyDescent="0.2">
      <c r="A1" s="2" t="s">
        <v>0</v>
      </c>
      <c r="B1" s="2" t="s">
        <v>1</v>
      </c>
      <c r="C1" s="2" t="s">
        <v>2</v>
      </c>
      <c r="D1" s="2" t="s">
        <v>3</v>
      </c>
      <c r="E1" s="2" t="s">
        <v>4</v>
      </c>
      <c r="F1" s="2" t="s">
        <v>5</v>
      </c>
      <c r="G1" s="2" t="s">
        <v>169</v>
      </c>
      <c r="H1" s="2" t="s">
        <v>6</v>
      </c>
      <c r="I1" s="2" t="s">
        <v>7</v>
      </c>
      <c r="J1" s="2" t="s">
        <v>8</v>
      </c>
      <c r="K1" s="2" t="s">
        <v>9</v>
      </c>
      <c r="L1" s="2" t="s">
        <v>10</v>
      </c>
      <c r="M1" s="2" t="s">
        <v>11</v>
      </c>
      <c r="N1" s="2" t="s">
        <v>12</v>
      </c>
      <c r="O1" s="2" t="s">
        <v>13</v>
      </c>
      <c r="P1" s="2" t="s">
        <v>14</v>
      </c>
      <c r="Q1" s="2" t="s">
        <v>15</v>
      </c>
      <c r="R1" s="2" t="s">
        <v>16</v>
      </c>
      <c r="S1" s="2" t="s">
        <v>17</v>
      </c>
      <c r="T1" s="2" t="s">
        <v>18</v>
      </c>
      <c r="U1" s="2" t="s">
        <v>19</v>
      </c>
    </row>
    <row r="2" spans="1:21" x14ac:dyDescent="0.2">
      <c r="A2" t="s">
        <v>422</v>
      </c>
      <c r="C2" t="s">
        <v>183</v>
      </c>
      <c r="D2" s="1" t="s">
        <v>429</v>
      </c>
      <c r="E2" t="s">
        <v>34</v>
      </c>
      <c r="G2" t="s">
        <v>168</v>
      </c>
      <c r="H2" t="s">
        <v>35</v>
      </c>
      <c r="J2" t="s">
        <v>112</v>
      </c>
      <c r="K2" t="s">
        <v>210</v>
      </c>
      <c r="N2" t="s">
        <v>43</v>
      </c>
      <c r="O2" t="s">
        <v>45</v>
      </c>
      <c r="P2" t="s">
        <v>103</v>
      </c>
      <c r="Q2" t="s">
        <v>197</v>
      </c>
      <c r="R2" t="s">
        <v>136</v>
      </c>
      <c r="S2" t="s">
        <v>176</v>
      </c>
    </row>
    <row r="3" spans="1:21" x14ac:dyDescent="0.2">
      <c r="A3" t="s">
        <v>1005</v>
      </c>
      <c r="C3" t="s">
        <v>187</v>
      </c>
      <c r="D3" t="s">
        <v>32</v>
      </c>
      <c r="G3" t="s">
        <v>172</v>
      </c>
      <c r="J3" t="s">
        <v>36</v>
      </c>
      <c r="K3" t="s">
        <v>39</v>
      </c>
      <c r="L3" t="s">
        <v>41</v>
      </c>
    </row>
    <row r="4" spans="1:21" s="9" customFormat="1" ht="17" thickBot="1" x14ac:dyDescent="0.25">
      <c r="A4" s="9" t="s">
        <v>423</v>
      </c>
      <c r="C4" s="9" t="s">
        <v>88</v>
      </c>
      <c r="E4" s="9" t="s">
        <v>33</v>
      </c>
      <c r="G4" s="9" t="s">
        <v>162</v>
      </c>
      <c r="J4" s="9" t="s">
        <v>38</v>
      </c>
      <c r="K4" s="9" t="s">
        <v>40</v>
      </c>
      <c r="L4" s="9" t="s">
        <v>42</v>
      </c>
      <c r="P4" s="9" t="s">
        <v>46</v>
      </c>
      <c r="R4" s="10" t="s">
        <v>50</v>
      </c>
      <c r="T4" s="9" t="s">
        <v>106</v>
      </c>
    </row>
    <row r="5" spans="1:21" x14ac:dyDescent="0.2">
      <c r="A5" t="s">
        <v>20</v>
      </c>
      <c r="B5">
        <v>485663.81400000001</v>
      </c>
      <c r="C5">
        <v>160.62799999999999</v>
      </c>
      <c r="D5">
        <v>426.31200000000001</v>
      </c>
      <c r="E5">
        <v>1167.1489999999999</v>
      </c>
      <c r="F5">
        <v>0.623</v>
      </c>
      <c r="G5">
        <v>0</v>
      </c>
      <c r="H5">
        <v>61.311999999999998</v>
      </c>
      <c r="I5">
        <v>0</v>
      </c>
      <c r="J5">
        <v>7455.0529999999999</v>
      </c>
      <c r="K5">
        <v>1482.9949999999999</v>
      </c>
      <c r="L5">
        <v>86.406999999999996</v>
      </c>
      <c r="M5">
        <v>0</v>
      </c>
      <c r="N5">
        <v>451041.592</v>
      </c>
      <c r="O5">
        <v>19888.228999999999</v>
      </c>
      <c r="P5">
        <v>0</v>
      </c>
      <c r="Q5">
        <v>46.231000000000002</v>
      </c>
      <c r="R5">
        <v>0</v>
      </c>
      <c r="S5">
        <v>0</v>
      </c>
      <c r="T5">
        <v>0</v>
      </c>
      <c r="U5">
        <v>0</v>
      </c>
    </row>
    <row r="6" spans="1:21" x14ac:dyDescent="0.2">
      <c r="A6" t="s">
        <v>21</v>
      </c>
      <c r="B6">
        <v>10297.7059999999</v>
      </c>
      <c r="C6">
        <v>160.62799999999999</v>
      </c>
      <c r="D6">
        <v>0</v>
      </c>
      <c r="E6">
        <v>1167.1489999999999</v>
      </c>
      <c r="F6">
        <v>0.623</v>
      </c>
      <c r="G6">
        <v>0</v>
      </c>
      <c r="H6">
        <v>4.7409999999999997</v>
      </c>
      <c r="I6">
        <v>0</v>
      </c>
      <c r="J6">
        <v>7402.2479999999996</v>
      </c>
      <c r="K6">
        <v>1482.9949999999999</v>
      </c>
      <c r="L6">
        <v>79.322000000000003</v>
      </c>
      <c r="M6">
        <v>0</v>
      </c>
      <c r="N6">
        <v>0</v>
      </c>
      <c r="O6">
        <v>0</v>
      </c>
      <c r="P6">
        <v>0</v>
      </c>
      <c r="Q6">
        <v>0</v>
      </c>
      <c r="R6">
        <v>0</v>
      </c>
      <c r="S6">
        <v>0</v>
      </c>
      <c r="T6">
        <v>0</v>
      </c>
      <c r="U6">
        <v>0</v>
      </c>
    </row>
    <row r="7" spans="1:21" x14ac:dyDescent="0.2">
      <c r="A7" t="s">
        <v>22</v>
      </c>
      <c r="B7">
        <v>475366.10699999903</v>
      </c>
      <c r="C7">
        <v>0</v>
      </c>
      <c r="D7">
        <v>426.31200000000001</v>
      </c>
      <c r="E7">
        <v>0</v>
      </c>
      <c r="F7">
        <v>0</v>
      </c>
      <c r="G7">
        <v>0</v>
      </c>
      <c r="H7">
        <v>56.57</v>
      </c>
      <c r="I7">
        <v>0</v>
      </c>
      <c r="J7">
        <v>52.805</v>
      </c>
      <c r="K7">
        <v>0</v>
      </c>
      <c r="L7">
        <v>7.085</v>
      </c>
      <c r="M7">
        <v>0</v>
      </c>
      <c r="N7">
        <v>451041.592</v>
      </c>
      <c r="O7">
        <v>19888.228999999999</v>
      </c>
      <c r="P7">
        <v>0</v>
      </c>
      <c r="Q7">
        <v>46.231000000000002</v>
      </c>
      <c r="R7">
        <v>0</v>
      </c>
      <c r="S7">
        <v>0</v>
      </c>
      <c r="T7">
        <v>0</v>
      </c>
      <c r="U7">
        <v>0</v>
      </c>
    </row>
    <row r="8" spans="1:21" x14ac:dyDescent="0.2">
      <c r="A8" t="s">
        <v>23</v>
      </c>
      <c r="B8">
        <v>27586.147000000001</v>
      </c>
      <c r="C8">
        <v>270.2</v>
      </c>
      <c r="D8">
        <v>18.053999999999998</v>
      </c>
      <c r="E8">
        <v>495.93799999999999</v>
      </c>
      <c r="F8">
        <v>234.43100000000001</v>
      </c>
      <c r="G8">
        <v>0</v>
      </c>
      <c r="H8">
        <v>142.613</v>
      </c>
      <c r="I8">
        <v>0</v>
      </c>
      <c r="J8">
        <v>650.63599999999997</v>
      </c>
      <c r="K8">
        <v>10882.226000000001</v>
      </c>
      <c r="L8">
        <v>5724.049</v>
      </c>
      <c r="M8">
        <v>0</v>
      </c>
      <c r="N8">
        <v>0</v>
      </c>
      <c r="O8">
        <v>0</v>
      </c>
      <c r="P8">
        <v>0</v>
      </c>
      <c r="Q8">
        <v>0</v>
      </c>
      <c r="R8">
        <v>0</v>
      </c>
      <c r="S8">
        <v>0</v>
      </c>
      <c r="T8">
        <v>2324</v>
      </c>
      <c r="U8">
        <v>0</v>
      </c>
    </row>
    <row r="9" spans="1:21" x14ac:dyDescent="0.2">
      <c r="A9" t="s">
        <v>24</v>
      </c>
      <c r="B9">
        <v>8025.8680000000004</v>
      </c>
      <c r="C9">
        <v>270.2</v>
      </c>
      <c r="D9">
        <v>0</v>
      </c>
      <c r="E9">
        <v>10.708</v>
      </c>
      <c r="F9">
        <v>8.3759999999999994</v>
      </c>
      <c r="G9">
        <v>0</v>
      </c>
      <c r="H9">
        <v>18.669</v>
      </c>
      <c r="I9">
        <v>0</v>
      </c>
      <c r="J9">
        <v>0</v>
      </c>
      <c r="K9">
        <v>6627.7070000000003</v>
      </c>
      <c r="L9">
        <v>1022.208</v>
      </c>
      <c r="M9">
        <v>0</v>
      </c>
      <c r="N9">
        <v>0</v>
      </c>
      <c r="O9">
        <v>0</v>
      </c>
      <c r="P9">
        <v>0</v>
      </c>
      <c r="Q9">
        <v>0</v>
      </c>
      <c r="R9">
        <v>0</v>
      </c>
      <c r="S9">
        <v>0</v>
      </c>
      <c r="T9">
        <v>45</v>
      </c>
      <c r="U9">
        <v>0</v>
      </c>
    </row>
    <row r="10" spans="1:21" x14ac:dyDescent="0.2">
      <c r="A10" t="s">
        <v>25</v>
      </c>
      <c r="B10">
        <v>19560.278999999999</v>
      </c>
      <c r="C10">
        <v>0</v>
      </c>
      <c r="D10">
        <v>18.053999999999998</v>
      </c>
      <c r="E10">
        <v>485.23</v>
      </c>
      <c r="F10">
        <v>226.05500000000001</v>
      </c>
      <c r="G10">
        <v>0</v>
      </c>
      <c r="H10">
        <v>123.944</v>
      </c>
      <c r="I10">
        <v>0</v>
      </c>
      <c r="J10">
        <v>650.63599999999997</v>
      </c>
      <c r="K10">
        <v>4254.5190000000002</v>
      </c>
      <c r="L10">
        <v>4701.8410000000003</v>
      </c>
      <c r="M10">
        <v>0</v>
      </c>
      <c r="N10">
        <v>0</v>
      </c>
      <c r="O10">
        <v>0</v>
      </c>
      <c r="P10">
        <v>0</v>
      </c>
      <c r="Q10">
        <v>0</v>
      </c>
      <c r="R10">
        <v>0</v>
      </c>
      <c r="S10">
        <v>0</v>
      </c>
      <c r="T10">
        <v>2279</v>
      </c>
      <c r="U10">
        <v>0</v>
      </c>
    </row>
    <row r="11" spans="1:21" x14ac:dyDescent="0.2">
      <c r="A11" t="s">
        <v>26</v>
      </c>
      <c r="B11">
        <v>28096.8289999999</v>
      </c>
      <c r="C11">
        <v>852.69500000000005</v>
      </c>
      <c r="D11">
        <v>0</v>
      </c>
      <c r="E11">
        <v>3626.2350000000001</v>
      </c>
      <c r="F11">
        <v>8.843</v>
      </c>
      <c r="G11">
        <v>0</v>
      </c>
      <c r="H11">
        <v>30.213000000000001</v>
      </c>
      <c r="I11">
        <v>0</v>
      </c>
      <c r="J11">
        <v>12589.008</v>
      </c>
      <c r="K11">
        <v>9158.348</v>
      </c>
      <c r="L11">
        <v>1831.4860000000001</v>
      </c>
      <c r="M11">
        <v>0</v>
      </c>
      <c r="N11">
        <v>0</v>
      </c>
      <c r="O11">
        <v>0</v>
      </c>
      <c r="P11">
        <v>0</v>
      </c>
      <c r="Q11">
        <v>0</v>
      </c>
      <c r="R11">
        <v>0</v>
      </c>
      <c r="S11">
        <v>0</v>
      </c>
      <c r="T11">
        <v>0</v>
      </c>
      <c r="U11">
        <v>0</v>
      </c>
    </row>
    <row r="12" spans="1:21" x14ac:dyDescent="0.2">
      <c r="A12" t="s">
        <v>27</v>
      </c>
      <c r="B12">
        <v>474881.92699999898</v>
      </c>
      <c r="C12">
        <v>0</v>
      </c>
      <c r="D12">
        <v>1251.1320000000001</v>
      </c>
      <c r="E12">
        <v>0</v>
      </c>
      <c r="F12">
        <v>0</v>
      </c>
      <c r="G12">
        <v>0</v>
      </c>
      <c r="H12">
        <v>141.411</v>
      </c>
      <c r="I12">
        <v>0</v>
      </c>
      <c r="J12">
        <v>134.316</v>
      </c>
      <c r="K12">
        <v>0</v>
      </c>
      <c r="L12">
        <v>15.616</v>
      </c>
      <c r="M12">
        <v>0</v>
      </c>
      <c r="N12">
        <v>451041.592</v>
      </c>
      <c r="O12">
        <v>19888.228999999999</v>
      </c>
      <c r="P12">
        <v>0</v>
      </c>
      <c r="Q12">
        <v>46.231000000000002</v>
      </c>
      <c r="R12">
        <v>0</v>
      </c>
      <c r="S12">
        <v>0</v>
      </c>
      <c r="T12">
        <v>0</v>
      </c>
      <c r="U12">
        <v>2363.4</v>
      </c>
    </row>
    <row r="13" spans="1:21" x14ac:dyDescent="0.2">
      <c r="A13" t="s">
        <v>28</v>
      </c>
      <c r="B13">
        <v>19091.178</v>
      </c>
      <c r="C13">
        <v>0</v>
      </c>
      <c r="D13">
        <v>18.053999999999998</v>
      </c>
      <c r="E13">
        <v>524.66399999999999</v>
      </c>
      <c r="F13">
        <v>241.27699999999999</v>
      </c>
      <c r="G13">
        <v>0</v>
      </c>
      <c r="H13">
        <v>148.82400000000001</v>
      </c>
      <c r="I13">
        <v>0</v>
      </c>
      <c r="J13">
        <v>694.952</v>
      </c>
      <c r="K13">
        <v>5120.7240000000002</v>
      </c>
      <c r="L13">
        <v>7196.4989999999998</v>
      </c>
      <c r="M13">
        <v>0</v>
      </c>
      <c r="N13">
        <v>0</v>
      </c>
      <c r="O13">
        <v>0</v>
      </c>
      <c r="P13">
        <v>0</v>
      </c>
      <c r="Q13">
        <v>0</v>
      </c>
      <c r="R13">
        <v>0</v>
      </c>
      <c r="S13">
        <v>0</v>
      </c>
      <c r="T13">
        <v>0</v>
      </c>
      <c r="U13">
        <v>3581</v>
      </c>
    </row>
    <row r="14" spans="1:21" x14ac:dyDescent="0.2">
      <c r="A14" t="s">
        <v>29</v>
      </c>
      <c r="B14">
        <v>18255.574000000001</v>
      </c>
      <c r="C14">
        <v>0</v>
      </c>
      <c r="D14">
        <v>0</v>
      </c>
      <c r="E14">
        <v>0</v>
      </c>
      <c r="F14">
        <v>0</v>
      </c>
      <c r="G14">
        <v>0</v>
      </c>
      <c r="H14">
        <v>0</v>
      </c>
      <c r="I14">
        <v>0</v>
      </c>
      <c r="J14">
        <v>0</v>
      </c>
      <c r="K14">
        <v>0</v>
      </c>
      <c r="L14">
        <v>0</v>
      </c>
      <c r="M14">
        <v>0</v>
      </c>
      <c r="N14">
        <v>0</v>
      </c>
      <c r="O14">
        <v>0</v>
      </c>
      <c r="P14">
        <v>0</v>
      </c>
      <c r="Q14">
        <v>0</v>
      </c>
      <c r="R14">
        <v>0</v>
      </c>
      <c r="S14">
        <v>0</v>
      </c>
      <c r="T14">
        <v>10297.7059999999</v>
      </c>
      <c r="U14">
        <v>7957.8680000000004</v>
      </c>
    </row>
    <row r="15" spans="1:21" x14ac:dyDescent="0.2">
      <c r="A15" t="s">
        <v>30</v>
      </c>
      <c r="B15">
        <v>471518.82299999997</v>
      </c>
      <c r="C15">
        <v>0</v>
      </c>
      <c r="D15">
        <v>0</v>
      </c>
      <c r="E15">
        <v>0</v>
      </c>
      <c r="F15">
        <v>0</v>
      </c>
      <c r="G15">
        <v>0</v>
      </c>
      <c r="H15">
        <v>0</v>
      </c>
      <c r="I15">
        <v>0</v>
      </c>
      <c r="J15">
        <v>0</v>
      </c>
      <c r="K15">
        <v>0</v>
      </c>
      <c r="L15">
        <v>0</v>
      </c>
      <c r="M15">
        <v>0</v>
      </c>
      <c r="N15">
        <v>0</v>
      </c>
      <c r="O15">
        <v>0</v>
      </c>
      <c r="P15">
        <v>0</v>
      </c>
      <c r="Q15">
        <v>0</v>
      </c>
      <c r="R15">
        <v>0</v>
      </c>
      <c r="S15">
        <v>0</v>
      </c>
      <c r="T15">
        <v>471518.82299999997</v>
      </c>
      <c r="U15">
        <v>0</v>
      </c>
    </row>
    <row r="16" spans="1:21" x14ac:dyDescent="0.2">
      <c r="A16" t="s">
        <v>31</v>
      </c>
      <c r="B16">
        <v>10460.279</v>
      </c>
      <c r="C16">
        <v>0</v>
      </c>
      <c r="D16">
        <v>0</v>
      </c>
      <c r="E16">
        <v>0</v>
      </c>
      <c r="F16">
        <v>0</v>
      </c>
      <c r="G16">
        <v>0</v>
      </c>
      <c r="H16">
        <v>0</v>
      </c>
      <c r="I16">
        <v>0</v>
      </c>
      <c r="J16">
        <v>0</v>
      </c>
      <c r="K16">
        <v>0</v>
      </c>
      <c r="L16">
        <v>0</v>
      </c>
      <c r="M16">
        <v>0</v>
      </c>
      <c r="N16">
        <v>0</v>
      </c>
      <c r="O16">
        <v>0</v>
      </c>
      <c r="P16">
        <v>0</v>
      </c>
      <c r="Q16">
        <v>0</v>
      </c>
      <c r="R16">
        <v>0</v>
      </c>
      <c r="S16">
        <v>0</v>
      </c>
      <c r="T16">
        <v>0</v>
      </c>
      <c r="U16">
        <v>10460.279</v>
      </c>
    </row>
    <row r="18" spans="1:20" x14ac:dyDescent="0.2">
      <c r="A18" t="s">
        <v>435</v>
      </c>
      <c r="C18" t="s">
        <v>436</v>
      </c>
      <c r="D18" t="s">
        <v>1008</v>
      </c>
      <c r="E18" t="s">
        <v>437</v>
      </c>
      <c r="F18" t="s">
        <v>438</v>
      </c>
      <c r="H18" t="s">
        <v>439</v>
      </c>
      <c r="I18" t="s">
        <v>440</v>
      </c>
      <c r="J18" t="s">
        <v>441</v>
      </c>
      <c r="L18" t="s">
        <v>420</v>
      </c>
      <c r="M18" t="s">
        <v>419</v>
      </c>
      <c r="N18" t="s">
        <v>443</v>
      </c>
      <c r="O18" t="s">
        <v>444</v>
      </c>
      <c r="P18" s="2"/>
      <c r="Q18" t="s">
        <v>445</v>
      </c>
      <c r="R18" s="2"/>
      <c r="S18" s="2"/>
      <c r="T18" s="3" t="s">
        <v>421</v>
      </c>
    </row>
    <row r="19" spans="1:20" x14ac:dyDescent="0.2">
      <c r="L19" t="s">
        <v>442</v>
      </c>
    </row>
    <row r="20" spans="1:20" x14ac:dyDescent="0.2">
      <c r="A20" s="3"/>
    </row>
    <row r="22" spans="1:20" x14ac:dyDescent="0.2">
      <c r="R22" s="1"/>
    </row>
    <row r="23" spans="1:20" x14ac:dyDescent="0.2">
      <c r="S23" s="1"/>
    </row>
    <row r="24" spans="1:20" x14ac:dyDescent="0.2">
      <c r="S24" s="1"/>
    </row>
    <row r="29" spans="1:20" x14ac:dyDescent="0.2">
      <c r="A29" s="2"/>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B92BE-F501-B540-A55F-97EE7BF82E9E}">
  <sheetPr>
    <tabColor theme="3" tint="0.89999084444715716"/>
  </sheetPr>
  <dimension ref="A1:V19"/>
  <sheetViews>
    <sheetView workbookViewId="0">
      <pane xSplit="1" ySplit="1" topLeftCell="B2" activePane="bottomRight" state="frozen"/>
      <selection activeCell="H2" sqref="H2"/>
      <selection pane="topRight" activeCell="H2" sqref="H2"/>
      <selection pane="bottomLeft" activeCell="H2" sqref="H2"/>
      <selection pane="bottomRight" activeCell="D2" sqref="D2"/>
    </sheetView>
  </sheetViews>
  <sheetFormatPr baseColWidth="10" defaultRowHeight="17" customHeight="1" x14ac:dyDescent="0.2"/>
  <cols>
    <col min="1" max="1" width="85.6640625" bestFit="1" customWidth="1"/>
    <col min="3" max="3" width="33.6640625" bestFit="1" customWidth="1"/>
    <col min="4" max="4" width="18.33203125" bestFit="1" customWidth="1"/>
    <col min="5" max="5" width="37.33203125" bestFit="1" customWidth="1"/>
    <col min="7" max="7" width="35.1640625" bestFit="1" customWidth="1"/>
    <col min="8" max="8" width="24.5" bestFit="1" customWidth="1"/>
    <col min="9" max="9" width="15.83203125" bestFit="1" customWidth="1"/>
    <col min="10" max="10" width="38.5" bestFit="1" customWidth="1"/>
    <col min="11" max="11" width="34" bestFit="1" customWidth="1"/>
    <col min="12" max="12" width="31.83203125" bestFit="1" customWidth="1"/>
    <col min="15" max="15" width="30" bestFit="1" customWidth="1"/>
    <col min="16" max="16" width="34.5" bestFit="1" customWidth="1"/>
    <col min="17" max="17" width="33.5" bestFit="1" customWidth="1"/>
    <col min="18" max="18" width="33.1640625" bestFit="1" customWidth="1"/>
    <col min="19" max="19" width="37.5" bestFit="1" customWidth="1"/>
    <col min="20" max="20" width="28.6640625" bestFit="1" customWidth="1"/>
  </cols>
  <sheetData>
    <row r="1" spans="1:22" s="2" customFormat="1" ht="17" customHeight="1" x14ac:dyDescent="0.2">
      <c r="A1" s="2" t="s">
        <v>0</v>
      </c>
      <c r="B1" s="2" t="s">
        <v>1</v>
      </c>
      <c r="C1" s="2" t="s">
        <v>2</v>
      </c>
      <c r="D1" s="2" t="s">
        <v>3</v>
      </c>
      <c r="E1" s="2" t="s">
        <v>4</v>
      </c>
      <c r="F1" s="2" t="s">
        <v>5</v>
      </c>
      <c r="G1" s="2" t="s">
        <v>169</v>
      </c>
      <c r="H1" s="2" t="s">
        <v>6</v>
      </c>
      <c r="I1" s="2" t="s">
        <v>7</v>
      </c>
      <c r="J1" s="2" t="s">
        <v>8</v>
      </c>
      <c r="K1" s="2" t="s">
        <v>9</v>
      </c>
      <c r="L1" s="2" t="s">
        <v>10</v>
      </c>
      <c r="M1" s="2" t="s">
        <v>11</v>
      </c>
      <c r="N1" s="2" t="s">
        <v>12</v>
      </c>
      <c r="O1" s="2" t="s">
        <v>13</v>
      </c>
      <c r="P1" s="2" t="s">
        <v>14</v>
      </c>
      <c r="Q1" s="2" t="s">
        <v>15</v>
      </c>
      <c r="R1" s="2" t="s">
        <v>16</v>
      </c>
      <c r="S1" s="2" t="s">
        <v>17</v>
      </c>
      <c r="T1" s="2" t="s">
        <v>18</v>
      </c>
      <c r="U1" s="2" t="s">
        <v>19</v>
      </c>
      <c r="V1" s="4"/>
    </row>
    <row r="2" spans="1:22" ht="17" customHeight="1" x14ac:dyDescent="0.2">
      <c r="A2" t="s">
        <v>422</v>
      </c>
      <c r="C2" t="s">
        <v>183</v>
      </c>
      <c r="D2" s="1" t="s">
        <v>429</v>
      </c>
      <c r="E2" t="s">
        <v>34</v>
      </c>
      <c r="G2" t="s">
        <v>168</v>
      </c>
      <c r="H2" t="s">
        <v>35</v>
      </c>
      <c r="J2" t="s">
        <v>112</v>
      </c>
      <c r="K2" t="s">
        <v>210</v>
      </c>
      <c r="N2" t="s">
        <v>43</v>
      </c>
      <c r="O2" t="s">
        <v>45</v>
      </c>
      <c r="P2" t="s">
        <v>103</v>
      </c>
      <c r="Q2" t="s">
        <v>197</v>
      </c>
      <c r="R2" t="s">
        <v>136</v>
      </c>
      <c r="S2" t="s">
        <v>176</v>
      </c>
    </row>
    <row r="3" spans="1:22" ht="17" customHeight="1" x14ac:dyDescent="0.2">
      <c r="A3" t="s">
        <v>1005</v>
      </c>
      <c r="C3" t="s">
        <v>187</v>
      </c>
      <c r="D3" t="s">
        <v>32</v>
      </c>
      <c r="G3" t="s">
        <v>172</v>
      </c>
      <c r="J3" t="s">
        <v>36</v>
      </c>
      <c r="K3" t="s">
        <v>39</v>
      </c>
      <c r="L3" t="s">
        <v>41</v>
      </c>
    </row>
    <row r="4" spans="1:22" s="9" customFormat="1" ht="17" customHeight="1" thickBot="1" x14ac:dyDescent="0.25">
      <c r="A4" s="9" t="s">
        <v>423</v>
      </c>
      <c r="C4" s="9" t="s">
        <v>88</v>
      </c>
      <c r="E4" s="9" t="s">
        <v>33</v>
      </c>
      <c r="G4" s="9" t="s">
        <v>162</v>
      </c>
      <c r="J4" s="9" t="s">
        <v>38</v>
      </c>
      <c r="K4" s="9" t="s">
        <v>40</v>
      </c>
      <c r="L4" s="9" t="s">
        <v>42</v>
      </c>
      <c r="P4" s="9" t="s">
        <v>46</v>
      </c>
      <c r="R4" s="10" t="s">
        <v>50</v>
      </c>
      <c r="T4" s="9" t="s">
        <v>106</v>
      </c>
    </row>
    <row r="5" spans="1:22" ht="17" customHeight="1" x14ac:dyDescent="0.2">
      <c r="A5" t="s">
        <v>20</v>
      </c>
      <c r="B5">
        <v>135360.09</v>
      </c>
      <c r="C5">
        <v>48.636000000000003</v>
      </c>
      <c r="D5">
        <v>272.63499999999999</v>
      </c>
      <c r="E5">
        <v>79.156999999999996</v>
      </c>
      <c r="F5">
        <v>0</v>
      </c>
      <c r="G5">
        <v>92050.786999999997</v>
      </c>
      <c r="H5">
        <v>0.104</v>
      </c>
      <c r="I5">
        <v>0</v>
      </c>
      <c r="J5">
        <v>2851.1790000000001</v>
      </c>
      <c r="K5">
        <v>20.585000000000001</v>
      </c>
      <c r="L5">
        <v>41.018000000000001</v>
      </c>
      <c r="M5">
        <v>0</v>
      </c>
      <c r="N5">
        <v>34045.83</v>
      </c>
      <c r="O5">
        <v>3233.5630000000001</v>
      </c>
      <c r="P5">
        <v>0</v>
      </c>
      <c r="Q5">
        <v>48.765999999999998</v>
      </c>
      <c r="R5">
        <v>0</v>
      </c>
      <c r="S5">
        <v>0</v>
      </c>
      <c r="T5">
        <v>0</v>
      </c>
      <c r="U5">
        <v>0</v>
      </c>
      <c r="V5" s="1"/>
    </row>
    <row r="6" spans="1:22" ht="17" customHeight="1" x14ac:dyDescent="0.2">
      <c r="A6" t="s">
        <v>21</v>
      </c>
      <c r="B6">
        <v>19382.879000000001</v>
      </c>
      <c r="C6">
        <v>48.636000000000003</v>
      </c>
      <c r="D6">
        <v>272.63499999999999</v>
      </c>
      <c r="E6">
        <v>79.156999999999996</v>
      </c>
      <c r="F6">
        <v>0</v>
      </c>
      <c r="G6">
        <v>16069.5649999999</v>
      </c>
      <c r="H6">
        <v>0.104</v>
      </c>
      <c r="I6">
        <v>0</v>
      </c>
      <c r="J6">
        <v>2851.1770000000001</v>
      </c>
      <c r="K6">
        <v>20.585000000000001</v>
      </c>
      <c r="L6">
        <v>41.018000000000001</v>
      </c>
      <c r="M6">
        <v>0</v>
      </c>
      <c r="N6">
        <v>0</v>
      </c>
      <c r="O6">
        <v>0</v>
      </c>
      <c r="P6">
        <v>0</v>
      </c>
      <c r="Q6">
        <v>0</v>
      </c>
      <c r="R6">
        <v>0</v>
      </c>
      <c r="S6">
        <v>0</v>
      </c>
      <c r="T6">
        <v>0</v>
      </c>
      <c r="U6">
        <v>0</v>
      </c>
      <c r="V6" s="1"/>
    </row>
    <row r="7" spans="1:22" ht="17" customHeight="1" x14ac:dyDescent="0.2">
      <c r="A7" t="s">
        <v>22</v>
      </c>
      <c r="B7">
        <v>115977.211</v>
      </c>
      <c r="C7">
        <v>0</v>
      </c>
      <c r="D7">
        <v>0</v>
      </c>
      <c r="E7">
        <v>0</v>
      </c>
      <c r="F7">
        <v>0</v>
      </c>
      <c r="G7">
        <v>75981.221999999994</v>
      </c>
      <c r="H7">
        <v>0</v>
      </c>
      <c r="I7">
        <v>0</v>
      </c>
      <c r="J7">
        <v>0</v>
      </c>
      <c r="K7">
        <v>0</v>
      </c>
      <c r="L7">
        <v>0</v>
      </c>
      <c r="M7">
        <v>0</v>
      </c>
      <c r="N7">
        <v>34045.83</v>
      </c>
      <c r="O7">
        <v>3233.5630000000001</v>
      </c>
      <c r="P7">
        <v>0</v>
      </c>
      <c r="Q7">
        <v>48.765999999999998</v>
      </c>
      <c r="R7">
        <v>0</v>
      </c>
      <c r="S7">
        <v>0</v>
      </c>
      <c r="T7">
        <v>0</v>
      </c>
      <c r="U7">
        <v>0</v>
      </c>
      <c r="V7" s="1"/>
    </row>
    <row r="8" spans="1:22" ht="17" customHeight="1" x14ac:dyDescent="0.2">
      <c r="A8" t="s">
        <v>23</v>
      </c>
      <c r="B8">
        <v>33020.75</v>
      </c>
      <c r="C8">
        <v>543.11899999999901</v>
      </c>
      <c r="D8">
        <v>2508.8910000000001</v>
      </c>
      <c r="E8">
        <v>3220.567</v>
      </c>
      <c r="F8">
        <v>0</v>
      </c>
      <c r="G8">
        <v>5153.2700000000004</v>
      </c>
      <c r="H8">
        <v>618.52</v>
      </c>
      <c r="I8">
        <v>0</v>
      </c>
      <c r="J8">
        <v>20679.401000000002</v>
      </c>
      <c r="K8">
        <v>0</v>
      </c>
      <c r="L8">
        <v>296.98200000000003</v>
      </c>
      <c r="M8">
        <v>0</v>
      </c>
      <c r="N8">
        <v>0</v>
      </c>
      <c r="O8">
        <v>0</v>
      </c>
      <c r="P8">
        <v>0</v>
      </c>
      <c r="Q8">
        <v>0</v>
      </c>
      <c r="R8">
        <v>0</v>
      </c>
      <c r="S8">
        <v>0</v>
      </c>
      <c r="T8">
        <v>0</v>
      </c>
      <c r="U8">
        <v>0</v>
      </c>
      <c r="V8" s="1"/>
    </row>
    <row r="9" spans="1:22" ht="17" customHeight="1" x14ac:dyDescent="0.2">
      <c r="A9" t="s">
        <v>24</v>
      </c>
      <c r="B9">
        <v>10778.781999999999</v>
      </c>
      <c r="C9">
        <v>423.96699999999998</v>
      </c>
      <c r="D9">
        <v>2508.8910000000001</v>
      </c>
      <c r="E9">
        <v>1149.999</v>
      </c>
      <c r="F9">
        <v>0</v>
      </c>
      <c r="G9">
        <v>2521.0639999999999</v>
      </c>
      <c r="H9">
        <v>1.9510000000000001</v>
      </c>
      <c r="I9">
        <v>0</v>
      </c>
      <c r="J9">
        <v>4023.9279999999999</v>
      </c>
      <c r="K9">
        <v>0</v>
      </c>
      <c r="L9">
        <v>148.982</v>
      </c>
      <c r="M9">
        <v>0</v>
      </c>
      <c r="N9">
        <v>0</v>
      </c>
      <c r="O9">
        <v>0</v>
      </c>
      <c r="P9">
        <v>0</v>
      </c>
      <c r="Q9">
        <v>0</v>
      </c>
      <c r="R9">
        <v>0</v>
      </c>
      <c r="S9">
        <v>0</v>
      </c>
      <c r="T9">
        <v>0</v>
      </c>
      <c r="U9">
        <v>0</v>
      </c>
      <c r="V9" s="1"/>
    </row>
    <row r="10" spans="1:22" ht="17" customHeight="1" x14ac:dyDescent="0.2">
      <c r="A10" t="s">
        <v>25</v>
      </c>
      <c r="B10">
        <v>22241.968000000001</v>
      </c>
      <c r="C10">
        <v>119.152</v>
      </c>
      <c r="D10">
        <v>0</v>
      </c>
      <c r="E10">
        <v>2070.5680000000002</v>
      </c>
      <c r="F10">
        <v>0</v>
      </c>
      <c r="G10">
        <v>2632.2060000000001</v>
      </c>
      <c r="H10">
        <v>616.56899999999996</v>
      </c>
      <c r="I10">
        <v>0</v>
      </c>
      <c r="J10">
        <v>16655.473000000002</v>
      </c>
      <c r="K10">
        <v>0</v>
      </c>
      <c r="L10">
        <v>148</v>
      </c>
      <c r="M10">
        <v>0</v>
      </c>
      <c r="N10">
        <v>0</v>
      </c>
      <c r="O10">
        <v>0</v>
      </c>
      <c r="P10">
        <v>0</v>
      </c>
      <c r="Q10">
        <v>0</v>
      </c>
      <c r="R10">
        <v>0</v>
      </c>
      <c r="S10">
        <v>0</v>
      </c>
      <c r="T10">
        <v>0</v>
      </c>
      <c r="U10">
        <v>0</v>
      </c>
      <c r="V10" s="1"/>
    </row>
    <row r="11" spans="1:22" ht="17" customHeight="1" x14ac:dyDescent="0.2">
      <c r="A11" t="s">
        <v>26</v>
      </c>
      <c r="B11">
        <v>63969.2429999999</v>
      </c>
      <c r="C11">
        <v>604.495</v>
      </c>
      <c r="D11">
        <v>4637.3940000000002</v>
      </c>
      <c r="E11">
        <v>1317.9829999999999</v>
      </c>
      <c r="F11">
        <v>0</v>
      </c>
      <c r="G11">
        <v>47185.833999999901</v>
      </c>
      <c r="H11">
        <v>2.351</v>
      </c>
      <c r="I11">
        <v>0</v>
      </c>
      <c r="J11">
        <v>9975.5999999999894</v>
      </c>
      <c r="K11">
        <v>24.39</v>
      </c>
      <c r="L11">
        <v>221.197</v>
      </c>
      <c r="M11">
        <v>0</v>
      </c>
      <c r="N11">
        <v>0</v>
      </c>
      <c r="O11">
        <v>0</v>
      </c>
      <c r="P11">
        <v>0</v>
      </c>
      <c r="Q11">
        <v>0</v>
      </c>
      <c r="R11">
        <v>0</v>
      </c>
      <c r="S11">
        <v>0</v>
      </c>
      <c r="T11">
        <v>0</v>
      </c>
      <c r="U11">
        <v>0</v>
      </c>
      <c r="V11" s="1"/>
    </row>
    <row r="12" spans="1:22" ht="17" customHeight="1" x14ac:dyDescent="0.2">
      <c r="A12" t="s">
        <v>27</v>
      </c>
      <c r="B12">
        <v>255953.06599999999</v>
      </c>
      <c r="C12">
        <v>0</v>
      </c>
      <c r="D12">
        <v>0</v>
      </c>
      <c r="E12">
        <v>0</v>
      </c>
      <c r="F12">
        <v>0</v>
      </c>
      <c r="G12">
        <v>218624.90700000001</v>
      </c>
      <c r="H12">
        <v>0</v>
      </c>
      <c r="I12">
        <v>0</v>
      </c>
      <c r="J12">
        <v>0</v>
      </c>
      <c r="K12">
        <v>0</v>
      </c>
      <c r="L12">
        <v>0</v>
      </c>
      <c r="M12">
        <v>0</v>
      </c>
      <c r="N12">
        <v>34045.83</v>
      </c>
      <c r="O12">
        <v>3233.5630000000001</v>
      </c>
      <c r="P12">
        <v>0</v>
      </c>
      <c r="Q12">
        <v>48.765999999999998</v>
      </c>
      <c r="R12">
        <v>0</v>
      </c>
      <c r="S12">
        <v>0</v>
      </c>
      <c r="T12">
        <v>0</v>
      </c>
      <c r="U12">
        <v>0</v>
      </c>
      <c r="V12" s="1"/>
    </row>
    <row r="13" spans="1:22" ht="17" customHeight="1" x14ac:dyDescent="0.2">
      <c r="A13" t="s">
        <v>28</v>
      </c>
      <c r="B13">
        <v>24139.825000000001</v>
      </c>
      <c r="C13">
        <v>159.37099999999899</v>
      </c>
      <c r="D13">
        <v>0</v>
      </c>
      <c r="E13">
        <v>2503.8939999999998</v>
      </c>
      <c r="F13">
        <v>0</v>
      </c>
      <c r="G13">
        <v>2248.9769999999999</v>
      </c>
      <c r="H13">
        <v>1073.2270000000001</v>
      </c>
      <c r="I13">
        <v>0</v>
      </c>
      <c r="J13">
        <v>17970.098000000002</v>
      </c>
      <c r="K13">
        <v>0</v>
      </c>
      <c r="L13">
        <v>184.25800000000001</v>
      </c>
      <c r="M13">
        <v>0</v>
      </c>
      <c r="N13">
        <v>0</v>
      </c>
      <c r="O13">
        <v>0</v>
      </c>
      <c r="P13">
        <v>0</v>
      </c>
      <c r="Q13">
        <v>0</v>
      </c>
      <c r="R13">
        <v>0</v>
      </c>
      <c r="S13">
        <v>0</v>
      </c>
      <c r="T13">
        <v>0</v>
      </c>
      <c r="U13">
        <v>0</v>
      </c>
      <c r="V13" s="1"/>
    </row>
    <row r="14" spans="1:22" ht="17" customHeight="1" x14ac:dyDescent="0.2">
      <c r="A14" t="s">
        <v>29</v>
      </c>
      <c r="B14">
        <v>30161.661</v>
      </c>
      <c r="C14">
        <v>0</v>
      </c>
      <c r="D14">
        <v>0</v>
      </c>
      <c r="E14">
        <v>0</v>
      </c>
      <c r="F14">
        <v>0</v>
      </c>
      <c r="G14">
        <v>0</v>
      </c>
      <c r="H14">
        <v>0</v>
      </c>
      <c r="I14">
        <v>0</v>
      </c>
      <c r="J14">
        <v>0</v>
      </c>
      <c r="K14">
        <v>0</v>
      </c>
      <c r="L14">
        <v>0</v>
      </c>
      <c r="M14">
        <v>0</v>
      </c>
      <c r="N14">
        <v>0</v>
      </c>
      <c r="O14">
        <v>0</v>
      </c>
      <c r="P14">
        <v>0</v>
      </c>
      <c r="Q14">
        <v>0</v>
      </c>
      <c r="R14">
        <v>0</v>
      </c>
      <c r="S14">
        <v>0</v>
      </c>
      <c r="T14">
        <v>19382.879000000001</v>
      </c>
      <c r="U14">
        <v>10778.781999999999</v>
      </c>
      <c r="V14" s="1"/>
    </row>
    <row r="15" spans="1:22" ht="17" customHeight="1" x14ac:dyDescent="0.2">
      <c r="A15" t="s">
        <v>30</v>
      </c>
      <c r="B15">
        <v>113309.38099999999</v>
      </c>
      <c r="C15">
        <v>0</v>
      </c>
      <c r="D15">
        <v>0</v>
      </c>
      <c r="E15">
        <v>0</v>
      </c>
      <c r="F15">
        <v>0</v>
      </c>
      <c r="G15">
        <v>0</v>
      </c>
      <c r="H15">
        <v>0</v>
      </c>
      <c r="I15">
        <v>0</v>
      </c>
      <c r="J15">
        <v>0</v>
      </c>
      <c r="K15">
        <v>0</v>
      </c>
      <c r="L15">
        <v>0</v>
      </c>
      <c r="M15">
        <v>0</v>
      </c>
      <c r="N15">
        <v>0</v>
      </c>
      <c r="O15">
        <v>0</v>
      </c>
      <c r="P15">
        <v>0</v>
      </c>
      <c r="Q15">
        <v>0</v>
      </c>
      <c r="R15">
        <v>0</v>
      </c>
      <c r="S15">
        <v>0</v>
      </c>
      <c r="T15">
        <v>113309.38099999999</v>
      </c>
      <c r="U15">
        <v>0</v>
      </c>
      <c r="V15" s="1"/>
    </row>
    <row r="16" spans="1:22" ht="17" customHeight="1" x14ac:dyDescent="0.2">
      <c r="A16" t="s">
        <v>31</v>
      </c>
      <c r="B16">
        <v>22241.968000000001</v>
      </c>
      <c r="C16">
        <v>0</v>
      </c>
      <c r="D16">
        <v>0</v>
      </c>
      <c r="E16">
        <v>0</v>
      </c>
      <c r="F16">
        <v>0</v>
      </c>
      <c r="G16">
        <v>0</v>
      </c>
      <c r="H16">
        <v>0</v>
      </c>
      <c r="I16">
        <v>0</v>
      </c>
      <c r="J16">
        <v>0</v>
      </c>
      <c r="K16">
        <v>0</v>
      </c>
      <c r="L16">
        <v>0</v>
      </c>
      <c r="M16">
        <v>0</v>
      </c>
      <c r="N16">
        <v>0</v>
      </c>
      <c r="O16">
        <v>0</v>
      </c>
      <c r="P16">
        <v>0</v>
      </c>
      <c r="Q16">
        <v>0</v>
      </c>
      <c r="R16">
        <v>0</v>
      </c>
      <c r="S16">
        <v>0</v>
      </c>
      <c r="T16">
        <v>0</v>
      </c>
      <c r="U16">
        <v>22241.968000000001</v>
      </c>
      <c r="V16" s="1"/>
    </row>
    <row r="18" spans="1:20" ht="16" x14ac:dyDescent="0.2">
      <c r="A18" t="s">
        <v>435</v>
      </c>
      <c r="C18" t="s">
        <v>436</v>
      </c>
      <c r="D18" t="s">
        <v>1008</v>
      </c>
      <c r="E18" t="s">
        <v>437</v>
      </c>
      <c r="F18" t="s">
        <v>438</v>
      </c>
      <c r="H18" t="s">
        <v>439</v>
      </c>
      <c r="I18" t="s">
        <v>440</v>
      </c>
      <c r="J18" t="s">
        <v>441</v>
      </c>
      <c r="L18" t="s">
        <v>420</v>
      </c>
      <c r="M18" t="s">
        <v>419</v>
      </c>
      <c r="N18" t="s">
        <v>443</v>
      </c>
      <c r="O18" t="s">
        <v>444</v>
      </c>
      <c r="P18" s="2"/>
      <c r="Q18" t="s">
        <v>445</v>
      </c>
      <c r="R18" s="2"/>
      <c r="S18" s="2"/>
      <c r="T18" s="3" t="s">
        <v>421</v>
      </c>
    </row>
    <row r="19" spans="1:20" ht="16" x14ac:dyDescent="0.2">
      <c r="L19" t="s">
        <v>442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82E99-6BA3-B64D-8DEC-173104D3D90D}">
  <sheetPr>
    <tabColor theme="3" tint="0.89999084444715716"/>
  </sheetPr>
  <dimension ref="A1:V27"/>
  <sheetViews>
    <sheetView zoomScale="111" workbookViewId="0">
      <pane xSplit="1" ySplit="4" topLeftCell="G5" activePane="bottomRight" state="frozen"/>
      <selection pane="topRight" activeCell="B1" sqref="B1"/>
      <selection pane="bottomLeft" activeCell="A5" sqref="A5"/>
      <selection pane="bottomRight" activeCell="N21" sqref="N21"/>
    </sheetView>
  </sheetViews>
  <sheetFormatPr baseColWidth="10" defaultRowHeight="16" x14ac:dyDescent="0.2"/>
  <cols>
    <col min="1" max="1" width="85.6640625" bestFit="1" customWidth="1"/>
    <col min="2" max="2" width="11.5" bestFit="1" customWidth="1"/>
    <col min="3" max="3" width="33.6640625" bestFit="1" customWidth="1"/>
    <col min="4" max="4" width="45.1640625" bestFit="1" customWidth="1"/>
    <col min="5" max="5" width="40.5" bestFit="1" customWidth="1"/>
    <col min="6" max="6" width="9.6640625" bestFit="1" customWidth="1"/>
    <col min="7" max="7" width="35.1640625" bestFit="1" customWidth="1"/>
    <col min="8" max="8" width="31.1640625" bestFit="1" customWidth="1"/>
    <col min="9" max="9" width="16.5" bestFit="1" customWidth="1"/>
    <col min="10" max="10" width="38.5" bestFit="1" customWidth="1"/>
    <col min="11" max="11" width="34" bestFit="1" customWidth="1"/>
    <col min="12" max="12" width="43.83203125" bestFit="1" customWidth="1"/>
    <col min="13" max="13" width="34.6640625" bestFit="1" customWidth="1"/>
    <col min="14" max="14" width="26.6640625" bestFit="1" customWidth="1"/>
    <col min="15" max="15" width="30" bestFit="1" customWidth="1"/>
    <col min="16" max="16" width="34.5" bestFit="1" customWidth="1"/>
    <col min="17" max="17" width="33.5" bestFit="1" customWidth="1"/>
    <col min="18" max="18" width="33.1640625" bestFit="1" customWidth="1"/>
    <col min="19" max="19" width="37.5" bestFit="1" customWidth="1"/>
    <col min="20" max="20" width="28.6640625" bestFit="1" customWidth="1"/>
    <col min="21" max="21" width="9.5" bestFit="1" customWidth="1"/>
  </cols>
  <sheetData>
    <row r="1" spans="1:22" s="2" customFormat="1" ht="17" customHeight="1" x14ac:dyDescent="0.2">
      <c r="A1" s="2" t="s">
        <v>0</v>
      </c>
      <c r="B1" s="2" t="s">
        <v>1</v>
      </c>
      <c r="C1" s="2" t="s">
        <v>2</v>
      </c>
      <c r="D1" s="2" t="s">
        <v>3</v>
      </c>
      <c r="E1" s="2" t="s">
        <v>4</v>
      </c>
      <c r="F1" s="2" t="s">
        <v>5</v>
      </c>
      <c r="G1" s="2" t="s">
        <v>169</v>
      </c>
      <c r="H1" s="2" t="s">
        <v>6</v>
      </c>
      <c r="I1" s="2" t="s">
        <v>7</v>
      </c>
      <c r="J1" s="2" t="s">
        <v>8</v>
      </c>
      <c r="K1" s="2" t="s">
        <v>9</v>
      </c>
      <c r="L1" s="2" t="s">
        <v>10</v>
      </c>
      <c r="M1" s="2" t="s">
        <v>11</v>
      </c>
      <c r="N1" s="2" t="s">
        <v>12</v>
      </c>
      <c r="O1" s="2" t="s">
        <v>13</v>
      </c>
      <c r="P1" s="2" t="s">
        <v>14</v>
      </c>
      <c r="Q1" s="2" t="s">
        <v>15</v>
      </c>
      <c r="R1" s="2" t="s">
        <v>16</v>
      </c>
      <c r="S1" s="2" t="s">
        <v>17</v>
      </c>
      <c r="T1" s="2" t="s">
        <v>18</v>
      </c>
      <c r="U1" s="2" t="s">
        <v>19</v>
      </c>
      <c r="V1" s="4"/>
    </row>
    <row r="2" spans="1:22" x14ac:dyDescent="0.2">
      <c r="A2" t="s">
        <v>422</v>
      </c>
      <c r="C2" t="s">
        <v>183</v>
      </c>
      <c r="D2" s="1" t="s">
        <v>429</v>
      </c>
      <c r="E2" t="s">
        <v>34</v>
      </c>
      <c r="G2" t="s">
        <v>168</v>
      </c>
      <c r="H2" t="s">
        <v>35</v>
      </c>
      <c r="J2" t="s">
        <v>112</v>
      </c>
      <c r="K2" t="s">
        <v>210</v>
      </c>
      <c r="N2" t="s">
        <v>43</v>
      </c>
      <c r="O2" t="s">
        <v>45</v>
      </c>
      <c r="P2" t="s">
        <v>103</v>
      </c>
      <c r="Q2" t="s">
        <v>197</v>
      </c>
      <c r="R2" t="s">
        <v>136</v>
      </c>
      <c r="S2" t="s">
        <v>176</v>
      </c>
    </row>
    <row r="3" spans="1:22" x14ac:dyDescent="0.2">
      <c r="A3" t="s">
        <v>1005</v>
      </c>
      <c r="C3" t="s">
        <v>187</v>
      </c>
      <c r="D3" t="s">
        <v>32</v>
      </c>
      <c r="G3" t="s">
        <v>172</v>
      </c>
      <c r="J3" t="s">
        <v>36</v>
      </c>
      <c r="K3" t="s">
        <v>39</v>
      </c>
      <c r="L3" t="s">
        <v>41</v>
      </c>
    </row>
    <row r="4" spans="1:22" s="9" customFormat="1" ht="17" thickBot="1" x14ac:dyDescent="0.25">
      <c r="A4" s="9" t="s">
        <v>423</v>
      </c>
      <c r="C4" s="9" t="s">
        <v>88</v>
      </c>
      <c r="E4" s="9" t="s">
        <v>33</v>
      </c>
      <c r="G4" s="9" t="s">
        <v>162</v>
      </c>
      <c r="J4" s="9" t="s">
        <v>38</v>
      </c>
      <c r="K4" s="9" t="s">
        <v>40</v>
      </c>
      <c r="L4" s="9" t="s">
        <v>42</v>
      </c>
      <c r="P4" s="9" t="s">
        <v>46</v>
      </c>
      <c r="R4" s="10" t="s">
        <v>50</v>
      </c>
      <c r="T4" s="9" t="s">
        <v>106</v>
      </c>
    </row>
    <row r="5" spans="1:22" ht="18" customHeight="1" x14ac:dyDescent="0.2">
      <c r="A5" t="s">
        <v>20</v>
      </c>
      <c r="B5">
        <v>254001.52799999999</v>
      </c>
      <c r="C5">
        <v>0</v>
      </c>
      <c r="D5">
        <v>0</v>
      </c>
      <c r="E5">
        <v>13.932</v>
      </c>
      <c r="F5">
        <v>0</v>
      </c>
      <c r="G5">
        <v>0</v>
      </c>
      <c r="H5">
        <v>99.036000000000001</v>
      </c>
      <c r="I5">
        <v>0</v>
      </c>
      <c r="J5">
        <v>3519.2159999999999</v>
      </c>
      <c r="K5">
        <v>8758.2240000000002</v>
      </c>
      <c r="L5">
        <v>1200.5640000000001</v>
      </c>
      <c r="M5">
        <v>0</v>
      </c>
      <c r="N5">
        <v>136942.30799999999</v>
      </c>
      <c r="O5">
        <v>525.31200000000001</v>
      </c>
      <c r="P5">
        <v>0</v>
      </c>
      <c r="Q5">
        <v>7839.6120000000001</v>
      </c>
      <c r="R5">
        <v>0</v>
      </c>
      <c r="S5">
        <v>95103.360000000001</v>
      </c>
      <c r="T5">
        <v>0</v>
      </c>
      <c r="U5">
        <v>0</v>
      </c>
      <c r="V5" s="1"/>
    </row>
    <row r="6" spans="1:22" x14ac:dyDescent="0.2">
      <c r="A6" t="s">
        <v>21</v>
      </c>
      <c r="B6">
        <v>233535.995999999</v>
      </c>
      <c r="C6">
        <v>0</v>
      </c>
      <c r="D6">
        <v>0</v>
      </c>
      <c r="E6">
        <v>13.932</v>
      </c>
      <c r="F6">
        <v>0</v>
      </c>
      <c r="G6">
        <v>0</v>
      </c>
      <c r="H6">
        <v>61.344000000000001</v>
      </c>
      <c r="I6">
        <v>0</v>
      </c>
      <c r="J6" s="7">
        <v>2134.08</v>
      </c>
      <c r="K6">
        <v>8752.8960000000006</v>
      </c>
      <c r="L6">
        <v>372.31200000000001</v>
      </c>
      <c r="M6">
        <v>0</v>
      </c>
      <c r="N6">
        <v>126572.796</v>
      </c>
      <c r="O6">
        <v>525.31200000000001</v>
      </c>
      <c r="P6">
        <v>0</v>
      </c>
      <c r="Q6">
        <v>0</v>
      </c>
      <c r="R6">
        <v>0</v>
      </c>
      <c r="S6">
        <v>95103.360000000001</v>
      </c>
      <c r="T6">
        <v>0</v>
      </c>
      <c r="U6">
        <v>0</v>
      </c>
      <c r="V6" s="1"/>
    </row>
    <row r="7" spans="1:22" x14ac:dyDescent="0.2">
      <c r="A7" t="s">
        <v>22</v>
      </c>
      <c r="B7">
        <v>20465.531999999999</v>
      </c>
      <c r="C7">
        <v>0</v>
      </c>
      <c r="D7">
        <v>0</v>
      </c>
      <c r="E7">
        <v>0</v>
      </c>
      <c r="F7">
        <v>0</v>
      </c>
      <c r="G7">
        <v>0</v>
      </c>
      <c r="H7">
        <v>37.692</v>
      </c>
      <c r="I7">
        <v>0</v>
      </c>
      <c r="J7" s="7">
        <v>1385.136</v>
      </c>
      <c r="K7">
        <v>5.3280000000000003</v>
      </c>
      <c r="L7">
        <v>828.25199999999995</v>
      </c>
      <c r="M7">
        <v>0</v>
      </c>
      <c r="N7">
        <v>10369.512000000001</v>
      </c>
      <c r="O7">
        <v>0</v>
      </c>
      <c r="P7">
        <v>0</v>
      </c>
      <c r="Q7">
        <v>7839.6120000000001</v>
      </c>
      <c r="R7">
        <v>0</v>
      </c>
      <c r="S7">
        <v>0</v>
      </c>
      <c r="T7">
        <v>0</v>
      </c>
      <c r="U7">
        <v>0</v>
      </c>
      <c r="V7" s="1"/>
    </row>
    <row r="8" spans="1:22" x14ac:dyDescent="0.2">
      <c r="A8" t="s">
        <v>23</v>
      </c>
      <c r="B8">
        <v>24122.51</v>
      </c>
      <c r="C8">
        <v>0</v>
      </c>
      <c r="D8">
        <v>0</v>
      </c>
      <c r="E8">
        <v>0</v>
      </c>
      <c r="F8">
        <v>0</v>
      </c>
      <c r="G8">
        <v>0</v>
      </c>
      <c r="H8">
        <v>193.54</v>
      </c>
      <c r="I8">
        <v>0</v>
      </c>
      <c r="J8">
        <v>3611.55</v>
      </c>
      <c r="K8">
        <v>14961.4</v>
      </c>
      <c r="L8">
        <v>3976.01</v>
      </c>
      <c r="M8">
        <v>0</v>
      </c>
      <c r="N8">
        <v>0</v>
      </c>
      <c r="O8">
        <v>0</v>
      </c>
      <c r="P8">
        <v>0</v>
      </c>
      <c r="Q8">
        <v>0</v>
      </c>
      <c r="R8">
        <v>0</v>
      </c>
      <c r="S8">
        <v>1380</v>
      </c>
      <c r="T8">
        <v>0</v>
      </c>
      <c r="U8">
        <v>0</v>
      </c>
      <c r="V8" s="1"/>
    </row>
    <row r="9" spans="1:22" x14ac:dyDescent="0.2">
      <c r="A9" t="s">
        <v>24</v>
      </c>
      <c r="B9">
        <v>20304.23</v>
      </c>
      <c r="C9">
        <v>0</v>
      </c>
      <c r="D9">
        <v>0</v>
      </c>
      <c r="E9">
        <v>0</v>
      </c>
      <c r="F9">
        <v>0</v>
      </c>
      <c r="G9">
        <v>0</v>
      </c>
      <c r="H9">
        <v>43.99</v>
      </c>
      <c r="I9">
        <v>0</v>
      </c>
      <c r="J9">
        <v>1322.83</v>
      </c>
      <c r="K9">
        <v>14961.4</v>
      </c>
      <c r="L9">
        <v>3976.01</v>
      </c>
      <c r="M9">
        <v>0</v>
      </c>
      <c r="N9">
        <v>0</v>
      </c>
      <c r="O9">
        <v>0</v>
      </c>
      <c r="P9">
        <v>0</v>
      </c>
      <c r="Q9">
        <v>0</v>
      </c>
      <c r="R9">
        <v>0</v>
      </c>
      <c r="S9">
        <v>0</v>
      </c>
      <c r="T9">
        <v>0</v>
      </c>
      <c r="U9">
        <v>0</v>
      </c>
      <c r="V9" s="1"/>
    </row>
    <row r="10" spans="1:22" x14ac:dyDescent="0.2">
      <c r="A10" t="s">
        <v>25</v>
      </c>
      <c r="B10">
        <v>3818.28</v>
      </c>
      <c r="C10">
        <v>0</v>
      </c>
      <c r="D10">
        <v>0</v>
      </c>
      <c r="E10">
        <v>0</v>
      </c>
      <c r="F10">
        <v>0</v>
      </c>
      <c r="G10">
        <v>0</v>
      </c>
      <c r="H10">
        <v>149.55000000000001</v>
      </c>
      <c r="I10">
        <v>0</v>
      </c>
      <c r="J10">
        <v>2288.73</v>
      </c>
      <c r="K10">
        <v>0</v>
      </c>
      <c r="L10">
        <v>0</v>
      </c>
      <c r="M10">
        <v>0</v>
      </c>
      <c r="N10">
        <v>0</v>
      </c>
      <c r="O10">
        <v>0</v>
      </c>
      <c r="P10">
        <v>0</v>
      </c>
      <c r="Q10">
        <v>0</v>
      </c>
      <c r="R10">
        <v>0</v>
      </c>
      <c r="S10">
        <v>1380</v>
      </c>
      <c r="T10">
        <v>0</v>
      </c>
      <c r="U10">
        <v>0</v>
      </c>
      <c r="V10" s="1"/>
    </row>
    <row r="11" spans="1:22" x14ac:dyDescent="0.2">
      <c r="A11" t="s">
        <v>26</v>
      </c>
      <c r="B11">
        <v>28823.61</v>
      </c>
      <c r="C11">
        <v>0</v>
      </c>
      <c r="D11">
        <v>0</v>
      </c>
      <c r="E11">
        <v>16.420000000000002</v>
      </c>
      <c r="F11">
        <v>0</v>
      </c>
      <c r="G11">
        <v>0</v>
      </c>
      <c r="H11">
        <v>161.54</v>
      </c>
      <c r="I11">
        <v>0</v>
      </c>
      <c r="J11">
        <v>7228.87</v>
      </c>
      <c r="K11">
        <v>47462.71</v>
      </c>
      <c r="L11">
        <v>7807.35</v>
      </c>
      <c r="M11">
        <v>0</v>
      </c>
      <c r="N11">
        <v>0</v>
      </c>
      <c r="O11">
        <v>0</v>
      </c>
      <c r="P11">
        <v>0</v>
      </c>
      <c r="Q11">
        <v>0</v>
      </c>
      <c r="R11">
        <v>0</v>
      </c>
      <c r="S11">
        <v>0</v>
      </c>
      <c r="T11">
        <v>0</v>
      </c>
      <c r="U11">
        <v>0</v>
      </c>
      <c r="V11" s="1"/>
    </row>
    <row r="12" spans="1:22" x14ac:dyDescent="0.2">
      <c r="A12" t="s">
        <v>27</v>
      </c>
      <c r="B12">
        <v>193164.83</v>
      </c>
      <c r="C12">
        <v>0</v>
      </c>
      <c r="D12">
        <v>0</v>
      </c>
      <c r="E12">
        <v>0</v>
      </c>
      <c r="F12">
        <v>0</v>
      </c>
      <c r="G12">
        <v>0</v>
      </c>
      <c r="H12">
        <v>112.37</v>
      </c>
      <c r="I12">
        <v>0</v>
      </c>
      <c r="J12">
        <v>5.68</v>
      </c>
      <c r="K12">
        <v>0</v>
      </c>
      <c r="L12">
        <v>0</v>
      </c>
      <c r="M12">
        <v>0</v>
      </c>
      <c r="N12">
        <v>136942.31</v>
      </c>
      <c r="O12">
        <v>525.30999999999995</v>
      </c>
      <c r="P12">
        <v>0</v>
      </c>
      <c r="Q12">
        <v>7839.62</v>
      </c>
      <c r="R12">
        <v>0</v>
      </c>
      <c r="S12">
        <v>288192</v>
      </c>
      <c r="T12">
        <v>0</v>
      </c>
      <c r="U12">
        <v>0</v>
      </c>
      <c r="V12" s="1"/>
    </row>
    <row r="13" spans="1:22" x14ac:dyDescent="0.2">
      <c r="A13" t="s">
        <v>28</v>
      </c>
      <c r="B13">
        <v>363.14</v>
      </c>
      <c r="C13">
        <v>0</v>
      </c>
      <c r="D13">
        <v>0</v>
      </c>
      <c r="E13">
        <v>0</v>
      </c>
      <c r="F13">
        <v>0</v>
      </c>
      <c r="G13">
        <v>0</v>
      </c>
      <c r="H13">
        <v>170.7</v>
      </c>
      <c r="I13">
        <v>0</v>
      </c>
      <c r="J13">
        <v>2630.72</v>
      </c>
      <c r="K13">
        <v>0</v>
      </c>
      <c r="L13">
        <v>0</v>
      </c>
      <c r="M13">
        <v>0</v>
      </c>
      <c r="N13">
        <v>0</v>
      </c>
      <c r="O13">
        <v>0</v>
      </c>
      <c r="P13">
        <v>0</v>
      </c>
      <c r="Q13">
        <v>0</v>
      </c>
      <c r="R13">
        <v>0</v>
      </c>
      <c r="S13">
        <v>1380</v>
      </c>
      <c r="T13">
        <v>0</v>
      </c>
      <c r="U13">
        <v>0</v>
      </c>
      <c r="V13" s="1"/>
    </row>
    <row r="14" spans="1:22" x14ac:dyDescent="0.2">
      <c r="A14" t="s">
        <v>29</v>
      </c>
      <c r="B14">
        <v>0</v>
      </c>
      <c r="C14">
        <v>0</v>
      </c>
      <c r="D14">
        <v>0</v>
      </c>
      <c r="E14">
        <v>0</v>
      </c>
      <c r="F14">
        <v>0</v>
      </c>
      <c r="G14">
        <v>0</v>
      </c>
      <c r="H14">
        <v>0</v>
      </c>
      <c r="I14">
        <v>0</v>
      </c>
      <c r="J14">
        <v>0</v>
      </c>
      <c r="K14">
        <v>0</v>
      </c>
      <c r="L14">
        <v>0</v>
      </c>
      <c r="M14">
        <v>0</v>
      </c>
      <c r="N14">
        <v>0</v>
      </c>
      <c r="O14">
        <v>0</v>
      </c>
      <c r="P14">
        <v>0</v>
      </c>
      <c r="Q14">
        <v>0</v>
      </c>
      <c r="R14">
        <v>0</v>
      </c>
      <c r="S14">
        <v>0</v>
      </c>
      <c r="T14">
        <v>13549.07</v>
      </c>
      <c r="U14">
        <v>20304.23</v>
      </c>
      <c r="V14" s="1"/>
    </row>
    <row r="15" spans="1:22" x14ac:dyDescent="0.2">
      <c r="A15" t="s">
        <v>30</v>
      </c>
      <c r="B15">
        <v>0</v>
      </c>
      <c r="C15">
        <v>0</v>
      </c>
      <c r="D15">
        <v>0</v>
      </c>
      <c r="E15">
        <v>0</v>
      </c>
      <c r="F15">
        <v>0</v>
      </c>
      <c r="G15">
        <v>0</v>
      </c>
      <c r="H15">
        <v>0</v>
      </c>
      <c r="I15">
        <v>0</v>
      </c>
      <c r="J15">
        <v>0</v>
      </c>
      <c r="K15">
        <v>0</v>
      </c>
      <c r="L15">
        <v>0</v>
      </c>
      <c r="M15">
        <v>0</v>
      </c>
      <c r="N15">
        <v>0</v>
      </c>
      <c r="O15">
        <v>0</v>
      </c>
      <c r="P15">
        <v>0</v>
      </c>
      <c r="Q15">
        <v>0</v>
      </c>
      <c r="R15">
        <v>0</v>
      </c>
      <c r="S15">
        <v>0</v>
      </c>
      <c r="T15">
        <v>240452.46</v>
      </c>
      <c r="U15">
        <v>0</v>
      </c>
      <c r="V15" s="1"/>
    </row>
    <row r="16" spans="1:22" x14ac:dyDescent="0.2">
      <c r="A16" t="s">
        <v>31</v>
      </c>
      <c r="B16">
        <v>0</v>
      </c>
      <c r="C16">
        <v>0</v>
      </c>
      <c r="D16">
        <v>0</v>
      </c>
      <c r="E16">
        <v>0</v>
      </c>
      <c r="F16">
        <v>0</v>
      </c>
      <c r="G16">
        <v>0</v>
      </c>
      <c r="H16">
        <v>0</v>
      </c>
      <c r="I16">
        <v>0</v>
      </c>
      <c r="J16">
        <v>0</v>
      </c>
      <c r="K16">
        <v>0</v>
      </c>
      <c r="L16">
        <v>0</v>
      </c>
      <c r="M16">
        <v>0</v>
      </c>
      <c r="N16">
        <v>0</v>
      </c>
      <c r="O16">
        <v>0</v>
      </c>
      <c r="P16">
        <v>0</v>
      </c>
      <c r="Q16">
        <v>0</v>
      </c>
      <c r="R16">
        <v>0</v>
      </c>
      <c r="S16">
        <v>0</v>
      </c>
      <c r="T16">
        <v>0</v>
      </c>
      <c r="U16">
        <v>3818.28</v>
      </c>
      <c r="V16" s="1"/>
    </row>
    <row r="17" spans="1:22" x14ac:dyDescent="0.2">
      <c r="V17" s="1"/>
    </row>
    <row r="18" spans="1:22" x14ac:dyDescent="0.2">
      <c r="A18" t="s">
        <v>435</v>
      </c>
      <c r="C18" t="s">
        <v>436</v>
      </c>
      <c r="D18" t="s">
        <v>1008</v>
      </c>
      <c r="E18" t="s">
        <v>437</v>
      </c>
      <c r="F18" t="s">
        <v>438</v>
      </c>
      <c r="H18" t="s">
        <v>439</v>
      </c>
      <c r="I18" t="s">
        <v>440</v>
      </c>
      <c r="J18" t="s">
        <v>441</v>
      </c>
      <c r="L18" t="s">
        <v>420</v>
      </c>
      <c r="M18" t="s">
        <v>419</v>
      </c>
      <c r="N18" t="s">
        <v>443</v>
      </c>
      <c r="O18" t="s">
        <v>444</v>
      </c>
      <c r="P18" s="2"/>
      <c r="Q18" t="s">
        <v>445</v>
      </c>
      <c r="R18" s="2"/>
      <c r="S18" s="2"/>
      <c r="T18" s="3" t="s">
        <v>421</v>
      </c>
    </row>
    <row r="19" spans="1:22" x14ac:dyDescent="0.2">
      <c r="L19" t="s">
        <v>442</v>
      </c>
    </row>
    <row r="20" spans="1:22" x14ac:dyDescent="0.2">
      <c r="V20" s="1"/>
    </row>
    <row r="21" spans="1:22" x14ac:dyDescent="0.2">
      <c r="V21" s="1"/>
    </row>
    <row r="27" spans="1:22" ht="17" customHeight="1"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74C7F-BB6D-514B-AB05-A7894BD25878}">
  <sheetPr>
    <tabColor theme="9" tint="0.79998168889431442"/>
  </sheetPr>
  <dimension ref="A1:N89"/>
  <sheetViews>
    <sheetView topLeftCell="A50" zoomScale="110" workbookViewId="0">
      <selection activeCell="D89" sqref="D89:K89"/>
    </sheetView>
  </sheetViews>
  <sheetFormatPr baseColWidth="10" defaultRowHeight="16" x14ac:dyDescent="0.2"/>
  <cols>
    <col min="1" max="1" width="45.1640625" bestFit="1" customWidth="1"/>
    <col min="2" max="2" width="32.83203125" bestFit="1" customWidth="1"/>
    <col min="4" max="4" width="27.33203125" bestFit="1" customWidth="1"/>
    <col min="5" max="5" width="23" bestFit="1" customWidth="1"/>
    <col min="6" max="6" width="26.33203125" bestFit="1" customWidth="1"/>
    <col min="7" max="7" width="22.1640625" bestFit="1" customWidth="1"/>
    <col min="8" max="8" width="16" bestFit="1" customWidth="1"/>
    <col min="9" max="9" width="14.1640625" bestFit="1" customWidth="1"/>
    <col min="10" max="10" width="18.5" bestFit="1" customWidth="1"/>
    <col min="11" max="11" width="13.6640625" bestFit="1" customWidth="1"/>
    <col min="12" max="12" width="13.6640625" customWidth="1"/>
    <col min="13" max="13" width="8.83203125" bestFit="1" customWidth="1"/>
  </cols>
  <sheetData>
    <row r="1" spans="1:14" ht="17" customHeight="1" x14ac:dyDescent="0.2">
      <c r="F1" t="s">
        <v>426</v>
      </c>
      <c r="G1" t="s">
        <v>427</v>
      </c>
      <c r="H1" t="s">
        <v>410</v>
      </c>
      <c r="J1" t="s">
        <v>424</v>
      </c>
      <c r="K1" t="s">
        <v>425</v>
      </c>
    </row>
    <row r="2" spans="1:14" s="2" customFormat="1" x14ac:dyDescent="0.2">
      <c r="A2" s="2" t="s">
        <v>54</v>
      </c>
      <c r="B2" s="2" t="s">
        <v>55</v>
      </c>
      <c r="C2" s="2" t="s">
        <v>56</v>
      </c>
      <c r="D2" s="2" t="s">
        <v>57</v>
      </c>
      <c r="E2" s="2" t="s">
        <v>58</v>
      </c>
      <c r="F2" s="2" t="s">
        <v>59</v>
      </c>
      <c r="G2" s="2" t="s">
        <v>60</v>
      </c>
      <c r="H2" s="2" t="s">
        <v>61</v>
      </c>
      <c r="I2" s="2" t="s">
        <v>62</v>
      </c>
      <c r="J2" s="2" t="s">
        <v>63</v>
      </c>
      <c r="K2" s="2" t="s">
        <v>64</v>
      </c>
      <c r="L2" s="2" t="s">
        <v>219</v>
      </c>
      <c r="M2" s="2" t="s">
        <v>65</v>
      </c>
      <c r="N2" s="3"/>
    </row>
    <row r="3" spans="1:14" x14ac:dyDescent="0.2">
      <c r="A3" t="s">
        <v>66</v>
      </c>
      <c r="B3" t="s">
        <v>67</v>
      </c>
      <c r="C3" t="s">
        <v>68</v>
      </c>
      <c r="H3">
        <f>ROUND(VLOOKUP($A3,etlocal_keys!$N:$R,etlocal_keys!$R$60,FALSE),2)</f>
        <v>4200</v>
      </c>
      <c r="I3">
        <f>IF(ISNA(HLOOKUP($A3,raw_NO!$C$3:$U$16,9,FALSE)),0,HLOOKUP($A3,raw_NO!$C$3:$U$16,9,FALSE))</f>
        <v>0</v>
      </c>
      <c r="J3">
        <f>IF(ISNA(HLOOKUP($A3,raw_NO!$C$3:$U$16,4,FALSE)),0,HLOOKUP($A3,raw_NO!$C$3:$U$16,4,FALSE))</f>
        <v>0</v>
      </c>
      <c r="K3">
        <f>IF(ISNA(HLOOKUP($A3,raw_NO!$C$3:$U$16,7,FALSE)),0,HLOOKUP($A3,raw_NO!$C$3:$U$16,7,FALSE))</f>
        <v>0</v>
      </c>
      <c r="L3" t="s">
        <v>992</v>
      </c>
    </row>
    <row r="4" spans="1:14" x14ac:dyDescent="0.2">
      <c r="A4" t="s">
        <v>71</v>
      </c>
      <c r="B4" t="s">
        <v>72</v>
      </c>
      <c r="C4" t="s">
        <v>68</v>
      </c>
      <c r="H4">
        <f>ROUND(VLOOKUP($A4,etlocal_keys!$N:$R,etlocal_keys!$R$60,FALSE),2)</f>
        <v>3920</v>
      </c>
      <c r="I4" s="5">
        <f>IF(ISNA(HLOOKUP($A4,raw_NO!$C$3:$U$16,9,FALSE)),0,HLOOKUP($A4,raw_NO!$C$3:$U$16,9,FALSE))</f>
        <v>0</v>
      </c>
      <c r="J4" s="5">
        <f>IF(ISNA(HLOOKUP($A4,raw_NO!$C$3:$U$16,4,FALSE)),0,HLOOKUP($A4,raw_NO!$C$3:$U$16,4,FALSE))</f>
        <v>0</v>
      </c>
      <c r="K4">
        <f>IF(ISNA(HLOOKUP($A4,raw_NO!$C$3:$U$16,7,FALSE)),0,HLOOKUP($A4,raw_NO!$C$3:$U$16,7,FALSE))</f>
        <v>0</v>
      </c>
      <c r="L4" t="s">
        <v>992</v>
      </c>
    </row>
    <row r="5" spans="1:14" x14ac:dyDescent="0.2">
      <c r="A5" t="s">
        <v>69</v>
      </c>
      <c r="B5" t="s">
        <v>70</v>
      </c>
      <c r="C5" t="s">
        <v>68</v>
      </c>
      <c r="H5">
        <f>ROUND(VLOOKUP($A5,etlocal_keys!$N:$R,etlocal_keys!$R$60,FALSE),2)</f>
        <v>6500</v>
      </c>
      <c r="I5" s="5">
        <f>IF(ISNA(HLOOKUP($A5,raw_NO!$C$3:$U$16,9,FALSE)),0,HLOOKUP($A5,raw_NO!$C$3:$U$16,9,FALSE))</f>
        <v>0</v>
      </c>
      <c r="J5" s="5">
        <f>IF(ISNA(HLOOKUP($A5,raw_NO!$C$3:$U$16,4,FALSE)),0,HLOOKUP($A5,raw_NO!$C$3:$U$16,4,FALSE))</f>
        <v>0</v>
      </c>
      <c r="K5" s="5">
        <f>IF(ISNA(HLOOKUP($A5,raw_NO!$C$3:$U$16,7,FALSE)),0,HLOOKUP($A5,raw_NO!$C$3:$U$16,7,FALSE))</f>
        <v>0</v>
      </c>
      <c r="L5" t="s">
        <v>992</v>
      </c>
    </row>
    <row r="6" spans="1:14" x14ac:dyDescent="0.2">
      <c r="A6" t="s">
        <v>32</v>
      </c>
      <c r="B6" t="s">
        <v>87</v>
      </c>
      <c r="C6" t="s">
        <v>68</v>
      </c>
      <c r="H6">
        <f>ROUND(VLOOKUP($A6,etlocal_keys!$N:$R,etlocal_keys!$R$60,FALSE),2)</f>
        <v>5320</v>
      </c>
      <c r="I6" s="5">
        <f>IF(ISNA(HLOOKUP($A6,raw_NO!$C$3:$U$16,9,FALSE)),0,HLOOKUP($A6,raw_NO!$C$3:$U$16,9,FALSE))</f>
        <v>0</v>
      </c>
      <c r="J6" s="5">
        <f>IF(ISNA(HLOOKUP($A6,raw_NO!$C$3:$U$16,4,FALSE)),0,HLOOKUP($A6,raw_NO!$C$3:$U$16,4,FALSE))</f>
        <v>0</v>
      </c>
      <c r="K6" s="5">
        <f>IF(ISNA(HLOOKUP($A6,raw_NO!$C$3:$U$16,7,FALSE)),0,HLOOKUP($A6,raw_NO!$C$3:$U$16,7,FALSE))</f>
        <v>0</v>
      </c>
      <c r="L6" t="s">
        <v>992</v>
      </c>
    </row>
    <row r="7" spans="1:14" x14ac:dyDescent="0.2">
      <c r="A7" t="s">
        <v>36</v>
      </c>
      <c r="B7" t="s">
        <v>116</v>
      </c>
      <c r="C7" t="s">
        <v>68</v>
      </c>
      <c r="H7">
        <f>ROUND(VLOOKUP($A7,etlocal_keys!$N:$R,etlocal_keys!$R$60,FALSE),2)</f>
        <v>4589.25</v>
      </c>
      <c r="I7" s="5">
        <f>IF(ISNA(HLOOKUP($A7,raw_NO!$C$3:$U$16,9,FALSE)),0,HLOOKUP($A7,raw_NO!$C$3:$U$16,9,FALSE))</f>
        <v>12589.008</v>
      </c>
      <c r="J7" s="5">
        <f>IF(ISNA(HLOOKUP($A7,raw_NO!$C$3:$U$16,4,FALSE)),0,HLOOKUP($A7,raw_NO!$C$3:$U$16,4,FALSE))</f>
        <v>7402.2479999999996</v>
      </c>
      <c r="K7" s="5">
        <f>IF(ISNA(HLOOKUP($A7,raw_NO!$C$3:$U$16,7,FALSE)),0,HLOOKUP($A7,raw_NO!$C$3:$U$16,7,FALSE))</f>
        <v>0</v>
      </c>
      <c r="L7" t="s">
        <v>992</v>
      </c>
    </row>
    <row r="8" spans="1:14" x14ac:dyDescent="0.2">
      <c r="A8" t="s">
        <v>117</v>
      </c>
      <c r="B8" t="s">
        <v>118</v>
      </c>
      <c r="C8" t="s">
        <v>68</v>
      </c>
      <c r="H8">
        <f>ROUND(VLOOKUP($A8,etlocal_keys!$N:$R,etlocal_keys!$R$60,FALSE),2)</f>
        <v>4589.25</v>
      </c>
      <c r="I8" s="5">
        <f>IF(ISNA(HLOOKUP($A8,raw_NO!$C$3:$U$16,9,FALSE)),0,HLOOKUP($A8,raw_NO!$C$3:$U$16,9,FALSE))</f>
        <v>0</v>
      </c>
      <c r="J8" s="5">
        <f>IF(ISNA(HLOOKUP($A8,raw_NO!$C$3:$U$16,4,FALSE)),0,HLOOKUP($A8,raw_NO!$C$3:$U$16,4,FALSE))</f>
        <v>0</v>
      </c>
      <c r="K8" s="5">
        <f>IF(ISNA(HLOOKUP($A8,raw_NO!$C$3:$U$16,7,FALSE)),0,HLOOKUP($A8,raw_NO!$C$3:$U$16,7,FALSE))</f>
        <v>0</v>
      </c>
      <c r="L8" t="s">
        <v>992</v>
      </c>
    </row>
    <row r="9" spans="1:14" x14ac:dyDescent="0.2">
      <c r="A9" t="s">
        <v>73</v>
      </c>
      <c r="B9" t="s">
        <v>74</v>
      </c>
      <c r="C9" t="s">
        <v>68</v>
      </c>
      <c r="H9">
        <f>ROUND(VLOOKUP($A9,etlocal_keys!$N:$R,etlocal_keys!$R$60,FALSE),2)</f>
        <v>8500</v>
      </c>
      <c r="I9" s="5">
        <f>IF(ISNA(HLOOKUP($A9,raw_NO!$C$3:$U$16,9,FALSE)),0,HLOOKUP($A9,raw_NO!$C$3:$U$16,9,FALSE))</f>
        <v>0</v>
      </c>
      <c r="J9" s="5">
        <f>IF(ISNA(HLOOKUP($A9,raw_NO!$C$3:$U$16,4,FALSE)),0,HLOOKUP($A9,raw_NO!$C$3:$U$16,4,FALSE))</f>
        <v>0</v>
      </c>
      <c r="K9" s="5">
        <f>IF(ISNA(HLOOKUP($A9,raw_NO!$C$3:$U$16,7,FALSE)),0,HLOOKUP($A9,raw_NO!$C$3:$U$16,7,FALSE))</f>
        <v>0</v>
      </c>
      <c r="L9" t="s">
        <v>992</v>
      </c>
    </row>
    <row r="10" spans="1:14" x14ac:dyDescent="0.2">
      <c r="A10" t="s">
        <v>37</v>
      </c>
      <c r="B10" t="s">
        <v>126</v>
      </c>
      <c r="C10" t="s">
        <v>68</v>
      </c>
      <c r="H10">
        <f>ROUND(VLOOKUP($A10,etlocal_keys!$N:$R,etlocal_keys!$R$60,FALSE),2)</f>
        <v>4589.25</v>
      </c>
      <c r="I10" s="5">
        <f>IF(ISNA(HLOOKUP($A10,raw_NO!$C$3:$U$16,9,FALSE)),0,HLOOKUP($A10,raw_NO!$C$3:$U$16,9,FALSE))</f>
        <v>0</v>
      </c>
      <c r="J10" s="5">
        <f>IF(ISNA(HLOOKUP($A10,raw_NO!$C$3:$U$16,4,FALSE)),0,HLOOKUP($A10,raw_NO!$C$3:$U$16,4,FALSE))</f>
        <v>0</v>
      </c>
      <c r="K10" s="5">
        <f>IF(ISNA(HLOOKUP($A10,raw_NO!$C$3:$U$16,7,FALSE)),0,HLOOKUP($A10,raw_NO!$C$3:$U$16,7,FALSE))</f>
        <v>0</v>
      </c>
      <c r="L10" t="s">
        <v>992</v>
      </c>
    </row>
    <row r="11" spans="1:14" x14ac:dyDescent="0.2">
      <c r="A11" t="s">
        <v>75</v>
      </c>
      <c r="B11" t="s">
        <v>76</v>
      </c>
      <c r="C11" t="s">
        <v>68</v>
      </c>
      <c r="H11">
        <f>ROUND(VLOOKUP($A11,etlocal_keys!$N:$R,etlocal_keys!$R$60,FALSE),2)</f>
        <v>8500</v>
      </c>
      <c r="I11" s="5">
        <f>IF(ISNA(HLOOKUP($A11,raw_NO!$C$3:$U$16,9,FALSE)),0,HLOOKUP($A11,raw_NO!$C$3:$U$16,9,FALSE))</f>
        <v>0</v>
      </c>
      <c r="J11" s="5">
        <f>IF(ISNA(HLOOKUP($A11,raw_NO!$C$3:$U$16,4,FALSE)),0,HLOOKUP($A11,raw_NO!$C$3:$U$16,4,FALSE))</f>
        <v>0</v>
      </c>
      <c r="K11" s="5">
        <f>IF(ISNA(HLOOKUP($A11,raw_NO!$C$3:$U$16,7,FALSE)),0,HLOOKUP($A11,raw_NO!$C$3:$U$16,7,FALSE))</f>
        <v>0</v>
      </c>
      <c r="L11" t="s">
        <v>992</v>
      </c>
    </row>
    <row r="12" spans="1:14" x14ac:dyDescent="0.2">
      <c r="A12" t="s">
        <v>127</v>
      </c>
      <c r="B12" t="s">
        <v>128</v>
      </c>
      <c r="C12" t="s">
        <v>68</v>
      </c>
      <c r="H12">
        <f>ROUND(VLOOKUP($A12,etlocal_keys!$N:$R,etlocal_keys!$R$60,FALSE),2)</f>
        <v>4589.25</v>
      </c>
      <c r="I12" s="5">
        <f>IF(ISNA(HLOOKUP($A12,raw_NO!$C$3:$U$16,9,FALSE)),0,HLOOKUP($A12,raw_NO!$C$3:$U$16,9,FALSE))</f>
        <v>0</v>
      </c>
      <c r="J12" s="5">
        <f>IF(ISNA(HLOOKUP($A12,raw_NO!$C$3:$U$16,4,FALSE)),0,HLOOKUP($A12,raw_NO!$C$3:$U$16,4,FALSE))</f>
        <v>0</v>
      </c>
      <c r="K12" s="5">
        <f>IF(ISNA(HLOOKUP($A12,raw_NO!$C$3:$U$16,7,FALSE)),0,HLOOKUP($A12,raw_NO!$C$3:$U$16,7,FALSE))</f>
        <v>0</v>
      </c>
      <c r="L12" t="s">
        <v>992</v>
      </c>
    </row>
    <row r="13" spans="1:14" x14ac:dyDescent="0.2">
      <c r="A13" t="s">
        <v>41</v>
      </c>
      <c r="B13" t="s">
        <v>77</v>
      </c>
      <c r="C13" t="s">
        <v>68</v>
      </c>
      <c r="H13">
        <f>ROUND(VLOOKUP($A13,etlocal_keys!$N:$R,etlocal_keys!$R$60,FALSE),2)</f>
        <v>2225.39</v>
      </c>
      <c r="I13" s="5">
        <f>IF(ISNA(HLOOKUP($A13,raw_NO!$C$3:$U$16,9,FALSE)),0,HLOOKUP($A13,raw_NO!$C$3:$U$16,9,FALSE))</f>
        <v>1831.4860000000001</v>
      </c>
      <c r="J13" s="5">
        <f>IF(ISNA(HLOOKUP($A13,raw_NO!$C$3:$U$16,4,FALSE)),0,HLOOKUP($A13,raw_NO!$C$3:$U$16,4,FALSE))</f>
        <v>79.322000000000003</v>
      </c>
      <c r="K13" s="5">
        <f>IF(ISNA(HLOOKUP($A13,raw_NO!$C$3:$U$16,7,FALSE)),0,HLOOKUP($A13,raw_NO!$C$3:$U$16,7,FALSE))</f>
        <v>1022.208</v>
      </c>
      <c r="L13" t="s">
        <v>992</v>
      </c>
    </row>
    <row r="14" spans="1:14" x14ac:dyDescent="0.2">
      <c r="A14" t="s">
        <v>78</v>
      </c>
      <c r="B14" t="s">
        <v>79</v>
      </c>
      <c r="C14" t="s">
        <v>68</v>
      </c>
      <c r="H14">
        <f>ROUND(VLOOKUP($A14,etlocal_keys!$N:$R,etlocal_keys!$R$60,FALSE),2)</f>
        <v>2225.39</v>
      </c>
      <c r="I14" s="5">
        <f>IF(ISNA(HLOOKUP($A14,raw_NO!$C$3:$U$16,9,FALSE)),0,HLOOKUP($A14,raw_NO!$C$3:$U$16,9,FALSE))</f>
        <v>0</v>
      </c>
      <c r="J14" s="5">
        <f>IF(ISNA(HLOOKUP($A14,raw_NO!$C$3:$U$16,4,FALSE)),0,HLOOKUP($A14,raw_NO!$C$3:$U$16,4,FALSE))</f>
        <v>0</v>
      </c>
      <c r="K14" s="5">
        <f>IF(ISNA(HLOOKUP($A14,raw_NO!$C$3:$U$16,7,FALSE)),0,HLOOKUP($A14,raw_NO!$C$3:$U$16,7,FALSE))</f>
        <v>0</v>
      </c>
      <c r="L14" t="s">
        <v>992</v>
      </c>
    </row>
    <row r="15" spans="1:14" x14ac:dyDescent="0.2">
      <c r="A15" t="s">
        <v>39</v>
      </c>
      <c r="B15" t="s">
        <v>204</v>
      </c>
      <c r="C15" t="s">
        <v>68</v>
      </c>
      <c r="H15">
        <f>ROUND(VLOOKUP($A15,etlocal_keys!$N:$R,etlocal_keys!$R$60,FALSE),2)</f>
        <v>2225.39</v>
      </c>
      <c r="I15" s="5">
        <f>IF(ISNA(HLOOKUP($A15,raw_NO!$C$3:$U$16,9,FALSE)),0,HLOOKUP($A15,raw_NO!$C$3:$U$16,9,FALSE))</f>
        <v>9158.348</v>
      </c>
      <c r="J15" s="5">
        <f>IF(ISNA(HLOOKUP($A15,raw_NO!$C$3:$U$16,4,FALSE)),0,HLOOKUP($A15,raw_NO!$C$3:$U$16,4,FALSE))</f>
        <v>1482.9949999999999</v>
      </c>
      <c r="K15" s="5">
        <f>IF(ISNA(HLOOKUP($A15,raw_NO!$C$3:$U$16,7,FALSE)),0,HLOOKUP($A15,raw_NO!$C$3:$U$16,7,FALSE))</f>
        <v>6627.7070000000003</v>
      </c>
      <c r="L15" t="s">
        <v>992</v>
      </c>
    </row>
    <row r="16" spans="1:14" x14ac:dyDescent="0.2">
      <c r="A16" t="s">
        <v>205</v>
      </c>
      <c r="B16" t="s">
        <v>206</v>
      </c>
      <c r="C16" t="s">
        <v>68</v>
      </c>
      <c r="H16">
        <f>ROUND(VLOOKUP($A16,etlocal_keys!$N:$R,etlocal_keys!$R$60,FALSE),2)</f>
        <v>2225.39</v>
      </c>
      <c r="I16" s="5">
        <f>IF(ISNA(HLOOKUP($A16,raw_NO!$C$3:$U$16,9,FALSE)),0,HLOOKUP($A16,raw_NO!$C$3:$U$16,9,FALSE))</f>
        <v>0</v>
      </c>
      <c r="J16" s="5">
        <f>IF(ISNA(HLOOKUP($A16,raw_NO!$C$3:$U$16,4,FALSE)),0,HLOOKUP($A16,raw_NO!$C$3:$U$16,4,FALSE))</f>
        <v>0</v>
      </c>
      <c r="K16" s="5">
        <f>IF(ISNA(HLOOKUP($A16,raw_NO!$C$3:$U$16,7,FALSE)),0,HLOOKUP($A16,raw_NO!$C$3:$U$16,7,FALSE))</f>
        <v>0</v>
      </c>
      <c r="L16" t="s">
        <v>992</v>
      </c>
    </row>
    <row r="17" spans="1:12" x14ac:dyDescent="0.2">
      <c r="A17" t="s">
        <v>191</v>
      </c>
      <c r="B17" t="s">
        <v>192</v>
      </c>
      <c r="C17" t="s">
        <v>68</v>
      </c>
      <c r="H17">
        <f>ROUND(VLOOKUP($A17,etlocal_keys!$N:$R,etlocal_keys!$R$60,FALSE),2)</f>
        <v>5350</v>
      </c>
      <c r="I17" s="5">
        <f>IF(ISNA(HLOOKUP($A17,raw_NO!$C$3:$U$16,9,FALSE)),0,HLOOKUP($A17,raw_NO!$C$3:$U$16,9,FALSE))</f>
        <v>0</v>
      </c>
      <c r="J17" s="5">
        <f>IF(ISNA(HLOOKUP($A17,raw_NO!$C$3:$U$16,4,FALSE)),0,HLOOKUP($A17,raw_NO!$C$3:$U$16,4,FALSE))</f>
        <v>0</v>
      </c>
      <c r="K17" s="5">
        <f>IF(ISNA(HLOOKUP($A17,raw_NO!$C$3:$U$16,7,FALSE)),0,HLOOKUP($A17,raw_NO!$C$3:$U$16,7,FALSE))</f>
        <v>0</v>
      </c>
      <c r="L17" t="s">
        <v>992</v>
      </c>
    </row>
    <row r="18" spans="1:12" x14ac:dyDescent="0.2">
      <c r="A18" t="s">
        <v>193</v>
      </c>
      <c r="B18" t="s">
        <v>194</v>
      </c>
      <c r="C18" t="s">
        <v>68</v>
      </c>
      <c r="H18">
        <f>ROUND(VLOOKUP($A18,etlocal_keys!$N:$R,etlocal_keys!$R$60,FALSE),2)</f>
        <v>5350</v>
      </c>
      <c r="I18" s="5">
        <f>IF(ISNA(HLOOKUP($A18,raw_NO!$C$3:$U$16,9,FALSE)),0,HLOOKUP($A18,raw_NO!$C$3:$U$16,9,FALSE))</f>
        <v>0</v>
      </c>
      <c r="J18" s="5">
        <f>IF(ISNA(HLOOKUP($A18,raw_NO!$C$3:$U$16,4,FALSE)),0,HLOOKUP($A18,raw_NO!$C$3:$U$16,4,FALSE))</f>
        <v>0</v>
      </c>
      <c r="K18" s="5">
        <f>IF(ISNA(HLOOKUP($A18,raw_NO!$C$3:$U$16,7,FALSE)),0,HLOOKUP($A18,raw_NO!$C$3:$U$16,7,FALSE))</f>
        <v>0</v>
      </c>
      <c r="L18" t="s">
        <v>992</v>
      </c>
    </row>
    <row r="19" spans="1:12" x14ac:dyDescent="0.2">
      <c r="A19" t="s">
        <v>187</v>
      </c>
      <c r="B19" t="s">
        <v>188</v>
      </c>
      <c r="C19" t="s">
        <v>68</v>
      </c>
      <c r="H19">
        <f>ROUND(VLOOKUP($A19,etlocal_keys!$N:$R,etlocal_keys!$R$60,FALSE),2)</f>
        <v>2225.39</v>
      </c>
      <c r="I19" s="5">
        <f>IF(ISNA(HLOOKUP($A19,raw_NO!$C$3:$U$16,9,FALSE)),0,HLOOKUP($A19,raw_NO!$C$3:$U$16,9,FALSE))</f>
        <v>852.69500000000005</v>
      </c>
      <c r="J19" s="5">
        <f>IF(ISNA(HLOOKUP($A19,raw_NO!$C$3:$U$16,4,FALSE)),0,HLOOKUP($A19,raw_NO!$C$3:$U$16,4,FALSE))</f>
        <v>160.62799999999999</v>
      </c>
      <c r="K19" s="5">
        <f>IF(ISNA(HLOOKUP($A19,raw_NO!$C$3:$U$16,7,FALSE)),0,HLOOKUP($A19,raw_NO!$C$3:$U$16,7,FALSE))</f>
        <v>270.2</v>
      </c>
      <c r="L19" t="s">
        <v>992</v>
      </c>
    </row>
    <row r="20" spans="1:12" x14ac:dyDescent="0.2">
      <c r="A20" t="s">
        <v>172</v>
      </c>
      <c r="B20" t="s">
        <v>173</v>
      </c>
      <c r="C20" t="s">
        <v>68</v>
      </c>
      <c r="H20">
        <f>ROUND(VLOOKUP($A20,etlocal_keys!$N:$R,etlocal_keys!$R$60,FALSE),2)</f>
        <v>2225.39</v>
      </c>
      <c r="I20" s="5">
        <f>IF(ISNA(HLOOKUP($A20,raw_NO!$C$3:$U$16,9,FALSE)),0,HLOOKUP($A20,raw_NO!$C$3:$U$16,9,FALSE))</f>
        <v>0</v>
      </c>
      <c r="J20" s="5">
        <f>IF(ISNA(HLOOKUP($A20,raw_NO!$C$3:$U$16,4,FALSE)),0,HLOOKUP($A20,raw_NO!$C$3:$U$16,4,FALSE))</f>
        <v>0</v>
      </c>
      <c r="K20" s="5">
        <f>IF(ISNA(HLOOKUP($A20,raw_NO!$C$3:$U$16,7,FALSE)),0,HLOOKUP($A20,raw_NO!$C$3:$U$16,7,FALSE))</f>
        <v>0</v>
      </c>
      <c r="L20" t="s">
        <v>992</v>
      </c>
    </row>
    <row r="21" spans="1:12" x14ac:dyDescent="0.2">
      <c r="A21" t="s">
        <v>189</v>
      </c>
      <c r="B21" t="s">
        <v>190</v>
      </c>
      <c r="C21" t="s">
        <v>68</v>
      </c>
      <c r="H21">
        <f>ROUND(VLOOKUP($A21,etlocal_keys!$N:$R,etlocal_keys!$R$60,FALSE),2)</f>
        <v>2225.39</v>
      </c>
      <c r="I21" s="5">
        <f>IF(ISNA(HLOOKUP($A21,raw_NO!$C$3:$U$16,9,FALSE)),0,HLOOKUP($A21,raw_NO!$C$3:$U$16,9,FALSE))</f>
        <v>0</v>
      </c>
      <c r="J21" s="5">
        <f>IF(ISNA(HLOOKUP($A21,raw_NO!$C$3:$U$16,4,FALSE)),0,HLOOKUP($A21,raw_NO!$C$3:$U$16,4,FALSE))</f>
        <v>0</v>
      </c>
      <c r="K21" s="5">
        <f>IF(ISNA(HLOOKUP($A21,raw_NO!$C$3:$U$16,7,FALSE)),0,HLOOKUP($A21,raw_NO!$C$3:$U$16,7,FALSE))</f>
        <v>0</v>
      </c>
      <c r="L21" t="s">
        <v>992</v>
      </c>
    </row>
    <row r="22" spans="1:12" x14ac:dyDescent="0.2">
      <c r="A22" t="s">
        <v>174</v>
      </c>
      <c r="B22" t="s">
        <v>175</v>
      </c>
      <c r="C22" t="s">
        <v>68</v>
      </c>
      <c r="H22">
        <f>ROUND(VLOOKUP($A22,etlocal_keys!$N:$R,etlocal_keys!$R$60,FALSE),2)</f>
        <v>2225.39</v>
      </c>
      <c r="I22" s="5">
        <f>IF(ISNA(HLOOKUP($A22,raw_NO!$C$3:$U$16,9,FALSE)),0,HLOOKUP($A22,raw_NO!$C$3:$U$16,9,FALSE))</f>
        <v>0</v>
      </c>
      <c r="J22" s="5">
        <f>IF(ISNA(HLOOKUP($A22,raw_NO!$C$3:$U$16,4,FALSE)),0,HLOOKUP($A22,raw_NO!$C$3:$U$16,4,FALSE))</f>
        <v>0</v>
      </c>
      <c r="K22" s="5">
        <f>IF(ISNA(HLOOKUP($A22,raw_NO!$C$3:$U$16,7,FALSE)),0,HLOOKUP($A22,raw_NO!$C$3:$U$16,7,FALSE))</f>
        <v>0</v>
      </c>
      <c r="L22" t="s">
        <v>992</v>
      </c>
    </row>
    <row r="23" spans="1:12" x14ac:dyDescent="0.2">
      <c r="A23" t="s">
        <v>150</v>
      </c>
      <c r="B23" t="s">
        <v>151</v>
      </c>
      <c r="C23" t="s">
        <v>68</v>
      </c>
      <c r="H23">
        <f>ROUND(VLOOKUP($A23,etlocal_keys!$N:$R,etlocal_keys!$R$60,FALSE),2)</f>
        <v>4589.25</v>
      </c>
      <c r="I23" s="5">
        <f>IF(ISNA(HLOOKUP($A23,raw_NO!$C$3:$U$16,9,FALSE)),0,HLOOKUP($A23,raw_NO!$C$3:$U$16,9,FALSE))</f>
        <v>0</v>
      </c>
      <c r="J23" s="5">
        <f>IF(ISNA(HLOOKUP($A23,raw_NO!$C$3:$U$16,4,FALSE)),0,HLOOKUP($A23,raw_NO!$C$3:$U$16,4,FALSE))</f>
        <v>0</v>
      </c>
      <c r="K23" s="5">
        <f>IF(ISNA(HLOOKUP($A23,raw_NO!$C$3:$U$16,7,FALSE)),0,HLOOKUP($A23,raw_NO!$C$3:$U$16,7,FALSE))</f>
        <v>0</v>
      </c>
      <c r="L23" t="s">
        <v>992</v>
      </c>
    </row>
    <row r="24" spans="1:12" x14ac:dyDescent="0.2">
      <c r="A24" t="s">
        <v>152</v>
      </c>
      <c r="B24" t="s">
        <v>153</v>
      </c>
      <c r="C24" t="s">
        <v>68</v>
      </c>
      <c r="H24">
        <f>ROUND(VLOOKUP($A24,etlocal_keys!$N:$R,etlocal_keys!$R$60,FALSE),2)</f>
        <v>4589.25</v>
      </c>
      <c r="I24" s="5">
        <f>IF(ISNA(HLOOKUP($A24,raw_NO!$C$3:$U$16,9,FALSE)),0,HLOOKUP($A24,raw_NO!$C$3:$U$16,9,FALSE))</f>
        <v>0</v>
      </c>
      <c r="J24" s="5">
        <f>IF(ISNA(HLOOKUP($A24,raw_NO!$C$3:$U$16,4,FALSE)),0,HLOOKUP($A24,raw_NO!$C$3:$U$16,4,FALSE))</f>
        <v>0</v>
      </c>
      <c r="K24" s="5">
        <f>IF(ISNA(HLOOKUP($A24,raw_NO!$C$3:$U$16,7,FALSE)),0,HLOOKUP($A24,raw_NO!$C$3:$U$16,7,FALSE))</f>
        <v>0</v>
      </c>
      <c r="L24" t="s">
        <v>992</v>
      </c>
    </row>
    <row r="25" spans="1:12" x14ac:dyDescent="0.2">
      <c r="A25" t="s">
        <v>154</v>
      </c>
      <c r="B25" t="s">
        <v>155</v>
      </c>
      <c r="C25" t="s">
        <v>68</v>
      </c>
      <c r="H25">
        <f>ROUND(VLOOKUP($A25,etlocal_keys!$N:$R,etlocal_keys!$R$60,FALSE),2)</f>
        <v>4568.8599999999997</v>
      </c>
      <c r="I25" s="5">
        <f>IF(ISNA(HLOOKUP($A25,raw_NO!$C$3:$U$16,9,FALSE)),0,HLOOKUP($A25,raw_NO!$C$3:$U$16,9,FALSE))</f>
        <v>0</v>
      </c>
      <c r="J25" s="5">
        <f>IF(ISNA(HLOOKUP($A25,raw_NO!$C$3:$U$16,4,FALSE)),0,HLOOKUP($A25,raw_NO!$C$3:$U$16,4,FALSE))</f>
        <v>0</v>
      </c>
      <c r="K25" s="5">
        <f>IF(ISNA(HLOOKUP($A25,raw_NO!$C$3:$U$16,7,FALSE)),0,HLOOKUP($A25,raw_NO!$C$3:$U$16,7,FALSE))</f>
        <v>0</v>
      </c>
      <c r="L25" t="s">
        <v>992</v>
      </c>
    </row>
    <row r="26" spans="1:12" x14ac:dyDescent="0.2">
      <c r="A26" t="s">
        <v>160</v>
      </c>
      <c r="B26" t="s">
        <v>161</v>
      </c>
      <c r="C26" t="s">
        <v>68</v>
      </c>
      <c r="H26">
        <f>ROUND(VLOOKUP($A26,etlocal_keys!$N:$R,etlocal_keys!$R$60,FALSE),2)</f>
        <v>8300</v>
      </c>
      <c r="I26" s="5">
        <f>IF(ISNA(HLOOKUP($A26,raw_NO!$C$3:$U$16,9,FALSE)),0,HLOOKUP($A26,raw_NO!$C$3:$U$16,9,FALSE))</f>
        <v>0</v>
      </c>
      <c r="J26" s="5">
        <f>IF(ISNA(HLOOKUP($A26,raw_NO!$C$3:$U$16,4,FALSE)),0,HLOOKUP($A26,raw_NO!$C$3:$U$16,4,FALSE))</f>
        <v>0</v>
      </c>
      <c r="K26" s="5">
        <f>IF(ISNA(HLOOKUP($A26,raw_NO!$C$3:$U$16,7,FALSE)),0,HLOOKUP($A26,raw_NO!$C$3:$U$16,7,FALSE))</f>
        <v>0</v>
      </c>
      <c r="L26" t="s">
        <v>992</v>
      </c>
    </row>
    <row r="27" spans="1:12" x14ac:dyDescent="0.2">
      <c r="A27" t="s">
        <v>166</v>
      </c>
      <c r="B27" t="s">
        <v>167</v>
      </c>
      <c r="C27" t="s">
        <v>68</v>
      </c>
      <c r="H27">
        <f>ROUND(VLOOKUP($A27,etlocal_keys!$N:$R,etlocal_keys!$R$60,FALSE),2)</f>
        <v>2225.39</v>
      </c>
      <c r="I27" s="5">
        <f>IF(ISNA(HLOOKUP($A27,raw_NO!$C$3:$U$16,9,FALSE)),0,HLOOKUP($A27,raw_NO!$C$3:$U$16,9,FALSE))</f>
        <v>0</v>
      </c>
      <c r="J27" s="5">
        <f>IF(ISNA(HLOOKUP($A27,raw_NO!$C$3:$U$16,4,FALSE)),0,HLOOKUP($A27,raw_NO!$C$3:$U$16,4,FALSE))</f>
        <v>0</v>
      </c>
      <c r="K27" s="5">
        <f>IF(ISNA(HLOOKUP($A27,raw_NO!$C$3:$U$16,7,FALSE)),0,HLOOKUP($A27,raw_NO!$C$3:$U$16,7,FALSE))</f>
        <v>0</v>
      </c>
      <c r="L27" t="s">
        <v>992</v>
      </c>
    </row>
    <row r="28" spans="1:12" x14ac:dyDescent="0.2">
      <c r="A28" t="s">
        <v>146</v>
      </c>
      <c r="B28" t="s">
        <v>147</v>
      </c>
      <c r="C28" t="s">
        <v>68</v>
      </c>
      <c r="H28">
        <f>ROUND(VLOOKUP($A28,etlocal_keys!$N:$R,etlocal_keys!$R$60,FALSE),2)</f>
        <v>2225.39</v>
      </c>
      <c r="I28" s="5">
        <f>IF(ISNA(HLOOKUP($A28,raw_NO!$C$3:$U$16,9,FALSE)),0,HLOOKUP($A28,raw_NO!$C$3:$U$16,9,FALSE))</f>
        <v>0</v>
      </c>
      <c r="J28" s="5">
        <f>IF(ISNA(HLOOKUP($A28,raw_NO!$C$3:$U$16,4,FALSE)),0,HLOOKUP($A28,raw_NO!$C$3:$U$16,4,FALSE))</f>
        <v>0</v>
      </c>
      <c r="K28" s="5">
        <f>IF(ISNA(HLOOKUP($A28,raw_NO!$C$3:$U$16,7,FALSE)),0,HLOOKUP($A28,raw_NO!$C$3:$U$16,7,FALSE))</f>
        <v>0</v>
      </c>
      <c r="L28" t="s">
        <v>992</v>
      </c>
    </row>
    <row r="29" spans="1:12" x14ac:dyDescent="0.2">
      <c r="A29" t="s">
        <v>106</v>
      </c>
      <c r="B29" t="s">
        <v>107</v>
      </c>
      <c r="C29" t="s">
        <v>81</v>
      </c>
      <c r="D29">
        <v>0</v>
      </c>
      <c r="F29">
        <v>0</v>
      </c>
      <c r="H29">
        <f>ROUND(VLOOKUP($A29,etlocal_keys!$N:$R,etlocal_keys!$R$60,FALSE),2)</f>
        <v>6000</v>
      </c>
      <c r="I29" s="5">
        <f>IF(ISNA(HLOOKUP($A29,raw_NO!$C$4:$U$16,10,FALSE)),0,HLOOKUP($A29,raw_NO!$C$4:$U$16,10,FALSE))</f>
        <v>0</v>
      </c>
      <c r="J29" s="5">
        <v>0</v>
      </c>
      <c r="K29">
        <f>IF(ISNA(HLOOKUP($A29,raw_NO!$C$4:$U$16,7,FALSE)),0,HLOOKUP($A29,raw_NO!$C$4:$U$16,7,FALSE))</f>
        <v>2279</v>
      </c>
      <c r="L29" t="s">
        <v>992</v>
      </c>
    </row>
    <row r="30" spans="1:12" x14ac:dyDescent="0.2">
      <c r="A30" t="s">
        <v>108</v>
      </c>
      <c r="B30" t="s">
        <v>109</v>
      </c>
      <c r="C30" t="s">
        <v>81</v>
      </c>
      <c r="D30">
        <v>0</v>
      </c>
      <c r="F30">
        <v>0</v>
      </c>
      <c r="H30">
        <f>ROUND(VLOOKUP($A30,etlocal_keys!$N:$R,etlocal_keys!$R$60,FALSE),2)</f>
        <v>6000</v>
      </c>
      <c r="I30" s="5">
        <f>IF(ISNA(HLOOKUP($A30,raw_NO!$C$4:$U$16,10,FALSE)),0,HLOOKUP($A30,raw_NO!$C$4:$U$16,10,FALSE))</f>
        <v>0</v>
      </c>
      <c r="J30" s="5">
        <v>0</v>
      </c>
      <c r="K30" s="5">
        <f>IF(ISNA(HLOOKUP($A30,raw_NO!$C$4:$U$16,7,FALSE)),0,HLOOKUP($A30,raw_NO!$C$4:$U$16,7,FALSE))</f>
        <v>0</v>
      </c>
      <c r="L30" t="s">
        <v>992</v>
      </c>
    </row>
    <row r="31" spans="1:12" x14ac:dyDescent="0.2">
      <c r="A31" t="s">
        <v>110</v>
      </c>
      <c r="B31" t="s">
        <v>111</v>
      </c>
      <c r="C31" t="s">
        <v>81</v>
      </c>
      <c r="D31">
        <v>0</v>
      </c>
      <c r="F31">
        <v>0</v>
      </c>
      <c r="H31">
        <f>ROUND(VLOOKUP($A31,etlocal_keys!$N:$R,etlocal_keys!$R$60,FALSE),2)</f>
        <v>6000</v>
      </c>
      <c r="I31" s="5">
        <f>IF(ISNA(HLOOKUP($A31,raw_NO!$C$4:$U$16,10,FALSE)),0,HLOOKUP($A31,raw_NO!$C$4:$U$16,10,FALSE))</f>
        <v>0</v>
      </c>
      <c r="J31" s="5">
        <v>0</v>
      </c>
      <c r="K31" s="5">
        <f>IF(ISNA(HLOOKUP($A31,raw_NO!$C$4:$U$16,7,FALSE)),0,HLOOKUP($A31,raw_NO!$C$4:$U$16,7,FALSE))</f>
        <v>0</v>
      </c>
      <c r="L31" t="s">
        <v>992</v>
      </c>
    </row>
    <row r="32" spans="1:12" x14ac:dyDescent="0.2">
      <c r="A32" t="s">
        <v>88</v>
      </c>
      <c r="B32" t="s">
        <v>89</v>
      </c>
      <c r="C32" t="s">
        <v>81</v>
      </c>
      <c r="D32">
        <v>0</v>
      </c>
      <c r="F32">
        <v>0</v>
      </c>
      <c r="H32">
        <f>ROUND(VLOOKUP($A32,etlocal_keys!$N:$R,etlocal_keys!$R$60,FALSE),2)</f>
        <v>6000</v>
      </c>
      <c r="I32" s="5">
        <f>IF(ISNA(HLOOKUP($A32,raw_NO!$C$4:$U$16,10,FALSE)),0,HLOOKUP($A32,raw_NO!$C$4:$U$16,10,FALSE))</f>
        <v>0</v>
      </c>
      <c r="J32" s="5">
        <v>0</v>
      </c>
      <c r="K32" s="5">
        <f>IF(ISNA(HLOOKUP($A32,raw_NO!$C$4:$U$16,7,FALSE)),0,HLOOKUP($A32,raw_NO!$C$4:$U$16,7,FALSE))</f>
        <v>0</v>
      </c>
      <c r="L32" t="s">
        <v>992</v>
      </c>
    </row>
    <row r="33" spans="1:12" x14ac:dyDescent="0.2">
      <c r="A33" t="s">
        <v>33</v>
      </c>
      <c r="B33" t="s">
        <v>179</v>
      </c>
      <c r="C33" t="s">
        <v>81</v>
      </c>
      <c r="D33">
        <v>0</v>
      </c>
      <c r="F33">
        <v>0</v>
      </c>
      <c r="H33">
        <f>ROUND(VLOOKUP($A33,etlocal_keys!$N:$R,etlocal_keys!$R$60,FALSE),2)</f>
        <v>6000</v>
      </c>
      <c r="I33" s="5">
        <f>IF(ISNA(HLOOKUP($A33,raw_NO!$C$4:$U$16,10,FALSE)),0,HLOOKUP($A33,raw_NO!$C$4:$U$16,10,FALSE))</f>
        <v>524.66399999999999</v>
      </c>
      <c r="J33" s="5">
        <v>0</v>
      </c>
      <c r="K33" s="5">
        <f>IF(ISNA(HLOOKUP($A33,raw_NO!$C$4:$U$16,7,FALSE)),0,HLOOKUP($A33,raw_NO!$C$4:$U$16,7,FALSE))</f>
        <v>485.23</v>
      </c>
      <c r="L33" t="s">
        <v>992</v>
      </c>
    </row>
    <row r="34" spans="1:12" x14ac:dyDescent="0.2">
      <c r="A34" t="s">
        <v>140</v>
      </c>
      <c r="B34" t="s">
        <v>141</v>
      </c>
      <c r="C34" t="s">
        <v>81</v>
      </c>
      <c r="D34">
        <v>0</v>
      </c>
      <c r="F34">
        <v>0</v>
      </c>
      <c r="H34">
        <f>ROUND(VLOOKUP($A34,etlocal_keys!$N:$R,etlocal_keys!$R$60,FALSE),2)</f>
        <v>6000</v>
      </c>
      <c r="I34" s="5">
        <f>IF(ISNA(HLOOKUP($A34,raw_NO!$C$4:$U$16,10,FALSE)),0,HLOOKUP($A34,raw_NO!$C$4:$U$16,10,FALSE))</f>
        <v>0</v>
      </c>
      <c r="J34" s="5">
        <v>0</v>
      </c>
      <c r="K34" s="5">
        <f>IF(ISNA(HLOOKUP($A34,raw_NO!$C$4:$U$16,7,FALSE)),0,HLOOKUP($A34,raw_NO!$C$4:$U$16,7,FALSE))</f>
        <v>0</v>
      </c>
      <c r="L34" t="s">
        <v>992</v>
      </c>
    </row>
    <row r="35" spans="1:12" x14ac:dyDescent="0.2">
      <c r="A35" t="s">
        <v>38</v>
      </c>
      <c r="B35" t="s">
        <v>123</v>
      </c>
      <c r="C35" t="s">
        <v>81</v>
      </c>
      <c r="D35">
        <v>0</v>
      </c>
      <c r="F35">
        <v>0</v>
      </c>
      <c r="H35">
        <f>ROUND(VLOOKUP($A35,etlocal_keys!$N:$R,etlocal_keys!$R$60,FALSE),2)</f>
        <v>6000</v>
      </c>
      <c r="I35" s="5">
        <f>IF(ISNA(HLOOKUP($A35,raw_NO!$C$4:$U$16,10,FALSE)),0,HLOOKUP($A35,raw_NO!$C$4:$U$16,10,FALSE))</f>
        <v>694.952</v>
      </c>
      <c r="J35" s="5">
        <v>0</v>
      </c>
      <c r="K35" s="5">
        <f>IF(ISNA(HLOOKUP($A35,raw_NO!$C$4:$U$16,7,FALSE)),0,HLOOKUP($A35,raw_NO!$C$4:$U$16,7,FALSE))</f>
        <v>650.63599999999997</v>
      </c>
      <c r="L35" t="s">
        <v>992</v>
      </c>
    </row>
    <row r="36" spans="1:12" x14ac:dyDescent="0.2">
      <c r="A36" t="s">
        <v>40</v>
      </c>
      <c r="B36" t="s">
        <v>207</v>
      </c>
      <c r="C36" t="s">
        <v>81</v>
      </c>
      <c r="D36">
        <v>0</v>
      </c>
      <c r="F36">
        <v>0</v>
      </c>
      <c r="H36">
        <f>ROUND(VLOOKUP($A36,etlocal_keys!$N:$R,etlocal_keys!$R$60,FALSE),2)</f>
        <v>6000</v>
      </c>
      <c r="I36" s="5">
        <f>IF(ISNA(HLOOKUP($A36,raw_NO!$C$4:$U$16,10,FALSE)),0,HLOOKUP($A36,raw_NO!$C$4:$U$16,10,FALSE))</f>
        <v>5120.7240000000002</v>
      </c>
      <c r="J36" s="5">
        <v>0</v>
      </c>
      <c r="K36" s="5">
        <f>IF(ISNA(HLOOKUP($A36,raw_NO!$C$4:$U$16,7,FALSE)),0,HLOOKUP($A36,raw_NO!$C$4:$U$16,7,FALSE))</f>
        <v>4254.5190000000002</v>
      </c>
      <c r="L36" t="s">
        <v>992</v>
      </c>
    </row>
    <row r="37" spans="1:12" x14ac:dyDescent="0.2">
      <c r="A37" t="s">
        <v>42</v>
      </c>
      <c r="B37" t="s">
        <v>80</v>
      </c>
      <c r="C37" t="s">
        <v>81</v>
      </c>
      <c r="D37">
        <v>0</v>
      </c>
      <c r="F37">
        <v>0</v>
      </c>
      <c r="H37">
        <f>ROUND(VLOOKUP($A37,etlocal_keys!$N:$R,etlocal_keys!$R$60,FALSE),2)</f>
        <v>6000</v>
      </c>
      <c r="I37" s="5">
        <f>IF(ISNA(HLOOKUP($A37,raw_NO!$C$4:$U$16,10,FALSE)),0,HLOOKUP($A37,raw_NO!$C$4:$U$16,10,FALSE))</f>
        <v>7196.4989999999998</v>
      </c>
      <c r="J37" s="5">
        <v>0</v>
      </c>
      <c r="K37" s="5">
        <f>IF(ISNA(HLOOKUP($A37,raw_NO!$C$4:$U$16,7,FALSE)),0,HLOOKUP($A37,raw_NO!$C$4:$U$16,7,FALSE))</f>
        <v>4701.8410000000003</v>
      </c>
      <c r="L37" t="s">
        <v>992</v>
      </c>
    </row>
    <row r="38" spans="1:12" x14ac:dyDescent="0.2">
      <c r="A38" t="s">
        <v>142</v>
      </c>
      <c r="B38" t="s">
        <v>143</v>
      </c>
      <c r="C38" t="s">
        <v>81</v>
      </c>
      <c r="D38">
        <v>0</v>
      </c>
      <c r="F38">
        <v>0</v>
      </c>
      <c r="H38">
        <f>ROUND(VLOOKUP($A38,etlocal_keys!$N:$R,etlocal_keys!$R$60,FALSE),2)</f>
        <v>6000</v>
      </c>
      <c r="I38">
        <f>IF(ISNA(HLOOKUP($A38,raw_NO!$C$4:$U$16,10,FALSE)),0,HLOOKUP($A38,raw_NO!$C$4:$U$16,10,FALSE))</f>
        <v>0</v>
      </c>
      <c r="J38" s="5">
        <v>0</v>
      </c>
      <c r="K38" s="5">
        <f>IF(ISNA(HLOOKUP($A38,raw_NO!$C$4:$U$16,7,FALSE)),0,HLOOKUP($A38,raw_NO!$C$4:$U$16,7,FALSE))</f>
        <v>0</v>
      </c>
      <c r="L38" t="s">
        <v>992</v>
      </c>
    </row>
    <row r="39" spans="1:12" x14ac:dyDescent="0.2">
      <c r="A39" t="s">
        <v>90</v>
      </c>
      <c r="B39" t="s">
        <v>91</v>
      </c>
      <c r="C39" t="s">
        <v>81</v>
      </c>
      <c r="D39">
        <v>0</v>
      </c>
      <c r="F39">
        <v>0</v>
      </c>
      <c r="H39">
        <f>ROUND(VLOOKUP($A39,etlocal_keys!$N:$R,etlocal_keys!$R$60,FALSE),2)</f>
        <v>6000</v>
      </c>
      <c r="I39" s="5">
        <f>IF(ISNA(HLOOKUP($A39,raw_NO!$C$4:$U$16,10,FALSE)),0,HLOOKUP($A39,raw_NO!$C$4:$U$16,10,FALSE))</f>
        <v>0</v>
      </c>
      <c r="J39" s="5">
        <v>0</v>
      </c>
      <c r="K39" s="5">
        <f>IF(ISNA(HLOOKUP($A39,raw_NO!$C$4:$U$16,7,FALSE)),0,HLOOKUP($A39,raw_NO!$C$4:$U$16,7,FALSE))</f>
        <v>0</v>
      </c>
      <c r="L39" t="s">
        <v>992</v>
      </c>
    </row>
    <row r="40" spans="1:12" x14ac:dyDescent="0.2">
      <c r="A40" t="s">
        <v>180</v>
      </c>
      <c r="B40" t="s">
        <v>181</v>
      </c>
      <c r="C40" t="s">
        <v>81</v>
      </c>
      <c r="D40">
        <v>0</v>
      </c>
      <c r="F40">
        <v>0</v>
      </c>
      <c r="H40">
        <f>ROUND(VLOOKUP($A40,etlocal_keys!$N:$R,etlocal_keys!$R$60,FALSE),2)</f>
        <v>6000</v>
      </c>
      <c r="I40" s="5">
        <f>IF(ISNA(HLOOKUP($A40,raw_NO!$C$4:$U$16,10,FALSE)),0,HLOOKUP($A40,raw_NO!$C$4:$U$16,10,FALSE))</f>
        <v>0</v>
      </c>
      <c r="J40" s="5">
        <v>0</v>
      </c>
      <c r="K40" s="5">
        <f>IF(ISNA(HLOOKUP($A40,raw_NO!$C$4:$U$16,7,FALSE)),0,HLOOKUP($A40,raw_NO!$C$4:$U$16,7,FALSE))</f>
        <v>0</v>
      </c>
      <c r="L40" t="s">
        <v>992</v>
      </c>
    </row>
    <row r="41" spans="1:12" x14ac:dyDescent="0.2">
      <c r="A41" t="s">
        <v>144</v>
      </c>
      <c r="B41" t="s">
        <v>145</v>
      </c>
      <c r="C41" t="s">
        <v>81</v>
      </c>
      <c r="D41">
        <v>0</v>
      </c>
      <c r="F41">
        <v>0</v>
      </c>
      <c r="H41">
        <f>ROUND(VLOOKUP($A41,etlocal_keys!$N:$R,etlocal_keys!$R$60,FALSE),2)</f>
        <v>6000</v>
      </c>
      <c r="I41" s="5">
        <f>IF(ISNA(HLOOKUP($A41,raw_NO!$C$4:$U$16,10,FALSE)),0,HLOOKUP($A41,raw_NO!$C$4:$U$16,10,FALSE))</f>
        <v>0</v>
      </c>
      <c r="J41" s="5">
        <v>0</v>
      </c>
      <c r="K41" s="5">
        <f>IF(ISNA(HLOOKUP($A41,raw_NO!$C$4:$U$16,7,FALSE)),0,HLOOKUP($A41,raw_NO!$C$4:$U$16,7,FALSE))</f>
        <v>0</v>
      </c>
      <c r="L41" t="s">
        <v>992</v>
      </c>
    </row>
    <row r="42" spans="1:12" x14ac:dyDescent="0.2">
      <c r="A42" t="s">
        <v>124</v>
      </c>
      <c r="B42" t="s">
        <v>125</v>
      </c>
      <c r="C42" t="s">
        <v>81</v>
      </c>
      <c r="D42">
        <v>0</v>
      </c>
      <c r="F42">
        <v>0</v>
      </c>
      <c r="H42">
        <f>ROUND(VLOOKUP($A42,etlocal_keys!$N:$R,etlocal_keys!$R$60,FALSE),2)</f>
        <v>6000</v>
      </c>
      <c r="I42" s="5">
        <f>IF(ISNA(HLOOKUP($A42,raw_NO!$C$4:$U$16,10,FALSE)),0,HLOOKUP($A42,raw_NO!$C$4:$U$16,10,FALSE))</f>
        <v>0</v>
      </c>
      <c r="J42" s="5">
        <v>0</v>
      </c>
      <c r="K42" s="5">
        <f>IF(ISNA(HLOOKUP($A42,raw_NO!$C$4:$U$16,7,FALSE)),0,HLOOKUP($A42,raw_NO!$C$4:$U$16,7,FALSE))</f>
        <v>0</v>
      </c>
      <c r="L42" t="s">
        <v>992</v>
      </c>
    </row>
    <row r="43" spans="1:12" x14ac:dyDescent="0.2">
      <c r="A43" t="s">
        <v>208</v>
      </c>
      <c r="B43" t="s">
        <v>209</v>
      </c>
      <c r="C43" t="s">
        <v>81</v>
      </c>
      <c r="D43">
        <v>0</v>
      </c>
      <c r="F43">
        <v>0</v>
      </c>
      <c r="H43">
        <f>ROUND(VLOOKUP($A43,etlocal_keys!$N:$R,etlocal_keys!$R$60,FALSE),2)</f>
        <v>6000</v>
      </c>
      <c r="I43" s="5">
        <f>IF(ISNA(HLOOKUP($A43,raw_NO!$C$4:$U$16,10,FALSE)),0,HLOOKUP($A43,raw_NO!$C$4:$U$16,10,FALSE))</f>
        <v>0</v>
      </c>
      <c r="J43" s="5">
        <v>0</v>
      </c>
      <c r="K43" s="5">
        <f>IF(ISNA(HLOOKUP($A43,raw_NO!$C$4:$U$16,7,FALSE)),0,HLOOKUP($A43,raw_NO!$C$4:$U$16,7,FALSE))</f>
        <v>0</v>
      </c>
      <c r="L43" t="s">
        <v>992</v>
      </c>
    </row>
    <row r="44" spans="1:12" x14ac:dyDescent="0.2">
      <c r="A44" t="s">
        <v>82</v>
      </c>
      <c r="B44" t="s">
        <v>83</v>
      </c>
      <c r="C44" t="s">
        <v>81</v>
      </c>
      <c r="D44">
        <v>0</v>
      </c>
      <c r="F44">
        <v>0</v>
      </c>
      <c r="H44">
        <f>ROUND(VLOOKUP($A44,etlocal_keys!$N:$R,etlocal_keys!$R$60,FALSE),2)</f>
        <v>6000</v>
      </c>
      <c r="I44" s="5">
        <f>IF(ISNA(HLOOKUP($A44,raw_NO!$C$4:$U$16,10,FALSE)),0,HLOOKUP($A44,raw_NO!$C$4:$U$16,10,FALSE))</f>
        <v>0</v>
      </c>
      <c r="J44" s="5">
        <v>0</v>
      </c>
      <c r="K44" s="5">
        <f>IF(ISNA(HLOOKUP($A44,raw_NO!$C$4:$U$16,7,FALSE)),0,HLOOKUP($A44,raw_NO!$C$4:$U$16,7,FALSE))</f>
        <v>0</v>
      </c>
      <c r="L44" t="s">
        <v>992</v>
      </c>
    </row>
    <row r="45" spans="1:12" x14ac:dyDescent="0.2">
      <c r="A45" t="s">
        <v>49</v>
      </c>
      <c r="B45" t="s">
        <v>98</v>
      </c>
      <c r="C45" t="s">
        <v>81</v>
      </c>
      <c r="D45">
        <v>0</v>
      </c>
      <c r="F45">
        <v>0</v>
      </c>
      <c r="H45">
        <f>ROUND(VLOOKUP($A45,etlocal_keys!$N:$R,etlocal_keys!$R$60,FALSE),2)</f>
        <v>6000</v>
      </c>
      <c r="I45" s="5">
        <f>IF(ISNA(HLOOKUP($A45,raw_NO!$C$4:$U$16,10,FALSE)),0,HLOOKUP($A45,raw_NO!$C$4:$U$16,10,FALSE))</f>
        <v>0</v>
      </c>
      <c r="J45" s="5">
        <v>0</v>
      </c>
      <c r="K45" s="5">
        <f>IF(ISNA(HLOOKUP($A45,raw_NO!$C$4:$U$16,7,FALSE)),0,HLOOKUP($A45,raw_NO!$C$4:$U$16,7,FALSE))</f>
        <v>0</v>
      </c>
      <c r="L45" t="s">
        <v>992</v>
      </c>
    </row>
    <row r="46" spans="1:12" x14ac:dyDescent="0.2">
      <c r="A46" t="s">
        <v>99</v>
      </c>
      <c r="B46" t="s">
        <v>100</v>
      </c>
      <c r="C46" t="s">
        <v>81</v>
      </c>
      <c r="D46">
        <v>0</v>
      </c>
      <c r="F46">
        <v>0</v>
      </c>
      <c r="H46">
        <f>ROUND(VLOOKUP($A46,etlocal_keys!$N:$R,etlocal_keys!$R$60,FALSE),2)</f>
        <v>6000</v>
      </c>
      <c r="I46" s="5">
        <f>IF(ISNA(HLOOKUP($A46,raw_NO!$C$4:$U$16,10,FALSE)),0,HLOOKUP($A46,raw_NO!$C$4:$U$16,10,FALSE))</f>
        <v>0</v>
      </c>
      <c r="J46" s="5">
        <v>0</v>
      </c>
      <c r="K46" s="5">
        <f>IF(ISNA(HLOOKUP($A46,raw_NO!$C$4:$U$16,7,FALSE)),0,HLOOKUP($A46,raw_NO!$C$4:$U$16,7,FALSE))</f>
        <v>0</v>
      </c>
      <c r="L46" t="s">
        <v>992</v>
      </c>
    </row>
    <row r="47" spans="1:12" x14ac:dyDescent="0.2">
      <c r="A47" t="s">
        <v>101</v>
      </c>
      <c r="B47" t="s">
        <v>102</v>
      </c>
      <c r="C47" t="s">
        <v>81</v>
      </c>
      <c r="D47">
        <v>0</v>
      </c>
      <c r="F47">
        <v>0</v>
      </c>
      <c r="H47">
        <f>ROUND(VLOOKUP($A47,etlocal_keys!$N:$R,etlocal_keys!$R$60,FALSE),2)</f>
        <v>6000</v>
      </c>
      <c r="I47" s="5">
        <f>IF(ISNA(HLOOKUP($A47,raw_NO!$C$4:$U$16,10,FALSE)),0,HLOOKUP($A47,raw_NO!$C$4:$U$16,10,FALSE))</f>
        <v>0</v>
      </c>
      <c r="J47" s="5">
        <v>0</v>
      </c>
      <c r="K47" s="5">
        <f>IF(ISNA(HLOOKUP($A47,raw_NO!$C$4:$U$16,7,FALSE)),0,HLOOKUP($A47,raw_NO!$C$4:$U$16,7,FALSE))</f>
        <v>0</v>
      </c>
      <c r="L47" t="s">
        <v>992</v>
      </c>
    </row>
    <row r="48" spans="1:12" x14ac:dyDescent="0.2">
      <c r="A48" t="s">
        <v>46</v>
      </c>
      <c r="B48" t="s">
        <v>199</v>
      </c>
      <c r="C48" t="s">
        <v>81</v>
      </c>
      <c r="D48">
        <v>0</v>
      </c>
      <c r="F48">
        <v>0</v>
      </c>
      <c r="H48">
        <f>ROUND(VLOOKUP($A48,etlocal_keys!$N:$R,etlocal_keys!$R$60,FALSE),2)</f>
        <v>795.05</v>
      </c>
      <c r="I48" s="5">
        <f>IF(ISNA(HLOOKUP($A48,raw_NO!$C$4:$U$16,10,FALSE)),0,HLOOKUP($A48,raw_NO!$C$4:$U$16,10,FALSE))</f>
        <v>0</v>
      </c>
      <c r="J48" s="5">
        <v>0</v>
      </c>
      <c r="K48" s="5">
        <f>IF(ISNA(HLOOKUP($A48,raw_NO!$C$4:$U$16,7,FALSE)),0,HLOOKUP($A48,raw_NO!$C$4:$U$16,7,FALSE))</f>
        <v>0</v>
      </c>
      <c r="L48" t="s">
        <v>992</v>
      </c>
    </row>
    <row r="49" spans="1:12" x14ac:dyDescent="0.2">
      <c r="A49" t="s">
        <v>200</v>
      </c>
      <c r="B49" t="s">
        <v>201</v>
      </c>
      <c r="C49" t="s">
        <v>81</v>
      </c>
      <c r="D49">
        <v>0</v>
      </c>
      <c r="F49">
        <v>0</v>
      </c>
      <c r="H49">
        <f>ROUND(VLOOKUP($A49,etlocal_keys!$N:$R,etlocal_keys!$R$60,FALSE),2)</f>
        <v>795.05</v>
      </c>
      <c r="I49" s="5">
        <f>IF(ISNA(HLOOKUP($A49,raw_NO!$C$4:$U$16,10,FALSE)),0,HLOOKUP($A49,raw_NO!$C$4:$U$16,10,FALSE))</f>
        <v>0</v>
      </c>
      <c r="J49" s="5">
        <v>0</v>
      </c>
      <c r="K49" s="5">
        <f>IF(ISNA(HLOOKUP($A49,raw_NO!$C$4:$U$16,7,FALSE)),0,HLOOKUP($A49,raw_NO!$C$4:$U$16,7,FALSE))</f>
        <v>0</v>
      </c>
      <c r="L49" t="s">
        <v>992</v>
      </c>
    </row>
    <row r="50" spans="1:12" x14ac:dyDescent="0.2">
      <c r="A50" t="s">
        <v>202</v>
      </c>
      <c r="B50" t="s">
        <v>203</v>
      </c>
      <c r="C50" t="s">
        <v>81</v>
      </c>
      <c r="D50">
        <v>0</v>
      </c>
      <c r="F50">
        <v>0</v>
      </c>
      <c r="H50">
        <f>ROUND(VLOOKUP($A50,etlocal_keys!$N:$R,etlocal_keys!$R$60,FALSE),2)</f>
        <v>795.05</v>
      </c>
      <c r="I50" s="5">
        <f>IF(ISNA(HLOOKUP($A50,raw_NO!$C$4:$U$16,10,FALSE)),0,HLOOKUP($A50,raw_NO!$C$4:$U$16,10,FALSE))</f>
        <v>0</v>
      </c>
      <c r="J50" s="5">
        <v>0</v>
      </c>
      <c r="K50" s="5">
        <f>IF(ISNA(HLOOKUP($A50,raw_NO!$C$4:$U$16,7,FALSE)),0,HLOOKUP($A50,raw_NO!$C$4:$U$16,7,FALSE))</f>
        <v>0</v>
      </c>
      <c r="L50" t="s">
        <v>992</v>
      </c>
    </row>
    <row r="51" spans="1:12" x14ac:dyDescent="0.2">
      <c r="A51" t="s">
        <v>50</v>
      </c>
      <c r="B51" t="s">
        <v>131</v>
      </c>
      <c r="C51" t="s">
        <v>81</v>
      </c>
      <c r="D51">
        <v>0</v>
      </c>
      <c r="F51">
        <v>0</v>
      </c>
      <c r="H51">
        <f>ROUND(VLOOKUP($A51,etlocal_keys!$N:$R,etlocal_keys!$R$60,FALSE),2)</f>
        <v>6000</v>
      </c>
      <c r="I51" s="5">
        <f>IF(ISNA(HLOOKUP($A51,raw_NO!$C$4:$U$16,10,FALSE)),0,HLOOKUP($A51,raw_NO!$C$4:$U$16,10,FALSE))</f>
        <v>0</v>
      </c>
      <c r="J51" s="5">
        <v>0</v>
      </c>
      <c r="K51" s="5">
        <f>IF(ISNA(HLOOKUP($A51,raw_NO!$C$4:$U$16,7,FALSE)),0,HLOOKUP($A51,raw_NO!$C$4:$U$16,7,FALSE))</f>
        <v>0</v>
      </c>
      <c r="L51" t="s">
        <v>992</v>
      </c>
    </row>
    <row r="52" spans="1:12" x14ac:dyDescent="0.2">
      <c r="A52" t="s">
        <v>51</v>
      </c>
      <c r="B52" t="s">
        <v>132</v>
      </c>
      <c r="C52" t="s">
        <v>81</v>
      </c>
      <c r="D52">
        <v>0</v>
      </c>
      <c r="F52">
        <v>0</v>
      </c>
      <c r="H52">
        <f>ROUND(VLOOKUP($A52,etlocal_keys!$N:$R,etlocal_keys!$R$60,FALSE),2)</f>
        <v>6000</v>
      </c>
      <c r="I52" s="5">
        <f>IF(ISNA(HLOOKUP($A52,raw_NO!$C$4:$U$16,10,FALSE)),0,HLOOKUP($A52,raw_NO!$C$4:$U$16,10,FALSE))</f>
        <v>0</v>
      </c>
      <c r="J52" s="5">
        <v>0</v>
      </c>
      <c r="K52" s="5">
        <f>IF(ISNA(HLOOKUP($A52,raw_NO!$C$4:$U$16,7,FALSE)),0,HLOOKUP($A52,raw_NO!$C$4:$U$16,7,FALSE))</f>
        <v>0</v>
      </c>
      <c r="L52" t="s">
        <v>992</v>
      </c>
    </row>
    <row r="53" spans="1:12" x14ac:dyDescent="0.2">
      <c r="A53" t="s">
        <v>134</v>
      </c>
      <c r="B53" t="s">
        <v>135</v>
      </c>
      <c r="C53" t="s">
        <v>81</v>
      </c>
      <c r="D53">
        <v>0</v>
      </c>
      <c r="F53">
        <v>0</v>
      </c>
      <c r="H53">
        <f>ROUND(VLOOKUP($A53,etlocal_keys!$N:$R,etlocal_keys!$R$60,FALSE),2)</f>
        <v>6000</v>
      </c>
      <c r="I53" s="5">
        <f>IF(ISNA(HLOOKUP($A53,raw_NO!$C$4:$U$16,10,FALSE)),0,HLOOKUP($A53,raw_NO!$C$4:$U$16,10,FALSE))</f>
        <v>0</v>
      </c>
      <c r="J53" s="5">
        <v>0</v>
      </c>
      <c r="K53" s="5">
        <f>IF(ISNA(HLOOKUP($A53,raw_NO!$C$4:$U$16,7,FALSE)),0,HLOOKUP($A53,raw_NO!$C$4:$U$16,7,FALSE))</f>
        <v>0</v>
      </c>
      <c r="L53" t="s">
        <v>992</v>
      </c>
    </row>
    <row r="54" spans="1:12" x14ac:dyDescent="0.2">
      <c r="A54" t="s">
        <v>52</v>
      </c>
      <c r="B54" t="s">
        <v>133</v>
      </c>
      <c r="C54" t="s">
        <v>81</v>
      </c>
      <c r="D54">
        <v>0</v>
      </c>
      <c r="F54">
        <v>0</v>
      </c>
      <c r="H54">
        <f>ROUND(VLOOKUP($A54,etlocal_keys!$N:$R,etlocal_keys!$R$60,FALSE),2)</f>
        <v>6000</v>
      </c>
      <c r="I54" s="5">
        <f>IF(ISNA(HLOOKUP($A54,raw_NO!$C$4:$U$16,10,FALSE)),0,HLOOKUP($A54,raw_NO!$C$4:$U$16,10,FALSE))</f>
        <v>0</v>
      </c>
      <c r="J54" s="5">
        <v>0</v>
      </c>
      <c r="K54" s="5">
        <f>IF(ISNA(HLOOKUP($A54,raw_NO!$C$4:$U$16,7,FALSE)),0,HLOOKUP($A54,raw_NO!$C$4:$U$16,7,FALSE))</f>
        <v>0</v>
      </c>
      <c r="L54" t="s">
        <v>992</v>
      </c>
    </row>
    <row r="55" spans="1:12" x14ac:dyDescent="0.2">
      <c r="A55" t="s">
        <v>148</v>
      </c>
      <c r="B55" t="s">
        <v>149</v>
      </c>
      <c r="C55" t="s">
        <v>81</v>
      </c>
      <c r="D55">
        <v>0</v>
      </c>
      <c r="F55">
        <v>0</v>
      </c>
      <c r="H55">
        <f>ROUND(VLOOKUP($A55,etlocal_keys!$N:$R,etlocal_keys!$R$60,FALSE),2)</f>
        <v>6000</v>
      </c>
      <c r="I55" s="5">
        <f>IF(ISNA(HLOOKUP($A55,raw_NO!$C$4:$U$16,10,FALSE)),0,HLOOKUP($A55,raw_NO!$C$4:$U$16,10,FALSE))</f>
        <v>0</v>
      </c>
      <c r="J55" s="5">
        <v>0</v>
      </c>
      <c r="K55" s="5">
        <f>IF(ISNA(HLOOKUP($A55,raw_NO!$C$4:$U$16,7,FALSE)),0,HLOOKUP($A55,raw_NO!$C$4:$U$16,7,FALSE))</f>
        <v>0</v>
      </c>
      <c r="L55" t="s">
        <v>992</v>
      </c>
    </row>
    <row r="56" spans="1:12" x14ac:dyDescent="0.2">
      <c r="A56" t="s">
        <v>164</v>
      </c>
      <c r="B56" t="s">
        <v>165</v>
      </c>
      <c r="C56" t="s">
        <v>81</v>
      </c>
      <c r="D56">
        <v>0</v>
      </c>
      <c r="F56">
        <v>0</v>
      </c>
      <c r="H56">
        <f>ROUND(VLOOKUP($A56,etlocal_keys!$N:$R,etlocal_keys!$R$60,FALSE),2)</f>
        <v>6000</v>
      </c>
      <c r="I56" s="5">
        <f>IF(ISNA(HLOOKUP($A56,raw_NO!$C$4:$U$16,10,FALSE)),0,HLOOKUP($A56,raw_NO!$C$4:$U$16,10,FALSE))</f>
        <v>0</v>
      </c>
      <c r="J56" s="5">
        <v>0</v>
      </c>
      <c r="K56" s="5">
        <f>IF(ISNA(HLOOKUP($A56,raw_NO!$C$4:$U$16,7,FALSE)),0,HLOOKUP($A56,raw_NO!$C$4:$U$16,7,FALSE))</f>
        <v>0</v>
      </c>
      <c r="L56" t="s">
        <v>992</v>
      </c>
    </row>
    <row r="57" spans="1:12" x14ac:dyDescent="0.2">
      <c r="A57" t="s">
        <v>158</v>
      </c>
      <c r="B57" t="s">
        <v>159</v>
      </c>
      <c r="C57" t="s">
        <v>81</v>
      </c>
      <c r="D57">
        <v>0</v>
      </c>
      <c r="F57">
        <v>0</v>
      </c>
      <c r="H57">
        <f>ROUND(VLOOKUP($A57,etlocal_keys!$N:$R,etlocal_keys!$R$60,FALSE),2)</f>
        <v>7900</v>
      </c>
      <c r="I57" s="5">
        <f>IF(ISNA(HLOOKUP($A57,raw_NO!$C$4:$U$16,10,FALSE)),0,HLOOKUP($A57,raw_NO!$C$4:$U$16,10,FALSE))</f>
        <v>0</v>
      </c>
      <c r="J57" s="5">
        <v>0</v>
      </c>
      <c r="K57" s="5">
        <f>IF(ISNA(HLOOKUP($A57,raw_NO!$C$4:$U$16,7,FALSE)),0,HLOOKUP($A57,raw_NO!$C$4:$U$16,7,FALSE))</f>
        <v>0</v>
      </c>
      <c r="L57" t="s">
        <v>992</v>
      </c>
    </row>
    <row r="58" spans="1:12" x14ac:dyDescent="0.2">
      <c r="A58" t="s">
        <v>162</v>
      </c>
      <c r="B58" t="s">
        <v>163</v>
      </c>
      <c r="C58" t="s">
        <v>81</v>
      </c>
      <c r="D58">
        <v>0</v>
      </c>
      <c r="F58">
        <v>0</v>
      </c>
      <c r="H58">
        <f>ROUND(VLOOKUP($A58,etlocal_keys!$N:$R,etlocal_keys!$R$60,FALSE),2)</f>
        <v>6000</v>
      </c>
      <c r="I58" s="5">
        <f>IF(ISNA(HLOOKUP($A58,raw_NO!$C$4:$U$16,10,FALSE)),0,HLOOKUP($A58,raw_NO!$C$4:$U$16,10,FALSE))</f>
        <v>0</v>
      </c>
      <c r="J58" s="5">
        <v>0</v>
      </c>
      <c r="K58" s="5">
        <f>IF(ISNA(HLOOKUP($A58,raw_NO!$C$4:$U$16,7,FALSE)),0,HLOOKUP($A58,raw_NO!$C$4:$U$16,7,FALSE))</f>
        <v>0</v>
      </c>
      <c r="L58" t="s">
        <v>992</v>
      </c>
    </row>
    <row r="59" spans="1:12" x14ac:dyDescent="0.2">
      <c r="A59" t="s">
        <v>156</v>
      </c>
      <c r="B59" t="s">
        <v>157</v>
      </c>
      <c r="C59" t="s">
        <v>81</v>
      </c>
      <c r="D59">
        <v>0</v>
      </c>
      <c r="F59">
        <v>0</v>
      </c>
      <c r="H59">
        <f>ROUND(VLOOKUP($A59,etlocal_keys!$N:$R,etlocal_keys!$R$60,FALSE),2)</f>
        <v>6000</v>
      </c>
      <c r="I59" s="5">
        <f>IF(ISNA(HLOOKUP($A59,raw_NO!$C$4:$U$16,10,FALSE)),0,HLOOKUP($A59,raw_NO!$C$4:$U$16,10,FALSE))</f>
        <v>0</v>
      </c>
      <c r="J59" s="5">
        <v>0</v>
      </c>
      <c r="K59" s="5">
        <f>IF(ISNA(HLOOKUP($A59,raw_NO!$C$4:$U$16,7,FALSE)),0,HLOOKUP($A59,raw_NO!$C$4:$U$16,7,FALSE))</f>
        <v>0</v>
      </c>
      <c r="L59" t="s">
        <v>992</v>
      </c>
    </row>
    <row r="60" spans="1:12" x14ac:dyDescent="0.2">
      <c r="A60" t="s">
        <v>47</v>
      </c>
      <c r="B60" t="s">
        <v>195</v>
      </c>
      <c r="C60" t="s">
        <v>86</v>
      </c>
      <c r="D60">
        <f>0.5*102.534</f>
        <v>51.267000000000003</v>
      </c>
      <c r="E60">
        <v>0</v>
      </c>
      <c r="F60">
        <v>1</v>
      </c>
      <c r="G60">
        <v>0</v>
      </c>
      <c r="I60" s="5">
        <f>IF(ISNA(HLOOKUP($A$74,raw_NO!$C$2:$U$16,11,FALSE)),0,HLOOKUP($A$74,raw_NO!$C$2:$U$16,11,FALSE))*(D60/($D$60+$D$74+$D$89))</f>
        <v>19.779719568374148</v>
      </c>
      <c r="J60" s="5">
        <f>IF(ISNA(HLOOKUP($A$74,raw_NO!$C$2:$U$16,6,FALSE)),0,HLOOKUP($A$74,raw_NO!$C$2:$U$16,6,FALSE))*(D60/($D$60+$D$74+$D$89))</f>
        <v>19.779719568374148</v>
      </c>
      <c r="K60">
        <v>0</v>
      </c>
      <c r="L60" t="s">
        <v>453</v>
      </c>
    </row>
    <row r="61" spans="1:12" x14ac:dyDescent="0.2">
      <c r="A61" t="s">
        <v>94</v>
      </c>
      <c r="B61" t="s">
        <v>95</v>
      </c>
      <c r="C61" t="s">
        <v>86</v>
      </c>
      <c r="D61">
        <v>0</v>
      </c>
      <c r="E61">
        <v>0</v>
      </c>
      <c r="G61">
        <v>0</v>
      </c>
      <c r="I61" s="5">
        <f>IF(ISNA(HLOOKUP($A61,raw_NO!$C$2:$U$16,11,FALSE)),0,HLOOKUP($A61,raw_NO!$C$2:$U$16,11,FALSE))</f>
        <v>0</v>
      </c>
      <c r="J61" s="5">
        <f>IF(ISNA(HLOOKUP($A61,raw_NO!$C$2:$U$16,6,FALSE)),0,HLOOKUP($A61,raw_NO!$C$2:$U$16,6,FALSE))</f>
        <v>0</v>
      </c>
      <c r="K61">
        <v>0</v>
      </c>
      <c r="L61" t="s">
        <v>453</v>
      </c>
    </row>
    <row r="62" spans="1:12" x14ac:dyDescent="0.2">
      <c r="A62" t="s">
        <v>114</v>
      </c>
      <c r="B62" t="s">
        <v>115</v>
      </c>
      <c r="C62" t="s">
        <v>86</v>
      </c>
      <c r="D62">
        <v>0</v>
      </c>
      <c r="E62">
        <v>0</v>
      </c>
      <c r="G62">
        <v>0</v>
      </c>
      <c r="I62" s="5">
        <f>IF(ISNA(HLOOKUP($A62,raw_NO!$C$2:$U$16,11,FALSE)),0,HLOOKUP($A62,raw_NO!$C$2:$U$16,11,FALSE))</f>
        <v>0</v>
      </c>
      <c r="J62" s="5">
        <f>IF(ISNA(HLOOKUP($A62,raw_NO!$C$2:$U$16,6,FALSE)),0,HLOOKUP($A62,raw_NO!$C$2:$U$16,6,FALSE))</f>
        <v>0</v>
      </c>
      <c r="K62">
        <v>0</v>
      </c>
      <c r="L62" t="s">
        <v>453</v>
      </c>
    </row>
    <row r="63" spans="1:12" x14ac:dyDescent="0.2">
      <c r="A63" t="s">
        <v>92</v>
      </c>
      <c r="B63" t="s">
        <v>93</v>
      </c>
      <c r="C63" t="s">
        <v>86</v>
      </c>
      <c r="D63">
        <v>0</v>
      </c>
      <c r="E63">
        <v>0</v>
      </c>
      <c r="G63">
        <v>0</v>
      </c>
      <c r="I63" s="5">
        <f>IF(ISNA(HLOOKUP($A63,raw_NO!$C$2:$U$16,11,FALSE)),0,HLOOKUP($A63,raw_NO!$C$2:$U$16,11,FALSE))</f>
        <v>0</v>
      </c>
      <c r="J63" s="5">
        <f>IF(ISNA(HLOOKUP($A63,raw_NO!$C$2:$U$16,6,FALSE)),0,HLOOKUP($A63,raw_NO!$C$2:$U$16,6,FALSE))</f>
        <v>0</v>
      </c>
      <c r="K63">
        <v>0</v>
      </c>
      <c r="L63" t="s">
        <v>453</v>
      </c>
    </row>
    <row r="64" spans="1:12" x14ac:dyDescent="0.2">
      <c r="A64" s="1" t="s">
        <v>429</v>
      </c>
      <c r="B64" t="s">
        <v>1006</v>
      </c>
      <c r="C64" t="s">
        <v>86</v>
      </c>
      <c r="D64">
        <v>0</v>
      </c>
      <c r="E64">
        <v>0</v>
      </c>
      <c r="G64">
        <v>0</v>
      </c>
      <c r="I64" s="5">
        <f>IF(ISNA(HLOOKUP($A64,raw_NO!$C$2:$U$16,11,FALSE)),0,HLOOKUP($A64,raw_NO!$C$2:$U$16,11,FALSE))</f>
        <v>1251.1320000000001</v>
      </c>
      <c r="J64" s="5">
        <f>IF(ISNA(HLOOKUP($A64,raw_NO!$C$2:$U$16,6,FALSE)),0,HLOOKUP($A64,raw_NO!$C$2:$U$16,6,FALSE))</f>
        <v>426.31200000000001</v>
      </c>
      <c r="K64">
        <v>0</v>
      </c>
      <c r="L64" t="s">
        <v>453</v>
      </c>
    </row>
    <row r="65" spans="1:12" x14ac:dyDescent="0.2">
      <c r="A65" t="s">
        <v>112</v>
      </c>
      <c r="B65" t="s">
        <v>113</v>
      </c>
      <c r="C65" t="s">
        <v>86</v>
      </c>
      <c r="D65">
        <v>635</v>
      </c>
      <c r="E65">
        <v>0</v>
      </c>
      <c r="G65">
        <v>0</v>
      </c>
      <c r="I65" s="5">
        <f>IF(ISNA(HLOOKUP($A65,raw_NO!$C$2:$U$16,11,FALSE)),0,HLOOKUP($A65,raw_NO!$C$2:$U$16,11,FALSE))</f>
        <v>134.316</v>
      </c>
      <c r="J65" s="5">
        <f>IF(ISNA(HLOOKUP($A65,raw_NO!$C$2:$U$16,6,FALSE)),0,HLOOKUP($A65,raw_NO!$C$2:$U$16,6,FALSE))</f>
        <v>52.805</v>
      </c>
      <c r="K65">
        <v>0</v>
      </c>
      <c r="L65" t="s">
        <v>453</v>
      </c>
    </row>
    <row r="66" spans="1:12" x14ac:dyDescent="0.2">
      <c r="A66" t="s">
        <v>35</v>
      </c>
      <c r="B66" t="s">
        <v>105</v>
      </c>
      <c r="C66" t="s">
        <v>86</v>
      </c>
      <c r="D66">
        <v>0</v>
      </c>
      <c r="E66">
        <v>0</v>
      </c>
      <c r="G66">
        <v>0</v>
      </c>
      <c r="I66" s="5">
        <f>IF(ISNA(HLOOKUP($A66,raw_NO!$C$2:$U$16,11,FALSE)),0,HLOOKUP($A66,raw_NO!$C$2:$U$16,11,FALSE))</f>
        <v>141.411</v>
      </c>
      <c r="J66" s="5">
        <f>IF(ISNA(HLOOKUP($A66,raw_NO!$C$2:$U$16,6,FALSE)),0,HLOOKUP($A66,raw_NO!$C$2:$U$16,6,FALSE))</f>
        <v>56.57</v>
      </c>
      <c r="K66">
        <v>0</v>
      </c>
      <c r="L66" t="s">
        <v>453</v>
      </c>
    </row>
    <row r="67" spans="1:12" x14ac:dyDescent="0.2">
      <c r="A67" t="s">
        <v>119</v>
      </c>
      <c r="B67" t="s">
        <v>120</v>
      </c>
      <c r="C67" t="s">
        <v>86</v>
      </c>
      <c r="D67">
        <v>0</v>
      </c>
      <c r="E67">
        <v>0</v>
      </c>
      <c r="G67">
        <v>0</v>
      </c>
      <c r="I67" s="5">
        <f>IF(ISNA(HLOOKUP($A67,raw_NO!$C$2:$U$16,11,FALSE)),0,HLOOKUP($A67,raw_NO!$C$2:$U$16,11,FALSE))</f>
        <v>0</v>
      </c>
      <c r="J67" s="5">
        <f>IF(ISNA(HLOOKUP($A67,raw_NO!$C$2:$U$16,6,FALSE)),0,HLOOKUP($A67,raw_NO!$C$2:$U$16,6,FALSE))</f>
        <v>0</v>
      </c>
      <c r="K67">
        <v>0</v>
      </c>
      <c r="L67" t="s">
        <v>453</v>
      </c>
    </row>
    <row r="68" spans="1:12" x14ac:dyDescent="0.2">
      <c r="A68" t="s">
        <v>136</v>
      </c>
      <c r="B68" t="s">
        <v>137</v>
      </c>
      <c r="C68" t="s">
        <v>86</v>
      </c>
      <c r="D68">
        <v>0</v>
      </c>
      <c r="E68">
        <v>0</v>
      </c>
      <c r="F68">
        <v>1</v>
      </c>
      <c r="G68">
        <v>0</v>
      </c>
      <c r="I68" s="5">
        <f>IF(ISNA(HLOOKUP($A68,raw_NO!$C$2:$U$16,11,FALSE)),0,HLOOKUP($A68,raw_NO!$C$2:$U$16,11,FALSE))</f>
        <v>0</v>
      </c>
      <c r="J68" s="5">
        <f>IF(ISNA(HLOOKUP($A68,raw_NO!$C$2:$U$16,6,FALSE)),0,HLOOKUP($A68,raw_NO!$C$2:$U$16,6,FALSE))</f>
        <v>0</v>
      </c>
      <c r="K68">
        <v>0</v>
      </c>
      <c r="L68" t="s">
        <v>453</v>
      </c>
    </row>
    <row r="69" spans="1:12" x14ac:dyDescent="0.2">
      <c r="A69" t="s">
        <v>43</v>
      </c>
      <c r="B69" t="s">
        <v>138</v>
      </c>
      <c r="C69" t="s">
        <v>86</v>
      </c>
      <c r="D69">
        <v>32797</v>
      </c>
      <c r="E69">
        <v>0</v>
      </c>
      <c r="F69">
        <v>1</v>
      </c>
      <c r="G69">
        <v>0</v>
      </c>
      <c r="I69">
        <f>IF(ISNA(HLOOKUP($A69,raw_NO!$C$2:$U$16,11,FALSE)),0,HLOOKUP($A69,raw_NO!$C$2:$U$16,11,FALSE))</f>
        <v>451041.592</v>
      </c>
      <c r="J69">
        <f>IF(ISNA(HLOOKUP($A69,raw_NO!$C$2:$U$16,6,FALSE)),0,HLOOKUP($A69,raw_NO!$C$2:$U$16,6,FALSE))</f>
        <v>451041.592</v>
      </c>
      <c r="K69">
        <v>0</v>
      </c>
      <c r="L69" t="s">
        <v>453</v>
      </c>
    </row>
    <row r="70" spans="1:12" x14ac:dyDescent="0.2">
      <c r="A70" t="s">
        <v>44</v>
      </c>
      <c r="B70" t="s">
        <v>139</v>
      </c>
      <c r="C70" t="s">
        <v>86</v>
      </c>
      <c r="D70">
        <v>0</v>
      </c>
      <c r="E70">
        <v>0</v>
      </c>
      <c r="F70">
        <v>1</v>
      </c>
      <c r="G70">
        <v>0</v>
      </c>
      <c r="I70" s="5">
        <f>IF(ISNA(HLOOKUP($A70,raw_NO!$C$2:$U$16,11,FALSE)),0,HLOOKUP($A70,raw_NO!$C$2:$U$16,11,FALSE))</f>
        <v>0</v>
      </c>
      <c r="J70" s="5">
        <f>IF(ISNA(HLOOKUP($A70,raw_NO!$C$2:$U$16,6,FALSE)),0,HLOOKUP($A70,raw_NO!$C$2:$U$16,6,FALSE))</f>
        <v>0</v>
      </c>
      <c r="K70">
        <v>0</v>
      </c>
      <c r="L70" t="s">
        <v>453</v>
      </c>
    </row>
    <row r="71" spans="1:12" x14ac:dyDescent="0.2">
      <c r="A71" t="s">
        <v>176</v>
      </c>
      <c r="B71" t="s">
        <v>53</v>
      </c>
      <c r="C71" t="s">
        <v>86</v>
      </c>
      <c r="D71">
        <v>0</v>
      </c>
      <c r="E71">
        <v>0</v>
      </c>
      <c r="G71">
        <v>0</v>
      </c>
      <c r="I71" s="5">
        <f>IF(ISNA(HLOOKUP($A71,raw_NO!$C$2:$U$16,11,FALSE)),0,HLOOKUP($A71,raw_NO!$C$2:$U$16,11,FALSE))</f>
        <v>0</v>
      </c>
      <c r="J71" s="5">
        <f>IF(ISNA(HLOOKUP($A71,raw_NO!$C$2:$U$16,6,FALSE)),0,HLOOKUP($A71,raw_NO!$C$2:$U$16,6,FALSE))</f>
        <v>0</v>
      </c>
      <c r="K71">
        <v>0</v>
      </c>
      <c r="L71" t="s">
        <v>453</v>
      </c>
    </row>
    <row r="72" spans="1:12" x14ac:dyDescent="0.2">
      <c r="A72" t="s">
        <v>177</v>
      </c>
      <c r="B72" t="s">
        <v>178</v>
      </c>
      <c r="C72" t="s">
        <v>86</v>
      </c>
      <c r="D72">
        <v>0</v>
      </c>
      <c r="E72">
        <v>0</v>
      </c>
      <c r="G72">
        <v>0</v>
      </c>
      <c r="I72" s="5">
        <f>IF(ISNA(HLOOKUP($A72,raw_NO!$C$2:$U$16,11,FALSE)),0,HLOOKUP($A72,raw_NO!$C$2:$U$16,11,FALSE))</f>
        <v>0</v>
      </c>
      <c r="J72" s="5">
        <f>IF(ISNA(HLOOKUP($A72,raw_NO!$C$2:$U$16,6,FALSE)),0,HLOOKUP($A72,raw_NO!$C$2:$U$16,6,FALSE))</f>
        <v>0</v>
      </c>
      <c r="K72">
        <v>0</v>
      </c>
      <c r="L72" t="s">
        <v>453</v>
      </c>
    </row>
    <row r="73" spans="1:12" x14ac:dyDescent="0.2">
      <c r="A73" t="s">
        <v>103</v>
      </c>
      <c r="B73" t="s">
        <v>104</v>
      </c>
      <c r="C73" t="s">
        <v>86</v>
      </c>
      <c r="D73">
        <v>0</v>
      </c>
      <c r="E73">
        <v>0</v>
      </c>
      <c r="F73">
        <v>1</v>
      </c>
      <c r="G73">
        <v>0</v>
      </c>
      <c r="I73" s="5">
        <f>IF(ISNA(HLOOKUP($A73,raw_NO!$C$2:$U$16,11,FALSE)),0,HLOOKUP($A73,raw_NO!$C$2:$U$16,11,FALSE))</f>
        <v>0</v>
      </c>
      <c r="J73" s="5">
        <f>IF(ISNA(HLOOKUP($A73,raw_NO!$C$2:$U$16,6,FALSE)),0,HLOOKUP($A73,raw_NO!$C$2:$U$16,6,FALSE))</f>
        <v>0</v>
      </c>
      <c r="K73">
        <v>0</v>
      </c>
      <c r="L73" t="s">
        <v>453</v>
      </c>
    </row>
    <row r="74" spans="1:12" x14ac:dyDescent="0.2">
      <c r="A74" t="s">
        <v>197</v>
      </c>
      <c r="B74" t="s">
        <v>198</v>
      </c>
      <c r="C74" t="s">
        <v>86</v>
      </c>
      <c r="D74">
        <v>17.292000000000002</v>
      </c>
      <c r="E74">
        <v>0</v>
      </c>
      <c r="F74">
        <v>1</v>
      </c>
      <c r="G74">
        <v>0</v>
      </c>
      <c r="I74" s="5">
        <f>IF(ISNA(HLOOKUP($A$74,raw_NO!$C$2:$U$16,11,FALSE)),0,HLOOKUP($A$74,raw_NO!$C$2:$U$16,11,FALSE))*(D74/($D$60+$D$74+$D$89))</f>
        <v>6.6715608632517158</v>
      </c>
      <c r="J74" s="5">
        <f>IF(ISNA(HLOOKUP($A$74,raw_NO!$C$2:$U$16,6,FALSE)),0,HLOOKUP($A$74,raw_NO!$C$2:$U$16,6,FALSE))*(D74/($D$60+$D$74+$D$89))</f>
        <v>6.6715608632517158</v>
      </c>
      <c r="K74">
        <v>0</v>
      </c>
      <c r="L74" t="s">
        <v>453</v>
      </c>
    </row>
    <row r="75" spans="1:12" x14ac:dyDescent="0.2">
      <c r="A75" t="s">
        <v>212</v>
      </c>
      <c r="B75" t="s">
        <v>213</v>
      </c>
      <c r="C75" t="s">
        <v>86</v>
      </c>
      <c r="D75">
        <v>0</v>
      </c>
      <c r="E75">
        <v>0</v>
      </c>
      <c r="G75">
        <v>0</v>
      </c>
      <c r="I75" s="5">
        <f>IF(ISNA(HLOOKUP($A75,raw_NO!$C$2:$U$16,11,FALSE)),0,HLOOKUP($A75,raw_NO!$C$2:$U$16,11,FALSE))</f>
        <v>0</v>
      </c>
      <c r="J75" s="5">
        <f>IF(ISNA(HLOOKUP($A75,raw_NO!$C$2:$U$16,6,FALSE)),0,HLOOKUP($A75,raw_NO!$C$2:$U$16,6,FALSE))</f>
        <v>0</v>
      </c>
      <c r="K75">
        <v>0</v>
      </c>
      <c r="L75" t="s">
        <v>453</v>
      </c>
    </row>
    <row r="76" spans="1:12" x14ac:dyDescent="0.2">
      <c r="A76" t="s">
        <v>84</v>
      </c>
      <c r="B76" t="s">
        <v>85</v>
      </c>
      <c r="C76" t="s">
        <v>86</v>
      </c>
      <c r="D76">
        <v>0</v>
      </c>
      <c r="E76">
        <v>0</v>
      </c>
      <c r="G76">
        <v>0</v>
      </c>
      <c r="I76" s="5">
        <f>IF(ISNA(HLOOKUP($A76,raw_NO!$C$2:$U$16,11,FALSE)),0,HLOOKUP($A76,raw_NO!$C$2:$U$16,11,FALSE))</f>
        <v>0</v>
      </c>
      <c r="J76" s="5">
        <f>IF(ISNA(HLOOKUP($A76,raw_NO!$C$2:$U$16,6,FALSE)),0,HLOOKUP($A76,raw_NO!$C$2:$U$16,6,FALSE))</f>
        <v>0</v>
      </c>
      <c r="K76">
        <v>0</v>
      </c>
      <c r="L76" t="s">
        <v>453</v>
      </c>
    </row>
    <row r="77" spans="1:12" x14ac:dyDescent="0.2">
      <c r="A77" t="s">
        <v>210</v>
      </c>
      <c r="B77" t="s">
        <v>211</v>
      </c>
      <c r="C77" t="s">
        <v>86</v>
      </c>
      <c r="D77">
        <v>0</v>
      </c>
      <c r="E77">
        <v>0</v>
      </c>
      <c r="G77">
        <v>0</v>
      </c>
      <c r="I77" s="5">
        <f>IF(ISNA(HLOOKUP($A77,raw_NO!$C$2:$U$16,11,FALSE)),0,HLOOKUP($A77,raw_NO!$C$2:$U$16,11,FALSE))</f>
        <v>0</v>
      </c>
      <c r="J77" s="5">
        <f>IF(ISNA(HLOOKUP($A77,raw_NO!$C$2:$U$16,6,FALSE)),0,HLOOKUP($A77,raw_NO!$C$2:$U$16,6,FALSE))</f>
        <v>0</v>
      </c>
      <c r="K77">
        <v>0</v>
      </c>
      <c r="L77" t="s">
        <v>453</v>
      </c>
    </row>
    <row r="78" spans="1:12" x14ac:dyDescent="0.2">
      <c r="A78" t="s">
        <v>129</v>
      </c>
      <c r="B78" t="s">
        <v>130</v>
      </c>
      <c r="C78" t="s">
        <v>86</v>
      </c>
      <c r="D78">
        <v>0</v>
      </c>
      <c r="E78">
        <v>0</v>
      </c>
      <c r="G78">
        <v>0</v>
      </c>
      <c r="I78" s="5">
        <f>IF(ISNA(HLOOKUP($A78,raw_NO!$C$2:$U$16,11,FALSE)),0,HLOOKUP($A78,raw_NO!$C$2:$U$16,11,FALSE))</f>
        <v>0</v>
      </c>
      <c r="J78" s="5">
        <f>IF(ISNA(HLOOKUP($A78,raw_NO!$C$2:$U$16,6,FALSE)),0,HLOOKUP($A78,raw_NO!$C$2:$U$16,6,FALSE))</f>
        <v>0</v>
      </c>
      <c r="K78">
        <v>0</v>
      </c>
      <c r="L78" t="s">
        <v>453</v>
      </c>
    </row>
    <row r="79" spans="1:12" x14ac:dyDescent="0.2">
      <c r="A79" t="s">
        <v>185</v>
      </c>
      <c r="B79" t="s">
        <v>186</v>
      </c>
      <c r="C79" t="s">
        <v>86</v>
      </c>
      <c r="D79">
        <v>0</v>
      </c>
      <c r="E79">
        <v>0</v>
      </c>
      <c r="G79">
        <v>0</v>
      </c>
      <c r="I79" s="5">
        <f>IF(ISNA(HLOOKUP($A79,raw_NO!$C$2:$U$16,11,FALSE)),0,HLOOKUP($A79,raw_NO!$C$2:$U$16,11,FALSE))</f>
        <v>0</v>
      </c>
      <c r="J79" s="5">
        <f>IF(ISNA(HLOOKUP($A79,raw_NO!$C$2:$U$16,6,FALSE)),0,HLOOKUP($A79,raw_NO!$C$2:$U$16,6,FALSE))</f>
        <v>0</v>
      </c>
      <c r="K79">
        <v>0</v>
      </c>
      <c r="L79" t="s">
        <v>453</v>
      </c>
    </row>
    <row r="80" spans="1:12" x14ac:dyDescent="0.2">
      <c r="A80" t="s">
        <v>183</v>
      </c>
      <c r="B80" t="s">
        <v>184</v>
      </c>
      <c r="C80" t="s">
        <v>86</v>
      </c>
      <c r="D80">
        <v>0</v>
      </c>
      <c r="E80">
        <v>0</v>
      </c>
      <c r="G80">
        <v>0</v>
      </c>
      <c r="I80" s="5">
        <f>IF(ISNA(HLOOKUP($A80,raw_NO!$C$2:$U$16,11,FALSE)),0,HLOOKUP($A80,raw_NO!$C$2:$U$16,11,FALSE))</f>
        <v>0</v>
      </c>
      <c r="J80" s="5">
        <f>IF(ISNA(HLOOKUP($A80,raw_NO!$C$2:$U$16,6,FALSE)),0,HLOOKUP($A80,raw_NO!$C$2:$U$16,6,FALSE))</f>
        <v>0</v>
      </c>
      <c r="K80">
        <v>0</v>
      </c>
      <c r="L80" t="s">
        <v>453</v>
      </c>
    </row>
    <row r="81" spans="1:12" x14ac:dyDescent="0.2">
      <c r="A81" t="s">
        <v>96</v>
      </c>
      <c r="B81" t="s">
        <v>97</v>
      </c>
      <c r="C81" t="s">
        <v>86</v>
      </c>
      <c r="D81">
        <v>0</v>
      </c>
      <c r="E81">
        <v>0</v>
      </c>
      <c r="G81">
        <v>0</v>
      </c>
      <c r="I81" s="5">
        <f>IF(ISNA(HLOOKUP($A81,raw_NO!$C$2:$U$16,11,FALSE)),0,HLOOKUP($A81,raw_NO!$C$2:$U$16,11,FALSE))</f>
        <v>0</v>
      </c>
      <c r="J81" s="5">
        <f>IF(ISNA(HLOOKUP($A81,raw_NO!$C$2:$U$16,6,FALSE)),0,HLOOKUP($A81,raw_NO!$C$2:$U$16,6,FALSE))</f>
        <v>0</v>
      </c>
      <c r="K81">
        <v>0</v>
      </c>
      <c r="L81" t="s">
        <v>453</v>
      </c>
    </row>
    <row r="82" spans="1:12" x14ac:dyDescent="0.2">
      <c r="A82" t="s">
        <v>34</v>
      </c>
      <c r="B82" t="s">
        <v>182</v>
      </c>
      <c r="C82" t="s">
        <v>86</v>
      </c>
      <c r="D82">
        <v>0</v>
      </c>
      <c r="E82">
        <v>0</v>
      </c>
      <c r="G82">
        <v>0</v>
      </c>
      <c r="I82" s="5">
        <f>IF(ISNA(HLOOKUP($A82,raw_NO!$C$2:$U$16,11,FALSE)),0,HLOOKUP($A82,raw_NO!$C$2:$U$16,11,FALSE))</f>
        <v>0</v>
      </c>
      <c r="J82" s="5">
        <f>IF(ISNA(HLOOKUP($A82,raw_NO!$C$2:$U$16,6,FALSE)),0,HLOOKUP($A82,raw_NO!$C$2:$U$16,6,FALSE))</f>
        <v>0</v>
      </c>
      <c r="K82">
        <v>0</v>
      </c>
      <c r="L82" t="s">
        <v>453</v>
      </c>
    </row>
    <row r="83" spans="1:12" x14ac:dyDescent="0.2">
      <c r="A83" t="s">
        <v>168</v>
      </c>
      <c r="B83" t="s">
        <v>169</v>
      </c>
      <c r="C83" t="s">
        <v>86</v>
      </c>
      <c r="D83">
        <v>0</v>
      </c>
      <c r="E83">
        <v>0</v>
      </c>
      <c r="G83">
        <v>0</v>
      </c>
      <c r="I83" s="5">
        <f>IF(ISNA(HLOOKUP($A83,raw_NO!$C$2:$U$16,11,FALSE)),0,HLOOKUP($A83,raw_NO!$C$2:$U$16,11,FALSE))</f>
        <v>0</v>
      </c>
      <c r="J83" s="5">
        <f>IF(ISNA(HLOOKUP($A83,raw_NO!$C$2:$U$16,6,FALSE)),0,HLOOKUP($A83,raw_NO!$C$2:$U$16,6,FALSE))</f>
        <v>0</v>
      </c>
      <c r="K83">
        <v>0</v>
      </c>
      <c r="L83" t="s">
        <v>453</v>
      </c>
    </row>
    <row r="84" spans="1:12" x14ac:dyDescent="0.2">
      <c r="A84" t="s">
        <v>121</v>
      </c>
      <c r="B84" t="s">
        <v>122</v>
      </c>
      <c r="C84" t="s">
        <v>86</v>
      </c>
      <c r="D84">
        <v>0</v>
      </c>
      <c r="E84">
        <v>0</v>
      </c>
      <c r="G84">
        <v>0</v>
      </c>
      <c r="I84" s="5">
        <f>IF(ISNA(HLOOKUP($A84,raw_NO!$C$2:$U$16,11,FALSE)),0,HLOOKUP($A84,raw_NO!$C$2:$U$16,11,FALSE))</f>
        <v>0</v>
      </c>
      <c r="J84" s="5">
        <f>IF(ISNA(HLOOKUP($A84,raw_NO!$C$2:$U$16,6,FALSE)),0,HLOOKUP($A84,raw_NO!$C$2:$U$16,6,FALSE))</f>
        <v>0</v>
      </c>
      <c r="K84">
        <v>0</v>
      </c>
      <c r="L84" t="s">
        <v>453</v>
      </c>
    </row>
    <row r="85" spans="1:12" x14ac:dyDescent="0.2">
      <c r="A85" t="s">
        <v>170</v>
      </c>
      <c r="B85" t="s">
        <v>171</v>
      </c>
      <c r="C85" t="s">
        <v>86</v>
      </c>
      <c r="D85">
        <v>0</v>
      </c>
      <c r="E85">
        <v>0</v>
      </c>
      <c r="G85">
        <v>0</v>
      </c>
      <c r="I85" s="5">
        <f>IF(ISNA(HLOOKUP($A85,raw_NO!$C$2:$U$16,11,FALSE)),0,HLOOKUP($A85,raw_NO!$C$2:$U$16,11,FALSE))</f>
        <v>0</v>
      </c>
      <c r="J85" s="5">
        <f>IF(ISNA(HLOOKUP($A85,raw_NO!$C$2:$U$16,6,FALSE)),0,HLOOKUP($A85,raw_NO!$C$2:$U$16,6,FALSE))</f>
        <v>0</v>
      </c>
      <c r="K85">
        <v>0</v>
      </c>
      <c r="L85" t="s">
        <v>453</v>
      </c>
    </row>
    <row r="86" spans="1:12" x14ac:dyDescent="0.2">
      <c r="A86" t="s">
        <v>214</v>
      </c>
      <c r="B86" t="s">
        <v>215</v>
      </c>
      <c r="C86" t="s">
        <v>86</v>
      </c>
      <c r="D86">
        <v>0</v>
      </c>
      <c r="E86">
        <v>0</v>
      </c>
      <c r="F86">
        <v>1</v>
      </c>
      <c r="G86">
        <v>0</v>
      </c>
      <c r="I86" s="5">
        <f>IF(ISNA(HLOOKUP($A86,raw_NO!$C$2:$U$16,11,FALSE)),0,HLOOKUP($A86,raw_NO!$C$2:$U$16,11,FALSE))</f>
        <v>0</v>
      </c>
      <c r="J86" s="5">
        <f>IF(ISNA(HLOOKUP($A86,raw_NO!$C$2:$U$16,6,FALSE)),0,HLOOKUP($A86,raw_NO!$C$2:$U$16,6,FALSE))</f>
        <v>0</v>
      </c>
      <c r="K86">
        <v>0</v>
      </c>
      <c r="L86" t="s">
        <v>453</v>
      </c>
    </row>
    <row r="87" spans="1:12" x14ac:dyDescent="0.2">
      <c r="A87" t="s">
        <v>45</v>
      </c>
      <c r="B87" t="s">
        <v>216</v>
      </c>
      <c r="C87" t="s">
        <v>86</v>
      </c>
      <c r="D87">
        <v>2914</v>
      </c>
      <c r="E87">
        <v>0</v>
      </c>
      <c r="F87">
        <v>1</v>
      </c>
      <c r="G87">
        <v>0</v>
      </c>
      <c r="I87" s="5">
        <f>IF(ISNA(HLOOKUP($A87,raw_NO!$C$2:$U$16,11,FALSE)),0,HLOOKUP($A87,raw_NO!$C$2:$U$16,11,FALSE))</f>
        <v>19888.228999999999</v>
      </c>
      <c r="J87" s="5">
        <f>IF(ISNA(HLOOKUP($A87,raw_NO!$C$2:$U$16,6,FALSE)),0,HLOOKUP($A87,raw_NO!$C$2:$U$16,6,FALSE))</f>
        <v>19888.228999999999</v>
      </c>
      <c r="K87">
        <v>0</v>
      </c>
      <c r="L87" t="s">
        <v>453</v>
      </c>
    </row>
    <row r="88" spans="1:12" x14ac:dyDescent="0.2">
      <c r="A88" t="s">
        <v>217</v>
      </c>
      <c r="B88" t="s">
        <v>218</v>
      </c>
      <c r="C88" t="s">
        <v>86</v>
      </c>
      <c r="D88">
        <v>0</v>
      </c>
      <c r="E88">
        <v>0</v>
      </c>
      <c r="F88">
        <v>1</v>
      </c>
      <c r="G88">
        <v>0</v>
      </c>
      <c r="I88" s="5">
        <f>IF(ISNA(HLOOKUP($A88,raw_NO!$C$2:$U$16,11,FALSE)),0,HLOOKUP($A88,raw_NO!$C$2:$U$16,11,FALSE))</f>
        <v>0</v>
      </c>
      <c r="J88" s="5">
        <f>IF(ISNA(HLOOKUP($A88,raw_NO!$C$2:$U$16,6,FALSE)),0,HLOOKUP($A88,raw_NO!$C$2:$U$16,6,FALSE))</f>
        <v>0</v>
      </c>
      <c r="K88">
        <v>0</v>
      </c>
      <c r="L88" t="s">
        <v>453</v>
      </c>
    </row>
    <row r="89" spans="1:12" x14ac:dyDescent="0.2">
      <c r="A89" t="s">
        <v>48</v>
      </c>
      <c r="B89" t="s">
        <v>196</v>
      </c>
      <c r="C89" t="s">
        <v>86</v>
      </c>
      <c r="D89">
        <f>0.5*102.534</f>
        <v>51.267000000000003</v>
      </c>
      <c r="E89">
        <v>0</v>
      </c>
      <c r="F89">
        <v>1</v>
      </c>
      <c r="G89">
        <v>0</v>
      </c>
      <c r="I89" s="5">
        <f>IF(ISNA(HLOOKUP($A$74,raw_NO!$C$2:$U$16,11,FALSE)),0,HLOOKUP($A$74,raw_NO!$C$2:$U$16,11,FALSE))*(D89/($D$60+$D$74+$D$89))</f>
        <v>19.779719568374148</v>
      </c>
      <c r="J89" s="5">
        <f>IF(ISNA(HLOOKUP($A$74,raw_NO!$C$2:$U$16,6,FALSE)),0,HLOOKUP($A$74,raw_NO!$C$2:$U$16,6,FALSE))*(D89/($D$60+$D$74+$D$89))</f>
        <v>19.779719568374148</v>
      </c>
      <c r="K89">
        <v>0</v>
      </c>
      <c r="L89" t="s">
        <v>453</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9695E-4CEB-0942-BD2C-FDEDB23594BE}">
  <sheetPr>
    <tabColor theme="9" tint="0.79998168889431442"/>
  </sheetPr>
  <dimension ref="A1:N89"/>
  <sheetViews>
    <sheetView topLeftCell="A26" zoomScale="110" workbookViewId="0">
      <selection activeCell="G47" sqref="G47"/>
    </sheetView>
  </sheetViews>
  <sheetFormatPr baseColWidth="10" defaultRowHeight="16" x14ac:dyDescent="0.2"/>
  <cols>
    <col min="1" max="1" width="45.1640625" bestFit="1" customWidth="1"/>
    <col min="2" max="2" width="32.83203125" bestFit="1" customWidth="1"/>
    <col min="4" max="4" width="27.33203125" bestFit="1" customWidth="1"/>
    <col min="5" max="5" width="23" bestFit="1" customWidth="1"/>
    <col min="6" max="6" width="26.33203125" bestFit="1" customWidth="1"/>
    <col min="7" max="7" width="22.1640625" bestFit="1" customWidth="1"/>
    <col min="8" max="8" width="16" bestFit="1" customWidth="1"/>
    <col min="9" max="9" width="14.1640625" bestFit="1" customWidth="1"/>
    <col min="10" max="10" width="18.5" bestFit="1" customWidth="1"/>
    <col min="11" max="11" width="13.6640625" bestFit="1" customWidth="1"/>
    <col min="12" max="12" width="13.6640625" customWidth="1"/>
    <col min="13" max="13" width="8.83203125" bestFit="1" customWidth="1"/>
  </cols>
  <sheetData>
    <row r="1" spans="1:14" ht="17" customHeight="1" x14ac:dyDescent="0.2">
      <c r="F1" t="s">
        <v>426</v>
      </c>
      <c r="G1" t="s">
        <v>427</v>
      </c>
      <c r="H1" t="s">
        <v>410</v>
      </c>
      <c r="J1" t="s">
        <v>424</v>
      </c>
      <c r="K1" t="s">
        <v>425</v>
      </c>
    </row>
    <row r="2" spans="1:14" s="2" customFormat="1" x14ac:dyDescent="0.2">
      <c r="A2" s="2" t="s">
        <v>54</v>
      </c>
      <c r="B2" s="2" t="s">
        <v>55</v>
      </c>
      <c r="C2" s="2" t="s">
        <v>56</v>
      </c>
      <c r="D2" s="2" t="s">
        <v>57</v>
      </c>
      <c r="E2" s="2" t="s">
        <v>58</v>
      </c>
      <c r="F2" s="2" t="s">
        <v>59</v>
      </c>
      <c r="G2" s="2" t="s">
        <v>60</v>
      </c>
      <c r="H2" s="2" t="s">
        <v>61</v>
      </c>
      <c r="I2" s="2" t="s">
        <v>62</v>
      </c>
      <c r="J2" s="2" t="s">
        <v>63</v>
      </c>
      <c r="K2" s="2" t="s">
        <v>64</v>
      </c>
      <c r="L2" s="2" t="s">
        <v>219</v>
      </c>
      <c r="M2" s="2" t="s">
        <v>65</v>
      </c>
      <c r="N2" s="3"/>
    </row>
    <row r="3" spans="1:14" x14ac:dyDescent="0.2">
      <c r="A3" t="s">
        <v>66</v>
      </c>
      <c r="B3" t="s">
        <v>67</v>
      </c>
      <c r="C3" t="s">
        <v>68</v>
      </c>
      <c r="H3">
        <f>ROUND(VLOOKUP($A3,etlocal_keys!$N:$R,etlocal_keys!$R$60,FALSE),2)</f>
        <v>4200</v>
      </c>
      <c r="I3">
        <f>IF(ISNA(HLOOKUP($A3,raw_RS!$C$3:$U$16,9,FALSE)),0,HLOOKUP($A3,raw_RS!$C$3:$U$16,9,FALSE))</f>
        <v>0</v>
      </c>
      <c r="J3">
        <f>IF(ISNA(HLOOKUP($A3,raw_RS!$C$3:$U$16,4,FALSE)),0,HLOOKUP($A3,raw_RS!$C$3:$U$16,4,FALSE))</f>
        <v>0</v>
      </c>
      <c r="K3">
        <f>IF(ISNA(HLOOKUP($A3,raw_RS!$C$3:$U$16,7,FALSE)),0,HLOOKUP($A3,raw_RS!$C$3:$U$16,7,FALSE))</f>
        <v>0</v>
      </c>
      <c r="L3" t="s">
        <v>992</v>
      </c>
    </row>
    <row r="4" spans="1:14" x14ac:dyDescent="0.2">
      <c r="A4" t="s">
        <v>71</v>
      </c>
      <c r="B4" t="s">
        <v>72</v>
      </c>
      <c r="C4" t="s">
        <v>68</v>
      </c>
      <c r="H4">
        <f>ROUND(VLOOKUP($A4,etlocal_keys!$N:$R,etlocal_keys!$R$60,FALSE),2)</f>
        <v>3920</v>
      </c>
      <c r="I4">
        <f>IF(ISNA(HLOOKUP($A4,raw_RS!$C$3:$U$16,9,FALSE)),0,HLOOKUP($A4,raw_RS!$C$3:$U$16,9,FALSE))</f>
        <v>0</v>
      </c>
      <c r="J4">
        <f>IF(ISNA(HLOOKUP($A4,raw_RS!$C$3:$U$16,4,FALSE)),0,HLOOKUP($A4,raw_RS!$C$3:$U$16,4,FALSE))</f>
        <v>0</v>
      </c>
      <c r="K4">
        <f>IF(ISNA(HLOOKUP($A4,raw_RS!$C$3:$U$16,7,FALSE)),0,HLOOKUP($A4,raw_RS!$C$3:$U$16,7,FALSE))</f>
        <v>0</v>
      </c>
      <c r="L4" t="s">
        <v>992</v>
      </c>
    </row>
    <row r="5" spans="1:14" x14ac:dyDescent="0.2">
      <c r="A5" t="s">
        <v>69</v>
      </c>
      <c r="B5" t="s">
        <v>70</v>
      </c>
      <c r="C5" t="s">
        <v>68</v>
      </c>
      <c r="H5">
        <f>ROUND(VLOOKUP($A5,etlocal_keys!$N:$R,etlocal_keys!$R$60,FALSE),2)</f>
        <v>6500</v>
      </c>
      <c r="I5">
        <f>IF(ISNA(HLOOKUP($A5,raw_RS!$C$3:$U$16,9,FALSE)),0,HLOOKUP($A5,raw_RS!$C$3:$U$16,9,FALSE))</f>
        <v>0</v>
      </c>
      <c r="J5">
        <f>IF(ISNA(HLOOKUP($A5,raw_RS!$C$3:$U$16,4,FALSE)),0,HLOOKUP($A5,raw_RS!$C$3:$U$16,4,FALSE))</f>
        <v>0</v>
      </c>
      <c r="K5">
        <f>IF(ISNA(HLOOKUP($A5,raw_RS!$C$3:$U$16,7,FALSE)),0,HLOOKUP($A5,raw_RS!$C$3:$U$16,7,FALSE))</f>
        <v>0</v>
      </c>
      <c r="L5" t="s">
        <v>992</v>
      </c>
    </row>
    <row r="6" spans="1:14" x14ac:dyDescent="0.2">
      <c r="A6" t="s">
        <v>32</v>
      </c>
      <c r="B6" t="s">
        <v>87</v>
      </c>
      <c r="C6" t="s">
        <v>68</v>
      </c>
      <c r="H6">
        <f>ROUND(VLOOKUP($A6,etlocal_keys!$N:$R,etlocal_keys!$R$60,FALSE),2)</f>
        <v>5320</v>
      </c>
      <c r="I6">
        <f>IF(ISNA(HLOOKUP($A6,raw_RS!$C$3:$U$16,9,FALSE)),0,HLOOKUP($A6,raw_RS!$C$3:$U$16,9,FALSE))</f>
        <v>4637.3940000000002</v>
      </c>
      <c r="J6">
        <f>IF(ISNA(HLOOKUP($A6,raw_RS!$C$3:$U$16,4,FALSE)),0,HLOOKUP($A6,raw_RS!$C$3:$U$16,4,FALSE))</f>
        <v>272.63499999999999</v>
      </c>
      <c r="K6">
        <f>IF(ISNA(HLOOKUP($A6,raw_RS!$C$3:$U$16,7,FALSE)),0,HLOOKUP($A6,raw_RS!$C$3:$U$16,7,FALSE))</f>
        <v>2508.8910000000001</v>
      </c>
      <c r="L6" t="s">
        <v>992</v>
      </c>
    </row>
    <row r="7" spans="1:14" x14ac:dyDescent="0.2">
      <c r="A7" t="s">
        <v>36</v>
      </c>
      <c r="B7" t="s">
        <v>116</v>
      </c>
      <c r="C7" t="s">
        <v>68</v>
      </c>
      <c r="H7">
        <f>ROUND(VLOOKUP($A7,etlocal_keys!$N:$R,etlocal_keys!$R$60,FALSE),2)</f>
        <v>4589.25</v>
      </c>
      <c r="I7">
        <f>IF(ISNA(HLOOKUP($A7,raw_RS!$C$3:$U$16,9,FALSE)),0,HLOOKUP($A7,raw_RS!$C$3:$U$16,9,FALSE))</f>
        <v>9975.5999999999894</v>
      </c>
      <c r="J7">
        <f>IF(ISNA(HLOOKUP($A7,raw_RS!$C$3:$U$16,4,FALSE)),0,HLOOKUP($A7,raw_RS!$C$3:$U$16,4,FALSE))</f>
        <v>2851.1770000000001</v>
      </c>
      <c r="K7">
        <f>IF(ISNA(HLOOKUP($A7,raw_RS!$C$3:$U$16,7,FALSE)),0,HLOOKUP($A7,raw_RS!$C$3:$U$16,7,FALSE))</f>
        <v>4023.9279999999999</v>
      </c>
      <c r="L7" t="s">
        <v>992</v>
      </c>
    </row>
    <row r="8" spans="1:14" x14ac:dyDescent="0.2">
      <c r="A8" t="s">
        <v>117</v>
      </c>
      <c r="B8" t="s">
        <v>118</v>
      </c>
      <c r="C8" t="s">
        <v>68</v>
      </c>
      <c r="H8">
        <f>ROUND(VLOOKUP($A8,etlocal_keys!$N:$R,etlocal_keys!$R$60,FALSE),2)</f>
        <v>4589.25</v>
      </c>
      <c r="I8">
        <f>IF(ISNA(HLOOKUP($A8,raw_RS!$C$3:$U$16,9,FALSE)),0,HLOOKUP($A8,raw_RS!$C$3:$U$16,9,FALSE))</f>
        <v>0</v>
      </c>
      <c r="J8">
        <f>IF(ISNA(HLOOKUP($A8,raw_RS!$C$3:$U$16,4,FALSE)),0,HLOOKUP($A8,raw_RS!$C$3:$U$16,4,FALSE))</f>
        <v>0</v>
      </c>
      <c r="K8">
        <f>IF(ISNA(HLOOKUP($A8,raw_RS!$C$3:$U$16,7,FALSE)),0,HLOOKUP($A8,raw_RS!$C$3:$U$16,7,FALSE))</f>
        <v>0</v>
      </c>
      <c r="L8" t="s">
        <v>992</v>
      </c>
    </row>
    <row r="9" spans="1:14" x14ac:dyDescent="0.2">
      <c r="A9" t="s">
        <v>73</v>
      </c>
      <c r="B9" t="s">
        <v>74</v>
      </c>
      <c r="C9" t="s">
        <v>68</v>
      </c>
      <c r="H9">
        <f>ROUND(VLOOKUP($A9,etlocal_keys!$N:$R,etlocal_keys!$R$60,FALSE),2)</f>
        <v>8500</v>
      </c>
      <c r="I9">
        <f>IF(ISNA(HLOOKUP($A9,raw_RS!$C$3:$U$16,9,FALSE)),0,HLOOKUP($A9,raw_RS!$C$3:$U$16,9,FALSE))</f>
        <v>0</v>
      </c>
      <c r="J9">
        <f>IF(ISNA(HLOOKUP($A9,raw_RS!$C$3:$U$16,4,FALSE)),0,HLOOKUP($A9,raw_RS!$C$3:$U$16,4,FALSE))</f>
        <v>0</v>
      </c>
      <c r="K9">
        <f>IF(ISNA(HLOOKUP($A9,raw_RS!$C$3:$U$16,7,FALSE)),0,HLOOKUP($A9,raw_RS!$C$3:$U$16,7,FALSE))</f>
        <v>0</v>
      </c>
      <c r="L9" t="s">
        <v>992</v>
      </c>
    </row>
    <row r="10" spans="1:14" x14ac:dyDescent="0.2">
      <c r="A10" t="s">
        <v>37</v>
      </c>
      <c r="B10" t="s">
        <v>126</v>
      </c>
      <c r="C10" t="s">
        <v>68</v>
      </c>
      <c r="H10">
        <f>ROUND(VLOOKUP($A10,etlocal_keys!$N:$R,etlocal_keys!$R$60,FALSE),2)</f>
        <v>4589.25</v>
      </c>
      <c r="I10">
        <f>IF(ISNA(HLOOKUP($A10,raw_RS!$C$3:$U$16,9,FALSE)),0,HLOOKUP($A10,raw_RS!$C$3:$U$16,9,FALSE))</f>
        <v>0</v>
      </c>
      <c r="J10">
        <f>IF(ISNA(HLOOKUP($A10,raw_RS!$C$3:$U$16,4,FALSE)),0,HLOOKUP($A10,raw_RS!$C$3:$U$16,4,FALSE))</f>
        <v>0</v>
      </c>
      <c r="K10">
        <f>IF(ISNA(HLOOKUP($A10,raw_RS!$C$3:$U$16,7,FALSE)),0,HLOOKUP($A10,raw_RS!$C$3:$U$16,7,FALSE))</f>
        <v>0</v>
      </c>
      <c r="L10" t="s">
        <v>992</v>
      </c>
    </row>
    <row r="11" spans="1:14" x14ac:dyDescent="0.2">
      <c r="A11" t="s">
        <v>75</v>
      </c>
      <c r="B11" t="s">
        <v>76</v>
      </c>
      <c r="C11" t="s">
        <v>68</v>
      </c>
      <c r="H11">
        <f>ROUND(VLOOKUP($A11,etlocal_keys!$N:$R,etlocal_keys!$R$60,FALSE),2)</f>
        <v>8500</v>
      </c>
      <c r="I11">
        <f>IF(ISNA(HLOOKUP($A11,raw_RS!$C$3:$U$16,9,FALSE)),0,HLOOKUP($A11,raw_RS!$C$3:$U$16,9,FALSE))</f>
        <v>0</v>
      </c>
      <c r="J11">
        <f>IF(ISNA(HLOOKUP($A11,raw_RS!$C$3:$U$16,4,FALSE)),0,HLOOKUP($A11,raw_RS!$C$3:$U$16,4,FALSE))</f>
        <v>0</v>
      </c>
      <c r="K11">
        <f>IF(ISNA(HLOOKUP($A11,raw_RS!$C$3:$U$16,7,FALSE)),0,HLOOKUP($A11,raw_RS!$C$3:$U$16,7,FALSE))</f>
        <v>0</v>
      </c>
      <c r="L11" t="s">
        <v>992</v>
      </c>
    </row>
    <row r="12" spans="1:14" x14ac:dyDescent="0.2">
      <c r="A12" t="s">
        <v>127</v>
      </c>
      <c r="B12" t="s">
        <v>128</v>
      </c>
      <c r="C12" t="s">
        <v>68</v>
      </c>
      <c r="H12">
        <f>ROUND(VLOOKUP($A12,etlocal_keys!$N:$R,etlocal_keys!$R$60,FALSE),2)</f>
        <v>4589.25</v>
      </c>
      <c r="I12">
        <f>IF(ISNA(HLOOKUP($A12,raw_RS!$C$3:$U$16,9,FALSE)),0,HLOOKUP($A12,raw_RS!$C$3:$U$16,9,FALSE))</f>
        <v>0</v>
      </c>
      <c r="J12">
        <f>IF(ISNA(HLOOKUP($A12,raw_RS!$C$3:$U$16,4,FALSE)),0,HLOOKUP($A12,raw_RS!$C$3:$U$16,4,FALSE))</f>
        <v>0</v>
      </c>
      <c r="K12">
        <f>IF(ISNA(HLOOKUP($A12,raw_RS!$C$3:$U$16,7,FALSE)),0,HLOOKUP($A12,raw_RS!$C$3:$U$16,7,FALSE))</f>
        <v>0</v>
      </c>
      <c r="L12" t="s">
        <v>992</v>
      </c>
    </row>
    <row r="13" spans="1:14" x14ac:dyDescent="0.2">
      <c r="A13" t="s">
        <v>41</v>
      </c>
      <c r="B13" t="s">
        <v>77</v>
      </c>
      <c r="C13" t="s">
        <v>68</v>
      </c>
      <c r="H13">
        <f>ROUND(VLOOKUP($A13,etlocal_keys!$N:$R,etlocal_keys!$R$60,FALSE),2)</f>
        <v>2225.39</v>
      </c>
      <c r="I13">
        <f>IF(ISNA(HLOOKUP($A13,raw_RS!$C$3:$U$16,9,FALSE)),0,HLOOKUP($A13,raw_RS!$C$3:$U$16,9,FALSE))</f>
        <v>221.197</v>
      </c>
      <c r="J13">
        <f>IF(ISNA(HLOOKUP($A13,raw_RS!$C$3:$U$16,4,FALSE)),0,HLOOKUP($A13,raw_RS!$C$3:$U$16,4,FALSE))</f>
        <v>41.018000000000001</v>
      </c>
      <c r="K13">
        <f>IF(ISNA(HLOOKUP($A13,raw_RS!$C$3:$U$16,7,FALSE)),0,HLOOKUP($A13,raw_RS!$C$3:$U$16,7,FALSE))</f>
        <v>148.982</v>
      </c>
      <c r="L13" t="s">
        <v>992</v>
      </c>
    </row>
    <row r="14" spans="1:14" x14ac:dyDescent="0.2">
      <c r="A14" t="s">
        <v>78</v>
      </c>
      <c r="B14" t="s">
        <v>79</v>
      </c>
      <c r="C14" t="s">
        <v>68</v>
      </c>
      <c r="H14">
        <f>ROUND(VLOOKUP($A14,etlocal_keys!$N:$R,etlocal_keys!$R$60,FALSE),2)</f>
        <v>2225.39</v>
      </c>
      <c r="I14">
        <f>IF(ISNA(HLOOKUP($A14,raw_RS!$C$3:$U$16,9,FALSE)),0,HLOOKUP($A14,raw_RS!$C$3:$U$16,9,FALSE))</f>
        <v>0</v>
      </c>
      <c r="J14">
        <f>IF(ISNA(HLOOKUP($A14,raw_RS!$C$3:$U$16,4,FALSE)),0,HLOOKUP($A14,raw_RS!$C$3:$U$16,4,FALSE))</f>
        <v>0</v>
      </c>
      <c r="K14">
        <f>IF(ISNA(HLOOKUP($A14,raw_RS!$C$3:$U$16,7,FALSE)),0,HLOOKUP($A14,raw_RS!$C$3:$U$16,7,FALSE))</f>
        <v>0</v>
      </c>
      <c r="L14" t="s">
        <v>992</v>
      </c>
    </row>
    <row r="15" spans="1:14" x14ac:dyDescent="0.2">
      <c r="A15" t="s">
        <v>39</v>
      </c>
      <c r="B15" t="s">
        <v>204</v>
      </c>
      <c r="C15" t="s">
        <v>68</v>
      </c>
      <c r="H15">
        <f>ROUND(VLOOKUP($A15,etlocal_keys!$N:$R,etlocal_keys!$R$60,FALSE),2)</f>
        <v>2225.39</v>
      </c>
      <c r="I15">
        <f>IF(ISNA(HLOOKUP($A15,raw_RS!$C$3:$U$16,9,FALSE)),0,HLOOKUP($A15,raw_RS!$C$3:$U$16,9,FALSE))</f>
        <v>24.39</v>
      </c>
      <c r="J15">
        <f>IF(ISNA(HLOOKUP($A15,raw_RS!$C$3:$U$16,4,FALSE)),0,HLOOKUP($A15,raw_RS!$C$3:$U$16,4,FALSE))</f>
        <v>20.585000000000001</v>
      </c>
      <c r="K15">
        <f>IF(ISNA(HLOOKUP($A15,raw_RS!$C$3:$U$16,7,FALSE)),0,HLOOKUP($A15,raw_RS!$C$3:$U$16,7,FALSE))</f>
        <v>0</v>
      </c>
      <c r="L15" t="s">
        <v>992</v>
      </c>
    </row>
    <row r="16" spans="1:14" x14ac:dyDescent="0.2">
      <c r="A16" t="s">
        <v>205</v>
      </c>
      <c r="B16" t="s">
        <v>206</v>
      </c>
      <c r="C16" t="s">
        <v>68</v>
      </c>
      <c r="H16">
        <f>ROUND(VLOOKUP($A16,etlocal_keys!$N:$R,etlocal_keys!$R$60,FALSE),2)</f>
        <v>2225.39</v>
      </c>
      <c r="I16">
        <f>IF(ISNA(HLOOKUP($A16,raw_RS!$C$3:$U$16,9,FALSE)),0,HLOOKUP($A16,raw_RS!$C$3:$U$16,9,FALSE))</f>
        <v>0</v>
      </c>
      <c r="J16">
        <f>IF(ISNA(HLOOKUP($A16,raw_RS!$C$3:$U$16,4,FALSE)),0,HLOOKUP($A16,raw_RS!$C$3:$U$16,4,FALSE))</f>
        <v>0</v>
      </c>
      <c r="K16">
        <f>IF(ISNA(HLOOKUP($A16,raw_RS!$C$3:$U$16,7,FALSE)),0,HLOOKUP($A16,raw_RS!$C$3:$U$16,7,FALSE))</f>
        <v>0</v>
      </c>
      <c r="L16" t="s">
        <v>992</v>
      </c>
    </row>
    <row r="17" spans="1:12" x14ac:dyDescent="0.2">
      <c r="A17" t="s">
        <v>191</v>
      </c>
      <c r="B17" t="s">
        <v>192</v>
      </c>
      <c r="C17" t="s">
        <v>68</v>
      </c>
      <c r="H17">
        <f>ROUND(VLOOKUP($A17,etlocal_keys!$N:$R,etlocal_keys!$R$60,FALSE),2)</f>
        <v>5350</v>
      </c>
      <c r="I17">
        <f>IF(ISNA(HLOOKUP($A17,raw_RS!$C$3:$U$16,9,FALSE)),0,HLOOKUP($A17,raw_RS!$C$3:$U$16,9,FALSE))</f>
        <v>0</v>
      </c>
      <c r="J17">
        <f>IF(ISNA(HLOOKUP($A17,raw_RS!$C$3:$U$16,4,FALSE)),0,HLOOKUP($A17,raw_RS!$C$3:$U$16,4,FALSE))</f>
        <v>0</v>
      </c>
      <c r="K17">
        <f>IF(ISNA(HLOOKUP($A17,raw_RS!$C$3:$U$16,7,FALSE)),0,HLOOKUP($A17,raw_RS!$C$3:$U$16,7,FALSE))</f>
        <v>0</v>
      </c>
      <c r="L17" t="s">
        <v>992</v>
      </c>
    </row>
    <row r="18" spans="1:12" x14ac:dyDescent="0.2">
      <c r="A18" t="s">
        <v>193</v>
      </c>
      <c r="B18" t="s">
        <v>194</v>
      </c>
      <c r="C18" t="s">
        <v>68</v>
      </c>
      <c r="H18">
        <f>ROUND(VLOOKUP($A18,etlocal_keys!$N:$R,etlocal_keys!$R$60,FALSE),2)</f>
        <v>5350</v>
      </c>
      <c r="I18">
        <f>IF(ISNA(HLOOKUP($A18,raw_RS!$C$3:$U$16,9,FALSE)),0,HLOOKUP($A18,raw_RS!$C$3:$U$16,9,FALSE))</f>
        <v>0</v>
      </c>
      <c r="J18">
        <f>IF(ISNA(HLOOKUP($A18,raw_RS!$C$3:$U$16,4,FALSE)),0,HLOOKUP($A18,raw_RS!$C$3:$U$16,4,FALSE))</f>
        <v>0</v>
      </c>
      <c r="K18">
        <f>IF(ISNA(HLOOKUP($A18,raw_RS!$C$3:$U$16,7,FALSE)),0,HLOOKUP($A18,raw_RS!$C$3:$U$16,7,FALSE))</f>
        <v>0</v>
      </c>
      <c r="L18" t="s">
        <v>992</v>
      </c>
    </row>
    <row r="19" spans="1:12" x14ac:dyDescent="0.2">
      <c r="A19" t="s">
        <v>187</v>
      </c>
      <c r="B19" t="s">
        <v>188</v>
      </c>
      <c r="C19" t="s">
        <v>68</v>
      </c>
      <c r="H19">
        <f>ROUND(VLOOKUP($A19,etlocal_keys!$N:$R,etlocal_keys!$R$60,FALSE),2)</f>
        <v>2225.39</v>
      </c>
      <c r="I19">
        <f>IF(ISNA(HLOOKUP($A19,raw_RS!$C$3:$U$16,9,FALSE)),0,HLOOKUP($A19,raw_RS!$C$3:$U$16,9,FALSE))</f>
        <v>604.495</v>
      </c>
      <c r="J19">
        <f>IF(ISNA(HLOOKUP($A19,raw_RS!$C$3:$U$16,4,FALSE)),0,HLOOKUP($A19,raw_RS!$C$3:$U$16,4,FALSE))</f>
        <v>48.636000000000003</v>
      </c>
      <c r="K19">
        <f>IF(ISNA(HLOOKUP($A19,raw_RS!$C$3:$U$16,7,FALSE)),0,HLOOKUP($A19,raw_RS!$C$3:$U$16,7,FALSE))</f>
        <v>423.96699999999998</v>
      </c>
      <c r="L19" t="s">
        <v>992</v>
      </c>
    </row>
    <row r="20" spans="1:12" x14ac:dyDescent="0.2">
      <c r="A20" t="s">
        <v>172</v>
      </c>
      <c r="B20" t="s">
        <v>173</v>
      </c>
      <c r="C20" t="s">
        <v>68</v>
      </c>
      <c r="H20">
        <f>ROUND(VLOOKUP($A20,etlocal_keys!$N:$R,etlocal_keys!$R$60,FALSE),2)</f>
        <v>2225.39</v>
      </c>
      <c r="I20">
        <f>IF(ISNA(HLOOKUP($A20,raw_RS!$C$3:$U$16,9,FALSE)),0,HLOOKUP($A20,raw_RS!$C$3:$U$16,9,FALSE))</f>
        <v>47185.833999999901</v>
      </c>
      <c r="J20">
        <f>IF(ISNA(HLOOKUP($A20,raw_RS!$C$3:$U$16,4,FALSE)),0,HLOOKUP($A20,raw_RS!$C$3:$U$16,4,FALSE))</f>
        <v>16069.5649999999</v>
      </c>
      <c r="K20">
        <f>IF(ISNA(HLOOKUP($A20,raw_RS!$C$3:$U$16,7,FALSE)),0,HLOOKUP($A20,raw_RS!$C$3:$U$16,7,FALSE))</f>
        <v>2521.0639999999999</v>
      </c>
      <c r="L20" t="s">
        <v>992</v>
      </c>
    </row>
    <row r="21" spans="1:12" x14ac:dyDescent="0.2">
      <c r="A21" t="s">
        <v>189</v>
      </c>
      <c r="B21" t="s">
        <v>190</v>
      </c>
      <c r="C21" t="s">
        <v>68</v>
      </c>
      <c r="H21">
        <f>ROUND(VLOOKUP($A21,etlocal_keys!$N:$R,etlocal_keys!$R$60,FALSE),2)</f>
        <v>2225.39</v>
      </c>
      <c r="I21">
        <f>IF(ISNA(HLOOKUP($A21,raw_RS!$C$3:$U$16,9,FALSE)),0,HLOOKUP($A21,raw_RS!$C$3:$U$16,9,FALSE))</f>
        <v>0</v>
      </c>
      <c r="J21">
        <f>IF(ISNA(HLOOKUP($A21,raw_RS!$C$3:$U$16,4,FALSE)),0,HLOOKUP($A21,raw_RS!$C$3:$U$16,4,FALSE))</f>
        <v>0</v>
      </c>
      <c r="K21">
        <f>IF(ISNA(HLOOKUP($A21,raw_RS!$C$3:$U$16,7,FALSE)),0,HLOOKUP($A21,raw_RS!$C$3:$U$16,7,FALSE))</f>
        <v>0</v>
      </c>
      <c r="L21" t="s">
        <v>992</v>
      </c>
    </row>
    <row r="22" spans="1:12" x14ac:dyDescent="0.2">
      <c r="A22" t="s">
        <v>174</v>
      </c>
      <c r="B22" t="s">
        <v>175</v>
      </c>
      <c r="C22" t="s">
        <v>68</v>
      </c>
      <c r="H22">
        <f>ROUND(VLOOKUP($A22,etlocal_keys!$N:$R,etlocal_keys!$R$60,FALSE),2)</f>
        <v>2225.39</v>
      </c>
      <c r="I22">
        <f>IF(ISNA(HLOOKUP($A22,raw_RS!$C$3:$U$16,9,FALSE)),0,HLOOKUP($A22,raw_RS!$C$3:$U$16,9,FALSE))</f>
        <v>0</v>
      </c>
      <c r="J22">
        <f>IF(ISNA(HLOOKUP($A22,raw_RS!$C$3:$U$16,4,FALSE)),0,HLOOKUP($A22,raw_RS!$C$3:$U$16,4,FALSE))</f>
        <v>0</v>
      </c>
      <c r="K22">
        <f>IF(ISNA(HLOOKUP($A22,raw_RS!$C$3:$U$16,7,FALSE)),0,HLOOKUP($A22,raw_RS!$C$3:$U$16,7,FALSE))</f>
        <v>0</v>
      </c>
      <c r="L22" t="s">
        <v>992</v>
      </c>
    </row>
    <row r="23" spans="1:12" x14ac:dyDescent="0.2">
      <c r="A23" t="s">
        <v>150</v>
      </c>
      <c r="B23" t="s">
        <v>151</v>
      </c>
      <c r="C23" t="s">
        <v>68</v>
      </c>
      <c r="H23">
        <f>ROUND(VLOOKUP($A23,etlocal_keys!$N:$R,etlocal_keys!$R$60,FALSE),2)</f>
        <v>4589.25</v>
      </c>
      <c r="I23">
        <f>IF(ISNA(HLOOKUP($A23,raw_RS!$C$3:$U$16,9,FALSE)),0,HLOOKUP($A23,raw_RS!$C$3:$U$16,9,FALSE))</f>
        <v>0</v>
      </c>
      <c r="J23">
        <f>IF(ISNA(HLOOKUP($A23,raw_RS!$C$3:$U$16,4,FALSE)),0,HLOOKUP($A23,raw_RS!$C$3:$U$16,4,FALSE))</f>
        <v>0</v>
      </c>
      <c r="K23">
        <f>IF(ISNA(HLOOKUP($A23,raw_RS!$C$3:$U$16,7,FALSE)),0,HLOOKUP($A23,raw_RS!$C$3:$U$16,7,FALSE))</f>
        <v>0</v>
      </c>
      <c r="L23" t="s">
        <v>992</v>
      </c>
    </row>
    <row r="24" spans="1:12" x14ac:dyDescent="0.2">
      <c r="A24" t="s">
        <v>152</v>
      </c>
      <c r="B24" t="s">
        <v>153</v>
      </c>
      <c r="C24" t="s">
        <v>68</v>
      </c>
      <c r="H24">
        <f>ROUND(VLOOKUP($A24,etlocal_keys!$N:$R,etlocal_keys!$R$60,FALSE),2)</f>
        <v>4589.25</v>
      </c>
      <c r="I24">
        <f>IF(ISNA(HLOOKUP($A24,raw_RS!$C$3:$U$16,9,FALSE)),0,HLOOKUP($A24,raw_RS!$C$3:$U$16,9,FALSE))</f>
        <v>0</v>
      </c>
      <c r="J24">
        <f>IF(ISNA(HLOOKUP($A24,raw_RS!$C$3:$U$16,4,FALSE)),0,HLOOKUP($A24,raw_RS!$C$3:$U$16,4,FALSE))</f>
        <v>0</v>
      </c>
      <c r="K24">
        <f>IF(ISNA(HLOOKUP($A24,raw_RS!$C$3:$U$16,7,FALSE)),0,HLOOKUP($A24,raw_RS!$C$3:$U$16,7,FALSE))</f>
        <v>0</v>
      </c>
      <c r="L24" t="s">
        <v>992</v>
      </c>
    </row>
    <row r="25" spans="1:12" x14ac:dyDescent="0.2">
      <c r="A25" t="s">
        <v>154</v>
      </c>
      <c r="B25" t="s">
        <v>155</v>
      </c>
      <c r="C25" t="s">
        <v>68</v>
      </c>
      <c r="H25">
        <f>ROUND(VLOOKUP($A25,etlocal_keys!$N:$R,etlocal_keys!$R$60,FALSE),2)</f>
        <v>4568.8599999999997</v>
      </c>
      <c r="I25">
        <f>IF(ISNA(HLOOKUP($A25,raw_RS!$C$3:$U$16,9,FALSE)),0,HLOOKUP($A25,raw_RS!$C$3:$U$16,9,FALSE))</f>
        <v>0</v>
      </c>
      <c r="J25">
        <f>IF(ISNA(HLOOKUP($A25,raw_RS!$C$3:$U$16,4,FALSE)),0,HLOOKUP($A25,raw_RS!$C$3:$U$16,4,FALSE))</f>
        <v>0</v>
      </c>
      <c r="K25">
        <f>IF(ISNA(HLOOKUP($A25,raw_RS!$C$3:$U$16,7,FALSE)),0,HLOOKUP($A25,raw_RS!$C$3:$U$16,7,FALSE))</f>
        <v>0</v>
      </c>
      <c r="L25" t="s">
        <v>992</v>
      </c>
    </row>
    <row r="26" spans="1:12" x14ac:dyDescent="0.2">
      <c r="A26" t="s">
        <v>160</v>
      </c>
      <c r="B26" t="s">
        <v>161</v>
      </c>
      <c r="C26" t="s">
        <v>68</v>
      </c>
      <c r="H26">
        <f>ROUND(VLOOKUP($A26,etlocal_keys!$N:$R,etlocal_keys!$R$60,FALSE),2)</f>
        <v>8300</v>
      </c>
      <c r="I26">
        <f>IF(ISNA(HLOOKUP($A26,raw_RS!$C$3:$U$16,9,FALSE)),0,HLOOKUP($A26,raw_RS!$C$3:$U$16,9,FALSE))</f>
        <v>0</v>
      </c>
      <c r="J26">
        <f>IF(ISNA(HLOOKUP($A26,raw_RS!$C$3:$U$16,4,FALSE)),0,HLOOKUP($A26,raw_RS!$C$3:$U$16,4,FALSE))</f>
        <v>0</v>
      </c>
      <c r="K26">
        <f>IF(ISNA(HLOOKUP($A26,raw_RS!$C$3:$U$16,7,FALSE)),0,HLOOKUP($A26,raw_RS!$C$3:$U$16,7,FALSE))</f>
        <v>0</v>
      </c>
      <c r="L26" t="s">
        <v>992</v>
      </c>
    </row>
    <row r="27" spans="1:12" x14ac:dyDescent="0.2">
      <c r="A27" t="s">
        <v>166</v>
      </c>
      <c r="B27" t="s">
        <v>167</v>
      </c>
      <c r="C27" t="s">
        <v>68</v>
      </c>
      <c r="H27">
        <f>ROUND(VLOOKUP($A27,etlocal_keys!$N:$R,etlocal_keys!$R$60,FALSE),2)</f>
        <v>2225.39</v>
      </c>
      <c r="I27">
        <f>IF(ISNA(HLOOKUP($A27,raw_RS!$C$3:$U$16,9,FALSE)),0,HLOOKUP($A27,raw_RS!$C$3:$U$16,9,FALSE))</f>
        <v>0</v>
      </c>
      <c r="J27">
        <f>IF(ISNA(HLOOKUP($A27,raw_RS!$C$3:$U$16,4,FALSE)),0,HLOOKUP($A27,raw_RS!$C$3:$U$16,4,FALSE))</f>
        <v>0</v>
      </c>
      <c r="K27">
        <f>IF(ISNA(HLOOKUP($A27,raw_RS!$C$3:$U$16,7,FALSE)),0,HLOOKUP($A27,raw_RS!$C$3:$U$16,7,FALSE))</f>
        <v>0</v>
      </c>
      <c r="L27" t="s">
        <v>992</v>
      </c>
    </row>
    <row r="28" spans="1:12" x14ac:dyDescent="0.2">
      <c r="A28" t="s">
        <v>146</v>
      </c>
      <c r="B28" t="s">
        <v>147</v>
      </c>
      <c r="C28" t="s">
        <v>68</v>
      </c>
      <c r="H28">
        <f>ROUND(VLOOKUP($A28,etlocal_keys!$N:$R,etlocal_keys!$R$60,FALSE),2)</f>
        <v>2225.39</v>
      </c>
      <c r="I28">
        <f>IF(ISNA(HLOOKUP($A28,raw_RS!$C$3:$U$16,9,FALSE)),0,HLOOKUP($A28,raw_RS!$C$3:$U$16,9,FALSE))</f>
        <v>0</v>
      </c>
      <c r="J28">
        <f>IF(ISNA(HLOOKUP($A28,raw_RS!$C$3:$U$16,4,FALSE)),0,HLOOKUP($A28,raw_RS!$C$3:$U$16,4,FALSE))</f>
        <v>0</v>
      </c>
      <c r="K28">
        <f>IF(ISNA(HLOOKUP($A28,raw_RS!$C$3:$U$16,7,FALSE)),0,HLOOKUP($A28,raw_RS!$C$3:$U$16,7,FALSE))</f>
        <v>0</v>
      </c>
      <c r="L28" t="s">
        <v>992</v>
      </c>
    </row>
    <row r="29" spans="1:12" x14ac:dyDescent="0.2">
      <c r="A29" t="s">
        <v>106</v>
      </c>
      <c r="B29" t="s">
        <v>107</v>
      </c>
      <c r="C29" t="s">
        <v>81</v>
      </c>
      <c r="D29">
        <v>0</v>
      </c>
      <c r="F29">
        <v>0</v>
      </c>
      <c r="H29">
        <f>ROUND(VLOOKUP($A29,etlocal_keys!$N:$R,etlocal_keys!$R$60,FALSE),2)</f>
        <v>6000</v>
      </c>
      <c r="I29">
        <f>IF(ISNA(HLOOKUP($A29,raw_RS!$C$4:$U$16,10,FALSE)),0,HLOOKUP($A29,raw_RS!$C$4:$U$16,10,FALSE))</f>
        <v>0</v>
      </c>
      <c r="J29">
        <v>0</v>
      </c>
      <c r="K29">
        <f>IF(ISNA(HLOOKUP($A29,raw_RS!$C$4:$U$16,7,FALSE)),0,HLOOKUP($A29,raw_RS!$C$4:$U$16,7,FALSE))</f>
        <v>0</v>
      </c>
      <c r="L29" t="s">
        <v>992</v>
      </c>
    </row>
    <row r="30" spans="1:12" x14ac:dyDescent="0.2">
      <c r="A30" t="s">
        <v>108</v>
      </c>
      <c r="B30" t="s">
        <v>109</v>
      </c>
      <c r="C30" t="s">
        <v>81</v>
      </c>
      <c r="D30">
        <v>0</v>
      </c>
      <c r="F30">
        <v>0</v>
      </c>
      <c r="H30">
        <f>ROUND(VLOOKUP($A30,etlocal_keys!$N:$R,etlocal_keys!$R$60,FALSE),2)</f>
        <v>6000</v>
      </c>
      <c r="I30">
        <f>IF(ISNA(HLOOKUP($A30,raw_RS!$C$4:$U$16,10,FALSE)),0,HLOOKUP($A30,raw_RS!$C$4:$U$16,10,FALSE))</f>
        <v>0</v>
      </c>
      <c r="J30">
        <v>0</v>
      </c>
      <c r="K30">
        <f>IF(ISNA(HLOOKUP($A30,raw_RS!$C$4:$U$16,7,FALSE)),0,HLOOKUP($A30,raw_RS!$C$4:$U$16,7,FALSE))</f>
        <v>0</v>
      </c>
      <c r="L30" t="s">
        <v>992</v>
      </c>
    </row>
    <row r="31" spans="1:12" x14ac:dyDescent="0.2">
      <c r="A31" t="s">
        <v>110</v>
      </c>
      <c r="B31" t="s">
        <v>111</v>
      </c>
      <c r="C31" t="s">
        <v>81</v>
      </c>
      <c r="D31">
        <v>0</v>
      </c>
      <c r="F31">
        <v>0</v>
      </c>
      <c r="H31">
        <f>ROUND(VLOOKUP($A31,etlocal_keys!$N:$R,etlocal_keys!$R$60,FALSE),2)</f>
        <v>6000</v>
      </c>
      <c r="I31">
        <f>IF(ISNA(HLOOKUP($A31,raw_RS!$C$4:$U$16,10,FALSE)),0,HLOOKUP($A31,raw_RS!$C$4:$U$16,10,FALSE))</f>
        <v>0</v>
      </c>
      <c r="J31">
        <v>0</v>
      </c>
      <c r="K31">
        <f>IF(ISNA(HLOOKUP($A31,raw_RS!$C$4:$U$16,7,FALSE)),0,HLOOKUP($A31,raw_RS!$C$4:$U$16,7,FALSE))</f>
        <v>0</v>
      </c>
      <c r="L31" t="s">
        <v>992</v>
      </c>
    </row>
    <row r="32" spans="1:12" x14ac:dyDescent="0.2">
      <c r="A32" t="s">
        <v>88</v>
      </c>
      <c r="B32" t="s">
        <v>89</v>
      </c>
      <c r="C32" t="s">
        <v>81</v>
      </c>
      <c r="D32">
        <v>0</v>
      </c>
      <c r="F32">
        <v>0</v>
      </c>
      <c r="H32">
        <f>ROUND(VLOOKUP($A32,etlocal_keys!$N:$R,etlocal_keys!$R$60,FALSE),2)</f>
        <v>6000</v>
      </c>
      <c r="I32">
        <f>IF(ISNA(HLOOKUP($A32,raw_RS!$C$4:$U$16,10,FALSE)),0,HLOOKUP($A32,raw_RS!$C$4:$U$16,10,FALSE))</f>
        <v>159.37099999999899</v>
      </c>
      <c r="J32">
        <v>0</v>
      </c>
      <c r="K32">
        <f>IF(ISNA(HLOOKUP($A32,raw_RS!$C$4:$U$16,7,FALSE)),0,HLOOKUP($A32,raw_RS!$C$4:$U$16,7,FALSE))</f>
        <v>119.152</v>
      </c>
      <c r="L32" t="s">
        <v>992</v>
      </c>
    </row>
    <row r="33" spans="1:12" x14ac:dyDescent="0.2">
      <c r="A33" t="s">
        <v>33</v>
      </c>
      <c r="B33" t="s">
        <v>179</v>
      </c>
      <c r="C33" t="s">
        <v>81</v>
      </c>
      <c r="D33">
        <v>0</v>
      </c>
      <c r="F33">
        <v>0</v>
      </c>
      <c r="H33">
        <f>ROUND(VLOOKUP($A33,etlocal_keys!$N:$R,etlocal_keys!$R$60,FALSE),2)</f>
        <v>6000</v>
      </c>
      <c r="I33">
        <f>IF(ISNA(HLOOKUP($A33,raw_RS!$C$4:$U$16,10,FALSE)),0,HLOOKUP($A33,raw_RS!$C$4:$U$16,10,FALSE))</f>
        <v>2503.8939999999998</v>
      </c>
      <c r="J33">
        <v>0</v>
      </c>
      <c r="K33">
        <f>IF(ISNA(HLOOKUP($A33,raw_RS!$C$4:$U$16,7,FALSE)),0,HLOOKUP($A33,raw_RS!$C$4:$U$16,7,FALSE))</f>
        <v>2070.5680000000002</v>
      </c>
      <c r="L33" t="s">
        <v>992</v>
      </c>
    </row>
    <row r="34" spans="1:12" x14ac:dyDescent="0.2">
      <c r="A34" t="s">
        <v>140</v>
      </c>
      <c r="B34" t="s">
        <v>141</v>
      </c>
      <c r="C34" t="s">
        <v>81</v>
      </c>
      <c r="D34">
        <v>0</v>
      </c>
      <c r="F34">
        <v>0</v>
      </c>
      <c r="H34">
        <f>ROUND(VLOOKUP($A34,etlocal_keys!$N:$R,etlocal_keys!$R$60,FALSE),2)</f>
        <v>6000</v>
      </c>
      <c r="I34">
        <f>IF(ISNA(HLOOKUP($A34,raw_RS!$C$4:$U$16,10,FALSE)),0,HLOOKUP($A34,raw_RS!$C$4:$U$16,10,FALSE))</f>
        <v>0</v>
      </c>
      <c r="J34">
        <v>0</v>
      </c>
      <c r="K34">
        <f>IF(ISNA(HLOOKUP($A34,raw_RS!$C$4:$U$16,7,FALSE)),0,HLOOKUP($A34,raw_RS!$C$4:$U$16,7,FALSE))</f>
        <v>0</v>
      </c>
      <c r="L34" t="s">
        <v>992</v>
      </c>
    </row>
    <row r="35" spans="1:12" x14ac:dyDescent="0.2">
      <c r="A35" t="s">
        <v>38</v>
      </c>
      <c r="B35" t="s">
        <v>123</v>
      </c>
      <c r="C35" t="s">
        <v>81</v>
      </c>
      <c r="D35">
        <v>0</v>
      </c>
      <c r="F35">
        <v>0</v>
      </c>
      <c r="H35">
        <f>ROUND(VLOOKUP($A35,etlocal_keys!$N:$R,etlocal_keys!$R$60,FALSE),2)</f>
        <v>6000</v>
      </c>
      <c r="I35">
        <f>IF(ISNA(HLOOKUP($A35,raw_RS!$C$4:$U$16,10,FALSE)),0,HLOOKUP($A35,raw_RS!$C$4:$U$16,10,FALSE))</f>
        <v>17970.098000000002</v>
      </c>
      <c r="J35">
        <v>0</v>
      </c>
      <c r="K35">
        <f>IF(ISNA(HLOOKUP($A35,raw_RS!$C$4:$U$16,7,FALSE)),0,HLOOKUP($A35,raw_RS!$C$4:$U$16,7,FALSE))</f>
        <v>16655.473000000002</v>
      </c>
      <c r="L35" t="s">
        <v>992</v>
      </c>
    </row>
    <row r="36" spans="1:12" x14ac:dyDescent="0.2">
      <c r="A36" t="s">
        <v>40</v>
      </c>
      <c r="B36" t="s">
        <v>207</v>
      </c>
      <c r="C36" t="s">
        <v>81</v>
      </c>
      <c r="D36">
        <v>0</v>
      </c>
      <c r="F36">
        <v>0</v>
      </c>
      <c r="H36">
        <f>ROUND(VLOOKUP($A36,etlocal_keys!$N:$R,etlocal_keys!$R$60,FALSE),2)</f>
        <v>6000</v>
      </c>
      <c r="I36">
        <f>IF(ISNA(HLOOKUP($A36,raw_RS!$C$4:$U$16,10,FALSE)),0,HLOOKUP($A36,raw_RS!$C$4:$U$16,10,FALSE))</f>
        <v>0</v>
      </c>
      <c r="J36">
        <v>0</v>
      </c>
      <c r="K36">
        <f>IF(ISNA(HLOOKUP($A36,raw_RS!$C$4:$U$16,7,FALSE)),0,HLOOKUP($A36,raw_RS!$C$4:$U$16,7,FALSE))</f>
        <v>0</v>
      </c>
      <c r="L36" t="s">
        <v>992</v>
      </c>
    </row>
    <row r="37" spans="1:12" x14ac:dyDescent="0.2">
      <c r="A37" t="s">
        <v>42</v>
      </c>
      <c r="B37" t="s">
        <v>80</v>
      </c>
      <c r="C37" t="s">
        <v>81</v>
      </c>
      <c r="D37">
        <v>0</v>
      </c>
      <c r="F37">
        <v>0</v>
      </c>
      <c r="H37">
        <f>ROUND(VLOOKUP($A37,etlocal_keys!$N:$R,etlocal_keys!$R$60,FALSE),2)</f>
        <v>6000</v>
      </c>
      <c r="I37">
        <f>IF(ISNA(HLOOKUP($A37,raw_RS!$C$4:$U$16,10,FALSE)),0,HLOOKUP($A37,raw_RS!$C$4:$U$16,10,FALSE))</f>
        <v>184.25800000000001</v>
      </c>
      <c r="J37">
        <v>0</v>
      </c>
      <c r="K37">
        <f>IF(ISNA(HLOOKUP($A37,raw_RS!$C$4:$U$16,7,FALSE)),0,HLOOKUP($A37,raw_RS!$C$4:$U$16,7,FALSE))</f>
        <v>148</v>
      </c>
      <c r="L37" t="s">
        <v>992</v>
      </c>
    </row>
    <row r="38" spans="1:12" x14ac:dyDescent="0.2">
      <c r="A38" t="s">
        <v>142</v>
      </c>
      <c r="B38" t="s">
        <v>143</v>
      </c>
      <c r="C38" t="s">
        <v>81</v>
      </c>
      <c r="D38">
        <v>0</v>
      </c>
      <c r="F38">
        <v>0</v>
      </c>
      <c r="H38">
        <f>ROUND(VLOOKUP($A38,etlocal_keys!$N:$R,etlocal_keys!$R$60,FALSE),2)</f>
        <v>6000</v>
      </c>
      <c r="I38">
        <f>IF(ISNA(HLOOKUP($A38,raw_RS!$C$4:$U$16,10,FALSE)),0,HLOOKUP($A38,raw_RS!$C$4:$U$16,10,FALSE))</f>
        <v>0</v>
      </c>
      <c r="J38">
        <v>0</v>
      </c>
      <c r="K38">
        <f>IF(ISNA(HLOOKUP($A38,raw_RS!$C$4:$U$16,7,FALSE)),0,HLOOKUP($A38,raw_RS!$C$4:$U$16,7,FALSE))</f>
        <v>0</v>
      </c>
      <c r="L38" t="s">
        <v>992</v>
      </c>
    </row>
    <row r="39" spans="1:12" x14ac:dyDescent="0.2">
      <c r="A39" t="s">
        <v>90</v>
      </c>
      <c r="B39" t="s">
        <v>91</v>
      </c>
      <c r="C39" t="s">
        <v>81</v>
      </c>
      <c r="D39">
        <v>0</v>
      </c>
      <c r="F39">
        <v>0</v>
      </c>
      <c r="H39">
        <f>ROUND(VLOOKUP($A39,etlocal_keys!$N:$R,etlocal_keys!$R$60,FALSE),2)</f>
        <v>6000</v>
      </c>
      <c r="I39">
        <f>IF(ISNA(HLOOKUP($A39,raw_RS!$C$4:$U$16,10,FALSE)),0,HLOOKUP($A39,raw_RS!$C$4:$U$16,10,FALSE))</f>
        <v>0</v>
      </c>
      <c r="J39">
        <v>0</v>
      </c>
      <c r="K39">
        <f>IF(ISNA(HLOOKUP($A39,raw_RS!$C$4:$U$16,7,FALSE)),0,HLOOKUP($A39,raw_RS!$C$4:$U$16,7,FALSE))</f>
        <v>0</v>
      </c>
      <c r="L39" t="s">
        <v>992</v>
      </c>
    </row>
    <row r="40" spans="1:12" x14ac:dyDescent="0.2">
      <c r="A40" t="s">
        <v>180</v>
      </c>
      <c r="B40" t="s">
        <v>181</v>
      </c>
      <c r="C40" t="s">
        <v>81</v>
      </c>
      <c r="D40">
        <v>0</v>
      </c>
      <c r="F40">
        <v>0</v>
      </c>
      <c r="H40">
        <f>ROUND(VLOOKUP($A40,etlocal_keys!$N:$R,etlocal_keys!$R$60,FALSE),2)</f>
        <v>6000</v>
      </c>
      <c r="I40">
        <f>IF(ISNA(HLOOKUP($A40,raw_RS!$C$4:$U$16,10,FALSE)),0,HLOOKUP($A40,raw_RS!$C$4:$U$16,10,FALSE))</f>
        <v>0</v>
      </c>
      <c r="J40">
        <v>0</v>
      </c>
      <c r="K40">
        <f>IF(ISNA(HLOOKUP($A40,raw_RS!$C$4:$U$16,7,FALSE)),0,HLOOKUP($A40,raw_RS!$C$4:$U$16,7,FALSE))</f>
        <v>0</v>
      </c>
      <c r="L40" t="s">
        <v>992</v>
      </c>
    </row>
    <row r="41" spans="1:12" x14ac:dyDescent="0.2">
      <c r="A41" t="s">
        <v>144</v>
      </c>
      <c r="B41" t="s">
        <v>145</v>
      </c>
      <c r="C41" t="s">
        <v>81</v>
      </c>
      <c r="D41">
        <v>0</v>
      </c>
      <c r="F41">
        <v>0</v>
      </c>
      <c r="H41">
        <f>ROUND(VLOOKUP($A41,etlocal_keys!$N:$R,etlocal_keys!$R$60,FALSE),2)</f>
        <v>6000</v>
      </c>
      <c r="I41">
        <f>IF(ISNA(HLOOKUP($A41,raw_RS!$C$4:$U$16,10,FALSE)),0,HLOOKUP($A41,raw_RS!$C$4:$U$16,10,FALSE))</f>
        <v>0</v>
      </c>
      <c r="J41">
        <v>0</v>
      </c>
      <c r="K41">
        <f>IF(ISNA(HLOOKUP($A41,raw_RS!$C$4:$U$16,7,FALSE)),0,HLOOKUP($A41,raw_RS!$C$4:$U$16,7,FALSE))</f>
        <v>0</v>
      </c>
      <c r="L41" t="s">
        <v>992</v>
      </c>
    </row>
    <row r="42" spans="1:12" x14ac:dyDescent="0.2">
      <c r="A42" t="s">
        <v>124</v>
      </c>
      <c r="B42" t="s">
        <v>125</v>
      </c>
      <c r="C42" t="s">
        <v>81</v>
      </c>
      <c r="D42">
        <v>0</v>
      </c>
      <c r="F42">
        <v>0</v>
      </c>
      <c r="H42">
        <f>ROUND(VLOOKUP($A42,etlocal_keys!$N:$R,etlocal_keys!$R$60,FALSE),2)</f>
        <v>6000</v>
      </c>
      <c r="I42">
        <f>IF(ISNA(HLOOKUP($A42,raw_RS!$C$4:$U$16,10,FALSE)),0,HLOOKUP($A42,raw_RS!$C$4:$U$16,10,FALSE))</f>
        <v>0</v>
      </c>
      <c r="J42">
        <v>0</v>
      </c>
      <c r="K42">
        <f>IF(ISNA(HLOOKUP($A42,raw_RS!$C$4:$U$16,7,FALSE)),0,HLOOKUP($A42,raw_RS!$C$4:$U$16,7,FALSE))</f>
        <v>0</v>
      </c>
      <c r="L42" t="s">
        <v>992</v>
      </c>
    </row>
    <row r="43" spans="1:12" x14ac:dyDescent="0.2">
      <c r="A43" t="s">
        <v>208</v>
      </c>
      <c r="B43" t="s">
        <v>209</v>
      </c>
      <c r="C43" t="s">
        <v>81</v>
      </c>
      <c r="D43">
        <v>0</v>
      </c>
      <c r="F43">
        <v>0</v>
      </c>
      <c r="H43">
        <f>ROUND(VLOOKUP($A43,etlocal_keys!$N:$R,etlocal_keys!$R$60,FALSE),2)</f>
        <v>6000</v>
      </c>
      <c r="I43">
        <f>IF(ISNA(HLOOKUP($A43,raw_RS!$C$4:$U$16,10,FALSE)),0,HLOOKUP($A43,raw_RS!$C$4:$U$16,10,FALSE))</f>
        <v>0</v>
      </c>
      <c r="J43">
        <v>0</v>
      </c>
      <c r="K43">
        <f>IF(ISNA(HLOOKUP($A43,raw_RS!$C$4:$U$16,7,FALSE)),0,HLOOKUP($A43,raw_RS!$C$4:$U$16,7,FALSE))</f>
        <v>0</v>
      </c>
      <c r="L43" t="s">
        <v>992</v>
      </c>
    </row>
    <row r="44" spans="1:12" x14ac:dyDescent="0.2">
      <c r="A44" t="s">
        <v>82</v>
      </c>
      <c r="B44" t="s">
        <v>83</v>
      </c>
      <c r="C44" t="s">
        <v>81</v>
      </c>
      <c r="D44">
        <v>0</v>
      </c>
      <c r="F44">
        <v>0</v>
      </c>
      <c r="H44">
        <f>ROUND(VLOOKUP($A44,etlocal_keys!$N:$R,etlocal_keys!$R$60,FALSE),2)</f>
        <v>6000</v>
      </c>
      <c r="I44">
        <f>IF(ISNA(HLOOKUP($A44,raw_RS!$C$4:$U$16,10,FALSE)),0,HLOOKUP($A44,raw_RS!$C$4:$U$16,10,FALSE))</f>
        <v>0</v>
      </c>
      <c r="J44">
        <v>0</v>
      </c>
      <c r="K44">
        <f>IF(ISNA(HLOOKUP($A44,raw_RS!$C$4:$U$16,7,FALSE)),0,HLOOKUP($A44,raw_RS!$C$4:$U$16,7,FALSE))</f>
        <v>0</v>
      </c>
      <c r="L44" t="s">
        <v>992</v>
      </c>
    </row>
    <row r="45" spans="1:12" x14ac:dyDescent="0.2">
      <c r="A45" t="s">
        <v>49</v>
      </c>
      <c r="B45" t="s">
        <v>98</v>
      </c>
      <c r="C45" t="s">
        <v>81</v>
      </c>
      <c r="D45">
        <v>0</v>
      </c>
      <c r="F45">
        <v>0</v>
      </c>
      <c r="H45">
        <f>ROUND(VLOOKUP($A45,etlocal_keys!$N:$R,etlocal_keys!$R$60,FALSE),2)</f>
        <v>6000</v>
      </c>
      <c r="I45">
        <f>IF(ISNA(HLOOKUP($A45,raw_RS!$C$4:$U$16,10,FALSE)),0,HLOOKUP($A45,raw_RS!$C$4:$U$16,10,FALSE))</f>
        <v>0</v>
      </c>
      <c r="J45">
        <v>0</v>
      </c>
      <c r="K45">
        <f>IF(ISNA(HLOOKUP($A45,raw_RS!$C$4:$U$16,7,FALSE)),0,HLOOKUP($A45,raw_RS!$C$4:$U$16,7,FALSE))</f>
        <v>0</v>
      </c>
      <c r="L45" t="s">
        <v>992</v>
      </c>
    </row>
    <row r="46" spans="1:12" x14ac:dyDescent="0.2">
      <c r="A46" t="s">
        <v>99</v>
      </c>
      <c r="B46" t="s">
        <v>100</v>
      </c>
      <c r="C46" t="s">
        <v>81</v>
      </c>
      <c r="D46">
        <v>0</v>
      </c>
      <c r="F46">
        <v>0</v>
      </c>
      <c r="H46">
        <f>ROUND(VLOOKUP($A46,etlocal_keys!$N:$R,etlocal_keys!$R$60,FALSE),2)</f>
        <v>6000</v>
      </c>
      <c r="I46">
        <f>IF(ISNA(HLOOKUP($A46,raw_RS!$C$4:$U$16,10,FALSE)),0,HLOOKUP($A46,raw_RS!$C$4:$U$16,10,FALSE))</f>
        <v>0</v>
      </c>
      <c r="J46">
        <v>0</v>
      </c>
      <c r="K46">
        <f>IF(ISNA(HLOOKUP($A46,raw_RS!$C$4:$U$16,7,FALSE)),0,HLOOKUP($A46,raw_RS!$C$4:$U$16,7,FALSE))</f>
        <v>0</v>
      </c>
      <c r="L46" t="s">
        <v>992</v>
      </c>
    </row>
    <row r="47" spans="1:12" x14ac:dyDescent="0.2">
      <c r="A47" t="s">
        <v>101</v>
      </c>
      <c r="B47" t="s">
        <v>102</v>
      </c>
      <c r="C47" t="s">
        <v>81</v>
      </c>
      <c r="D47">
        <v>0</v>
      </c>
      <c r="F47">
        <v>0</v>
      </c>
      <c r="H47">
        <f>ROUND(VLOOKUP($A47,etlocal_keys!$N:$R,etlocal_keys!$R$60,FALSE),2)</f>
        <v>6000</v>
      </c>
      <c r="I47">
        <f>IF(ISNA(HLOOKUP($A47,raw_RS!$C$4:$U$16,10,FALSE)),0,HLOOKUP($A47,raw_RS!$C$4:$U$16,10,FALSE))</f>
        <v>0</v>
      </c>
      <c r="J47">
        <v>0</v>
      </c>
      <c r="K47">
        <f>IF(ISNA(HLOOKUP($A47,raw_RS!$C$4:$U$16,7,FALSE)),0,HLOOKUP($A47,raw_RS!$C$4:$U$16,7,FALSE))</f>
        <v>0</v>
      </c>
      <c r="L47" t="s">
        <v>992</v>
      </c>
    </row>
    <row r="48" spans="1:12" x14ac:dyDescent="0.2">
      <c r="A48" t="s">
        <v>46</v>
      </c>
      <c r="B48" t="s">
        <v>199</v>
      </c>
      <c r="C48" t="s">
        <v>81</v>
      </c>
      <c r="D48">
        <v>0</v>
      </c>
      <c r="F48">
        <v>0</v>
      </c>
      <c r="H48">
        <f>ROUND(VLOOKUP($A48,etlocal_keys!$N:$R,etlocal_keys!$R$60,FALSE),2)</f>
        <v>795.05</v>
      </c>
      <c r="I48">
        <f>IF(ISNA(HLOOKUP($A48,raw_RS!$C$4:$U$16,10,FALSE)),0,HLOOKUP($A48,raw_RS!$C$4:$U$16,10,FALSE))</f>
        <v>0</v>
      </c>
      <c r="J48">
        <v>0</v>
      </c>
      <c r="K48">
        <f>IF(ISNA(HLOOKUP($A48,raw_RS!$C$4:$U$16,7,FALSE)),0,HLOOKUP($A48,raw_RS!$C$4:$U$16,7,FALSE))</f>
        <v>0</v>
      </c>
      <c r="L48" t="s">
        <v>992</v>
      </c>
    </row>
    <row r="49" spans="1:12" x14ac:dyDescent="0.2">
      <c r="A49" t="s">
        <v>200</v>
      </c>
      <c r="B49" t="s">
        <v>201</v>
      </c>
      <c r="C49" t="s">
        <v>81</v>
      </c>
      <c r="D49">
        <v>0</v>
      </c>
      <c r="F49">
        <v>0</v>
      </c>
      <c r="H49">
        <f>ROUND(VLOOKUP($A49,etlocal_keys!$N:$R,etlocal_keys!$R$60,FALSE),2)</f>
        <v>795.05</v>
      </c>
      <c r="I49">
        <f>IF(ISNA(HLOOKUP($A49,raw_RS!$C$4:$U$16,10,FALSE)),0,HLOOKUP($A49,raw_RS!$C$4:$U$16,10,FALSE))</f>
        <v>0</v>
      </c>
      <c r="J49">
        <v>0</v>
      </c>
      <c r="K49">
        <f>IF(ISNA(HLOOKUP($A49,raw_RS!$C$4:$U$16,7,FALSE)),0,HLOOKUP($A49,raw_RS!$C$4:$U$16,7,FALSE))</f>
        <v>0</v>
      </c>
      <c r="L49" t="s">
        <v>992</v>
      </c>
    </row>
    <row r="50" spans="1:12" x14ac:dyDescent="0.2">
      <c r="A50" t="s">
        <v>202</v>
      </c>
      <c r="B50" t="s">
        <v>203</v>
      </c>
      <c r="C50" t="s">
        <v>81</v>
      </c>
      <c r="D50">
        <v>0</v>
      </c>
      <c r="F50">
        <v>0</v>
      </c>
      <c r="H50">
        <f>ROUND(VLOOKUP($A50,etlocal_keys!$N:$R,etlocal_keys!$R$60,FALSE),2)</f>
        <v>795.05</v>
      </c>
      <c r="I50">
        <f>IF(ISNA(HLOOKUP($A50,raw_RS!$C$4:$U$16,10,FALSE)),0,HLOOKUP($A50,raw_RS!$C$4:$U$16,10,FALSE))</f>
        <v>0</v>
      </c>
      <c r="J50">
        <v>0</v>
      </c>
      <c r="K50">
        <f>IF(ISNA(HLOOKUP($A50,raw_RS!$C$4:$U$16,7,FALSE)),0,HLOOKUP($A50,raw_RS!$C$4:$U$16,7,FALSE))</f>
        <v>0</v>
      </c>
      <c r="L50" t="s">
        <v>992</v>
      </c>
    </row>
    <row r="51" spans="1:12" x14ac:dyDescent="0.2">
      <c r="A51" t="s">
        <v>50</v>
      </c>
      <c r="B51" t="s">
        <v>131</v>
      </c>
      <c r="C51" t="s">
        <v>81</v>
      </c>
      <c r="D51">
        <v>0</v>
      </c>
      <c r="F51">
        <v>0</v>
      </c>
      <c r="H51">
        <f>ROUND(VLOOKUP($A51,etlocal_keys!$N:$R,etlocal_keys!$R$60,FALSE),2)</f>
        <v>6000</v>
      </c>
      <c r="I51">
        <f>IF(ISNA(HLOOKUP($A51,raw_RS!$C$4:$U$16,10,FALSE)),0,HLOOKUP($A51,raw_RS!$C$4:$U$16,10,FALSE))</f>
        <v>0</v>
      </c>
      <c r="J51">
        <v>0</v>
      </c>
      <c r="K51">
        <f>IF(ISNA(HLOOKUP($A51,raw_RS!$C$4:$U$16,7,FALSE)),0,HLOOKUP($A51,raw_RS!$C$4:$U$16,7,FALSE))</f>
        <v>0</v>
      </c>
      <c r="L51" t="s">
        <v>992</v>
      </c>
    </row>
    <row r="52" spans="1:12" x14ac:dyDescent="0.2">
      <c r="A52" t="s">
        <v>51</v>
      </c>
      <c r="B52" t="s">
        <v>132</v>
      </c>
      <c r="C52" t="s">
        <v>81</v>
      </c>
      <c r="D52">
        <v>0</v>
      </c>
      <c r="F52">
        <v>0</v>
      </c>
      <c r="H52">
        <f>ROUND(VLOOKUP($A52,etlocal_keys!$N:$R,etlocal_keys!$R$60,FALSE),2)</f>
        <v>6000</v>
      </c>
      <c r="I52">
        <f>IF(ISNA(HLOOKUP($A52,raw_RS!$C$4:$U$16,10,FALSE)),0,HLOOKUP($A52,raw_RS!$C$4:$U$16,10,FALSE))</f>
        <v>0</v>
      </c>
      <c r="J52">
        <v>0</v>
      </c>
      <c r="K52">
        <f>IF(ISNA(HLOOKUP($A52,raw_RS!$C$4:$U$16,7,FALSE)),0,HLOOKUP($A52,raw_RS!$C$4:$U$16,7,FALSE))</f>
        <v>0</v>
      </c>
      <c r="L52" t="s">
        <v>992</v>
      </c>
    </row>
    <row r="53" spans="1:12" x14ac:dyDescent="0.2">
      <c r="A53" t="s">
        <v>134</v>
      </c>
      <c r="B53" t="s">
        <v>135</v>
      </c>
      <c r="C53" t="s">
        <v>81</v>
      </c>
      <c r="D53">
        <v>0</v>
      </c>
      <c r="F53">
        <v>0</v>
      </c>
      <c r="H53">
        <f>ROUND(VLOOKUP($A53,etlocal_keys!$N:$R,etlocal_keys!$R$60,FALSE),2)</f>
        <v>6000</v>
      </c>
      <c r="I53">
        <f>IF(ISNA(HLOOKUP($A53,raw_RS!$C$4:$U$16,10,FALSE)),0,HLOOKUP($A53,raw_RS!$C$4:$U$16,10,FALSE))</f>
        <v>0</v>
      </c>
      <c r="J53">
        <v>0</v>
      </c>
      <c r="K53">
        <f>IF(ISNA(HLOOKUP($A53,raw_RS!$C$4:$U$16,7,FALSE)),0,HLOOKUP($A53,raw_RS!$C$4:$U$16,7,FALSE))</f>
        <v>0</v>
      </c>
      <c r="L53" t="s">
        <v>992</v>
      </c>
    </row>
    <row r="54" spans="1:12" x14ac:dyDescent="0.2">
      <c r="A54" t="s">
        <v>52</v>
      </c>
      <c r="B54" t="s">
        <v>133</v>
      </c>
      <c r="C54" t="s">
        <v>81</v>
      </c>
      <c r="D54">
        <v>0</v>
      </c>
      <c r="F54">
        <v>0</v>
      </c>
      <c r="H54">
        <f>ROUND(VLOOKUP($A54,etlocal_keys!$N:$R,etlocal_keys!$R$60,FALSE),2)</f>
        <v>6000</v>
      </c>
      <c r="I54">
        <f>IF(ISNA(HLOOKUP($A54,raw_RS!$C$4:$U$16,10,FALSE)),0,HLOOKUP($A54,raw_RS!$C$4:$U$16,10,FALSE))</f>
        <v>0</v>
      </c>
      <c r="J54">
        <v>0</v>
      </c>
      <c r="K54">
        <f>IF(ISNA(HLOOKUP($A54,raw_RS!$C$4:$U$16,7,FALSE)),0,HLOOKUP($A54,raw_RS!$C$4:$U$16,7,FALSE))</f>
        <v>0</v>
      </c>
      <c r="L54" t="s">
        <v>992</v>
      </c>
    </row>
    <row r="55" spans="1:12" x14ac:dyDescent="0.2">
      <c r="A55" t="s">
        <v>148</v>
      </c>
      <c r="B55" t="s">
        <v>149</v>
      </c>
      <c r="C55" t="s">
        <v>81</v>
      </c>
      <c r="D55">
        <v>0</v>
      </c>
      <c r="F55">
        <v>0</v>
      </c>
      <c r="H55">
        <f>ROUND(VLOOKUP($A55,etlocal_keys!$N:$R,etlocal_keys!$R$60,FALSE),2)</f>
        <v>6000</v>
      </c>
      <c r="I55">
        <f>IF(ISNA(HLOOKUP($A55,raw_RS!$C$4:$U$16,10,FALSE)),0,HLOOKUP($A55,raw_RS!$C$4:$U$16,10,FALSE))</f>
        <v>0</v>
      </c>
      <c r="J55">
        <v>0</v>
      </c>
      <c r="K55">
        <f>IF(ISNA(HLOOKUP($A55,raw_RS!$C$4:$U$16,7,FALSE)),0,HLOOKUP($A55,raw_RS!$C$4:$U$16,7,FALSE))</f>
        <v>0</v>
      </c>
      <c r="L55" t="s">
        <v>992</v>
      </c>
    </row>
    <row r="56" spans="1:12" x14ac:dyDescent="0.2">
      <c r="A56" t="s">
        <v>164</v>
      </c>
      <c r="B56" t="s">
        <v>165</v>
      </c>
      <c r="C56" t="s">
        <v>81</v>
      </c>
      <c r="D56">
        <v>0</v>
      </c>
      <c r="F56">
        <v>0</v>
      </c>
      <c r="H56">
        <f>ROUND(VLOOKUP($A56,etlocal_keys!$N:$R,etlocal_keys!$R$60,FALSE),2)</f>
        <v>6000</v>
      </c>
      <c r="I56">
        <f>IF(ISNA(HLOOKUP($A56,raw_RS!$C$4:$U$16,10,FALSE)),0,HLOOKUP($A56,raw_RS!$C$4:$U$16,10,FALSE))</f>
        <v>0</v>
      </c>
      <c r="J56">
        <v>0</v>
      </c>
      <c r="K56">
        <f>IF(ISNA(HLOOKUP($A56,raw_RS!$C$4:$U$16,7,FALSE)),0,HLOOKUP($A56,raw_RS!$C$4:$U$16,7,FALSE))</f>
        <v>0</v>
      </c>
      <c r="L56" t="s">
        <v>992</v>
      </c>
    </row>
    <row r="57" spans="1:12" x14ac:dyDescent="0.2">
      <c r="A57" t="s">
        <v>158</v>
      </c>
      <c r="B57" t="s">
        <v>159</v>
      </c>
      <c r="C57" t="s">
        <v>81</v>
      </c>
      <c r="D57">
        <v>0</v>
      </c>
      <c r="F57">
        <v>0</v>
      </c>
      <c r="H57">
        <f>ROUND(VLOOKUP($A57,etlocal_keys!$N:$R,etlocal_keys!$R$60,FALSE),2)</f>
        <v>7900</v>
      </c>
      <c r="I57">
        <f>IF(ISNA(HLOOKUP($A57,raw_RS!$C$4:$U$16,10,FALSE)),0,HLOOKUP($A57,raw_RS!$C$4:$U$16,10,FALSE))</f>
        <v>0</v>
      </c>
      <c r="J57">
        <v>0</v>
      </c>
      <c r="K57">
        <f>IF(ISNA(HLOOKUP($A57,raw_RS!$C$4:$U$16,7,FALSE)),0,HLOOKUP($A57,raw_RS!$C$4:$U$16,7,FALSE))</f>
        <v>0</v>
      </c>
      <c r="L57" t="s">
        <v>992</v>
      </c>
    </row>
    <row r="58" spans="1:12" x14ac:dyDescent="0.2">
      <c r="A58" t="s">
        <v>162</v>
      </c>
      <c r="B58" t="s">
        <v>163</v>
      </c>
      <c r="C58" t="s">
        <v>81</v>
      </c>
      <c r="D58">
        <v>0</v>
      </c>
      <c r="F58">
        <v>0</v>
      </c>
      <c r="H58">
        <f>ROUND(VLOOKUP($A58,etlocal_keys!$N:$R,etlocal_keys!$R$60,FALSE),2)</f>
        <v>6000</v>
      </c>
      <c r="I58">
        <f>IF(ISNA(HLOOKUP($A58,raw_RS!$C$4:$U$16,10,FALSE)),0,HLOOKUP($A58,raw_RS!$C$4:$U$16,10,FALSE))</f>
        <v>2248.9769999999999</v>
      </c>
      <c r="J58">
        <v>0</v>
      </c>
      <c r="K58">
        <f>IF(ISNA(HLOOKUP($A58,raw_RS!$C$4:$U$16,7,FALSE)),0,HLOOKUP($A58,raw_RS!$C$4:$U$16,7,FALSE))</f>
        <v>2632.2060000000001</v>
      </c>
      <c r="L58" t="s">
        <v>992</v>
      </c>
    </row>
    <row r="59" spans="1:12" x14ac:dyDescent="0.2">
      <c r="A59" t="s">
        <v>156</v>
      </c>
      <c r="B59" t="s">
        <v>157</v>
      </c>
      <c r="C59" t="s">
        <v>81</v>
      </c>
      <c r="D59">
        <v>0</v>
      </c>
      <c r="F59">
        <v>0</v>
      </c>
      <c r="H59">
        <f>ROUND(VLOOKUP($A59,etlocal_keys!$N:$R,etlocal_keys!$R$60,FALSE),2)</f>
        <v>6000</v>
      </c>
      <c r="I59">
        <f>IF(ISNA(HLOOKUP($A59,raw_RS!$C$4:$U$16,10,FALSE)),0,HLOOKUP($A59,raw_RS!$C$4:$U$16,10,FALSE))</f>
        <v>0</v>
      </c>
      <c r="J59">
        <v>0</v>
      </c>
      <c r="K59">
        <f>IF(ISNA(HLOOKUP($A59,raw_RS!$C$4:$U$16,7,FALSE)),0,HLOOKUP($A59,raw_RS!$C$4:$U$16,7,FALSE))</f>
        <v>0</v>
      </c>
      <c r="L59" t="s">
        <v>992</v>
      </c>
    </row>
    <row r="60" spans="1:12" x14ac:dyDescent="0.2">
      <c r="A60" t="s">
        <v>47</v>
      </c>
      <c r="B60" t="s">
        <v>195</v>
      </c>
      <c r="C60" t="s">
        <v>86</v>
      </c>
      <c r="D60">
        <v>0</v>
      </c>
      <c r="E60">
        <v>0</v>
      </c>
      <c r="F60">
        <v>1</v>
      </c>
      <c r="G60">
        <v>0</v>
      </c>
      <c r="I60">
        <f>IF(ISNA(HLOOKUP($A60,raw_RS!$C$2:$U$16,11,FALSE)),0,HLOOKUP($A60,raw_RS!$C$2:$U$16,11,FALSE))</f>
        <v>0</v>
      </c>
      <c r="J60">
        <f>IF(ISNA(HLOOKUP($A60,raw_RS!$C$2:$U$16,6,FALSE)),0,HLOOKUP($A60,raw_RS!$C$2:$U$16,6,FALSE))</f>
        <v>0</v>
      </c>
      <c r="K60">
        <v>0</v>
      </c>
      <c r="L60" t="s">
        <v>453</v>
      </c>
    </row>
    <row r="61" spans="1:12" x14ac:dyDescent="0.2">
      <c r="A61" t="s">
        <v>94</v>
      </c>
      <c r="B61" t="s">
        <v>95</v>
      </c>
      <c r="C61" t="s">
        <v>86</v>
      </c>
      <c r="D61">
        <v>0</v>
      </c>
      <c r="E61">
        <v>0</v>
      </c>
      <c r="G61">
        <v>0</v>
      </c>
      <c r="I61">
        <f>IF(ISNA(HLOOKUP($A61,raw_RS!$C$2:$U$16,11,FALSE)),0,HLOOKUP($A61,raw_RS!$C$2:$U$16,11,FALSE))</f>
        <v>0</v>
      </c>
      <c r="J61">
        <f>IF(ISNA(HLOOKUP($A61,raw_RS!$C$2:$U$16,6,FALSE)),0,HLOOKUP($A61,raw_RS!$C$2:$U$16,6,FALSE))</f>
        <v>0</v>
      </c>
      <c r="K61">
        <v>0</v>
      </c>
      <c r="L61" t="s">
        <v>453</v>
      </c>
    </row>
    <row r="62" spans="1:12" x14ac:dyDescent="0.2">
      <c r="A62" t="s">
        <v>114</v>
      </c>
      <c r="B62" t="s">
        <v>115</v>
      </c>
      <c r="C62" t="s">
        <v>86</v>
      </c>
      <c r="D62">
        <v>0</v>
      </c>
      <c r="E62">
        <v>0</v>
      </c>
      <c r="G62">
        <v>0</v>
      </c>
      <c r="I62">
        <f>IF(ISNA(HLOOKUP($A62,raw_RS!$C$2:$U$16,11,FALSE)),0,HLOOKUP($A62,raw_RS!$C$2:$U$16,11,FALSE))</f>
        <v>0</v>
      </c>
      <c r="J62">
        <f>IF(ISNA(HLOOKUP($A62,raw_RS!$C$2:$U$16,6,FALSE)),0,HLOOKUP($A62,raw_RS!$C$2:$U$16,6,FALSE))</f>
        <v>0</v>
      </c>
      <c r="K62">
        <v>0</v>
      </c>
      <c r="L62" t="s">
        <v>453</v>
      </c>
    </row>
    <row r="63" spans="1:12" x14ac:dyDescent="0.2">
      <c r="A63" t="s">
        <v>92</v>
      </c>
      <c r="B63" t="s">
        <v>93</v>
      </c>
      <c r="C63" t="s">
        <v>86</v>
      </c>
      <c r="D63">
        <v>0</v>
      </c>
      <c r="E63">
        <v>0</v>
      </c>
      <c r="G63">
        <v>0</v>
      </c>
      <c r="I63">
        <f>IF(ISNA(HLOOKUP($A63,raw_RS!$C$2:$U$16,11,FALSE)),0,HLOOKUP($A63,raw_RS!$C$2:$U$16,11,FALSE))</f>
        <v>0</v>
      </c>
      <c r="J63">
        <f>IF(ISNA(HLOOKUP($A63,raw_RS!$C$2:$U$16,6,FALSE)),0,HLOOKUP($A63,raw_RS!$C$2:$U$16,6,FALSE))</f>
        <v>0</v>
      </c>
      <c r="K63">
        <v>0</v>
      </c>
      <c r="L63" t="s">
        <v>453</v>
      </c>
    </row>
    <row r="64" spans="1:12" x14ac:dyDescent="0.2">
      <c r="A64" s="1" t="s">
        <v>429</v>
      </c>
      <c r="B64" t="s">
        <v>1006</v>
      </c>
      <c r="C64" t="s">
        <v>86</v>
      </c>
      <c r="D64">
        <v>0</v>
      </c>
      <c r="E64">
        <v>0</v>
      </c>
      <c r="G64">
        <v>0</v>
      </c>
      <c r="I64">
        <f>IF(ISNA(HLOOKUP($A64,raw_RS!$C$2:$U$16,11,FALSE)),0,HLOOKUP($A64,raw_RS!$C$2:$U$16,11,FALSE))</f>
        <v>0</v>
      </c>
      <c r="J64">
        <f>IF(ISNA(HLOOKUP($A64,raw_RS!$C$2:$U$16,6,FALSE)),0,HLOOKUP($A64,raw_RS!$C$2:$U$16,6,FALSE))</f>
        <v>0</v>
      </c>
      <c r="K64">
        <v>0</v>
      </c>
      <c r="L64" t="s">
        <v>453</v>
      </c>
    </row>
    <row r="65" spans="1:12" x14ac:dyDescent="0.2">
      <c r="A65" t="s">
        <v>112</v>
      </c>
      <c r="B65" t="s">
        <v>113</v>
      </c>
      <c r="C65" t="s">
        <v>86</v>
      </c>
      <c r="D65">
        <v>218</v>
      </c>
      <c r="E65">
        <v>0</v>
      </c>
      <c r="G65">
        <v>0</v>
      </c>
      <c r="I65">
        <f>IF(ISNA(HLOOKUP($A65,raw_RS!$C$2:$U$16,11,FALSE)),0,HLOOKUP($A65,raw_RS!$C$2:$U$16,11,FALSE))</f>
        <v>0</v>
      </c>
      <c r="J65">
        <f>IF(ISNA(HLOOKUP($A65,raw_RS!$C$2:$U$16,6,FALSE)),0,HLOOKUP($A65,raw_RS!$C$2:$U$16,6,FALSE))</f>
        <v>0</v>
      </c>
      <c r="K65">
        <v>0</v>
      </c>
      <c r="L65" t="s">
        <v>453</v>
      </c>
    </row>
    <row r="66" spans="1:12" x14ac:dyDescent="0.2">
      <c r="A66" t="s">
        <v>35</v>
      </c>
      <c r="B66" t="s">
        <v>105</v>
      </c>
      <c r="C66" t="s">
        <v>86</v>
      </c>
      <c r="D66">
        <v>0</v>
      </c>
      <c r="E66">
        <v>0</v>
      </c>
      <c r="G66">
        <v>0</v>
      </c>
      <c r="I66">
        <f>IF(ISNA(HLOOKUP($A66,raw_RS!$C$2:$U$16,11,FALSE)),0,HLOOKUP($A66,raw_RS!$C$2:$U$16,11,FALSE))</f>
        <v>0</v>
      </c>
      <c r="J66">
        <f>IF(ISNA(HLOOKUP($A66,raw_RS!$C$2:$U$16,6,FALSE)),0,HLOOKUP($A66,raw_RS!$C$2:$U$16,6,FALSE))</f>
        <v>0</v>
      </c>
      <c r="K66">
        <v>0</v>
      </c>
      <c r="L66" t="s">
        <v>453</v>
      </c>
    </row>
    <row r="67" spans="1:12" x14ac:dyDescent="0.2">
      <c r="A67" t="s">
        <v>119</v>
      </c>
      <c r="B67" t="s">
        <v>120</v>
      </c>
      <c r="C67" t="s">
        <v>86</v>
      </c>
      <c r="D67">
        <v>0</v>
      </c>
      <c r="E67">
        <v>0</v>
      </c>
      <c r="G67">
        <v>0</v>
      </c>
      <c r="I67">
        <f>IF(ISNA(HLOOKUP($A67,raw_RS!$C$2:$U$16,11,FALSE)),0,HLOOKUP($A67,raw_RS!$C$2:$U$16,11,FALSE))</f>
        <v>0</v>
      </c>
      <c r="J67">
        <f>IF(ISNA(HLOOKUP($A67,raw_RS!$C$2:$U$16,6,FALSE)),0,HLOOKUP($A67,raw_RS!$C$2:$U$16,6,FALSE))</f>
        <v>0</v>
      </c>
      <c r="K67">
        <v>0</v>
      </c>
      <c r="L67" t="s">
        <v>453</v>
      </c>
    </row>
    <row r="68" spans="1:12" x14ac:dyDescent="0.2">
      <c r="A68" t="s">
        <v>136</v>
      </c>
      <c r="B68" t="s">
        <v>137</v>
      </c>
      <c r="C68" t="s">
        <v>86</v>
      </c>
      <c r="D68">
        <v>0</v>
      </c>
      <c r="E68">
        <v>0</v>
      </c>
      <c r="F68">
        <v>1</v>
      </c>
      <c r="G68">
        <v>0</v>
      </c>
      <c r="I68">
        <f>IF(ISNA(HLOOKUP($A68,raw_RS!$C$2:$U$16,11,FALSE)),0,HLOOKUP($A68,raw_RS!$C$2:$U$16,11,FALSE))</f>
        <v>0</v>
      </c>
      <c r="J68">
        <f>IF(ISNA(HLOOKUP($A68,raw_RS!$C$2:$U$16,6,FALSE)),0,HLOOKUP($A68,raw_RS!$C$2:$U$16,6,FALSE))</f>
        <v>0</v>
      </c>
      <c r="K68">
        <v>0</v>
      </c>
      <c r="L68" t="s">
        <v>453</v>
      </c>
    </row>
    <row r="69" spans="1:12" x14ac:dyDescent="0.2">
      <c r="A69" t="s">
        <v>43</v>
      </c>
      <c r="B69" t="s">
        <v>138</v>
      </c>
      <c r="C69" t="s">
        <v>86</v>
      </c>
      <c r="D69">
        <v>3074</v>
      </c>
      <c r="E69">
        <v>0</v>
      </c>
      <c r="F69">
        <v>1</v>
      </c>
      <c r="G69">
        <v>0</v>
      </c>
      <c r="I69">
        <f>IF(ISNA(HLOOKUP($A69,raw_RS!$C$2:$U$16,11,FALSE)),0,HLOOKUP($A69,raw_RS!$C$2:$U$16,11,FALSE))</f>
        <v>34045.83</v>
      </c>
      <c r="J69">
        <f>IF(ISNA(HLOOKUP($A69,raw_RS!$C$2:$U$16,6,FALSE)),0,HLOOKUP($A69,raw_RS!$C$2:$U$16,6,FALSE))</f>
        <v>34045.83</v>
      </c>
      <c r="K69">
        <v>0</v>
      </c>
      <c r="L69" t="s">
        <v>453</v>
      </c>
    </row>
    <row r="70" spans="1:12" x14ac:dyDescent="0.2">
      <c r="A70" t="s">
        <v>44</v>
      </c>
      <c r="B70" t="s">
        <v>139</v>
      </c>
      <c r="C70" t="s">
        <v>86</v>
      </c>
      <c r="D70">
        <v>0</v>
      </c>
      <c r="E70">
        <v>0</v>
      </c>
      <c r="F70">
        <v>1</v>
      </c>
      <c r="G70">
        <v>0</v>
      </c>
      <c r="I70">
        <f>IF(ISNA(HLOOKUP($A70,raw_RS!$C$2:$U$16,11,FALSE)),0,HLOOKUP($A70,raw_RS!$C$2:$U$16,11,FALSE))</f>
        <v>0</v>
      </c>
      <c r="J70">
        <f>IF(ISNA(HLOOKUP($A70,raw_RS!$C$2:$U$16,6,FALSE)),0,HLOOKUP($A70,raw_RS!$C$2:$U$16,6,FALSE))</f>
        <v>0</v>
      </c>
      <c r="K70">
        <v>0</v>
      </c>
      <c r="L70" t="s">
        <v>453</v>
      </c>
    </row>
    <row r="71" spans="1:12" x14ac:dyDescent="0.2">
      <c r="A71" t="s">
        <v>176</v>
      </c>
      <c r="B71" t="s">
        <v>53</v>
      </c>
      <c r="C71" t="s">
        <v>86</v>
      </c>
      <c r="D71">
        <v>0</v>
      </c>
      <c r="E71">
        <v>0</v>
      </c>
      <c r="G71">
        <v>0</v>
      </c>
      <c r="I71">
        <f>IF(ISNA(HLOOKUP($A71,raw_RS!$C$2:$U$16,11,FALSE)),0,HLOOKUP($A71,raw_RS!$C$2:$U$16,11,FALSE))</f>
        <v>0</v>
      </c>
      <c r="J71">
        <f>IF(ISNA(HLOOKUP($A71,raw_RS!$C$2:$U$16,6,FALSE)),0,HLOOKUP($A71,raw_RS!$C$2:$U$16,6,FALSE))</f>
        <v>0</v>
      </c>
      <c r="K71">
        <v>0</v>
      </c>
      <c r="L71" t="s">
        <v>453</v>
      </c>
    </row>
    <row r="72" spans="1:12" x14ac:dyDescent="0.2">
      <c r="A72" t="s">
        <v>177</v>
      </c>
      <c r="B72" t="s">
        <v>178</v>
      </c>
      <c r="C72" t="s">
        <v>86</v>
      </c>
      <c r="D72">
        <v>0</v>
      </c>
      <c r="E72">
        <v>0</v>
      </c>
      <c r="G72">
        <v>0</v>
      </c>
      <c r="I72">
        <f>IF(ISNA(HLOOKUP($A72,raw_RS!$C$2:$U$16,11,FALSE)),0,HLOOKUP($A72,raw_RS!$C$2:$U$16,11,FALSE))</f>
        <v>0</v>
      </c>
      <c r="J72">
        <f>IF(ISNA(HLOOKUP($A72,raw_RS!$C$2:$U$16,6,FALSE)),0,HLOOKUP($A72,raw_RS!$C$2:$U$16,6,FALSE))</f>
        <v>0</v>
      </c>
      <c r="K72">
        <v>0</v>
      </c>
      <c r="L72" t="s">
        <v>453</v>
      </c>
    </row>
    <row r="73" spans="1:12" x14ac:dyDescent="0.2">
      <c r="A73" t="s">
        <v>103</v>
      </c>
      <c r="B73" t="s">
        <v>104</v>
      </c>
      <c r="C73" t="s">
        <v>86</v>
      </c>
      <c r="D73">
        <v>0</v>
      </c>
      <c r="E73">
        <v>0</v>
      </c>
      <c r="F73">
        <v>1</v>
      </c>
      <c r="G73">
        <v>0</v>
      </c>
      <c r="I73">
        <f>IF(ISNA(HLOOKUP($A73,raw_RS!$C$2:$U$16,11,FALSE)),0,HLOOKUP($A73,raw_RS!$C$2:$U$16,11,FALSE))</f>
        <v>0</v>
      </c>
      <c r="J73">
        <f>IF(ISNA(HLOOKUP($A73,raw_RS!$C$2:$U$16,6,FALSE)),0,HLOOKUP($A73,raw_RS!$C$2:$U$16,6,FALSE))</f>
        <v>0</v>
      </c>
      <c r="K73">
        <v>0</v>
      </c>
      <c r="L73" t="s">
        <v>453</v>
      </c>
    </row>
    <row r="74" spans="1:12" x14ac:dyDescent="0.2">
      <c r="A74" t="s">
        <v>197</v>
      </c>
      <c r="B74" t="s">
        <v>198</v>
      </c>
      <c r="C74" t="s">
        <v>86</v>
      </c>
      <c r="D74">
        <v>11</v>
      </c>
      <c r="E74">
        <v>0</v>
      </c>
      <c r="F74">
        <v>1</v>
      </c>
      <c r="G74">
        <v>0</v>
      </c>
      <c r="I74">
        <f>IF(ISNA(HLOOKUP($A74,raw_RS!$C$2:$U$16,11,FALSE)),0,HLOOKUP($A74,raw_RS!$C$2:$U$16,11,FALSE))</f>
        <v>48.765999999999998</v>
      </c>
      <c r="J74">
        <f>IF(ISNA(HLOOKUP($A74,raw_RS!$C$2:$U$16,6,FALSE)),0,HLOOKUP($A74,raw_RS!$C$2:$U$16,6,FALSE))</f>
        <v>48.765999999999998</v>
      </c>
      <c r="K74">
        <v>0</v>
      </c>
      <c r="L74" t="s">
        <v>453</v>
      </c>
    </row>
    <row r="75" spans="1:12" x14ac:dyDescent="0.2">
      <c r="A75" t="s">
        <v>212</v>
      </c>
      <c r="B75" t="s">
        <v>213</v>
      </c>
      <c r="C75" t="s">
        <v>86</v>
      </c>
      <c r="D75">
        <v>0</v>
      </c>
      <c r="E75">
        <v>0</v>
      </c>
      <c r="G75">
        <v>0</v>
      </c>
      <c r="I75">
        <f>IF(ISNA(HLOOKUP($A75,raw_RS!$C$2:$U$16,11,FALSE)),0,HLOOKUP($A75,raw_RS!$C$2:$U$16,11,FALSE))</f>
        <v>0</v>
      </c>
      <c r="J75">
        <f>IF(ISNA(HLOOKUP($A75,raw_RS!$C$2:$U$16,6,FALSE)),0,HLOOKUP($A75,raw_RS!$C$2:$U$16,6,FALSE))</f>
        <v>0</v>
      </c>
      <c r="K75">
        <v>0</v>
      </c>
      <c r="L75" t="s">
        <v>453</v>
      </c>
    </row>
    <row r="76" spans="1:12" x14ac:dyDescent="0.2">
      <c r="A76" t="s">
        <v>84</v>
      </c>
      <c r="B76" t="s">
        <v>85</v>
      </c>
      <c r="C76" t="s">
        <v>86</v>
      </c>
      <c r="D76">
        <v>0</v>
      </c>
      <c r="E76">
        <v>0</v>
      </c>
      <c r="G76">
        <v>0</v>
      </c>
      <c r="I76">
        <f>IF(ISNA(HLOOKUP($A76,raw_RS!$C$2:$U$16,11,FALSE)),0,HLOOKUP($A76,raw_RS!$C$2:$U$16,11,FALSE))</f>
        <v>0</v>
      </c>
      <c r="J76">
        <f>IF(ISNA(HLOOKUP($A76,raw_RS!$C$2:$U$16,6,FALSE)),0,HLOOKUP($A76,raw_RS!$C$2:$U$16,6,FALSE))</f>
        <v>0</v>
      </c>
      <c r="K76">
        <v>0</v>
      </c>
      <c r="L76" t="s">
        <v>453</v>
      </c>
    </row>
    <row r="77" spans="1:12" x14ac:dyDescent="0.2">
      <c r="A77" t="s">
        <v>210</v>
      </c>
      <c r="B77" t="s">
        <v>211</v>
      </c>
      <c r="C77" t="s">
        <v>86</v>
      </c>
      <c r="D77">
        <v>0</v>
      </c>
      <c r="E77">
        <v>0</v>
      </c>
      <c r="G77">
        <v>0</v>
      </c>
      <c r="I77">
        <f>IF(ISNA(HLOOKUP($A77,raw_RS!$C$2:$U$16,11,FALSE)),0,HLOOKUP($A77,raw_RS!$C$2:$U$16,11,FALSE))</f>
        <v>0</v>
      </c>
      <c r="J77">
        <f>IF(ISNA(HLOOKUP($A77,raw_RS!$C$2:$U$16,6,FALSE)),0,HLOOKUP($A77,raw_RS!$C$2:$U$16,6,FALSE))</f>
        <v>0</v>
      </c>
      <c r="K77">
        <v>0</v>
      </c>
      <c r="L77" t="s">
        <v>453</v>
      </c>
    </row>
    <row r="78" spans="1:12" x14ac:dyDescent="0.2">
      <c r="A78" t="s">
        <v>129</v>
      </c>
      <c r="B78" t="s">
        <v>130</v>
      </c>
      <c r="C78" t="s">
        <v>86</v>
      </c>
      <c r="D78">
        <v>0</v>
      </c>
      <c r="E78">
        <v>0</v>
      </c>
      <c r="G78">
        <v>0</v>
      </c>
      <c r="I78">
        <f>IF(ISNA(HLOOKUP($A78,raw_RS!$C$2:$U$16,11,FALSE)),0,HLOOKUP($A78,raw_RS!$C$2:$U$16,11,FALSE))</f>
        <v>0</v>
      </c>
      <c r="J78">
        <f>IF(ISNA(HLOOKUP($A78,raw_RS!$C$2:$U$16,6,FALSE)),0,HLOOKUP($A78,raw_RS!$C$2:$U$16,6,FALSE))</f>
        <v>0</v>
      </c>
      <c r="K78">
        <v>0</v>
      </c>
      <c r="L78" t="s">
        <v>453</v>
      </c>
    </row>
    <row r="79" spans="1:12" x14ac:dyDescent="0.2">
      <c r="A79" t="s">
        <v>185</v>
      </c>
      <c r="B79" t="s">
        <v>186</v>
      </c>
      <c r="C79" t="s">
        <v>86</v>
      </c>
      <c r="D79">
        <v>0</v>
      </c>
      <c r="E79">
        <v>0</v>
      </c>
      <c r="G79">
        <v>0</v>
      </c>
      <c r="I79">
        <f>IF(ISNA(HLOOKUP($A79,raw_RS!$C$2:$U$16,11,FALSE)),0,HLOOKUP($A79,raw_RS!$C$2:$U$16,11,FALSE))</f>
        <v>0</v>
      </c>
      <c r="J79">
        <f>IF(ISNA(HLOOKUP($A79,raw_RS!$C$2:$U$16,6,FALSE)),0,HLOOKUP($A79,raw_RS!$C$2:$U$16,6,FALSE))</f>
        <v>0</v>
      </c>
      <c r="K79">
        <v>0</v>
      </c>
      <c r="L79" t="s">
        <v>453</v>
      </c>
    </row>
    <row r="80" spans="1:12" x14ac:dyDescent="0.2">
      <c r="A80" t="s">
        <v>183</v>
      </c>
      <c r="B80" t="s">
        <v>184</v>
      </c>
      <c r="C80" t="s">
        <v>86</v>
      </c>
      <c r="D80">
        <v>0</v>
      </c>
      <c r="E80">
        <v>0</v>
      </c>
      <c r="G80">
        <v>0</v>
      </c>
      <c r="I80">
        <f>IF(ISNA(HLOOKUP($A80,raw_RS!$C$2:$U$16,11,FALSE)),0,HLOOKUP($A80,raw_RS!$C$2:$U$16,11,FALSE))</f>
        <v>0</v>
      </c>
      <c r="J80">
        <f>IF(ISNA(HLOOKUP($A80,raw_RS!$C$2:$U$16,6,FALSE)),0,HLOOKUP($A80,raw_RS!$C$2:$U$16,6,FALSE))</f>
        <v>0</v>
      </c>
      <c r="K80">
        <v>0</v>
      </c>
      <c r="L80" t="s">
        <v>453</v>
      </c>
    </row>
    <row r="81" spans="1:12" x14ac:dyDescent="0.2">
      <c r="A81" t="s">
        <v>96</v>
      </c>
      <c r="B81" t="s">
        <v>97</v>
      </c>
      <c r="C81" t="s">
        <v>86</v>
      </c>
      <c r="D81">
        <v>0</v>
      </c>
      <c r="E81">
        <v>0</v>
      </c>
      <c r="G81">
        <v>0</v>
      </c>
      <c r="I81">
        <f>IF(ISNA(HLOOKUP($A81,raw_RS!$C$2:$U$16,11,FALSE)),0,HLOOKUP($A81,raw_RS!$C$2:$U$16,11,FALSE))</f>
        <v>0</v>
      </c>
      <c r="J81">
        <f>IF(ISNA(HLOOKUP($A81,raw_RS!$C$2:$U$16,6,FALSE)),0,HLOOKUP($A81,raw_RS!$C$2:$U$16,6,FALSE))</f>
        <v>0</v>
      </c>
      <c r="K81">
        <v>0</v>
      </c>
      <c r="L81" t="s">
        <v>453</v>
      </c>
    </row>
    <row r="82" spans="1:12" x14ac:dyDescent="0.2">
      <c r="A82" t="s">
        <v>34</v>
      </c>
      <c r="B82" t="s">
        <v>182</v>
      </c>
      <c r="C82" t="s">
        <v>86</v>
      </c>
      <c r="D82">
        <v>0</v>
      </c>
      <c r="E82">
        <v>0</v>
      </c>
      <c r="G82">
        <v>0</v>
      </c>
      <c r="I82">
        <f>IF(ISNA(HLOOKUP($A82,raw_RS!$C$2:$U$16,11,FALSE)),0,HLOOKUP($A82,raw_RS!$C$2:$U$16,11,FALSE))</f>
        <v>0</v>
      </c>
      <c r="J82">
        <f>IF(ISNA(HLOOKUP($A82,raw_RS!$C$2:$U$16,6,FALSE)),0,HLOOKUP($A82,raw_RS!$C$2:$U$16,6,FALSE))</f>
        <v>0</v>
      </c>
      <c r="K82">
        <v>0</v>
      </c>
      <c r="L82" t="s">
        <v>453</v>
      </c>
    </row>
    <row r="83" spans="1:12" x14ac:dyDescent="0.2">
      <c r="A83" t="s">
        <v>168</v>
      </c>
      <c r="B83" t="s">
        <v>169</v>
      </c>
      <c r="C83" t="s">
        <v>86</v>
      </c>
      <c r="D83">
        <v>5181</v>
      </c>
      <c r="E83">
        <v>0</v>
      </c>
      <c r="G83">
        <v>0</v>
      </c>
      <c r="I83">
        <f>IF(ISNA(HLOOKUP($A83,raw_RS!$C$2:$U$16,11,FALSE)),0,HLOOKUP($A83,raw_RS!$C$2:$U$16,11,FALSE))</f>
        <v>218624.90700000001</v>
      </c>
      <c r="J83">
        <f>IF(ISNA(HLOOKUP($A83,raw_RS!$C$2:$U$16,6,FALSE)),0,HLOOKUP($A83,raw_RS!$C$2:$U$16,6,FALSE))</f>
        <v>75981.221999999994</v>
      </c>
      <c r="K83">
        <v>0</v>
      </c>
      <c r="L83" t="s">
        <v>453</v>
      </c>
    </row>
    <row r="84" spans="1:12" x14ac:dyDescent="0.2">
      <c r="A84" t="s">
        <v>121</v>
      </c>
      <c r="B84" t="s">
        <v>122</v>
      </c>
      <c r="C84" t="s">
        <v>86</v>
      </c>
      <c r="D84">
        <v>0</v>
      </c>
      <c r="E84">
        <v>0</v>
      </c>
      <c r="G84">
        <v>0</v>
      </c>
      <c r="I84">
        <f>IF(ISNA(HLOOKUP($A84,raw_RS!$C$2:$U$16,11,FALSE)),0,HLOOKUP($A84,raw_RS!$C$2:$U$16,11,FALSE))</f>
        <v>0</v>
      </c>
      <c r="J84">
        <f>IF(ISNA(HLOOKUP($A84,raw_RS!$C$2:$U$16,6,FALSE)),0,HLOOKUP($A84,raw_RS!$C$2:$U$16,6,FALSE))</f>
        <v>0</v>
      </c>
      <c r="K84">
        <v>0</v>
      </c>
      <c r="L84" t="s">
        <v>453</v>
      </c>
    </row>
    <row r="85" spans="1:12" x14ac:dyDescent="0.2">
      <c r="A85" t="s">
        <v>170</v>
      </c>
      <c r="B85" t="s">
        <v>171</v>
      </c>
      <c r="C85" t="s">
        <v>86</v>
      </c>
      <c r="D85">
        <v>0</v>
      </c>
      <c r="E85">
        <v>0</v>
      </c>
      <c r="G85">
        <v>0</v>
      </c>
      <c r="I85">
        <f>IF(ISNA(HLOOKUP($A85,raw_RS!$C$2:$U$16,11,FALSE)),0,HLOOKUP($A85,raw_RS!$C$2:$U$16,11,FALSE))</f>
        <v>0</v>
      </c>
      <c r="J85">
        <f>IF(ISNA(HLOOKUP($A85,raw_RS!$C$2:$U$16,6,FALSE)),0,HLOOKUP($A85,raw_RS!$C$2:$U$16,6,FALSE))</f>
        <v>0</v>
      </c>
      <c r="K85">
        <v>0</v>
      </c>
      <c r="L85" t="s">
        <v>453</v>
      </c>
    </row>
    <row r="86" spans="1:12" x14ac:dyDescent="0.2">
      <c r="A86" t="s">
        <v>214</v>
      </c>
      <c r="B86" t="s">
        <v>215</v>
      </c>
      <c r="C86" t="s">
        <v>86</v>
      </c>
      <c r="D86">
        <v>0</v>
      </c>
      <c r="E86">
        <v>0</v>
      </c>
      <c r="F86">
        <v>1</v>
      </c>
      <c r="G86">
        <v>0</v>
      </c>
      <c r="I86">
        <f>IF(ISNA(HLOOKUP($A86,raw_RS!$C$2:$U$16,11,FALSE)),0,HLOOKUP($A86,raw_RS!$C$2:$U$16,11,FALSE))</f>
        <v>0</v>
      </c>
      <c r="J86">
        <f>IF(ISNA(HLOOKUP($A86,raw_RS!$C$2:$U$16,6,FALSE)),0,HLOOKUP($A86,raw_RS!$C$2:$U$16,6,FALSE))</f>
        <v>0</v>
      </c>
      <c r="K86">
        <v>0</v>
      </c>
      <c r="L86" t="s">
        <v>453</v>
      </c>
    </row>
    <row r="87" spans="1:12" x14ac:dyDescent="0.2">
      <c r="A87" t="s">
        <v>45</v>
      </c>
      <c r="B87" t="s">
        <v>216</v>
      </c>
      <c r="C87" t="s">
        <v>86</v>
      </c>
      <c r="D87">
        <v>398</v>
      </c>
      <c r="E87">
        <v>0</v>
      </c>
      <c r="F87">
        <v>1</v>
      </c>
      <c r="G87">
        <v>0</v>
      </c>
      <c r="I87">
        <f>IF(ISNA(HLOOKUP($A87,raw_RS!$C$2:$U$16,11,FALSE)),0,HLOOKUP($A87,raw_RS!$C$2:$U$16,11,FALSE))</f>
        <v>3233.5630000000001</v>
      </c>
      <c r="J87">
        <f>IF(ISNA(HLOOKUP($A87,raw_RS!$C$2:$U$16,6,FALSE)),0,HLOOKUP($A87,raw_RS!$C$2:$U$16,6,FALSE))</f>
        <v>3233.5630000000001</v>
      </c>
      <c r="K87">
        <v>0</v>
      </c>
      <c r="L87" t="s">
        <v>453</v>
      </c>
    </row>
    <row r="88" spans="1:12" x14ac:dyDescent="0.2">
      <c r="A88" t="s">
        <v>217</v>
      </c>
      <c r="B88" t="s">
        <v>218</v>
      </c>
      <c r="C88" t="s">
        <v>86</v>
      </c>
      <c r="D88">
        <v>0</v>
      </c>
      <c r="E88">
        <v>0</v>
      </c>
      <c r="F88">
        <v>1</v>
      </c>
      <c r="G88">
        <v>0</v>
      </c>
      <c r="I88">
        <f>IF(ISNA(HLOOKUP($A88,raw_RS!$C$2:$U$16,11,FALSE)),0,HLOOKUP($A88,raw_RS!$C$2:$U$16,11,FALSE))</f>
        <v>0</v>
      </c>
      <c r="J88">
        <f>IF(ISNA(HLOOKUP($A88,raw_RS!$C$2:$U$16,6,FALSE)),0,HLOOKUP($A88,raw_RS!$C$2:$U$16,6,FALSE))</f>
        <v>0</v>
      </c>
      <c r="K88">
        <v>0</v>
      </c>
      <c r="L88" t="s">
        <v>453</v>
      </c>
    </row>
    <row r="89" spans="1:12" x14ac:dyDescent="0.2">
      <c r="A89" t="s">
        <v>48</v>
      </c>
      <c r="B89" t="s">
        <v>196</v>
      </c>
      <c r="C89" t="s">
        <v>86</v>
      </c>
      <c r="D89">
        <v>0</v>
      </c>
      <c r="E89">
        <v>0</v>
      </c>
      <c r="F89">
        <v>1</v>
      </c>
      <c r="G89">
        <v>0</v>
      </c>
      <c r="I89">
        <f>IF(ISNA(HLOOKUP($A89,raw_RS!$C$2:$U$16,11,FALSE)),0,HLOOKUP($A89,raw_RS!$C$2:$U$16,11,FALSE))</f>
        <v>0</v>
      </c>
      <c r="J89">
        <f>IF(ISNA(HLOOKUP($A89,raw_RS!$C$2:$U$16,6,FALSE)),0,HLOOKUP($A89,raw_RS!$C$2:$U$16,6,FALSE))</f>
        <v>0</v>
      </c>
      <c r="K89">
        <v>0</v>
      </c>
      <c r="L89" t="s">
        <v>453</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AD0D1-C2F0-AA43-A8CF-5B984BDFBBD8}">
  <sheetPr>
    <tabColor theme="9" tint="0.79998168889431442"/>
  </sheetPr>
  <dimension ref="A1:R89"/>
  <sheetViews>
    <sheetView topLeftCell="A40" zoomScale="110" workbookViewId="0">
      <selection activeCell="E73" sqref="E73"/>
    </sheetView>
  </sheetViews>
  <sheetFormatPr baseColWidth="10" defaultRowHeight="16" x14ac:dyDescent="0.2"/>
  <cols>
    <col min="1" max="1" width="45.1640625" bestFit="1" customWidth="1"/>
    <col min="2" max="2" width="32.83203125" bestFit="1" customWidth="1"/>
    <col min="4" max="4" width="27.33203125" bestFit="1" customWidth="1"/>
    <col min="5" max="5" width="23" bestFit="1" customWidth="1"/>
    <col min="6" max="6" width="26.33203125" bestFit="1" customWidth="1"/>
    <col min="7" max="7" width="22.1640625" bestFit="1" customWidth="1"/>
    <col min="8" max="8" width="16" bestFit="1" customWidth="1"/>
    <col min="9" max="9" width="14.1640625" bestFit="1" customWidth="1"/>
    <col min="10" max="10" width="18.5" bestFit="1" customWidth="1"/>
    <col min="11" max="11" width="13.6640625" bestFit="1" customWidth="1"/>
    <col min="12" max="12" width="13.6640625" customWidth="1"/>
    <col min="13" max="13" width="8.83203125" bestFit="1" customWidth="1"/>
  </cols>
  <sheetData>
    <row r="1" spans="1:14" ht="17" customHeight="1" x14ac:dyDescent="0.2">
      <c r="F1" t="s">
        <v>426</v>
      </c>
      <c r="G1" t="s">
        <v>427</v>
      </c>
      <c r="H1" t="s">
        <v>410</v>
      </c>
      <c r="J1" t="s">
        <v>424</v>
      </c>
      <c r="K1" t="s">
        <v>425</v>
      </c>
    </row>
    <row r="2" spans="1:14" s="2" customFormat="1" x14ac:dyDescent="0.2">
      <c r="A2" s="2" t="s">
        <v>54</v>
      </c>
      <c r="B2" s="2" t="s">
        <v>55</v>
      </c>
      <c r="C2" s="2" t="s">
        <v>56</v>
      </c>
      <c r="D2" s="2" t="s">
        <v>57</v>
      </c>
      <c r="E2" s="2" t="s">
        <v>58</v>
      </c>
      <c r="F2" s="2" t="s">
        <v>59</v>
      </c>
      <c r="G2" s="2" t="s">
        <v>60</v>
      </c>
      <c r="H2" s="2" t="s">
        <v>61</v>
      </c>
      <c r="I2" s="2" t="s">
        <v>62</v>
      </c>
      <c r="J2" s="2" t="s">
        <v>63</v>
      </c>
      <c r="K2" s="2" t="s">
        <v>64</v>
      </c>
      <c r="L2" s="2" t="s">
        <v>219</v>
      </c>
      <c r="M2" s="2" t="s">
        <v>65</v>
      </c>
      <c r="N2" s="3"/>
    </row>
    <row r="3" spans="1:14" x14ac:dyDescent="0.2">
      <c r="A3" t="s">
        <v>66</v>
      </c>
      <c r="B3" t="s">
        <v>67</v>
      </c>
      <c r="C3" t="s">
        <v>68</v>
      </c>
      <c r="H3">
        <f>ROUND(VLOOKUP($A3,etlocal_keys!$N:$R,etlocal_keys!$R$60,FALSE),2)</f>
        <v>4200</v>
      </c>
      <c r="I3">
        <f>IF(ISNA(HLOOKUP($A3,raw_CH!$C$3:$U$16,9,FALSE)),0,HLOOKUP($A3,raw_CH!$C$3:$U$16,9,FALSE))</f>
        <v>0</v>
      </c>
      <c r="J3">
        <f>IF(ISNA(HLOOKUP($A3,raw_CH!$C$3:$U$16,4,FALSE)),0,HLOOKUP($A3,raw_CH!$C$3:$U$16,4,FALSE))</f>
        <v>0</v>
      </c>
      <c r="K3">
        <f>IF(ISNA(HLOOKUP($A3,raw_CH!$C$3:$U$16,7,FALSE)),0,HLOOKUP($A3,raw_CH!$C$3:$U$16,7,FALSE))</f>
        <v>0</v>
      </c>
      <c r="L3" t="s">
        <v>992</v>
      </c>
    </row>
    <row r="4" spans="1:14" x14ac:dyDescent="0.2">
      <c r="A4" t="s">
        <v>71</v>
      </c>
      <c r="B4" t="s">
        <v>72</v>
      </c>
      <c r="C4" t="s">
        <v>68</v>
      </c>
      <c r="H4">
        <f>ROUND(VLOOKUP($A4,etlocal_keys!$N:$R,etlocal_keys!$R$60,FALSE),2)</f>
        <v>3920</v>
      </c>
      <c r="I4">
        <f>IF(ISNA(HLOOKUP($A4,raw_CH!$C$3:$U$16,9,FALSE)),0,HLOOKUP($A4,raw_CH!$C$3:$U$16,9,FALSE))</f>
        <v>0</v>
      </c>
      <c r="J4">
        <f>IF(ISNA(HLOOKUP($A4,raw_CH!$C$3:$U$16,4,FALSE)),0,HLOOKUP($A4,raw_CH!$C$3:$U$16,4,FALSE))</f>
        <v>0</v>
      </c>
      <c r="K4">
        <f>IF(ISNA(HLOOKUP($A4,raw_CH!$C$3:$U$16,7,FALSE)),0,HLOOKUP($A4,raw_CH!$C$3:$U$16,7,FALSE))</f>
        <v>0</v>
      </c>
      <c r="L4" t="s">
        <v>992</v>
      </c>
    </row>
    <row r="5" spans="1:14" x14ac:dyDescent="0.2">
      <c r="A5" t="s">
        <v>69</v>
      </c>
      <c r="B5" t="s">
        <v>70</v>
      </c>
      <c r="C5" t="s">
        <v>68</v>
      </c>
      <c r="H5">
        <f>ROUND(VLOOKUP($A5,etlocal_keys!$N:$R,etlocal_keys!$R$60,FALSE),2)</f>
        <v>6500</v>
      </c>
      <c r="I5">
        <f>IF(ISNA(HLOOKUP($A5,raw_CH!$C$3:$U$16,9,FALSE)),0,HLOOKUP($A5,raw_CH!$C$3:$U$16,9,FALSE))</f>
        <v>0</v>
      </c>
      <c r="J5">
        <f>IF(ISNA(HLOOKUP($A5,raw_CH!$C$3:$U$16,4,FALSE)),0,HLOOKUP($A5,raw_CH!$C$3:$U$16,4,FALSE))</f>
        <v>0</v>
      </c>
      <c r="K5">
        <f>IF(ISNA(HLOOKUP($A5,raw_CH!$C$3:$U$16,7,FALSE)),0,HLOOKUP($A5,raw_CH!$C$3:$U$16,7,FALSE))</f>
        <v>0</v>
      </c>
      <c r="L5" t="s">
        <v>992</v>
      </c>
    </row>
    <row r="6" spans="1:14" x14ac:dyDescent="0.2">
      <c r="A6" t="s">
        <v>32</v>
      </c>
      <c r="B6" t="s">
        <v>87</v>
      </c>
      <c r="C6" t="s">
        <v>68</v>
      </c>
      <c r="H6">
        <f>ROUND(VLOOKUP($A6,etlocal_keys!$N:$R,etlocal_keys!$R$60,FALSE),2)</f>
        <v>5320</v>
      </c>
      <c r="I6">
        <f>IF(ISNA(HLOOKUP($A6,raw_CH!$C$3:$U$16,9,FALSE)),0,HLOOKUP($A6,raw_CH!$C$3:$U$16,9,FALSE))</f>
        <v>0</v>
      </c>
      <c r="J6">
        <f>IF(ISNA(HLOOKUP($A6,raw_CH!$C$3:$U$16,4,FALSE)),0,HLOOKUP($A6,raw_CH!$C$3:$U$16,4,FALSE))</f>
        <v>0</v>
      </c>
      <c r="K6">
        <f>IF(ISNA(HLOOKUP($A6,raw_CH!$C$3:$U$16,7,FALSE)),0,HLOOKUP($A6,raw_CH!$C$3:$U$16,7,FALSE))</f>
        <v>0</v>
      </c>
      <c r="L6" t="s">
        <v>992</v>
      </c>
    </row>
    <row r="7" spans="1:14" x14ac:dyDescent="0.2">
      <c r="A7" t="s">
        <v>36</v>
      </c>
      <c r="B7" t="s">
        <v>116</v>
      </c>
      <c r="C7" t="s">
        <v>68</v>
      </c>
      <c r="H7">
        <f>ROUND(VLOOKUP($A7,etlocal_keys!$N:$R,etlocal_keys!$R$60,FALSE),2)</f>
        <v>4589.25</v>
      </c>
      <c r="I7">
        <f>IF(ISNA(HLOOKUP($A7,raw_CH!$C$3:$U$16,9,FALSE)),0,HLOOKUP($A7,raw_CH!$C$3:$U$16,9,FALSE))</f>
        <v>7228.87</v>
      </c>
      <c r="J7">
        <f>raw_CH!E29</f>
        <v>0</v>
      </c>
      <c r="K7">
        <f>IF(ISNA(HLOOKUP($A7,raw_CH!$C$3:$U$16,7,FALSE)),0,HLOOKUP($A7,raw_CH!$C$3:$U$16,7,FALSE))</f>
        <v>1322.83</v>
      </c>
      <c r="L7" t="s">
        <v>992</v>
      </c>
    </row>
    <row r="8" spans="1:14" x14ac:dyDescent="0.2">
      <c r="A8" t="s">
        <v>117</v>
      </c>
      <c r="B8" t="s">
        <v>118</v>
      </c>
      <c r="C8" t="s">
        <v>68</v>
      </c>
      <c r="H8">
        <f>ROUND(VLOOKUP($A8,etlocal_keys!$N:$R,etlocal_keys!$R$60,FALSE),2)</f>
        <v>4589.25</v>
      </c>
      <c r="I8">
        <f>IF(ISNA(HLOOKUP($A8,raw_CH!$C$3:$U$16,9,FALSE)),0,HLOOKUP($A8,raw_CH!$C$3:$U$16,9,FALSE))</f>
        <v>0</v>
      </c>
      <c r="J8">
        <f>IF(ISNA(HLOOKUP($A8,raw_CH!$C$3:$U$16,4,FALSE)),0,HLOOKUP($A8,raw_CH!$C$3:$U$16,4,FALSE))</f>
        <v>0</v>
      </c>
      <c r="K8">
        <f>IF(ISNA(HLOOKUP($A8,raw_CH!$C$3:$U$16,7,FALSE)),0,HLOOKUP($A8,raw_CH!$C$3:$U$16,7,FALSE))</f>
        <v>0</v>
      </c>
      <c r="L8" t="s">
        <v>992</v>
      </c>
    </row>
    <row r="9" spans="1:14" x14ac:dyDescent="0.2">
      <c r="A9" t="s">
        <v>73</v>
      </c>
      <c r="B9" t="s">
        <v>74</v>
      </c>
      <c r="C9" t="s">
        <v>68</v>
      </c>
      <c r="H9">
        <f>ROUND(VLOOKUP($A9,etlocal_keys!$N:$R,etlocal_keys!$R$60,FALSE),2)</f>
        <v>8500</v>
      </c>
      <c r="I9">
        <f>IF(ISNA(HLOOKUP($A9,raw_CH!$C$3:$U$16,9,FALSE)),0,HLOOKUP($A9,raw_CH!$C$3:$U$16,9,FALSE))</f>
        <v>0</v>
      </c>
      <c r="J9">
        <f>IF(ISNA(HLOOKUP($A9,raw_CH!$C$3:$U$16,4,FALSE)),0,HLOOKUP($A9,raw_CH!$C$3:$U$16,4,FALSE))</f>
        <v>0</v>
      </c>
      <c r="K9">
        <f>IF(ISNA(HLOOKUP($A9,raw_CH!$C$3:$U$16,7,FALSE)),0,HLOOKUP($A9,raw_CH!$C$3:$U$16,7,FALSE))</f>
        <v>0</v>
      </c>
      <c r="L9" t="s">
        <v>992</v>
      </c>
    </row>
    <row r="10" spans="1:14" x14ac:dyDescent="0.2">
      <c r="A10" t="s">
        <v>37</v>
      </c>
      <c r="B10" t="s">
        <v>126</v>
      </c>
      <c r="C10" t="s">
        <v>68</v>
      </c>
      <c r="H10">
        <f>ROUND(VLOOKUP($A10,etlocal_keys!$N:$R,etlocal_keys!$R$60,FALSE),2)</f>
        <v>4589.25</v>
      </c>
      <c r="I10">
        <f>IF(ISNA(HLOOKUP($A10,raw_CH!$C$3:$U$16,9,FALSE)),0,HLOOKUP($A10,raw_CH!$C$3:$U$16,9,FALSE))</f>
        <v>0</v>
      </c>
      <c r="J10">
        <f>IF(ISNA(HLOOKUP($A10,raw_CH!$C$3:$U$16,4,FALSE)),0,HLOOKUP($A10,raw_CH!$C$3:$U$16,4,FALSE))</f>
        <v>0</v>
      </c>
      <c r="K10">
        <f>IF(ISNA(HLOOKUP($A10,raw_CH!$C$3:$U$16,7,FALSE)),0,HLOOKUP($A10,raw_CH!$C$3:$U$16,7,FALSE))</f>
        <v>0</v>
      </c>
      <c r="L10" t="s">
        <v>992</v>
      </c>
    </row>
    <row r="11" spans="1:14" x14ac:dyDescent="0.2">
      <c r="A11" t="s">
        <v>75</v>
      </c>
      <c r="B11" t="s">
        <v>76</v>
      </c>
      <c r="C11" t="s">
        <v>68</v>
      </c>
      <c r="H11">
        <f>ROUND(VLOOKUP($A11,etlocal_keys!$N:$R,etlocal_keys!$R$60,FALSE),2)</f>
        <v>8500</v>
      </c>
      <c r="I11">
        <f>IF(ISNA(HLOOKUP($A11,raw_CH!$C$3:$U$16,9,FALSE)),0,HLOOKUP($A11,raw_CH!$C$3:$U$16,9,FALSE))</f>
        <v>0</v>
      </c>
      <c r="J11">
        <f>IF(ISNA(HLOOKUP($A11,raw_CH!$C$3:$U$16,4,FALSE)),0,HLOOKUP($A11,raw_CH!$C$3:$U$16,4,FALSE))</f>
        <v>0</v>
      </c>
      <c r="K11">
        <f>IF(ISNA(HLOOKUP($A11,raw_CH!$C$3:$U$16,7,FALSE)),0,HLOOKUP($A11,raw_CH!$C$3:$U$16,7,FALSE))</f>
        <v>0</v>
      </c>
      <c r="L11" t="s">
        <v>992</v>
      </c>
    </row>
    <row r="12" spans="1:14" x14ac:dyDescent="0.2">
      <c r="A12" t="s">
        <v>127</v>
      </c>
      <c r="B12" t="s">
        <v>128</v>
      </c>
      <c r="C12" t="s">
        <v>68</v>
      </c>
      <c r="H12">
        <f>ROUND(VLOOKUP($A12,etlocal_keys!$N:$R,etlocal_keys!$R$60,FALSE),2)</f>
        <v>4589.25</v>
      </c>
      <c r="I12">
        <f>IF(ISNA(HLOOKUP($A12,raw_CH!$C$3:$U$16,9,FALSE)),0,HLOOKUP($A12,raw_CH!$C$3:$U$16,9,FALSE))</f>
        <v>0</v>
      </c>
      <c r="J12">
        <f>IF(ISNA(HLOOKUP($A12,raw_CH!$C$3:$U$16,4,FALSE)),0,HLOOKUP($A12,raw_CH!$C$3:$U$16,4,FALSE))</f>
        <v>0</v>
      </c>
      <c r="K12">
        <f>IF(ISNA(HLOOKUP($A12,raw_CH!$C$3:$U$16,7,FALSE)),0,HLOOKUP($A12,raw_CH!$C$3:$U$16,7,FALSE))</f>
        <v>0</v>
      </c>
      <c r="L12" t="s">
        <v>992</v>
      </c>
    </row>
    <row r="13" spans="1:14" x14ac:dyDescent="0.2">
      <c r="A13" t="s">
        <v>41</v>
      </c>
      <c r="B13" t="s">
        <v>77</v>
      </c>
      <c r="C13" t="s">
        <v>68</v>
      </c>
      <c r="H13">
        <f>ROUND(VLOOKUP($A13,etlocal_keys!$N:$R,etlocal_keys!$R$60,FALSE),2)</f>
        <v>2225.39</v>
      </c>
      <c r="I13">
        <f>IF(ISNA(HLOOKUP($A13,raw_CH!$C$3:$U$16,9,FALSE)),0,HLOOKUP($A13,raw_CH!$C$3:$U$16,9,FALSE))</f>
        <v>7807.35</v>
      </c>
      <c r="J13">
        <f>IF(ISNA(HLOOKUP($A13,raw_CH!$C$3:$U$16,4,FALSE)),0,HLOOKUP($A13,raw_CH!$C$3:$U$16,4,FALSE))</f>
        <v>372.31200000000001</v>
      </c>
      <c r="K13">
        <f>IF(ISNA(HLOOKUP($A13,raw_CH!$C$3:$U$16,7,FALSE)),0,HLOOKUP($A13,raw_CH!$C$3:$U$16,7,FALSE))</f>
        <v>3976.01</v>
      </c>
      <c r="L13" t="s">
        <v>992</v>
      </c>
    </row>
    <row r="14" spans="1:14" x14ac:dyDescent="0.2">
      <c r="A14" t="s">
        <v>78</v>
      </c>
      <c r="B14" t="s">
        <v>79</v>
      </c>
      <c r="C14" t="s">
        <v>68</v>
      </c>
      <c r="H14">
        <f>ROUND(VLOOKUP($A14,etlocal_keys!$N:$R,etlocal_keys!$R$60,FALSE),2)</f>
        <v>2225.39</v>
      </c>
      <c r="I14">
        <f>IF(ISNA(HLOOKUP($A14,raw_CH!$C$3:$U$16,9,FALSE)),0,HLOOKUP($A14,raw_CH!$C$3:$U$16,9,FALSE))</f>
        <v>0</v>
      </c>
      <c r="J14">
        <f>IF(ISNA(HLOOKUP($A14,raw_CH!$C$3:$U$16,4,FALSE)),0,HLOOKUP($A14,raw_CH!$C$3:$U$16,4,FALSE))</f>
        <v>0</v>
      </c>
      <c r="K14">
        <f>IF(ISNA(HLOOKUP($A14,raw_CH!$C$3:$U$16,7,FALSE)),0,HLOOKUP($A14,raw_CH!$C$3:$U$16,7,FALSE))</f>
        <v>0</v>
      </c>
      <c r="L14" t="s">
        <v>992</v>
      </c>
    </row>
    <row r="15" spans="1:14" x14ac:dyDescent="0.2">
      <c r="A15" t="s">
        <v>39</v>
      </c>
      <c r="B15" t="s">
        <v>204</v>
      </c>
      <c r="C15" t="s">
        <v>68</v>
      </c>
      <c r="H15">
        <f>ROUND(VLOOKUP($A15,etlocal_keys!$N:$R,etlocal_keys!$R$60,FALSE),2)</f>
        <v>2225.39</v>
      </c>
      <c r="I15">
        <f>IF(ISNA(HLOOKUP($A15,raw_CH!$C$3:$U$16,9,FALSE)),0,HLOOKUP($A15,raw_CH!$C$3:$U$16,9,FALSE))</f>
        <v>47462.71</v>
      </c>
      <c r="J15">
        <f>IF(ISNA(HLOOKUP($A15,raw_CH!$C$3:$U$16,4,FALSE)),0,HLOOKUP($A15,raw_CH!$C$3:$U$16,4,FALSE))</f>
        <v>8752.8960000000006</v>
      </c>
      <c r="K15">
        <f>IF(ISNA(HLOOKUP($A15,raw_CH!$C$3:$U$16,7,FALSE)),0,HLOOKUP($A15,raw_CH!$C$3:$U$16,7,FALSE))</f>
        <v>14961.4</v>
      </c>
      <c r="L15" t="s">
        <v>992</v>
      </c>
    </row>
    <row r="16" spans="1:14" x14ac:dyDescent="0.2">
      <c r="A16" t="s">
        <v>205</v>
      </c>
      <c r="B16" t="s">
        <v>206</v>
      </c>
      <c r="C16" t="s">
        <v>68</v>
      </c>
      <c r="H16">
        <f>ROUND(VLOOKUP($A16,etlocal_keys!$N:$R,etlocal_keys!$R$60,FALSE),2)</f>
        <v>2225.39</v>
      </c>
      <c r="I16">
        <f>IF(ISNA(HLOOKUP($A16,raw_CH!$C$3:$U$16,9,FALSE)),0,HLOOKUP($A16,raw_CH!$C$3:$U$16,9,FALSE))</f>
        <v>0</v>
      </c>
      <c r="J16">
        <f>IF(ISNA(HLOOKUP($A16,raw_CH!$C$3:$U$16,4,FALSE)),0,HLOOKUP($A16,raw_CH!$C$3:$U$16,4,FALSE))</f>
        <v>0</v>
      </c>
      <c r="K16">
        <f>IF(ISNA(HLOOKUP($A16,raw_CH!$C$3:$U$16,7,FALSE)),0,HLOOKUP($A16,raw_CH!$C$3:$U$16,7,FALSE))</f>
        <v>0</v>
      </c>
      <c r="L16" t="s">
        <v>992</v>
      </c>
    </row>
    <row r="17" spans="1:12" x14ac:dyDescent="0.2">
      <c r="A17" t="s">
        <v>191</v>
      </c>
      <c r="B17" t="s">
        <v>192</v>
      </c>
      <c r="C17" t="s">
        <v>68</v>
      </c>
      <c r="H17">
        <f>ROUND(VLOOKUP($A17,etlocal_keys!$N:$R,etlocal_keys!$R$60,FALSE),2)</f>
        <v>5350</v>
      </c>
      <c r="I17">
        <f>IF(ISNA(HLOOKUP($A17,raw_CH!$C$3:$U$16,9,FALSE)),0,HLOOKUP($A17,raw_CH!$C$3:$U$16,9,FALSE))</f>
        <v>0</v>
      </c>
      <c r="J17">
        <f>IF(ISNA(HLOOKUP($A17,raw_CH!$C$3:$U$16,4,FALSE)),0,HLOOKUP($A17,raw_CH!$C$3:$U$16,4,FALSE))</f>
        <v>0</v>
      </c>
      <c r="K17">
        <f>IF(ISNA(HLOOKUP($A17,raw_CH!$C$3:$U$16,7,FALSE)),0,HLOOKUP($A17,raw_CH!$C$3:$U$16,7,FALSE))</f>
        <v>0</v>
      </c>
      <c r="L17" t="s">
        <v>992</v>
      </c>
    </row>
    <row r="18" spans="1:12" x14ac:dyDescent="0.2">
      <c r="A18" t="s">
        <v>193</v>
      </c>
      <c r="B18" t="s">
        <v>194</v>
      </c>
      <c r="C18" t="s">
        <v>68</v>
      </c>
      <c r="H18">
        <f>ROUND(VLOOKUP($A18,etlocal_keys!$N:$R,etlocal_keys!$R$60,FALSE),2)</f>
        <v>5350</v>
      </c>
      <c r="I18">
        <f>IF(ISNA(HLOOKUP($A18,raw_CH!$C$3:$U$16,9,FALSE)),0,HLOOKUP($A18,raw_CH!$C$3:$U$16,9,FALSE))</f>
        <v>0</v>
      </c>
      <c r="J18">
        <f>IF(ISNA(HLOOKUP($A18,raw_CH!$C$3:$U$16,4,FALSE)),0,HLOOKUP($A18,raw_CH!$C$3:$U$16,4,FALSE))</f>
        <v>0</v>
      </c>
      <c r="K18">
        <f>IF(ISNA(HLOOKUP($A18,raw_CH!$C$3:$U$16,7,FALSE)),0,HLOOKUP($A18,raw_CH!$C$3:$U$16,7,FALSE))</f>
        <v>0</v>
      </c>
      <c r="L18" t="s">
        <v>992</v>
      </c>
    </row>
    <row r="19" spans="1:12" x14ac:dyDescent="0.2">
      <c r="A19" t="s">
        <v>187</v>
      </c>
      <c r="B19" t="s">
        <v>188</v>
      </c>
      <c r="C19" t="s">
        <v>68</v>
      </c>
      <c r="H19">
        <f>ROUND(VLOOKUP($A19,etlocal_keys!$N:$R,etlocal_keys!$R$60,FALSE),2)</f>
        <v>2225.39</v>
      </c>
      <c r="I19">
        <f>IF(ISNA(HLOOKUP($A19,raw_CH!$C$3:$U$16,9,FALSE)),0,HLOOKUP($A19,raw_CH!$C$3:$U$16,9,FALSE))</f>
        <v>0</v>
      </c>
      <c r="J19">
        <f>IF(ISNA(HLOOKUP($A19,raw_CH!$C$3:$U$16,4,FALSE)),0,HLOOKUP($A19,raw_CH!$C$3:$U$16,4,FALSE))</f>
        <v>0</v>
      </c>
      <c r="K19">
        <f>IF(ISNA(HLOOKUP($A19,raw_CH!$C$3:$U$16,7,FALSE)),0,HLOOKUP($A19,raw_CH!$C$3:$U$16,7,FALSE))</f>
        <v>0</v>
      </c>
      <c r="L19" t="s">
        <v>992</v>
      </c>
    </row>
    <row r="20" spans="1:12" x14ac:dyDescent="0.2">
      <c r="A20" t="s">
        <v>172</v>
      </c>
      <c r="B20" t="s">
        <v>173</v>
      </c>
      <c r="C20" t="s">
        <v>68</v>
      </c>
      <c r="H20">
        <f>ROUND(VLOOKUP($A20,etlocal_keys!$N:$R,etlocal_keys!$R$60,FALSE),2)</f>
        <v>2225.39</v>
      </c>
      <c r="I20">
        <f>IF(ISNA(HLOOKUP($A20,raw_CH!$C$3:$U$16,9,FALSE)),0,HLOOKUP($A20,raw_CH!$C$3:$U$16,9,FALSE))</f>
        <v>0</v>
      </c>
      <c r="J20">
        <f>IF(ISNA(HLOOKUP($A20,raw_CH!$C$3:$U$16,4,FALSE)),0,HLOOKUP($A20,raw_CH!$C$3:$U$16,4,FALSE))</f>
        <v>0</v>
      </c>
      <c r="K20">
        <f>IF(ISNA(HLOOKUP($A20,raw_CH!$C$3:$U$16,7,FALSE)),0,HLOOKUP($A20,raw_CH!$C$3:$U$16,7,FALSE))</f>
        <v>0</v>
      </c>
      <c r="L20" t="s">
        <v>992</v>
      </c>
    </row>
    <row r="21" spans="1:12" x14ac:dyDescent="0.2">
      <c r="A21" t="s">
        <v>189</v>
      </c>
      <c r="B21" t="s">
        <v>190</v>
      </c>
      <c r="C21" t="s">
        <v>68</v>
      </c>
      <c r="H21">
        <f>ROUND(VLOOKUP($A21,etlocal_keys!$N:$R,etlocal_keys!$R$60,FALSE),2)</f>
        <v>2225.39</v>
      </c>
      <c r="I21">
        <f>IF(ISNA(HLOOKUP($A21,raw_CH!$C$3:$U$16,9,FALSE)),0,HLOOKUP($A21,raw_CH!$C$3:$U$16,9,FALSE))</f>
        <v>0</v>
      </c>
      <c r="J21">
        <f>IF(ISNA(HLOOKUP($A21,raw_CH!$C$3:$U$16,4,FALSE)),0,HLOOKUP($A21,raw_CH!$C$3:$U$16,4,FALSE))</f>
        <v>0</v>
      </c>
      <c r="K21">
        <f>IF(ISNA(HLOOKUP($A21,raw_CH!$C$3:$U$16,7,FALSE)),0,HLOOKUP($A21,raw_CH!$C$3:$U$16,7,FALSE))</f>
        <v>0</v>
      </c>
      <c r="L21" t="s">
        <v>992</v>
      </c>
    </row>
    <row r="22" spans="1:12" x14ac:dyDescent="0.2">
      <c r="A22" t="s">
        <v>174</v>
      </c>
      <c r="B22" t="s">
        <v>175</v>
      </c>
      <c r="C22" t="s">
        <v>68</v>
      </c>
      <c r="H22">
        <f>ROUND(VLOOKUP($A22,etlocal_keys!$N:$R,etlocal_keys!$R$60,FALSE),2)</f>
        <v>2225.39</v>
      </c>
      <c r="I22">
        <f>IF(ISNA(HLOOKUP($A22,raw_CH!$C$3:$U$16,9,FALSE)),0,HLOOKUP($A22,raw_CH!$C$3:$U$16,9,FALSE))</f>
        <v>0</v>
      </c>
      <c r="J22">
        <f>IF(ISNA(HLOOKUP($A22,raw_CH!$C$3:$U$16,4,FALSE)),0,HLOOKUP($A22,raw_CH!$C$3:$U$16,4,FALSE))</f>
        <v>0</v>
      </c>
      <c r="K22">
        <f>IF(ISNA(HLOOKUP($A22,raw_CH!$C$3:$U$16,7,FALSE)),0,HLOOKUP($A22,raw_CH!$C$3:$U$16,7,FALSE))</f>
        <v>0</v>
      </c>
      <c r="L22" t="s">
        <v>992</v>
      </c>
    </row>
    <row r="23" spans="1:12" x14ac:dyDescent="0.2">
      <c r="A23" t="s">
        <v>150</v>
      </c>
      <c r="B23" t="s">
        <v>151</v>
      </c>
      <c r="C23" t="s">
        <v>68</v>
      </c>
      <c r="H23">
        <f>ROUND(VLOOKUP($A23,etlocal_keys!$N:$R,etlocal_keys!$R$60,FALSE),2)</f>
        <v>4589.25</v>
      </c>
      <c r="I23">
        <f>IF(ISNA(HLOOKUP($A23,raw_CH!$C$3:$U$16,9,FALSE)),0,HLOOKUP($A23,raw_CH!$C$3:$U$16,9,FALSE))</f>
        <v>0</v>
      </c>
      <c r="J23">
        <f>IF(ISNA(HLOOKUP($A23,raw_CH!$C$3:$U$16,4,FALSE)),0,HLOOKUP($A23,raw_CH!$C$3:$U$16,4,FALSE))</f>
        <v>0</v>
      </c>
      <c r="K23">
        <f>IF(ISNA(HLOOKUP($A23,raw_CH!$C$3:$U$16,7,FALSE)),0,HLOOKUP($A23,raw_CH!$C$3:$U$16,7,FALSE))</f>
        <v>0</v>
      </c>
      <c r="L23" t="s">
        <v>992</v>
      </c>
    </row>
    <row r="24" spans="1:12" x14ac:dyDescent="0.2">
      <c r="A24" t="s">
        <v>152</v>
      </c>
      <c r="B24" t="s">
        <v>153</v>
      </c>
      <c r="C24" t="s">
        <v>68</v>
      </c>
      <c r="H24">
        <f>ROUND(VLOOKUP($A24,etlocal_keys!$N:$R,etlocal_keys!$R$60,FALSE),2)</f>
        <v>4589.25</v>
      </c>
      <c r="I24">
        <f>IF(ISNA(HLOOKUP($A24,raw_CH!$C$3:$U$16,9,FALSE)),0,HLOOKUP($A24,raw_CH!$C$3:$U$16,9,FALSE))</f>
        <v>0</v>
      </c>
      <c r="J24">
        <f>IF(ISNA(HLOOKUP($A24,raw_CH!$C$3:$U$16,4,FALSE)),0,HLOOKUP($A24,raw_CH!$C$3:$U$16,4,FALSE))</f>
        <v>0</v>
      </c>
      <c r="K24">
        <f>IF(ISNA(HLOOKUP($A24,raw_CH!$C$3:$U$16,7,FALSE)),0,HLOOKUP($A24,raw_CH!$C$3:$U$16,7,FALSE))</f>
        <v>0</v>
      </c>
      <c r="L24" t="s">
        <v>992</v>
      </c>
    </row>
    <row r="25" spans="1:12" x14ac:dyDescent="0.2">
      <c r="A25" t="s">
        <v>154</v>
      </c>
      <c r="B25" t="s">
        <v>155</v>
      </c>
      <c r="C25" t="s">
        <v>68</v>
      </c>
      <c r="H25">
        <f>ROUND(VLOOKUP($A25,etlocal_keys!$N:$R,etlocal_keys!$R$60,FALSE),2)</f>
        <v>4568.8599999999997</v>
      </c>
      <c r="I25">
        <f>IF(ISNA(HLOOKUP($A25,raw_CH!$C$3:$U$16,9,FALSE)),0,HLOOKUP($A25,raw_CH!$C$3:$U$16,9,FALSE))</f>
        <v>0</v>
      </c>
      <c r="J25">
        <f>IF(ISNA(HLOOKUP($A25,raw_CH!$C$3:$U$16,4,FALSE)),0,HLOOKUP($A25,raw_CH!$C$3:$U$16,4,FALSE))</f>
        <v>0</v>
      </c>
      <c r="K25">
        <f>IF(ISNA(HLOOKUP($A25,raw_CH!$C$3:$U$16,7,FALSE)),0,HLOOKUP($A25,raw_CH!$C$3:$U$16,7,FALSE))</f>
        <v>0</v>
      </c>
      <c r="L25" t="s">
        <v>992</v>
      </c>
    </row>
    <row r="26" spans="1:12" x14ac:dyDescent="0.2">
      <c r="A26" t="s">
        <v>160</v>
      </c>
      <c r="B26" t="s">
        <v>161</v>
      </c>
      <c r="C26" t="s">
        <v>68</v>
      </c>
      <c r="H26">
        <f>ROUND(VLOOKUP($A26,etlocal_keys!$N:$R,etlocal_keys!$R$60,FALSE),2)</f>
        <v>8300</v>
      </c>
      <c r="I26">
        <f>IF(ISNA(HLOOKUP($A26,raw_CH!$C$3:$U$16,9,FALSE)),0,HLOOKUP($A26,raw_CH!$C$3:$U$16,9,FALSE))</f>
        <v>0</v>
      </c>
      <c r="J26">
        <f>IF(ISNA(HLOOKUP($A26,raw_CH!$C$3:$U$16,4,FALSE)),0,HLOOKUP($A26,raw_CH!$C$3:$U$16,4,FALSE))</f>
        <v>0</v>
      </c>
      <c r="K26">
        <f>IF(ISNA(HLOOKUP($A26,raw_CH!$C$3:$U$16,7,FALSE)),0,HLOOKUP($A26,raw_CH!$C$3:$U$16,7,FALSE))</f>
        <v>0</v>
      </c>
      <c r="L26" t="s">
        <v>992</v>
      </c>
    </row>
    <row r="27" spans="1:12" x14ac:dyDescent="0.2">
      <c r="A27" t="s">
        <v>166</v>
      </c>
      <c r="B27" t="s">
        <v>167</v>
      </c>
      <c r="C27" t="s">
        <v>68</v>
      </c>
      <c r="H27">
        <f>ROUND(VLOOKUP($A27,etlocal_keys!$N:$R,etlocal_keys!$R$60,FALSE),2)</f>
        <v>2225.39</v>
      </c>
      <c r="I27">
        <f>IF(ISNA(HLOOKUP($A27,raw_CH!$C$3:$U$16,9,FALSE)),0,HLOOKUP($A27,raw_CH!$C$3:$U$16,9,FALSE))</f>
        <v>0</v>
      </c>
      <c r="J27">
        <f>IF(ISNA(HLOOKUP($A27,raw_CH!$C$3:$U$16,4,FALSE)),0,HLOOKUP($A27,raw_CH!$C$3:$U$16,4,FALSE))</f>
        <v>0</v>
      </c>
      <c r="K27">
        <f>IF(ISNA(HLOOKUP($A27,raw_CH!$C$3:$U$16,7,FALSE)),0,HLOOKUP($A27,raw_CH!$C$3:$U$16,7,FALSE))</f>
        <v>0</v>
      </c>
      <c r="L27" t="s">
        <v>992</v>
      </c>
    </row>
    <row r="28" spans="1:12" x14ac:dyDescent="0.2">
      <c r="A28" t="s">
        <v>146</v>
      </c>
      <c r="B28" t="s">
        <v>147</v>
      </c>
      <c r="C28" t="s">
        <v>68</v>
      </c>
      <c r="H28">
        <f>ROUND(VLOOKUP($A28,etlocal_keys!$N:$R,etlocal_keys!$R$60,FALSE),2)</f>
        <v>2225.39</v>
      </c>
      <c r="I28">
        <f>IF(ISNA(HLOOKUP($A28,raw_CH!$C$3:$U$16,9,FALSE)),0,HLOOKUP($A28,raw_CH!$C$3:$U$16,9,FALSE))</f>
        <v>0</v>
      </c>
      <c r="J28">
        <f>IF(ISNA(HLOOKUP($A28,raw_CH!$C$3:$U$16,4,FALSE)),0,HLOOKUP($A28,raw_CH!$C$3:$U$16,4,FALSE))</f>
        <v>0</v>
      </c>
      <c r="K28">
        <f>IF(ISNA(HLOOKUP($A28,raw_CH!$C$3:$U$16,7,FALSE)),0,HLOOKUP($A28,raw_CH!$C$3:$U$16,7,FALSE))</f>
        <v>0</v>
      </c>
      <c r="L28" t="s">
        <v>992</v>
      </c>
    </row>
    <row r="29" spans="1:12" x14ac:dyDescent="0.2">
      <c r="A29" t="s">
        <v>106</v>
      </c>
      <c r="B29" t="s">
        <v>107</v>
      </c>
      <c r="C29" t="s">
        <v>81</v>
      </c>
      <c r="D29">
        <v>0</v>
      </c>
      <c r="F29">
        <v>0</v>
      </c>
      <c r="H29">
        <f>ROUND(VLOOKUP($A29,etlocal_keys!$N:$R,etlocal_keys!$R$60,FALSE),2)</f>
        <v>6000</v>
      </c>
      <c r="I29">
        <f>IF(ISNA(HLOOKUP($A29,raw_CH!$C$4:$U$16,10,FALSE)),0,HLOOKUP($A29,raw_CH!$C$4:$U$16,10,FALSE))</f>
        <v>0</v>
      </c>
      <c r="J29">
        <v>0</v>
      </c>
      <c r="K29">
        <f>IF(ISNA(HLOOKUP($A29,raw_CH!$C$4:$U$16,7,FALSE)),0,HLOOKUP($A29,raw_CH!$C$4:$U$16,7,FALSE))</f>
        <v>0</v>
      </c>
      <c r="L29" t="s">
        <v>992</v>
      </c>
    </row>
    <row r="30" spans="1:12" x14ac:dyDescent="0.2">
      <c r="A30" t="s">
        <v>108</v>
      </c>
      <c r="B30" t="s">
        <v>109</v>
      </c>
      <c r="C30" t="s">
        <v>81</v>
      </c>
      <c r="D30">
        <v>0</v>
      </c>
      <c r="F30">
        <v>0</v>
      </c>
      <c r="H30">
        <f>ROUND(VLOOKUP($A30,etlocal_keys!$N:$R,etlocal_keys!$R$60,FALSE),2)</f>
        <v>6000</v>
      </c>
      <c r="I30">
        <f>IF(ISNA(HLOOKUP($A30,raw_CH!$C$4:$U$16,10,FALSE)),0,HLOOKUP($A30,raw_CH!$C$4:$U$16,10,FALSE))</f>
        <v>0</v>
      </c>
      <c r="J30">
        <v>0</v>
      </c>
      <c r="K30">
        <f>IF(ISNA(HLOOKUP($A30,raw_CH!$C$4:$U$16,7,FALSE)),0,HLOOKUP($A30,raw_CH!$C$4:$U$16,7,FALSE))</f>
        <v>0</v>
      </c>
      <c r="L30" t="s">
        <v>992</v>
      </c>
    </row>
    <row r="31" spans="1:12" x14ac:dyDescent="0.2">
      <c r="A31" t="s">
        <v>110</v>
      </c>
      <c r="B31" t="s">
        <v>111</v>
      </c>
      <c r="C31" t="s">
        <v>81</v>
      </c>
      <c r="D31">
        <v>0</v>
      </c>
      <c r="F31">
        <v>0</v>
      </c>
      <c r="H31">
        <f>ROUND(VLOOKUP($A31,etlocal_keys!$N:$R,etlocal_keys!$R$60,FALSE),2)</f>
        <v>6000</v>
      </c>
      <c r="I31">
        <f>IF(ISNA(HLOOKUP($A31,raw_CH!$C$4:$U$16,10,FALSE)),0,HLOOKUP($A31,raw_CH!$C$4:$U$16,10,FALSE))</f>
        <v>0</v>
      </c>
      <c r="J31">
        <v>0</v>
      </c>
      <c r="K31">
        <f>IF(ISNA(HLOOKUP($A31,raw_CH!$C$4:$U$16,7,FALSE)),0,HLOOKUP($A31,raw_CH!$C$4:$U$16,7,FALSE))</f>
        <v>0</v>
      </c>
      <c r="L31" t="s">
        <v>992</v>
      </c>
    </row>
    <row r="32" spans="1:12" x14ac:dyDescent="0.2">
      <c r="A32" t="s">
        <v>88</v>
      </c>
      <c r="B32" t="s">
        <v>89</v>
      </c>
      <c r="C32" t="s">
        <v>81</v>
      </c>
      <c r="D32">
        <v>0</v>
      </c>
      <c r="F32">
        <v>0</v>
      </c>
      <c r="H32">
        <f>ROUND(VLOOKUP($A32,etlocal_keys!$N:$R,etlocal_keys!$R$60,FALSE),2)</f>
        <v>6000</v>
      </c>
      <c r="I32">
        <f>IF(ISNA(HLOOKUP($A32,raw_CH!$C$4:$U$16,10,FALSE)),0,HLOOKUP($A32,raw_CH!$C$4:$U$16,10,FALSE))</f>
        <v>0</v>
      </c>
      <c r="J32">
        <v>0</v>
      </c>
      <c r="K32">
        <f>IF(ISNA(HLOOKUP($A32,raw_CH!$C$4:$U$16,7,FALSE)),0,HLOOKUP($A32,raw_CH!$C$4:$U$16,7,FALSE))</f>
        <v>0</v>
      </c>
      <c r="L32" t="s">
        <v>992</v>
      </c>
    </row>
    <row r="33" spans="1:12" x14ac:dyDescent="0.2">
      <c r="A33" t="s">
        <v>33</v>
      </c>
      <c r="B33" t="s">
        <v>179</v>
      </c>
      <c r="C33" t="s">
        <v>81</v>
      </c>
      <c r="D33">
        <v>0</v>
      </c>
      <c r="F33">
        <v>0</v>
      </c>
      <c r="H33">
        <f>ROUND(VLOOKUP($A33,etlocal_keys!$N:$R,etlocal_keys!$R$60,FALSE),2)</f>
        <v>6000</v>
      </c>
      <c r="I33">
        <f>IF(ISNA(HLOOKUP($A33,raw_CH!$C$4:$U$16,10,FALSE)),0,HLOOKUP($A33,raw_CH!$C$4:$U$16,10,FALSE))</f>
        <v>0</v>
      </c>
      <c r="J33">
        <v>0</v>
      </c>
      <c r="K33">
        <f>IF(ISNA(HLOOKUP($A33,raw_CH!$C$4:$U$16,7,FALSE)),0,HLOOKUP($A33,raw_CH!$C$4:$U$16,7,FALSE))</f>
        <v>0</v>
      </c>
      <c r="L33" t="s">
        <v>992</v>
      </c>
    </row>
    <row r="34" spans="1:12" x14ac:dyDescent="0.2">
      <c r="A34" t="s">
        <v>140</v>
      </c>
      <c r="B34" t="s">
        <v>141</v>
      </c>
      <c r="C34" t="s">
        <v>81</v>
      </c>
      <c r="D34">
        <v>0</v>
      </c>
      <c r="F34">
        <v>0</v>
      </c>
      <c r="H34">
        <f>ROUND(VLOOKUP($A34,etlocal_keys!$N:$R,etlocal_keys!$R$60,FALSE),2)</f>
        <v>6000</v>
      </c>
      <c r="I34">
        <f>IF(ISNA(HLOOKUP($A34,raw_CH!$C$4:$U$16,10,FALSE)),0,HLOOKUP($A34,raw_CH!$C$4:$U$16,10,FALSE))</f>
        <v>0</v>
      </c>
      <c r="J34">
        <v>0</v>
      </c>
      <c r="K34">
        <f>IF(ISNA(HLOOKUP($A34,raw_CH!$C$4:$U$16,7,FALSE)),0,HLOOKUP($A34,raw_CH!$C$4:$U$16,7,FALSE))</f>
        <v>0</v>
      </c>
      <c r="L34" t="s">
        <v>992</v>
      </c>
    </row>
    <row r="35" spans="1:12" x14ac:dyDescent="0.2">
      <c r="A35" t="s">
        <v>38</v>
      </c>
      <c r="B35" t="s">
        <v>123</v>
      </c>
      <c r="C35" t="s">
        <v>81</v>
      </c>
      <c r="D35">
        <v>0</v>
      </c>
      <c r="F35">
        <v>0</v>
      </c>
      <c r="H35">
        <f>ROUND(VLOOKUP($A35,etlocal_keys!$N:$R,etlocal_keys!$R$60,FALSE),2)</f>
        <v>6000</v>
      </c>
      <c r="I35">
        <f>IF(ISNA(HLOOKUP($A35,raw_CH!$C$4:$U$16,10,FALSE)),0,HLOOKUP($A35,raw_CH!$C$4:$U$16,10,FALSE))</f>
        <v>2630.72</v>
      </c>
      <c r="J35">
        <v>0</v>
      </c>
      <c r="K35">
        <f>IF(ISNA(HLOOKUP($A35,raw_CH!$C$4:$U$16,7,FALSE)),0,HLOOKUP($A35,raw_CH!$C$4:$U$16,7,FALSE))</f>
        <v>2288.73</v>
      </c>
      <c r="L35" t="s">
        <v>992</v>
      </c>
    </row>
    <row r="36" spans="1:12" x14ac:dyDescent="0.2">
      <c r="A36" t="s">
        <v>40</v>
      </c>
      <c r="B36" t="s">
        <v>207</v>
      </c>
      <c r="C36" t="s">
        <v>81</v>
      </c>
      <c r="D36">
        <v>0</v>
      </c>
      <c r="F36">
        <v>0</v>
      </c>
      <c r="H36">
        <f>ROUND(VLOOKUP($A36,etlocal_keys!$N:$R,etlocal_keys!$R$60,FALSE),2)</f>
        <v>6000</v>
      </c>
      <c r="I36">
        <f>IF(ISNA(HLOOKUP($A36,raw_CH!$C$4:$U$16,10,FALSE)),0,HLOOKUP($A36,raw_CH!$C$4:$U$16,10,FALSE))</f>
        <v>0</v>
      </c>
      <c r="J36">
        <v>0</v>
      </c>
      <c r="K36">
        <f>IF(ISNA(HLOOKUP($A36,raw_CH!$C$4:$U$16,7,FALSE)),0,HLOOKUP($A36,raw_CH!$C$4:$U$16,7,FALSE))</f>
        <v>0</v>
      </c>
      <c r="L36" t="s">
        <v>992</v>
      </c>
    </row>
    <row r="37" spans="1:12" x14ac:dyDescent="0.2">
      <c r="A37" t="s">
        <v>42</v>
      </c>
      <c r="B37" t="s">
        <v>80</v>
      </c>
      <c r="C37" t="s">
        <v>81</v>
      </c>
      <c r="D37">
        <v>0</v>
      </c>
      <c r="F37">
        <v>0</v>
      </c>
      <c r="H37">
        <f>ROUND(VLOOKUP($A37,etlocal_keys!$N:$R,etlocal_keys!$R$60,FALSE),2)</f>
        <v>6000</v>
      </c>
      <c r="I37">
        <f>IF(ISNA(HLOOKUP($A37,raw_CH!$C$4:$U$16,10,FALSE)),0,HLOOKUP($A37,raw_CH!$C$4:$U$16,10,FALSE))</f>
        <v>0</v>
      </c>
      <c r="J37">
        <v>0</v>
      </c>
      <c r="K37">
        <f>IF(ISNA(HLOOKUP($A37,raw_CH!$C$4:$U$16,7,FALSE)),0,HLOOKUP($A37,raw_CH!$C$4:$U$16,7,FALSE))</f>
        <v>0</v>
      </c>
      <c r="L37" t="s">
        <v>992</v>
      </c>
    </row>
    <row r="38" spans="1:12" x14ac:dyDescent="0.2">
      <c r="A38" t="s">
        <v>142</v>
      </c>
      <c r="B38" t="s">
        <v>143</v>
      </c>
      <c r="C38" t="s">
        <v>81</v>
      </c>
      <c r="D38">
        <v>0</v>
      </c>
      <c r="F38">
        <v>0</v>
      </c>
      <c r="H38">
        <f>ROUND(VLOOKUP($A38,etlocal_keys!$N:$R,etlocal_keys!$R$60,FALSE),2)</f>
        <v>6000</v>
      </c>
      <c r="I38">
        <f>IF(ISNA(HLOOKUP($A38,raw_CH!$C$4:$U$16,10,FALSE)),0,HLOOKUP($A38,raw_CH!$C$4:$U$16,10,FALSE))</f>
        <v>0</v>
      </c>
      <c r="J38">
        <v>0</v>
      </c>
      <c r="K38">
        <f>IF(ISNA(HLOOKUP($A38,raw_CH!$C$4:$U$16,7,FALSE)),0,HLOOKUP($A38,raw_CH!$C$4:$U$16,7,FALSE))</f>
        <v>0</v>
      </c>
      <c r="L38" t="s">
        <v>992</v>
      </c>
    </row>
    <row r="39" spans="1:12" x14ac:dyDescent="0.2">
      <c r="A39" t="s">
        <v>90</v>
      </c>
      <c r="B39" t="s">
        <v>91</v>
      </c>
      <c r="C39" t="s">
        <v>81</v>
      </c>
      <c r="D39">
        <v>0</v>
      </c>
      <c r="F39">
        <v>0</v>
      </c>
      <c r="H39">
        <f>ROUND(VLOOKUP($A39,etlocal_keys!$N:$R,etlocal_keys!$R$60,FALSE),2)</f>
        <v>6000</v>
      </c>
      <c r="I39">
        <f>IF(ISNA(HLOOKUP($A39,raw_CH!$C$4:$U$16,10,FALSE)),0,HLOOKUP($A39,raw_CH!$C$4:$U$16,10,FALSE))</f>
        <v>0</v>
      </c>
      <c r="J39">
        <v>0</v>
      </c>
      <c r="K39">
        <f>IF(ISNA(HLOOKUP($A39,raw_CH!$C$4:$U$16,7,FALSE)),0,HLOOKUP($A39,raw_CH!$C$4:$U$16,7,FALSE))</f>
        <v>0</v>
      </c>
      <c r="L39" t="s">
        <v>992</v>
      </c>
    </row>
    <row r="40" spans="1:12" x14ac:dyDescent="0.2">
      <c r="A40" t="s">
        <v>180</v>
      </c>
      <c r="B40" t="s">
        <v>181</v>
      </c>
      <c r="C40" t="s">
        <v>81</v>
      </c>
      <c r="D40">
        <v>0</v>
      </c>
      <c r="F40">
        <v>0</v>
      </c>
      <c r="H40">
        <f>ROUND(VLOOKUP($A40,etlocal_keys!$N:$R,etlocal_keys!$R$60,FALSE),2)</f>
        <v>6000</v>
      </c>
      <c r="I40">
        <f>IF(ISNA(HLOOKUP($A40,raw_CH!$C$4:$U$16,10,FALSE)),0,HLOOKUP($A40,raw_CH!$C$4:$U$16,10,FALSE))</f>
        <v>0</v>
      </c>
      <c r="J40">
        <v>0</v>
      </c>
      <c r="K40">
        <f>IF(ISNA(HLOOKUP($A40,raw_CH!$C$4:$U$16,7,FALSE)),0,HLOOKUP($A40,raw_CH!$C$4:$U$16,7,FALSE))</f>
        <v>0</v>
      </c>
      <c r="L40" t="s">
        <v>992</v>
      </c>
    </row>
    <row r="41" spans="1:12" x14ac:dyDescent="0.2">
      <c r="A41" t="s">
        <v>144</v>
      </c>
      <c r="B41" t="s">
        <v>145</v>
      </c>
      <c r="C41" t="s">
        <v>81</v>
      </c>
      <c r="D41">
        <v>0</v>
      </c>
      <c r="F41">
        <v>0</v>
      </c>
      <c r="H41">
        <f>ROUND(VLOOKUP($A41,etlocal_keys!$N:$R,etlocal_keys!$R$60,FALSE),2)</f>
        <v>6000</v>
      </c>
      <c r="I41">
        <f>IF(ISNA(HLOOKUP($A41,raw_CH!$C$4:$U$16,10,FALSE)),0,HLOOKUP($A41,raw_CH!$C$4:$U$16,10,FALSE))</f>
        <v>0</v>
      </c>
      <c r="J41">
        <v>0</v>
      </c>
      <c r="K41">
        <f>IF(ISNA(HLOOKUP($A41,raw_CH!$C$4:$U$16,7,FALSE)),0,HLOOKUP($A41,raw_CH!$C$4:$U$16,7,FALSE))</f>
        <v>0</v>
      </c>
      <c r="L41" t="s">
        <v>992</v>
      </c>
    </row>
    <row r="42" spans="1:12" x14ac:dyDescent="0.2">
      <c r="A42" t="s">
        <v>124</v>
      </c>
      <c r="B42" t="s">
        <v>125</v>
      </c>
      <c r="C42" t="s">
        <v>81</v>
      </c>
      <c r="D42">
        <v>0</v>
      </c>
      <c r="F42">
        <v>0</v>
      </c>
      <c r="H42">
        <f>ROUND(VLOOKUP($A42,etlocal_keys!$N:$R,etlocal_keys!$R$60,FALSE),2)</f>
        <v>6000</v>
      </c>
      <c r="I42">
        <f>IF(ISNA(HLOOKUP($A42,raw_CH!$C$4:$U$16,10,FALSE)),0,HLOOKUP($A42,raw_CH!$C$4:$U$16,10,FALSE))</f>
        <v>0</v>
      </c>
      <c r="J42">
        <v>0</v>
      </c>
      <c r="K42">
        <f>IF(ISNA(HLOOKUP($A42,raw_CH!$C$4:$U$16,7,FALSE)),0,HLOOKUP($A42,raw_CH!$C$4:$U$16,7,FALSE))</f>
        <v>0</v>
      </c>
      <c r="L42" t="s">
        <v>992</v>
      </c>
    </row>
    <row r="43" spans="1:12" x14ac:dyDescent="0.2">
      <c r="A43" t="s">
        <v>208</v>
      </c>
      <c r="B43" t="s">
        <v>209</v>
      </c>
      <c r="C43" t="s">
        <v>81</v>
      </c>
      <c r="D43">
        <v>0</v>
      </c>
      <c r="F43">
        <v>0</v>
      </c>
      <c r="H43">
        <f>ROUND(VLOOKUP($A43,etlocal_keys!$N:$R,etlocal_keys!$R$60,FALSE),2)</f>
        <v>6000</v>
      </c>
      <c r="I43">
        <f>IF(ISNA(HLOOKUP($A43,raw_CH!$C$4:$U$16,10,FALSE)),0,HLOOKUP($A43,raw_CH!$C$4:$U$16,10,FALSE))</f>
        <v>0</v>
      </c>
      <c r="J43">
        <v>0</v>
      </c>
      <c r="K43">
        <f>IF(ISNA(HLOOKUP($A43,raw_CH!$C$4:$U$16,7,FALSE)),0,HLOOKUP($A43,raw_CH!$C$4:$U$16,7,FALSE))</f>
        <v>0</v>
      </c>
      <c r="L43" t="s">
        <v>992</v>
      </c>
    </row>
    <row r="44" spans="1:12" x14ac:dyDescent="0.2">
      <c r="A44" t="s">
        <v>82</v>
      </c>
      <c r="B44" t="s">
        <v>83</v>
      </c>
      <c r="C44" t="s">
        <v>81</v>
      </c>
      <c r="D44">
        <v>0</v>
      </c>
      <c r="F44">
        <v>0</v>
      </c>
      <c r="H44">
        <f>ROUND(VLOOKUP($A44,etlocal_keys!$N:$R,etlocal_keys!$R$60,FALSE),2)</f>
        <v>6000</v>
      </c>
      <c r="I44">
        <f>IF(ISNA(HLOOKUP($A44,raw_CH!$C$4:$U$16,10,FALSE)),0,HLOOKUP($A44,raw_CH!$C$4:$U$16,10,FALSE))</f>
        <v>0</v>
      </c>
      <c r="J44">
        <v>0</v>
      </c>
      <c r="K44">
        <f>IF(ISNA(HLOOKUP($A44,raw_CH!$C$4:$U$16,7,FALSE)),0,HLOOKUP($A44,raw_CH!$C$4:$U$16,7,FALSE))</f>
        <v>0</v>
      </c>
      <c r="L44" t="s">
        <v>992</v>
      </c>
    </row>
    <row r="45" spans="1:12" x14ac:dyDescent="0.2">
      <c r="A45" t="s">
        <v>49</v>
      </c>
      <c r="B45" t="s">
        <v>98</v>
      </c>
      <c r="C45" t="s">
        <v>81</v>
      </c>
      <c r="D45">
        <v>0</v>
      </c>
      <c r="F45">
        <v>0</v>
      </c>
      <c r="H45">
        <f>ROUND(VLOOKUP($A45,etlocal_keys!$N:$R,etlocal_keys!$R$60,FALSE),2)</f>
        <v>6000</v>
      </c>
      <c r="I45">
        <f>IF(ISNA(HLOOKUP($A45,raw_CH!$C$4:$U$16,10,FALSE)),0,HLOOKUP($A45,raw_CH!$C$4:$U$16,10,FALSE))</f>
        <v>0</v>
      </c>
      <c r="J45">
        <v>0</v>
      </c>
      <c r="K45">
        <f>IF(ISNA(HLOOKUP($A45,raw_CH!$C$4:$U$16,7,FALSE)),0,HLOOKUP($A45,raw_CH!$C$4:$U$16,7,FALSE))</f>
        <v>0</v>
      </c>
      <c r="L45" t="s">
        <v>992</v>
      </c>
    </row>
    <row r="46" spans="1:12" x14ac:dyDescent="0.2">
      <c r="A46" t="s">
        <v>99</v>
      </c>
      <c r="B46" t="s">
        <v>100</v>
      </c>
      <c r="C46" t="s">
        <v>81</v>
      </c>
      <c r="D46">
        <v>0</v>
      </c>
      <c r="F46">
        <v>0</v>
      </c>
      <c r="H46">
        <f>ROUND(VLOOKUP($A46,etlocal_keys!$N:$R,etlocal_keys!$R$60,FALSE),2)</f>
        <v>6000</v>
      </c>
      <c r="I46">
        <f>IF(ISNA(HLOOKUP($A46,raw_CH!$C$4:$U$16,10,FALSE)),0,HLOOKUP($A46,raw_CH!$C$4:$U$16,10,FALSE))</f>
        <v>0</v>
      </c>
      <c r="J46">
        <v>0</v>
      </c>
      <c r="K46">
        <f>IF(ISNA(HLOOKUP($A46,raw_CH!$C$4:$U$16,7,FALSE)),0,HLOOKUP($A46,raw_CH!$C$4:$U$16,7,FALSE))</f>
        <v>0</v>
      </c>
      <c r="L46" t="s">
        <v>992</v>
      </c>
    </row>
    <row r="47" spans="1:12" x14ac:dyDescent="0.2">
      <c r="A47" t="s">
        <v>101</v>
      </c>
      <c r="B47" t="s">
        <v>102</v>
      </c>
      <c r="C47" t="s">
        <v>81</v>
      </c>
      <c r="D47">
        <v>0</v>
      </c>
      <c r="F47">
        <v>0</v>
      </c>
      <c r="H47">
        <f>ROUND(VLOOKUP($A47,etlocal_keys!$N:$R,etlocal_keys!$R$60,FALSE),2)</f>
        <v>6000</v>
      </c>
      <c r="I47">
        <f>IF(ISNA(HLOOKUP($A47,raw_CH!$C$4:$U$16,10,FALSE)),0,HLOOKUP($A47,raw_CH!$C$4:$U$16,10,FALSE))</f>
        <v>0</v>
      </c>
      <c r="J47">
        <v>0</v>
      </c>
      <c r="K47">
        <f>IF(ISNA(HLOOKUP($A47,raw_CH!$C$4:$U$16,7,FALSE)),0,HLOOKUP($A47,raw_CH!$C$4:$U$16,7,FALSE))</f>
        <v>0</v>
      </c>
      <c r="L47" t="s">
        <v>992</v>
      </c>
    </row>
    <row r="48" spans="1:12" x14ac:dyDescent="0.2">
      <c r="A48" t="s">
        <v>46</v>
      </c>
      <c r="B48" t="s">
        <v>199</v>
      </c>
      <c r="C48" t="s">
        <v>81</v>
      </c>
      <c r="D48">
        <v>0</v>
      </c>
      <c r="F48">
        <v>0</v>
      </c>
      <c r="H48">
        <f>ROUND(VLOOKUP($A48,etlocal_keys!$N:$R,etlocal_keys!$R$60,FALSE),2)</f>
        <v>795.05</v>
      </c>
      <c r="I48">
        <f>IF(ISNA(HLOOKUP($A48,raw_CH!$C$4:$U$16,10,FALSE)),0,HLOOKUP($A48,raw_CH!$C$4:$U$16,10,FALSE))</f>
        <v>0</v>
      </c>
      <c r="J48">
        <v>0</v>
      </c>
      <c r="K48">
        <f>IF(ISNA(HLOOKUP($A48,raw_CH!$C$4:$U$16,7,FALSE)),0,HLOOKUP($A48,raw_CH!$C$4:$U$16,7,FALSE))</f>
        <v>0</v>
      </c>
      <c r="L48" t="s">
        <v>992</v>
      </c>
    </row>
    <row r="49" spans="1:12" x14ac:dyDescent="0.2">
      <c r="A49" t="s">
        <v>200</v>
      </c>
      <c r="B49" t="s">
        <v>201</v>
      </c>
      <c r="C49" t="s">
        <v>81</v>
      </c>
      <c r="D49">
        <v>0</v>
      </c>
      <c r="F49">
        <v>0</v>
      </c>
      <c r="H49">
        <f>ROUND(VLOOKUP($A49,etlocal_keys!$N:$R,etlocal_keys!$R$60,FALSE),2)</f>
        <v>795.05</v>
      </c>
      <c r="I49">
        <f>IF(ISNA(HLOOKUP($A49,raw_CH!$C$4:$U$16,10,FALSE)),0,HLOOKUP($A49,raw_CH!$C$4:$U$16,10,FALSE))</f>
        <v>0</v>
      </c>
      <c r="J49">
        <v>0</v>
      </c>
      <c r="K49">
        <f>IF(ISNA(HLOOKUP($A49,raw_CH!$C$4:$U$16,7,FALSE)),0,HLOOKUP($A49,raw_CH!$C$4:$U$16,7,FALSE))</f>
        <v>0</v>
      </c>
      <c r="L49" t="s">
        <v>992</v>
      </c>
    </row>
    <row r="50" spans="1:12" x14ac:dyDescent="0.2">
      <c r="A50" t="s">
        <v>202</v>
      </c>
      <c r="B50" t="s">
        <v>203</v>
      </c>
      <c r="C50" t="s">
        <v>81</v>
      </c>
      <c r="D50">
        <v>0</v>
      </c>
      <c r="F50">
        <v>0</v>
      </c>
      <c r="H50">
        <f>ROUND(VLOOKUP($A50,etlocal_keys!$N:$R,etlocal_keys!$R$60,FALSE),2)</f>
        <v>795.05</v>
      </c>
      <c r="I50">
        <f>IF(ISNA(HLOOKUP($A50,raw_CH!$C$4:$U$16,10,FALSE)),0,HLOOKUP($A50,raw_CH!$C$4:$U$16,10,FALSE))</f>
        <v>0</v>
      </c>
      <c r="J50">
        <v>0</v>
      </c>
      <c r="K50">
        <f>IF(ISNA(HLOOKUP($A50,raw_CH!$C$4:$U$16,7,FALSE)),0,HLOOKUP($A50,raw_CH!$C$4:$U$16,7,FALSE))</f>
        <v>0</v>
      </c>
      <c r="L50" t="s">
        <v>992</v>
      </c>
    </row>
    <row r="51" spans="1:12" x14ac:dyDescent="0.2">
      <c r="A51" t="s">
        <v>50</v>
      </c>
      <c r="B51" t="s">
        <v>131</v>
      </c>
      <c r="C51" t="s">
        <v>81</v>
      </c>
      <c r="D51">
        <v>0</v>
      </c>
      <c r="F51">
        <v>0</v>
      </c>
      <c r="H51">
        <f>ROUND(VLOOKUP($A51,etlocal_keys!$N:$R,etlocal_keys!$R$60,FALSE),2)</f>
        <v>6000</v>
      </c>
      <c r="I51">
        <f>IF(ISNA(HLOOKUP($A51,raw_CH!$C$4:$U$16,10,FALSE)),0,HLOOKUP($A51,raw_CH!$C$4:$U$16,10,FALSE))</f>
        <v>0</v>
      </c>
      <c r="J51">
        <v>0</v>
      </c>
      <c r="K51">
        <f>IF(ISNA(HLOOKUP($A51,raw_CH!$C$4:$U$16,7,FALSE)),0,HLOOKUP($A51,raw_CH!$C$4:$U$16,7,FALSE))</f>
        <v>0</v>
      </c>
      <c r="L51" t="s">
        <v>992</v>
      </c>
    </row>
    <row r="52" spans="1:12" x14ac:dyDescent="0.2">
      <c r="A52" t="s">
        <v>51</v>
      </c>
      <c r="B52" t="s">
        <v>132</v>
      </c>
      <c r="C52" t="s">
        <v>81</v>
      </c>
      <c r="D52">
        <v>0</v>
      </c>
      <c r="F52">
        <v>0</v>
      </c>
      <c r="H52">
        <f>ROUND(VLOOKUP($A52,etlocal_keys!$N:$R,etlocal_keys!$R$60,FALSE),2)</f>
        <v>6000</v>
      </c>
      <c r="I52">
        <f>IF(ISNA(HLOOKUP($A52,raw_CH!$C$4:$U$16,10,FALSE)),0,HLOOKUP($A52,raw_CH!$C$4:$U$16,10,FALSE))</f>
        <v>0</v>
      </c>
      <c r="J52">
        <v>0</v>
      </c>
      <c r="K52">
        <f>IF(ISNA(HLOOKUP($A52,raw_CH!$C$4:$U$16,7,FALSE)),0,HLOOKUP($A52,raw_CH!$C$4:$U$16,7,FALSE))</f>
        <v>0</v>
      </c>
      <c r="L52" t="s">
        <v>992</v>
      </c>
    </row>
    <row r="53" spans="1:12" x14ac:dyDescent="0.2">
      <c r="A53" t="s">
        <v>134</v>
      </c>
      <c r="B53" t="s">
        <v>135</v>
      </c>
      <c r="C53" t="s">
        <v>81</v>
      </c>
      <c r="D53">
        <v>0</v>
      </c>
      <c r="F53">
        <v>0</v>
      </c>
      <c r="H53">
        <f>ROUND(VLOOKUP($A53,etlocal_keys!$N:$R,etlocal_keys!$R$60,FALSE),2)</f>
        <v>6000</v>
      </c>
      <c r="I53">
        <f>IF(ISNA(HLOOKUP($A53,raw_CH!$C$4:$U$16,10,FALSE)),0,HLOOKUP($A53,raw_CH!$C$4:$U$16,10,FALSE))</f>
        <v>0</v>
      </c>
      <c r="J53">
        <v>0</v>
      </c>
      <c r="K53">
        <f>IF(ISNA(HLOOKUP($A53,raw_CH!$C$4:$U$16,7,FALSE)),0,HLOOKUP($A53,raw_CH!$C$4:$U$16,7,FALSE))</f>
        <v>0</v>
      </c>
      <c r="L53" t="s">
        <v>992</v>
      </c>
    </row>
    <row r="54" spans="1:12" x14ac:dyDescent="0.2">
      <c r="A54" t="s">
        <v>52</v>
      </c>
      <c r="B54" t="s">
        <v>133</v>
      </c>
      <c r="C54" t="s">
        <v>81</v>
      </c>
      <c r="D54">
        <v>0</v>
      </c>
      <c r="F54">
        <v>0</v>
      </c>
      <c r="H54">
        <f>ROUND(VLOOKUP($A54,etlocal_keys!$N:$R,etlocal_keys!$R$60,FALSE),2)</f>
        <v>6000</v>
      </c>
      <c r="I54">
        <f>IF(ISNA(HLOOKUP($A54,raw_CH!$C$4:$U$16,10,FALSE)),0,HLOOKUP($A54,raw_CH!$C$4:$U$16,10,FALSE))</f>
        <v>0</v>
      </c>
      <c r="J54">
        <v>0</v>
      </c>
      <c r="K54">
        <f>IF(ISNA(HLOOKUP($A54,raw_CH!$C$4:$U$16,7,FALSE)),0,HLOOKUP($A54,raw_CH!$C$4:$U$16,7,FALSE))</f>
        <v>0</v>
      </c>
      <c r="L54" t="s">
        <v>992</v>
      </c>
    </row>
    <row r="55" spans="1:12" x14ac:dyDescent="0.2">
      <c r="A55" t="s">
        <v>148</v>
      </c>
      <c r="B55" t="s">
        <v>149</v>
      </c>
      <c r="C55" t="s">
        <v>81</v>
      </c>
      <c r="D55">
        <v>0</v>
      </c>
      <c r="F55">
        <v>0</v>
      </c>
      <c r="H55">
        <f>ROUND(VLOOKUP($A55,etlocal_keys!$N:$R,etlocal_keys!$R$60,FALSE),2)</f>
        <v>6000</v>
      </c>
      <c r="I55">
        <f>IF(ISNA(HLOOKUP($A55,raw_CH!$C$4:$U$16,10,FALSE)),0,HLOOKUP($A55,raw_CH!$C$4:$U$16,10,FALSE))</f>
        <v>0</v>
      </c>
      <c r="J55">
        <v>0</v>
      </c>
      <c r="K55">
        <f>IF(ISNA(HLOOKUP($A55,raw_CH!$C$4:$U$16,7,FALSE)),0,HLOOKUP($A55,raw_CH!$C$4:$U$16,7,FALSE))</f>
        <v>0</v>
      </c>
      <c r="L55" t="s">
        <v>992</v>
      </c>
    </row>
    <row r="56" spans="1:12" x14ac:dyDescent="0.2">
      <c r="A56" t="s">
        <v>164</v>
      </c>
      <c r="B56" t="s">
        <v>165</v>
      </c>
      <c r="C56" t="s">
        <v>81</v>
      </c>
      <c r="D56">
        <v>0</v>
      </c>
      <c r="F56">
        <v>0</v>
      </c>
      <c r="H56">
        <f>ROUND(VLOOKUP($A56,etlocal_keys!$N:$R,etlocal_keys!$R$60,FALSE),2)</f>
        <v>6000</v>
      </c>
      <c r="I56">
        <f>IF(ISNA(HLOOKUP($A56,raw_CH!$C$4:$U$16,10,FALSE)),0,HLOOKUP($A56,raw_CH!$C$4:$U$16,10,FALSE))</f>
        <v>0</v>
      </c>
      <c r="J56">
        <v>0</v>
      </c>
      <c r="K56">
        <f>IF(ISNA(HLOOKUP($A56,raw_CH!$C$4:$U$16,7,FALSE)),0,HLOOKUP($A56,raw_CH!$C$4:$U$16,7,FALSE))</f>
        <v>0</v>
      </c>
      <c r="L56" t="s">
        <v>992</v>
      </c>
    </row>
    <row r="57" spans="1:12" x14ac:dyDescent="0.2">
      <c r="A57" t="s">
        <v>158</v>
      </c>
      <c r="B57" t="s">
        <v>159</v>
      </c>
      <c r="C57" t="s">
        <v>81</v>
      </c>
      <c r="D57">
        <v>0</v>
      </c>
      <c r="F57">
        <v>0</v>
      </c>
      <c r="H57">
        <f>ROUND(VLOOKUP($A57,etlocal_keys!$N:$R,etlocal_keys!$R$60,FALSE),2)</f>
        <v>7900</v>
      </c>
      <c r="I57">
        <f>IF(ISNA(HLOOKUP($A57,raw_CH!$C$4:$U$16,10,FALSE)),0,HLOOKUP($A57,raw_CH!$C$4:$U$16,10,FALSE))</f>
        <v>0</v>
      </c>
      <c r="J57">
        <v>0</v>
      </c>
      <c r="K57">
        <f>IF(ISNA(HLOOKUP($A57,raw_CH!$C$4:$U$16,7,FALSE)),0,HLOOKUP($A57,raw_CH!$C$4:$U$16,7,FALSE))</f>
        <v>0</v>
      </c>
      <c r="L57" t="s">
        <v>992</v>
      </c>
    </row>
    <row r="58" spans="1:12" x14ac:dyDescent="0.2">
      <c r="A58" t="s">
        <v>162</v>
      </c>
      <c r="B58" t="s">
        <v>163</v>
      </c>
      <c r="C58" t="s">
        <v>81</v>
      </c>
      <c r="D58">
        <v>0</v>
      </c>
      <c r="F58">
        <v>0</v>
      </c>
      <c r="H58">
        <f>ROUND(VLOOKUP($A58,etlocal_keys!$N:$R,etlocal_keys!$R$60,FALSE),2)</f>
        <v>6000</v>
      </c>
      <c r="I58">
        <f>IF(ISNA(HLOOKUP($A58,raw_CH!$C$4:$U$16,10,FALSE)),0,HLOOKUP($A58,raw_CH!$C$4:$U$16,10,FALSE))</f>
        <v>0</v>
      </c>
      <c r="J58">
        <v>0</v>
      </c>
      <c r="K58">
        <f>IF(ISNA(HLOOKUP($A58,raw_CH!$C$4:$U$16,7,FALSE)),0,HLOOKUP($A58,raw_CH!$C$4:$U$16,7,FALSE))</f>
        <v>0</v>
      </c>
      <c r="L58" t="s">
        <v>992</v>
      </c>
    </row>
    <row r="59" spans="1:12" x14ac:dyDescent="0.2">
      <c r="A59" t="s">
        <v>156</v>
      </c>
      <c r="B59" t="s">
        <v>157</v>
      </c>
      <c r="C59" t="s">
        <v>81</v>
      </c>
      <c r="D59">
        <v>0</v>
      </c>
      <c r="F59">
        <v>0</v>
      </c>
      <c r="H59">
        <f>ROUND(VLOOKUP($A59,etlocal_keys!$N:$R,etlocal_keys!$R$60,FALSE),2)</f>
        <v>6000</v>
      </c>
      <c r="I59">
        <f>IF(ISNA(HLOOKUP($A59,raw_CH!$C$4:$U$16,10,FALSE)),0,HLOOKUP($A59,raw_CH!$C$4:$U$16,10,FALSE))</f>
        <v>0</v>
      </c>
      <c r="J59">
        <v>0</v>
      </c>
      <c r="K59">
        <f>IF(ISNA(HLOOKUP($A59,raw_CH!$C$4:$U$16,7,FALSE)),0,HLOOKUP($A59,raw_CH!$C$4:$U$16,7,FALSE))</f>
        <v>0</v>
      </c>
      <c r="L59" t="s">
        <v>992</v>
      </c>
    </row>
    <row r="60" spans="1:12" x14ac:dyDescent="0.2">
      <c r="A60" t="s">
        <v>47</v>
      </c>
      <c r="B60" t="s">
        <v>195</v>
      </c>
      <c r="C60" t="s">
        <v>86</v>
      </c>
      <c r="D60">
        <v>0</v>
      </c>
      <c r="E60">
        <v>0</v>
      </c>
      <c r="F60">
        <v>1</v>
      </c>
      <c r="G60">
        <v>0</v>
      </c>
      <c r="I60">
        <f>IF(ISNA(HLOOKUP($A60,raw_CH!$C$2:$U$16,11,FALSE)),0,HLOOKUP($A60,raw_CH!$C$2:$U$16,11,FALSE))</f>
        <v>0</v>
      </c>
      <c r="J60">
        <f>IF(ISNA(HLOOKUP($A60,raw_CH!$C$2:$U$16,6,FALSE)),0,HLOOKUP($A60,raw_CH!$C$2:$U$16,6,FALSE))</f>
        <v>0</v>
      </c>
      <c r="K60">
        <v>0</v>
      </c>
      <c r="L60" t="s">
        <v>453</v>
      </c>
    </row>
    <row r="61" spans="1:12" x14ac:dyDescent="0.2">
      <c r="A61" t="s">
        <v>94</v>
      </c>
      <c r="B61" t="s">
        <v>95</v>
      </c>
      <c r="C61" t="s">
        <v>86</v>
      </c>
      <c r="D61">
        <v>0</v>
      </c>
      <c r="E61">
        <v>0</v>
      </c>
      <c r="G61">
        <v>0</v>
      </c>
      <c r="I61">
        <f>IF(ISNA(HLOOKUP($A61,raw_CH!$C$2:$U$16,11,FALSE)),0,HLOOKUP($A61,raw_CH!$C$2:$U$16,11,FALSE))</f>
        <v>0</v>
      </c>
      <c r="J61">
        <f>IF(ISNA(HLOOKUP($A61,raw_CH!$C$2:$U$16,6,FALSE)),0,HLOOKUP($A61,raw_CH!$C$2:$U$16,6,FALSE))</f>
        <v>0</v>
      </c>
      <c r="K61">
        <v>0</v>
      </c>
      <c r="L61" t="s">
        <v>453</v>
      </c>
    </row>
    <row r="62" spans="1:12" x14ac:dyDescent="0.2">
      <c r="A62" t="s">
        <v>114</v>
      </c>
      <c r="B62" t="s">
        <v>115</v>
      </c>
      <c r="C62" t="s">
        <v>86</v>
      </c>
      <c r="D62">
        <v>0</v>
      </c>
      <c r="E62">
        <v>0</v>
      </c>
      <c r="G62">
        <v>0</v>
      </c>
      <c r="I62">
        <f>IF(ISNA(HLOOKUP($A62,raw_CH!$C$2:$U$16,11,FALSE)),0,HLOOKUP($A62,raw_CH!$C$2:$U$16,11,FALSE))</f>
        <v>0</v>
      </c>
      <c r="J62">
        <f>IF(ISNA(HLOOKUP($A62,raw_CH!$C$2:$U$16,6,FALSE)),0,HLOOKUP($A62,raw_CH!$C$2:$U$16,6,FALSE))</f>
        <v>0</v>
      </c>
      <c r="K62">
        <v>0</v>
      </c>
      <c r="L62" t="s">
        <v>453</v>
      </c>
    </row>
    <row r="63" spans="1:12" x14ac:dyDescent="0.2">
      <c r="A63" t="s">
        <v>92</v>
      </c>
      <c r="B63" t="s">
        <v>93</v>
      </c>
      <c r="C63" t="s">
        <v>86</v>
      </c>
      <c r="D63">
        <v>0</v>
      </c>
      <c r="E63">
        <v>0</v>
      </c>
      <c r="G63">
        <v>0</v>
      </c>
      <c r="I63">
        <f>IF(ISNA(HLOOKUP($A63,raw_CH!$C$2:$U$16,11,FALSE)),0,HLOOKUP($A63,raw_CH!$C$2:$U$16,11,FALSE))</f>
        <v>0</v>
      </c>
      <c r="J63">
        <f>IF(ISNA(HLOOKUP($A63,raw_CH!$C$2:$U$16,6,FALSE)),0,HLOOKUP($A63,raw_CH!$C$2:$U$16,6,FALSE))</f>
        <v>0</v>
      </c>
      <c r="K63">
        <v>0</v>
      </c>
      <c r="L63" t="s">
        <v>453</v>
      </c>
    </row>
    <row r="64" spans="1:12" x14ac:dyDescent="0.2">
      <c r="A64" s="1" t="s">
        <v>429</v>
      </c>
      <c r="B64" t="s">
        <v>1006</v>
      </c>
      <c r="C64" t="s">
        <v>86</v>
      </c>
      <c r="D64">
        <v>0</v>
      </c>
      <c r="E64">
        <v>0</v>
      </c>
      <c r="G64">
        <v>0</v>
      </c>
      <c r="I64">
        <f>IF(ISNA(HLOOKUP($A64,raw_CH!$C$2:$U$16,11,FALSE)),0,HLOOKUP($A64,raw_CH!$C$2:$U$16,11,FALSE))</f>
        <v>0</v>
      </c>
      <c r="J64">
        <f>IF(ISNA(HLOOKUP($A64,raw_CH!$C$2:$U$16,6,FALSE)),0,HLOOKUP($A64,raw_CH!$C$2:$U$16,6,FALSE))</f>
        <v>0</v>
      </c>
      <c r="K64">
        <v>0</v>
      </c>
      <c r="L64" t="s">
        <v>453</v>
      </c>
    </row>
    <row r="65" spans="1:18" x14ac:dyDescent="0.2">
      <c r="A65" t="s">
        <v>112</v>
      </c>
      <c r="B65" t="s">
        <v>113</v>
      </c>
      <c r="C65" t="s">
        <v>86</v>
      </c>
      <c r="D65">
        <v>0</v>
      </c>
      <c r="E65">
        <v>0</v>
      </c>
      <c r="G65">
        <v>0</v>
      </c>
      <c r="I65">
        <f>IF(ISNA(HLOOKUP($A65,raw_CH!$C$2:$U$16,11,FALSE)),0,HLOOKUP($A65,raw_CH!$C$2:$U$16,11,FALSE))</f>
        <v>5.68</v>
      </c>
      <c r="J65">
        <f>IF(ISNA(HLOOKUP($A65,raw_CH!$C$2:$U$16,6,FALSE)),0,HLOOKUP($A65,raw_CH!$C$2:$U$16,6,FALSE))</f>
        <v>1385.136</v>
      </c>
      <c r="K65">
        <v>0</v>
      </c>
      <c r="L65" t="s">
        <v>453</v>
      </c>
    </row>
    <row r="66" spans="1:18" x14ac:dyDescent="0.2">
      <c r="A66" t="s">
        <v>35</v>
      </c>
      <c r="B66" t="s">
        <v>105</v>
      </c>
      <c r="C66" t="s">
        <v>86</v>
      </c>
      <c r="D66">
        <v>0</v>
      </c>
      <c r="E66">
        <v>0</v>
      </c>
      <c r="G66">
        <v>0</v>
      </c>
      <c r="I66">
        <f>IF(ISNA(HLOOKUP($A66,raw_CH!$C$2:$U$16,11,FALSE)),0,HLOOKUP($A66,raw_CH!$C$2:$U$16,11,FALSE))</f>
        <v>112.37</v>
      </c>
      <c r="J66">
        <f>IF(ISNA(HLOOKUP($A66,raw_CH!$C$2:$U$16,6,FALSE)),0,HLOOKUP($A66,raw_CH!$C$2:$U$16,6,FALSE))</f>
        <v>37.692</v>
      </c>
      <c r="K66">
        <v>0</v>
      </c>
      <c r="L66" t="s">
        <v>453</v>
      </c>
    </row>
    <row r="67" spans="1:18" x14ac:dyDescent="0.2">
      <c r="A67" t="s">
        <v>119</v>
      </c>
      <c r="B67" t="s">
        <v>120</v>
      </c>
      <c r="C67" t="s">
        <v>86</v>
      </c>
      <c r="D67">
        <v>0</v>
      </c>
      <c r="E67">
        <v>0</v>
      </c>
      <c r="G67">
        <v>0</v>
      </c>
      <c r="I67">
        <f>IF(ISNA(HLOOKUP($A67,raw_CH!$C$2:$U$16,11,FALSE)),0,HLOOKUP($A67,raw_CH!$C$2:$U$16,11,FALSE))</f>
        <v>0</v>
      </c>
      <c r="J67">
        <f>IF(ISNA(HLOOKUP($A67,raw_CH!$C$2:$U$16,6,FALSE)),0,HLOOKUP($A67,raw_CH!$C$2:$U$16,6,FALSE))</f>
        <v>0</v>
      </c>
      <c r="K67">
        <v>0</v>
      </c>
      <c r="L67" t="s">
        <v>453</v>
      </c>
    </row>
    <row r="68" spans="1:18" x14ac:dyDescent="0.2">
      <c r="A68" t="s">
        <v>136</v>
      </c>
      <c r="B68" t="s">
        <v>137</v>
      </c>
      <c r="C68" t="s">
        <v>86</v>
      </c>
      <c r="D68">
        <v>0</v>
      </c>
      <c r="E68">
        <v>0</v>
      </c>
      <c r="F68">
        <v>1</v>
      </c>
      <c r="G68">
        <v>0</v>
      </c>
      <c r="I68">
        <f>IF(ISNA(HLOOKUP($A68,raw_CH!$C$2:$U$16,11,FALSE)),0,HLOOKUP($A68,raw_CH!$C$2:$U$16,11,FALSE))</f>
        <v>0</v>
      </c>
      <c r="J68">
        <f>IF(ISNA(HLOOKUP($A68,raw_CH!$C$2:$U$16,6,FALSE)),0,HLOOKUP($A68,raw_CH!$C$2:$U$16,6,FALSE))</f>
        <v>0</v>
      </c>
      <c r="K68">
        <v>0</v>
      </c>
      <c r="L68" t="s">
        <v>453</v>
      </c>
    </row>
    <row r="69" spans="1:18" x14ac:dyDescent="0.2">
      <c r="A69" t="s">
        <v>43</v>
      </c>
      <c r="B69" t="s">
        <v>138</v>
      </c>
      <c r="C69" t="s">
        <v>86</v>
      </c>
      <c r="D69">
        <f>5419+6641</f>
        <v>12060</v>
      </c>
      <c r="E69">
        <v>0</v>
      </c>
      <c r="F69">
        <v>1</v>
      </c>
      <c r="G69">
        <v>0</v>
      </c>
      <c r="I69" s="13">
        <f>IF(ISNA(HLOOKUP($A$69,raw_CH!$C$2:$U$16,11,FALSE)),0,HLOOKUP($A$69,raw_CH!$C$2:$U$16,11,FALSE))*$D69/SUM($D$69:$D$70)</f>
        <v>130092.49772351318</v>
      </c>
      <c r="J69" s="13">
        <f>IF(ISNA(HLOOKUP($A$69,raw_CH!$C$2:$U$16,6,FALSE)),0,HLOOKUP($A$69,raw_CH!$C$2:$U$16,6,FALSE))*D69/SUM($D$69:$D$70)</f>
        <v>9850.8321953525028</v>
      </c>
      <c r="K69">
        <v>0</v>
      </c>
      <c r="L69" t="s">
        <v>453</v>
      </c>
      <c r="R69" s="5" t="s">
        <v>1020</v>
      </c>
    </row>
    <row r="70" spans="1:18" x14ac:dyDescent="0.2">
      <c r="A70" t="s">
        <v>44</v>
      </c>
      <c r="B70" t="s">
        <v>139</v>
      </c>
      <c r="C70" t="s">
        <v>86</v>
      </c>
      <c r="D70">
        <v>635</v>
      </c>
      <c r="E70">
        <v>0</v>
      </c>
      <c r="F70">
        <v>1</v>
      </c>
      <c r="G70">
        <v>0</v>
      </c>
      <c r="I70" s="13">
        <f>IF(ISNA(HLOOKUP($A$69,raw_CH!$C$2:$U$16,11,FALSE)),0,HLOOKUP($A$69,raw_CH!$C$2:$U$16,11,FALSE))*$D70/SUM($D$69:$D$70)</f>
        <v>6849.8122764868058</v>
      </c>
      <c r="J70" s="13">
        <f>IF(ISNA(HLOOKUP($A$69,raw_CH!$C$2:$U$16,6,FALSE)),0,HLOOKUP($A$69,raw_CH!$C$2:$U$16,6,FALSE))*D70/SUM($D$69:$D$70)</f>
        <v>518.67980464749905</v>
      </c>
      <c r="K70">
        <v>0</v>
      </c>
      <c r="L70" t="s">
        <v>453</v>
      </c>
    </row>
    <row r="71" spans="1:18" x14ac:dyDescent="0.2">
      <c r="A71" t="s">
        <v>176</v>
      </c>
      <c r="B71" t="s">
        <v>53</v>
      </c>
      <c r="C71" t="s">
        <v>86</v>
      </c>
      <c r="D71">
        <v>2930</v>
      </c>
      <c r="E71">
        <v>0</v>
      </c>
      <c r="G71">
        <v>0</v>
      </c>
      <c r="I71">
        <f>IF(ISNA(HLOOKUP($A71,raw_CH!$C$2:$U$16,11,FALSE)),0,HLOOKUP($A71,raw_CH!$C$2:$U$16,11,FALSE))</f>
        <v>288192</v>
      </c>
      <c r="J71">
        <f>IF(ISNA(HLOOKUP($A71,raw_CH!$C$2:$U$16,6,FALSE)),0,HLOOKUP($A71,raw_CH!$C$2:$U$16,6,FALSE))</f>
        <v>0</v>
      </c>
      <c r="K71">
        <v>0</v>
      </c>
      <c r="L71" t="s">
        <v>453</v>
      </c>
      <c r="R71">
        <v>136942.31</v>
      </c>
    </row>
    <row r="72" spans="1:18" x14ac:dyDescent="0.2">
      <c r="A72" t="s">
        <v>177</v>
      </c>
      <c r="B72" t="s">
        <v>178</v>
      </c>
      <c r="C72" t="s">
        <v>86</v>
      </c>
      <c r="D72">
        <v>0</v>
      </c>
      <c r="E72">
        <v>0</v>
      </c>
      <c r="G72">
        <v>0</v>
      </c>
      <c r="I72">
        <f>IF(ISNA(HLOOKUP($A72,raw_CH!$C$2:$U$16,11,FALSE)),0,HLOOKUP($A72,raw_CH!$C$2:$U$16,11,FALSE))</f>
        <v>0</v>
      </c>
      <c r="J72">
        <f>IF(ISNA(HLOOKUP($A72,raw_CH!$C$2:$U$16,6,FALSE)),0,HLOOKUP($A72,raw_CH!$C$2:$U$16,6,FALSE))</f>
        <v>0</v>
      </c>
      <c r="K72">
        <v>0</v>
      </c>
      <c r="L72" t="s">
        <v>453</v>
      </c>
    </row>
    <row r="73" spans="1:18" x14ac:dyDescent="0.2">
      <c r="A73" t="s">
        <v>103</v>
      </c>
      <c r="B73" t="s">
        <v>104</v>
      </c>
      <c r="C73" t="s">
        <v>86</v>
      </c>
      <c r="D73">
        <v>0</v>
      </c>
      <c r="E73">
        <v>0</v>
      </c>
      <c r="F73">
        <v>1</v>
      </c>
      <c r="G73">
        <v>0</v>
      </c>
      <c r="I73">
        <f>IF(ISNA(HLOOKUP($A73,raw_CH!$C$2:$U$16,11,FALSE)),0,HLOOKUP($A73,raw_CH!$C$2:$U$16,11,FALSE))</f>
        <v>0</v>
      </c>
      <c r="J73">
        <f>IF(ISNA(HLOOKUP($A73,raw_CH!$C$2:$U$16,6,FALSE)),0,HLOOKUP($A73,raw_CH!$C$2:$U$16,6,FALSE))</f>
        <v>0</v>
      </c>
      <c r="K73">
        <v>0</v>
      </c>
      <c r="L73" t="s">
        <v>453</v>
      </c>
    </row>
    <row r="74" spans="1:18" x14ac:dyDescent="0.2">
      <c r="A74" t="s">
        <v>197</v>
      </c>
      <c r="B74" t="s">
        <v>198</v>
      </c>
      <c r="C74" t="s">
        <v>86</v>
      </c>
      <c r="D74">
        <v>0</v>
      </c>
      <c r="E74">
        <v>0</v>
      </c>
      <c r="F74">
        <v>1</v>
      </c>
      <c r="G74">
        <v>0</v>
      </c>
      <c r="I74">
        <f>IF(ISNA(HLOOKUP($A74,raw_CH!$C$2:$U$16,11,FALSE)),0,HLOOKUP($A74,raw_CH!$C$2:$U$16,11,FALSE))</f>
        <v>7839.62</v>
      </c>
      <c r="J74">
        <f>IF(ISNA(HLOOKUP($A74,raw_CH!$C$2:$U$16,6,FALSE)),0,HLOOKUP($A74,raw_CH!$C$2:$U$16,6,FALSE))</f>
        <v>7839.6120000000001</v>
      </c>
      <c r="K74">
        <v>0</v>
      </c>
      <c r="L74" t="s">
        <v>453</v>
      </c>
    </row>
    <row r="75" spans="1:18" x14ac:dyDescent="0.2">
      <c r="A75" t="s">
        <v>212</v>
      </c>
      <c r="B75" t="s">
        <v>213</v>
      </c>
      <c r="C75" t="s">
        <v>86</v>
      </c>
      <c r="D75">
        <v>0</v>
      </c>
      <c r="E75">
        <v>0</v>
      </c>
      <c r="G75">
        <v>0</v>
      </c>
      <c r="I75">
        <f>IF(ISNA(HLOOKUP($A75,raw_CH!$C$2:$U$16,11,FALSE)),0,HLOOKUP($A75,raw_CH!$C$2:$U$16,11,FALSE))</f>
        <v>0</v>
      </c>
      <c r="J75">
        <f>IF(ISNA(HLOOKUP($A75,raw_CH!$C$2:$U$16,6,FALSE)),0,HLOOKUP($A75,raw_CH!$C$2:$U$16,6,FALSE))</f>
        <v>0</v>
      </c>
      <c r="K75">
        <v>0</v>
      </c>
      <c r="L75" t="s">
        <v>453</v>
      </c>
    </row>
    <row r="76" spans="1:18" x14ac:dyDescent="0.2">
      <c r="A76" t="s">
        <v>84</v>
      </c>
      <c r="B76" t="s">
        <v>85</v>
      </c>
      <c r="C76" t="s">
        <v>86</v>
      </c>
      <c r="D76">
        <v>0</v>
      </c>
      <c r="E76">
        <v>0</v>
      </c>
      <c r="G76">
        <v>0</v>
      </c>
      <c r="I76">
        <f>IF(ISNA(HLOOKUP($A76,raw_CH!$C$2:$U$16,11,FALSE)),0,HLOOKUP($A76,raw_CH!$C$2:$U$16,11,FALSE))</f>
        <v>0</v>
      </c>
      <c r="J76">
        <f>IF(ISNA(HLOOKUP($A76,raw_CH!$C$2:$U$16,6,FALSE)),0,HLOOKUP($A76,raw_CH!$C$2:$U$16,6,FALSE))</f>
        <v>0</v>
      </c>
      <c r="K76">
        <v>0</v>
      </c>
      <c r="L76" t="s">
        <v>453</v>
      </c>
    </row>
    <row r="77" spans="1:18" x14ac:dyDescent="0.2">
      <c r="A77" t="s">
        <v>210</v>
      </c>
      <c r="B77" t="s">
        <v>211</v>
      </c>
      <c r="C77" t="s">
        <v>86</v>
      </c>
      <c r="D77">
        <v>0</v>
      </c>
      <c r="E77">
        <v>0</v>
      </c>
      <c r="G77">
        <v>0</v>
      </c>
      <c r="I77">
        <f>IF(ISNA(HLOOKUP($A77,raw_CH!$C$2:$U$16,11,FALSE)),0,HLOOKUP($A77,raw_CH!$C$2:$U$16,11,FALSE))</f>
        <v>0</v>
      </c>
      <c r="J77">
        <f>IF(ISNA(HLOOKUP($A77,raw_CH!$C$2:$U$16,6,FALSE)),0,HLOOKUP($A77,raw_CH!$C$2:$U$16,6,FALSE))</f>
        <v>5.3280000000000003</v>
      </c>
      <c r="K77">
        <v>0</v>
      </c>
      <c r="L77" t="s">
        <v>453</v>
      </c>
    </row>
    <row r="78" spans="1:18" x14ac:dyDescent="0.2">
      <c r="A78" t="s">
        <v>129</v>
      </c>
      <c r="B78" t="s">
        <v>130</v>
      </c>
      <c r="C78" t="s">
        <v>86</v>
      </c>
      <c r="D78">
        <v>0</v>
      </c>
      <c r="E78">
        <v>0</v>
      </c>
      <c r="G78">
        <v>0</v>
      </c>
      <c r="I78">
        <f>IF(ISNA(HLOOKUP($A78,raw_CH!$C$2:$U$16,11,FALSE)),0,HLOOKUP($A78,raw_CH!$C$2:$U$16,11,FALSE))</f>
        <v>0</v>
      </c>
      <c r="J78">
        <f>IF(ISNA(HLOOKUP($A78,raw_CH!$C$2:$U$16,6,FALSE)),0,HLOOKUP($A78,raw_CH!$C$2:$U$16,6,FALSE))</f>
        <v>0</v>
      </c>
      <c r="K78">
        <v>0</v>
      </c>
      <c r="L78" t="s">
        <v>453</v>
      </c>
    </row>
    <row r="79" spans="1:18" x14ac:dyDescent="0.2">
      <c r="A79" t="s">
        <v>185</v>
      </c>
      <c r="B79" t="s">
        <v>186</v>
      </c>
      <c r="C79" t="s">
        <v>86</v>
      </c>
      <c r="D79">
        <v>0</v>
      </c>
      <c r="E79">
        <v>0</v>
      </c>
      <c r="G79">
        <v>0</v>
      </c>
      <c r="I79">
        <f>IF(ISNA(HLOOKUP($A79,raw_CH!$C$2:$U$16,11,FALSE)),0,HLOOKUP($A79,raw_CH!$C$2:$U$16,11,FALSE))</f>
        <v>0</v>
      </c>
      <c r="J79">
        <f>IF(ISNA(HLOOKUP($A79,raw_CH!$C$2:$U$16,6,FALSE)),0,HLOOKUP($A79,raw_CH!$C$2:$U$16,6,FALSE))</f>
        <v>0</v>
      </c>
      <c r="K79">
        <v>0</v>
      </c>
      <c r="L79" t="s">
        <v>453</v>
      </c>
    </row>
    <row r="80" spans="1:18" x14ac:dyDescent="0.2">
      <c r="A80" t="s">
        <v>183</v>
      </c>
      <c r="B80" t="s">
        <v>184</v>
      </c>
      <c r="C80" t="s">
        <v>86</v>
      </c>
      <c r="D80">
        <v>0</v>
      </c>
      <c r="E80">
        <v>0</v>
      </c>
      <c r="G80">
        <v>0</v>
      </c>
      <c r="I80">
        <f>IF(ISNA(HLOOKUP($A80,raw_CH!$C$2:$U$16,11,FALSE)),0,HLOOKUP($A80,raw_CH!$C$2:$U$16,11,FALSE))</f>
        <v>0</v>
      </c>
      <c r="J80">
        <f>IF(ISNA(HLOOKUP($A80,raw_CH!$C$2:$U$16,6,FALSE)),0,HLOOKUP($A80,raw_CH!$C$2:$U$16,6,FALSE))</f>
        <v>0</v>
      </c>
      <c r="K80">
        <v>0</v>
      </c>
      <c r="L80" t="s">
        <v>453</v>
      </c>
    </row>
    <row r="81" spans="1:12" x14ac:dyDescent="0.2">
      <c r="A81" t="s">
        <v>96</v>
      </c>
      <c r="B81" t="s">
        <v>97</v>
      </c>
      <c r="C81" t="s">
        <v>86</v>
      </c>
      <c r="D81">
        <v>0</v>
      </c>
      <c r="E81">
        <v>0</v>
      </c>
      <c r="G81">
        <v>0</v>
      </c>
      <c r="I81">
        <f>IF(ISNA(HLOOKUP($A81,raw_CH!$C$2:$U$16,11,FALSE)),0,HLOOKUP($A81,raw_CH!$C$2:$U$16,11,FALSE))</f>
        <v>0</v>
      </c>
      <c r="J81">
        <f>IF(ISNA(HLOOKUP($A81,raw_CH!$C$2:$U$16,6,FALSE)),0,HLOOKUP($A81,raw_CH!$C$2:$U$16,6,FALSE))</f>
        <v>0</v>
      </c>
      <c r="K81">
        <v>0</v>
      </c>
      <c r="L81" t="s">
        <v>453</v>
      </c>
    </row>
    <row r="82" spans="1:12" x14ac:dyDescent="0.2">
      <c r="A82" t="s">
        <v>34</v>
      </c>
      <c r="B82" t="s">
        <v>182</v>
      </c>
      <c r="C82" t="s">
        <v>86</v>
      </c>
      <c r="D82">
        <v>0</v>
      </c>
      <c r="E82">
        <v>0</v>
      </c>
      <c r="G82">
        <v>0</v>
      </c>
      <c r="I82">
        <f>IF(ISNA(HLOOKUP($A82,raw_CH!$C$2:$U$16,11,FALSE)),0,HLOOKUP($A82,raw_CH!$C$2:$U$16,11,FALSE))</f>
        <v>0</v>
      </c>
      <c r="J82">
        <f>IF(ISNA(HLOOKUP($A82,raw_CH!$C$2:$U$16,6,FALSE)),0,HLOOKUP($A82,raw_CH!$C$2:$U$16,6,FALSE))</f>
        <v>0</v>
      </c>
      <c r="K82">
        <v>0</v>
      </c>
      <c r="L82" t="s">
        <v>453</v>
      </c>
    </row>
    <row r="83" spans="1:12" x14ac:dyDescent="0.2">
      <c r="A83" t="s">
        <v>168</v>
      </c>
      <c r="B83" t="s">
        <v>169</v>
      </c>
      <c r="C83" t="s">
        <v>86</v>
      </c>
      <c r="D83">
        <v>0</v>
      </c>
      <c r="E83">
        <v>0</v>
      </c>
      <c r="G83">
        <v>0</v>
      </c>
      <c r="I83">
        <f>IF(ISNA(HLOOKUP($A83,raw_CH!$C$2:$U$16,11,FALSE)),0,HLOOKUP($A83,raw_CH!$C$2:$U$16,11,FALSE))</f>
        <v>0</v>
      </c>
      <c r="J83">
        <f>IF(ISNA(HLOOKUP($A83,raw_CH!$C$2:$U$16,6,FALSE)),0,HLOOKUP($A83,raw_CH!$C$2:$U$16,6,FALSE))</f>
        <v>0</v>
      </c>
      <c r="K83">
        <v>0</v>
      </c>
      <c r="L83" t="s">
        <v>453</v>
      </c>
    </row>
    <row r="84" spans="1:12" x14ac:dyDescent="0.2">
      <c r="A84" t="s">
        <v>121</v>
      </c>
      <c r="B84" t="s">
        <v>122</v>
      </c>
      <c r="C84" t="s">
        <v>86</v>
      </c>
      <c r="D84">
        <v>0</v>
      </c>
      <c r="E84">
        <v>0</v>
      </c>
      <c r="G84">
        <v>0</v>
      </c>
      <c r="I84">
        <f>IF(ISNA(HLOOKUP($A84,raw_CH!$C$2:$U$16,11,FALSE)),0,HLOOKUP($A84,raw_CH!$C$2:$U$16,11,FALSE))</f>
        <v>0</v>
      </c>
      <c r="J84">
        <f>IF(ISNA(HLOOKUP($A84,raw_CH!$C$2:$U$16,6,FALSE)),0,HLOOKUP($A84,raw_CH!$C$2:$U$16,6,FALSE))</f>
        <v>0</v>
      </c>
      <c r="K84">
        <v>0</v>
      </c>
      <c r="L84" t="s">
        <v>453</v>
      </c>
    </row>
    <row r="85" spans="1:12" x14ac:dyDescent="0.2">
      <c r="A85" t="s">
        <v>170</v>
      </c>
      <c r="B85" t="s">
        <v>171</v>
      </c>
      <c r="C85" t="s">
        <v>86</v>
      </c>
      <c r="D85">
        <v>0</v>
      </c>
      <c r="E85">
        <v>0</v>
      </c>
      <c r="G85">
        <v>0</v>
      </c>
      <c r="I85">
        <f>IF(ISNA(HLOOKUP($A85,raw_CH!$C$2:$U$16,11,FALSE)),0,HLOOKUP($A85,raw_CH!$C$2:$U$16,11,FALSE))</f>
        <v>0</v>
      </c>
      <c r="J85">
        <f>IF(ISNA(HLOOKUP($A85,raw_CH!$C$2:$U$16,6,FALSE)),0,HLOOKUP($A85,raw_CH!$C$2:$U$16,6,FALSE))</f>
        <v>0</v>
      </c>
      <c r="K85">
        <v>0</v>
      </c>
      <c r="L85" t="s">
        <v>453</v>
      </c>
    </row>
    <row r="86" spans="1:12" x14ac:dyDescent="0.2">
      <c r="A86" t="s">
        <v>214</v>
      </c>
      <c r="B86" t="s">
        <v>215</v>
      </c>
      <c r="C86" t="s">
        <v>86</v>
      </c>
      <c r="D86">
        <v>0</v>
      </c>
      <c r="E86">
        <v>0</v>
      </c>
      <c r="F86">
        <v>1</v>
      </c>
      <c r="G86">
        <v>0</v>
      </c>
      <c r="I86">
        <f>IF(ISNA(HLOOKUP($A86,raw_CH!$C$2:$U$16,11,FALSE)),0,HLOOKUP($A86,raw_CH!$C$2:$U$16,11,FALSE))</f>
        <v>0</v>
      </c>
      <c r="J86">
        <f>IF(ISNA(HLOOKUP($A86,raw_CH!$C$2:$U$16,6,FALSE)),0,HLOOKUP($A86,raw_CH!$C$2:$U$16,6,FALSE))</f>
        <v>0</v>
      </c>
      <c r="K86">
        <v>0</v>
      </c>
      <c r="L86" t="s">
        <v>453</v>
      </c>
    </row>
    <row r="87" spans="1:12" x14ac:dyDescent="0.2">
      <c r="A87" t="s">
        <v>45</v>
      </c>
      <c r="B87" t="s">
        <v>216</v>
      </c>
      <c r="C87" t="s">
        <v>86</v>
      </c>
      <c r="D87">
        <v>0</v>
      </c>
      <c r="E87">
        <v>0</v>
      </c>
      <c r="F87">
        <v>1</v>
      </c>
      <c r="G87">
        <v>0</v>
      </c>
      <c r="I87">
        <f>IF(ISNA(HLOOKUP($A87,raw_CH!$C$2:$U$16,11,FALSE)),0,HLOOKUP($A87,raw_CH!$C$2:$U$16,11,FALSE))</f>
        <v>525.30999999999995</v>
      </c>
      <c r="J87">
        <f>IF(ISNA(HLOOKUP($A87,raw_CH!$C$2:$U$16,6,FALSE)),0,HLOOKUP($A87,raw_CH!$C$2:$U$16,6,FALSE))</f>
        <v>0</v>
      </c>
      <c r="K87">
        <v>0</v>
      </c>
      <c r="L87" t="s">
        <v>453</v>
      </c>
    </row>
    <row r="88" spans="1:12" x14ac:dyDescent="0.2">
      <c r="A88" t="s">
        <v>217</v>
      </c>
      <c r="B88" t="s">
        <v>218</v>
      </c>
      <c r="C88" t="s">
        <v>86</v>
      </c>
      <c r="D88">
        <v>0</v>
      </c>
      <c r="E88">
        <v>0</v>
      </c>
      <c r="F88">
        <v>1</v>
      </c>
      <c r="G88">
        <v>0</v>
      </c>
      <c r="I88">
        <f>IF(ISNA(HLOOKUP($A88,raw_CH!$C$2:$U$16,11,FALSE)),0,HLOOKUP($A88,raw_CH!$C$2:$U$16,11,FALSE))</f>
        <v>0</v>
      </c>
      <c r="J88">
        <f>IF(ISNA(HLOOKUP($A88,raw_CH!$C$2:$U$16,6,FALSE)),0,HLOOKUP($A88,raw_CH!$C$2:$U$16,6,FALSE))</f>
        <v>0</v>
      </c>
      <c r="K88">
        <v>0</v>
      </c>
      <c r="L88" t="s">
        <v>453</v>
      </c>
    </row>
    <row r="89" spans="1:12" x14ac:dyDescent="0.2">
      <c r="A89" t="s">
        <v>48</v>
      </c>
      <c r="B89" t="s">
        <v>196</v>
      </c>
      <c r="C89" t="s">
        <v>86</v>
      </c>
      <c r="D89">
        <v>0</v>
      </c>
      <c r="E89">
        <v>0</v>
      </c>
      <c r="F89">
        <v>1</v>
      </c>
      <c r="G89">
        <v>0</v>
      </c>
      <c r="I89">
        <f>IF(ISNA(HLOOKUP($A89,raw_CH!$C$2:$U$16,11,FALSE)),0,HLOOKUP($A89,raw_CH!$C$2:$U$16,11,FALSE))</f>
        <v>0</v>
      </c>
      <c r="J89">
        <f>IF(ISNA(HLOOKUP($A89,raw_CH!$C$2:$U$16,6,FALSE)),0,HLOOKUP($A89,raw_CH!$C$2:$U$16,6,FALSE))</f>
        <v>0</v>
      </c>
      <c r="K89">
        <v>0</v>
      </c>
      <c r="L89" t="s">
        <v>453</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3316C-577B-414C-BD43-430D6308C471}">
  <sheetPr>
    <tabColor theme="5" tint="0.79998168889431442"/>
  </sheetPr>
  <dimension ref="A1:N90"/>
  <sheetViews>
    <sheetView topLeftCell="A40" zoomScale="116" workbookViewId="0">
      <selection activeCell="H87" sqref="H87"/>
    </sheetView>
  </sheetViews>
  <sheetFormatPr baseColWidth="10" defaultRowHeight="16" x14ac:dyDescent="0.2"/>
  <cols>
    <col min="1" max="1" width="45.1640625" bestFit="1" customWidth="1"/>
    <col min="2" max="2" width="32.83203125" bestFit="1" customWidth="1"/>
    <col min="4" max="4" width="27.33203125" bestFit="1" customWidth="1"/>
    <col min="5" max="5" width="23" bestFit="1" customWidth="1"/>
    <col min="6" max="6" width="26.33203125" bestFit="1" customWidth="1"/>
    <col min="7" max="7" width="22.1640625" bestFit="1" customWidth="1"/>
    <col min="8" max="8" width="16" bestFit="1" customWidth="1"/>
    <col min="9" max="9" width="14.1640625" bestFit="1" customWidth="1"/>
    <col min="10" max="10" width="18.5" bestFit="1" customWidth="1"/>
    <col min="11" max="11" width="13.6640625" bestFit="1" customWidth="1"/>
    <col min="12" max="12" width="13.6640625" customWidth="1"/>
    <col min="13" max="13" width="8.83203125" bestFit="1" customWidth="1"/>
  </cols>
  <sheetData>
    <row r="1" spans="1:14" ht="17" customHeight="1" x14ac:dyDescent="0.2">
      <c r="F1" t="s">
        <v>426</v>
      </c>
      <c r="G1" t="s">
        <v>427</v>
      </c>
      <c r="H1" t="s">
        <v>410</v>
      </c>
      <c r="J1" t="s">
        <v>424</v>
      </c>
      <c r="K1" t="s">
        <v>425</v>
      </c>
    </row>
    <row r="2" spans="1:14" s="2" customFormat="1" x14ac:dyDescent="0.2">
      <c r="A2" s="2" t="s">
        <v>54</v>
      </c>
      <c r="B2" s="2" t="s">
        <v>55</v>
      </c>
      <c r="C2" s="2" t="s">
        <v>56</v>
      </c>
      <c r="D2" s="2" t="s">
        <v>57</v>
      </c>
      <c r="E2" s="2" t="s">
        <v>58</v>
      </c>
      <c r="F2" s="2" t="s">
        <v>59</v>
      </c>
      <c r="G2" s="2" t="s">
        <v>60</v>
      </c>
      <c r="H2" s="2" t="s">
        <v>61</v>
      </c>
      <c r="I2" s="2" t="s">
        <v>62</v>
      </c>
      <c r="J2" s="2" t="s">
        <v>63</v>
      </c>
      <c r="K2" s="2" t="s">
        <v>64</v>
      </c>
      <c r="L2" s="2" t="s">
        <v>219</v>
      </c>
      <c r="M2" s="2" t="s">
        <v>65</v>
      </c>
      <c r="N2" s="3"/>
    </row>
    <row r="3" spans="1:14" x14ac:dyDescent="0.2">
      <c r="A3" t="s">
        <v>66</v>
      </c>
      <c r="B3" t="s">
        <v>67</v>
      </c>
      <c r="C3" t="s">
        <v>68</v>
      </c>
      <c r="D3">
        <f>ROUND(J3/0.0036/$H3,2)</f>
        <v>0</v>
      </c>
      <c r="E3">
        <f>ROUND(K3/0.0036/$H3,2)</f>
        <v>0</v>
      </c>
      <c r="F3">
        <f>ROUND(IFERROR(J3/$I3,0),3)</f>
        <v>0</v>
      </c>
      <c r="G3">
        <f>ROUND(IFERROR(K3/$I3,0),3)</f>
        <v>0</v>
      </c>
      <c r="H3">
        <f>input_NO!H3</f>
        <v>4200</v>
      </c>
      <c r="I3">
        <f>IF(ISNA(HLOOKUP($A3,raw_NO!$C$3:$U$16,9,FALSE)),0,HLOOKUP($A3,raw_NO!$C$3:$U$16,9,FALSE))</f>
        <v>0</v>
      </c>
      <c r="J3">
        <f>IF(ISNA(HLOOKUP($A3,raw_NO!$C$3:$U$16,4,FALSE)),0,HLOOKUP($A3,raw_NO!$C$3:$U$16,4,FALSE))</f>
        <v>0</v>
      </c>
      <c r="K3">
        <f>IF(ISNA(HLOOKUP($A3,raw_NO!$C$3:$U$16,7,FALSE)),0,HLOOKUP($A3,raw_NO!$C$3:$U$16,7,FALSE))</f>
        <v>0</v>
      </c>
    </row>
    <row r="4" spans="1:14" x14ac:dyDescent="0.2">
      <c r="A4" t="s">
        <v>71</v>
      </c>
      <c r="B4" t="s">
        <v>72</v>
      </c>
      <c r="C4" t="s">
        <v>68</v>
      </c>
      <c r="D4">
        <f t="shared" ref="D4:E59" si="0">ROUND(J4/0.0036/$H4,2)</f>
        <v>0</v>
      </c>
      <c r="E4">
        <f t="shared" si="0"/>
        <v>0</v>
      </c>
      <c r="F4">
        <f t="shared" ref="F4:F65" si="1">ROUND(IFERROR(J4/$I4,0),3)</f>
        <v>0</v>
      </c>
      <c r="G4">
        <f t="shared" ref="G4:G59" si="2">ROUND(IFERROR(K4/$I4,0),3)</f>
        <v>0</v>
      </c>
      <c r="H4">
        <f>input_NO!H4</f>
        <v>3920</v>
      </c>
      <c r="I4" s="5">
        <f>IF(ISNA(HLOOKUP($A4,raw_NO!$C$3:$U$16,9,FALSE)),0,HLOOKUP($A4,raw_NO!$C$3:$U$16,9,FALSE))</f>
        <v>0</v>
      </c>
      <c r="J4" s="5">
        <f>IF(ISNA(HLOOKUP($A4,raw_NO!$C$3:$U$16,4,FALSE)),0,HLOOKUP($A4,raw_NO!$C$3:$U$16,4,FALSE))</f>
        <v>0</v>
      </c>
      <c r="K4">
        <f>IF(ISNA(HLOOKUP($A4,raw_NO!$C$3:$U$16,7,FALSE)),0,HLOOKUP($A4,raw_NO!$C$3:$U$16,7,FALSE))</f>
        <v>0</v>
      </c>
    </row>
    <row r="5" spans="1:14" x14ac:dyDescent="0.2">
      <c r="A5" t="s">
        <v>69</v>
      </c>
      <c r="B5" t="s">
        <v>70</v>
      </c>
      <c r="C5" t="s">
        <v>68</v>
      </c>
      <c r="D5">
        <f t="shared" si="0"/>
        <v>0</v>
      </c>
      <c r="E5">
        <f t="shared" si="0"/>
        <v>0</v>
      </c>
      <c r="F5">
        <f t="shared" si="1"/>
        <v>0</v>
      </c>
      <c r="G5">
        <f t="shared" si="2"/>
        <v>0</v>
      </c>
      <c r="H5">
        <f>input_NO!H5</f>
        <v>6500</v>
      </c>
      <c r="I5" s="5">
        <f>IF(ISNA(HLOOKUP($A5,raw_NO!$C$3:$U$16,9,FALSE)),0,HLOOKUP($A5,raw_NO!$C$3:$U$16,9,FALSE))</f>
        <v>0</v>
      </c>
      <c r="J5" s="5">
        <f>IF(ISNA(HLOOKUP($A5,raw_NO!$C$3:$U$16,4,FALSE)),0,HLOOKUP($A5,raw_NO!$C$3:$U$16,4,FALSE))</f>
        <v>0</v>
      </c>
      <c r="K5" s="5">
        <f>IF(ISNA(HLOOKUP($A5,raw_NO!$C$3:$U$16,7,FALSE)),0,HLOOKUP($A5,raw_NO!$C$3:$U$16,7,FALSE))</f>
        <v>0</v>
      </c>
    </row>
    <row r="6" spans="1:14" x14ac:dyDescent="0.2">
      <c r="A6" t="s">
        <v>32</v>
      </c>
      <c r="B6" t="s">
        <v>87</v>
      </c>
      <c r="C6" t="s">
        <v>68</v>
      </c>
      <c r="D6">
        <f t="shared" si="0"/>
        <v>0</v>
      </c>
      <c r="E6">
        <f t="shared" si="0"/>
        <v>0</v>
      </c>
      <c r="F6">
        <f t="shared" si="1"/>
        <v>0</v>
      </c>
      <c r="G6">
        <f t="shared" si="2"/>
        <v>0</v>
      </c>
      <c r="H6">
        <f>input_NO!H6</f>
        <v>5320</v>
      </c>
      <c r="I6" s="5">
        <f>IF(ISNA(HLOOKUP($A6,raw_NO!$C$3:$U$16,9,FALSE)),0,HLOOKUP($A6,raw_NO!$C$3:$U$16,9,FALSE))</f>
        <v>0</v>
      </c>
      <c r="J6" s="5">
        <f>IF(ISNA(HLOOKUP($A6,raw_NO!$C$3:$U$16,4,FALSE)),0,HLOOKUP($A6,raw_NO!$C$3:$U$16,4,FALSE))</f>
        <v>0</v>
      </c>
      <c r="K6" s="5">
        <f>IF(ISNA(HLOOKUP($A6,raw_NO!$C$3:$U$16,7,FALSE)),0,HLOOKUP($A6,raw_NO!$C$3:$U$16,7,FALSE))</f>
        <v>0</v>
      </c>
    </row>
    <row r="7" spans="1:14" x14ac:dyDescent="0.2">
      <c r="A7" t="s">
        <v>36</v>
      </c>
      <c r="B7" t="s">
        <v>116</v>
      </c>
      <c r="C7" t="s">
        <v>68</v>
      </c>
      <c r="D7">
        <f t="shared" si="0"/>
        <v>448.04</v>
      </c>
      <c r="E7">
        <f t="shared" si="0"/>
        <v>0</v>
      </c>
      <c r="F7">
        <f t="shared" si="1"/>
        <v>0.58799999999999997</v>
      </c>
      <c r="G7">
        <f t="shared" si="2"/>
        <v>0</v>
      </c>
      <c r="H7">
        <f>input_NO!H7</f>
        <v>4589.25</v>
      </c>
      <c r="I7" s="5">
        <f>IF(ISNA(HLOOKUP($A7,raw_NO!$C$3:$U$16,9,FALSE)),0,HLOOKUP($A7,raw_NO!$C$3:$U$16,9,FALSE))</f>
        <v>12589.008</v>
      </c>
      <c r="J7" s="5">
        <f>IF(ISNA(HLOOKUP($A7,raw_NO!$C$3:$U$16,4,FALSE)),0,HLOOKUP($A7,raw_NO!$C$3:$U$16,4,FALSE))</f>
        <v>7402.2479999999996</v>
      </c>
      <c r="K7" s="5">
        <f>IF(ISNA(HLOOKUP($A7,raw_NO!$C$3:$U$16,7,FALSE)),0,HLOOKUP($A7,raw_NO!$C$3:$U$16,7,FALSE))</f>
        <v>0</v>
      </c>
    </row>
    <row r="8" spans="1:14" x14ac:dyDescent="0.2">
      <c r="A8" t="s">
        <v>117</v>
      </c>
      <c r="B8" t="s">
        <v>118</v>
      </c>
      <c r="C8" t="s">
        <v>68</v>
      </c>
      <c r="D8">
        <f t="shared" si="0"/>
        <v>0</v>
      </c>
      <c r="E8">
        <f t="shared" si="0"/>
        <v>0</v>
      </c>
      <c r="F8">
        <f t="shared" si="1"/>
        <v>0</v>
      </c>
      <c r="G8">
        <f t="shared" si="2"/>
        <v>0</v>
      </c>
      <c r="H8">
        <f>input_NO!H8</f>
        <v>4589.25</v>
      </c>
      <c r="I8" s="5">
        <f>IF(ISNA(HLOOKUP($A8,raw_NO!$C$3:$U$16,9,FALSE)),0,HLOOKUP($A8,raw_NO!$C$3:$U$16,9,FALSE))</f>
        <v>0</v>
      </c>
      <c r="J8" s="5">
        <f>IF(ISNA(HLOOKUP($A8,raw_NO!$C$3:$U$16,4,FALSE)),0,HLOOKUP($A8,raw_NO!$C$3:$U$16,4,FALSE))</f>
        <v>0</v>
      </c>
      <c r="K8" s="5">
        <f>IF(ISNA(HLOOKUP($A8,raw_NO!$C$3:$U$16,7,FALSE)),0,HLOOKUP($A8,raw_NO!$C$3:$U$16,7,FALSE))</f>
        <v>0</v>
      </c>
    </row>
    <row r="9" spans="1:14" x14ac:dyDescent="0.2">
      <c r="A9" t="s">
        <v>73</v>
      </c>
      <c r="B9" t="s">
        <v>74</v>
      </c>
      <c r="C9" t="s">
        <v>68</v>
      </c>
      <c r="D9">
        <f t="shared" si="0"/>
        <v>0</v>
      </c>
      <c r="E9">
        <f t="shared" si="0"/>
        <v>0</v>
      </c>
      <c r="F9">
        <f t="shared" si="1"/>
        <v>0</v>
      </c>
      <c r="G9">
        <f t="shared" si="2"/>
        <v>0</v>
      </c>
      <c r="H9">
        <f>input_NO!H9</f>
        <v>8500</v>
      </c>
      <c r="I9" s="5">
        <f>IF(ISNA(HLOOKUP($A9,raw_NO!$C$3:$U$16,9,FALSE)),0,HLOOKUP($A9,raw_NO!$C$3:$U$16,9,FALSE))</f>
        <v>0</v>
      </c>
      <c r="J9" s="5">
        <f>IF(ISNA(HLOOKUP($A9,raw_NO!$C$3:$U$16,4,FALSE)),0,HLOOKUP($A9,raw_NO!$C$3:$U$16,4,FALSE))</f>
        <v>0</v>
      </c>
      <c r="K9" s="5">
        <f>IF(ISNA(HLOOKUP($A9,raw_NO!$C$3:$U$16,7,FALSE)),0,HLOOKUP($A9,raw_NO!$C$3:$U$16,7,FALSE))</f>
        <v>0</v>
      </c>
    </row>
    <row r="10" spans="1:14" x14ac:dyDescent="0.2">
      <c r="A10" t="s">
        <v>37</v>
      </c>
      <c r="B10" t="s">
        <v>126</v>
      </c>
      <c r="C10" t="s">
        <v>68</v>
      </c>
      <c r="D10">
        <f t="shared" si="0"/>
        <v>0</v>
      </c>
      <c r="E10">
        <f t="shared" si="0"/>
        <v>0</v>
      </c>
      <c r="F10">
        <f t="shared" si="1"/>
        <v>0</v>
      </c>
      <c r="G10">
        <f t="shared" si="2"/>
        <v>0</v>
      </c>
      <c r="H10">
        <f>input_NO!H10</f>
        <v>4589.25</v>
      </c>
      <c r="I10" s="5">
        <f>IF(ISNA(HLOOKUP($A10,raw_NO!$C$3:$U$16,9,FALSE)),0,HLOOKUP($A10,raw_NO!$C$3:$U$16,9,FALSE))</f>
        <v>0</v>
      </c>
      <c r="J10" s="5">
        <f>IF(ISNA(HLOOKUP($A10,raw_NO!$C$3:$U$16,4,FALSE)),0,HLOOKUP($A10,raw_NO!$C$3:$U$16,4,FALSE))</f>
        <v>0</v>
      </c>
      <c r="K10" s="5">
        <f>IF(ISNA(HLOOKUP($A10,raw_NO!$C$3:$U$16,7,FALSE)),0,HLOOKUP($A10,raw_NO!$C$3:$U$16,7,FALSE))</f>
        <v>0</v>
      </c>
    </row>
    <row r="11" spans="1:14" x14ac:dyDescent="0.2">
      <c r="A11" t="s">
        <v>75</v>
      </c>
      <c r="B11" t="s">
        <v>76</v>
      </c>
      <c r="C11" t="s">
        <v>68</v>
      </c>
      <c r="D11">
        <f t="shared" si="0"/>
        <v>0</v>
      </c>
      <c r="E11">
        <f t="shared" si="0"/>
        <v>0</v>
      </c>
      <c r="F11">
        <f t="shared" si="1"/>
        <v>0</v>
      </c>
      <c r="G11">
        <f t="shared" si="2"/>
        <v>0</v>
      </c>
      <c r="H11">
        <f>input_NO!H11</f>
        <v>8500</v>
      </c>
      <c r="I11" s="5">
        <f>IF(ISNA(HLOOKUP($A11,raw_NO!$C$3:$U$16,9,FALSE)),0,HLOOKUP($A11,raw_NO!$C$3:$U$16,9,FALSE))</f>
        <v>0</v>
      </c>
      <c r="J11" s="5">
        <f>IF(ISNA(HLOOKUP($A11,raw_NO!$C$3:$U$16,4,FALSE)),0,HLOOKUP($A11,raw_NO!$C$3:$U$16,4,FALSE))</f>
        <v>0</v>
      </c>
      <c r="K11" s="5">
        <f>IF(ISNA(HLOOKUP($A11,raw_NO!$C$3:$U$16,7,FALSE)),0,HLOOKUP($A11,raw_NO!$C$3:$U$16,7,FALSE))</f>
        <v>0</v>
      </c>
    </row>
    <row r="12" spans="1:14" x14ac:dyDescent="0.2">
      <c r="A12" t="s">
        <v>127</v>
      </c>
      <c r="B12" t="s">
        <v>128</v>
      </c>
      <c r="C12" t="s">
        <v>68</v>
      </c>
      <c r="D12">
        <f t="shared" si="0"/>
        <v>0</v>
      </c>
      <c r="E12">
        <f t="shared" si="0"/>
        <v>0</v>
      </c>
      <c r="F12">
        <f t="shared" si="1"/>
        <v>0</v>
      </c>
      <c r="G12">
        <f t="shared" si="2"/>
        <v>0</v>
      </c>
      <c r="H12">
        <f>input_NO!H12</f>
        <v>4589.25</v>
      </c>
      <c r="I12" s="5">
        <f>IF(ISNA(HLOOKUP($A12,raw_NO!$C$3:$U$16,9,FALSE)),0,HLOOKUP($A12,raw_NO!$C$3:$U$16,9,FALSE))</f>
        <v>0</v>
      </c>
      <c r="J12" s="5">
        <f>IF(ISNA(HLOOKUP($A12,raw_NO!$C$3:$U$16,4,FALSE)),0,HLOOKUP($A12,raw_NO!$C$3:$U$16,4,FALSE))</f>
        <v>0</v>
      </c>
      <c r="K12" s="5">
        <f>IF(ISNA(HLOOKUP($A12,raw_NO!$C$3:$U$16,7,FALSE)),0,HLOOKUP($A12,raw_NO!$C$3:$U$16,7,FALSE))</f>
        <v>0</v>
      </c>
    </row>
    <row r="13" spans="1:14" x14ac:dyDescent="0.2">
      <c r="A13" t="s">
        <v>41</v>
      </c>
      <c r="B13" t="s">
        <v>77</v>
      </c>
      <c r="C13" t="s">
        <v>68</v>
      </c>
      <c r="D13">
        <f t="shared" si="0"/>
        <v>9.9</v>
      </c>
      <c r="E13">
        <f t="shared" si="0"/>
        <v>127.59</v>
      </c>
      <c r="F13">
        <f t="shared" si="1"/>
        <v>4.2999999999999997E-2</v>
      </c>
      <c r="G13">
        <f t="shared" si="2"/>
        <v>0.55800000000000005</v>
      </c>
      <c r="H13">
        <f>input_NO!H13</f>
        <v>2225.39</v>
      </c>
      <c r="I13" s="5">
        <f>IF(ISNA(HLOOKUP($A13,raw_NO!$C$3:$U$16,9,FALSE)),0,HLOOKUP($A13,raw_NO!$C$3:$U$16,9,FALSE))</f>
        <v>1831.4860000000001</v>
      </c>
      <c r="J13" s="5">
        <f>IF(ISNA(HLOOKUP($A13,raw_NO!$C$3:$U$16,4,FALSE)),0,HLOOKUP($A13,raw_NO!$C$3:$U$16,4,FALSE))</f>
        <v>79.322000000000003</v>
      </c>
      <c r="K13" s="5">
        <f>IF(ISNA(HLOOKUP($A13,raw_NO!$C$3:$U$16,7,FALSE)),0,HLOOKUP($A13,raw_NO!$C$3:$U$16,7,FALSE))</f>
        <v>1022.208</v>
      </c>
    </row>
    <row r="14" spans="1:14" x14ac:dyDescent="0.2">
      <c r="A14" t="s">
        <v>78</v>
      </c>
      <c r="B14" t="s">
        <v>79</v>
      </c>
      <c r="C14" t="s">
        <v>68</v>
      </c>
      <c r="D14">
        <f t="shared" si="0"/>
        <v>0</v>
      </c>
      <c r="E14">
        <f t="shared" si="0"/>
        <v>0</v>
      </c>
      <c r="F14">
        <f t="shared" si="1"/>
        <v>0</v>
      </c>
      <c r="G14">
        <f t="shared" si="2"/>
        <v>0</v>
      </c>
      <c r="H14">
        <f>input_NO!H14</f>
        <v>2225.39</v>
      </c>
      <c r="I14" s="5">
        <f>IF(ISNA(HLOOKUP($A14,raw_NO!$C$3:$U$16,9,FALSE)),0,HLOOKUP($A14,raw_NO!$C$3:$U$16,9,FALSE))</f>
        <v>0</v>
      </c>
      <c r="J14" s="5">
        <f>IF(ISNA(HLOOKUP($A14,raw_NO!$C$3:$U$16,4,FALSE)),0,HLOOKUP($A14,raw_NO!$C$3:$U$16,4,FALSE))</f>
        <v>0</v>
      </c>
      <c r="K14" s="5">
        <f>IF(ISNA(HLOOKUP($A14,raw_NO!$C$3:$U$16,7,FALSE)),0,HLOOKUP($A14,raw_NO!$C$3:$U$16,7,FALSE))</f>
        <v>0</v>
      </c>
    </row>
    <row r="15" spans="1:14" x14ac:dyDescent="0.2">
      <c r="A15" t="s">
        <v>39</v>
      </c>
      <c r="B15" t="s">
        <v>204</v>
      </c>
      <c r="C15" t="s">
        <v>68</v>
      </c>
      <c r="D15">
        <f t="shared" si="0"/>
        <v>185.11</v>
      </c>
      <c r="E15">
        <f t="shared" si="0"/>
        <v>827.28</v>
      </c>
      <c r="F15">
        <f t="shared" si="1"/>
        <v>0.16200000000000001</v>
      </c>
      <c r="G15">
        <f t="shared" si="2"/>
        <v>0.72399999999999998</v>
      </c>
      <c r="H15">
        <f>input_NO!H15</f>
        <v>2225.39</v>
      </c>
      <c r="I15" s="5">
        <f>IF(ISNA(HLOOKUP($A15,raw_NO!$C$3:$U$16,9,FALSE)),0,HLOOKUP($A15,raw_NO!$C$3:$U$16,9,FALSE))</f>
        <v>9158.348</v>
      </c>
      <c r="J15" s="5">
        <f>IF(ISNA(HLOOKUP($A15,raw_NO!$C$3:$U$16,4,FALSE)),0,HLOOKUP($A15,raw_NO!$C$3:$U$16,4,FALSE))</f>
        <v>1482.9949999999999</v>
      </c>
      <c r="K15" s="5">
        <f>IF(ISNA(HLOOKUP($A15,raw_NO!$C$3:$U$16,7,FALSE)),0,HLOOKUP($A15,raw_NO!$C$3:$U$16,7,FALSE))</f>
        <v>6627.7070000000003</v>
      </c>
    </row>
    <row r="16" spans="1:14" x14ac:dyDescent="0.2">
      <c r="A16" t="s">
        <v>205</v>
      </c>
      <c r="B16" t="s">
        <v>206</v>
      </c>
      <c r="C16" t="s">
        <v>68</v>
      </c>
      <c r="D16">
        <f t="shared" si="0"/>
        <v>0</v>
      </c>
      <c r="E16">
        <f t="shared" si="0"/>
        <v>0</v>
      </c>
      <c r="F16">
        <f t="shared" si="1"/>
        <v>0</v>
      </c>
      <c r="G16">
        <f t="shared" si="2"/>
        <v>0</v>
      </c>
      <c r="H16">
        <f>input_NO!H16</f>
        <v>2225.39</v>
      </c>
      <c r="I16" s="5">
        <f>IF(ISNA(HLOOKUP($A16,raw_NO!$C$3:$U$16,9,FALSE)),0,HLOOKUP($A16,raw_NO!$C$3:$U$16,9,FALSE))</f>
        <v>0</v>
      </c>
      <c r="J16" s="5">
        <f>IF(ISNA(HLOOKUP($A16,raw_NO!$C$3:$U$16,4,FALSE)),0,HLOOKUP($A16,raw_NO!$C$3:$U$16,4,FALSE))</f>
        <v>0</v>
      </c>
      <c r="K16" s="5">
        <f>IF(ISNA(HLOOKUP($A16,raw_NO!$C$3:$U$16,7,FALSE)),0,HLOOKUP($A16,raw_NO!$C$3:$U$16,7,FALSE))</f>
        <v>0</v>
      </c>
    </row>
    <row r="17" spans="1:13" x14ac:dyDescent="0.2">
      <c r="A17" t="s">
        <v>191</v>
      </c>
      <c r="B17" t="s">
        <v>192</v>
      </c>
      <c r="C17" t="s">
        <v>68</v>
      </c>
      <c r="D17">
        <f t="shared" si="0"/>
        <v>0</v>
      </c>
      <c r="E17">
        <f t="shared" si="0"/>
        <v>0</v>
      </c>
      <c r="F17">
        <f t="shared" si="1"/>
        <v>0</v>
      </c>
      <c r="G17">
        <f t="shared" si="2"/>
        <v>0</v>
      </c>
      <c r="H17">
        <f>input_NO!H17</f>
        <v>5350</v>
      </c>
      <c r="I17" s="5">
        <f>IF(ISNA(HLOOKUP($A17,raw_NO!$C$3:$U$16,9,FALSE)),0,HLOOKUP($A17,raw_NO!$C$3:$U$16,9,FALSE))</f>
        <v>0</v>
      </c>
      <c r="J17" s="5">
        <f>IF(ISNA(HLOOKUP($A17,raw_NO!$C$3:$U$16,4,FALSE)),0,HLOOKUP($A17,raw_NO!$C$3:$U$16,4,FALSE))</f>
        <v>0</v>
      </c>
      <c r="K17" s="5">
        <f>IF(ISNA(HLOOKUP($A17,raw_NO!$C$3:$U$16,7,FALSE)),0,HLOOKUP($A17,raw_NO!$C$3:$U$16,7,FALSE))</f>
        <v>0</v>
      </c>
    </row>
    <row r="18" spans="1:13" x14ac:dyDescent="0.2">
      <c r="A18" t="s">
        <v>193</v>
      </c>
      <c r="B18" t="s">
        <v>194</v>
      </c>
      <c r="C18" t="s">
        <v>68</v>
      </c>
      <c r="D18">
        <f t="shared" si="0"/>
        <v>0</v>
      </c>
      <c r="E18">
        <f t="shared" si="0"/>
        <v>0</v>
      </c>
      <c r="F18">
        <f t="shared" si="1"/>
        <v>0</v>
      </c>
      <c r="G18">
        <f t="shared" si="2"/>
        <v>0</v>
      </c>
      <c r="H18">
        <f>input_NO!H18</f>
        <v>5350</v>
      </c>
      <c r="I18" s="5">
        <f>IF(ISNA(HLOOKUP($A18,raw_NO!$C$3:$U$16,9,FALSE)),0,HLOOKUP($A18,raw_NO!$C$3:$U$16,9,FALSE))</f>
        <v>0</v>
      </c>
      <c r="J18" s="5">
        <f>IF(ISNA(HLOOKUP($A18,raw_NO!$C$3:$U$16,4,FALSE)),0,HLOOKUP($A18,raw_NO!$C$3:$U$16,4,FALSE))</f>
        <v>0</v>
      </c>
      <c r="K18" s="5">
        <f>IF(ISNA(HLOOKUP($A18,raw_NO!$C$3:$U$16,7,FALSE)),0,HLOOKUP($A18,raw_NO!$C$3:$U$16,7,FALSE))</f>
        <v>0</v>
      </c>
    </row>
    <row r="19" spans="1:13" x14ac:dyDescent="0.2">
      <c r="A19" t="s">
        <v>187</v>
      </c>
      <c r="B19" t="s">
        <v>188</v>
      </c>
      <c r="C19" t="s">
        <v>68</v>
      </c>
      <c r="D19">
        <f t="shared" si="0"/>
        <v>20.05</v>
      </c>
      <c r="E19">
        <f t="shared" si="0"/>
        <v>33.729999999999997</v>
      </c>
      <c r="F19">
        <f t="shared" si="1"/>
        <v>0.188</v>
      </c>
      <c r="G19">
        <f t="shared" si="2"/>
        <v>0.317</v>
      </c>
      <c r="H19">
        <f>input_NO!H19</f>
        <v>2225.39</v>
      </c>
      <c r="I19" s="5">
        <f>IF(ISNA(HLOOKUP($A19,raw_NO!$C$3:$U$16,9,FALSE)),0,HLOOKUP($A19,raw_NO!$C$3:$U$16,9,FALSE))</f>
        <v>852.69500000000005</v>
      </c>
      <c r="J19" s="5">
        <f>IF(ISNA(HLOOKUP($A19,raw_NO!$C$3:$U$16,4,FALSE)),0,HLOOKUP($A19,raw_NO!$C$3:$U$16,4,FALSE))</f>
        <v>160.62799999999999</v>
      </c>
      <c r="K19" s="5">
        <f>IF(ISNA(HLOOKUP($A19,raw_NO!$C$3:$U$16,7,FALSE)),0,HLOOKUP($A19,raw_NO!$C$3:$U$16,7,FALSE))</f>
        <v>270.2</v>
      </c>
    </row>
    <row r="20" spans="1:13" x14ac:dyDescent="0.2">
      <c r="A20" t="s">
        <v>172</v>
      </c>
      <c r="B20" t="s">
        <v>173</v>
      </c>
      <c r="C20" t="s">
        <v>68</v>
      </c>
      <c r="D20">
        <f t="shared" si="0"/>
        <v>0</v>
      </c>
      <c r="E20">
        <f t="shared" si="0"/>
        <v>0</v>
      </c>
      <c r="F20">
        <f t="shared" si="1"/>
        <v>0</v>
      </c>
      <c r="G20">
        <f t="shared" si="2"/>
        <v>0</v>
      </c>
      <c r="H20">
        <f>input_NO!H20</f>
        <v>2225.39</v>
      </c>
      <c r="I20" s="5">
        <f>IF(ISNA(HLOOKUP($A20,raw_NO!$C$3:$U$16,9,FALSE)),0,HLOOKUP($A20,raw_NO!$C$3:$U$16,9,FALSE))</f>
        <v>0</v>
      </c>
      <c r="J20" s="5">
        <f>IF(ISNA(HLOOKUP($A20,raw_NO!$C$3:$U$16,4,FALSE)),0,HLOOKUP($A20,raw_NO!$C$3:$U$16,4,FALSE))</f>
        <v>0</v>
      </c>
      <c r="K20" s="5">
        <f>IF(ISNA(HLOOKUP($A20,raw_NO!$C$3:$U$16,7,FALSE)),0,HLOOKUP($A20,raw_NO!$C$3:$U$16,7,FALSE))</f>
        <v>0</v>
      </c>
    </row>
    <row r="21" spans="1:13" x14ac:dyDescent="0.2">
      <c r="A21" t="s">
        <v>189</v>
      </c>
      <c r="B21" t="s">
        <v>190</v>
      </c>
      <c r="C21" t="s">
        <v>68</v>
      </c>
      <c r="D21">
        <f t="shared" si="0"/>
        <v>0</v>
      </c>
      <c r="E21">
        <f t="shared" si="0"/>
        <v>0</v>
      </c>
      <c r="F21">
        <f t="shared" si="1"/>
        <v>0</v>
      </c>
      <c r="G21">
        <f t="shared" si="2"/>
        <v>0</v>
      </c>
      <c r="H21">
        <f>input_NO!H21</f>
        <v>2225.39</v>
      </c>
      <c r="I21" s="5">
        <f>IF(ISNA(HLOOKUP($A21,raw_NO!$C$3:$U$16,9,FALSE)),0,HLOOKUP($A21,raw_NO!$C$3:$U$16,9,FALSE))</f>
        <v>0</v>
      </c>
      <c r="J21" s="5">
        <f>IF(ISNA(HLOOKUP($A21,raw_NO!$C$3:$U$16,4,FALSE)),0,HLOOKUP($A21,raw_NO!$C$3:$U$16,4,FALSE))</f>
        <v>0</v>
      </c>
      <c r="K21" s="5">
        <f>IF(ISNA(HLOOKUP($A21,raw_NO!$C$3:$U$16,7,FALSE)),0,HLOOKUP($A21,raw_NO!$C$3:$U$16,7,FALSE))</f>
        <v>0</v>
      </c>
    </row>
    <row r="22" spans="1:13" x14ac:dyDescent="0.2">
      <c r="A22" t="s">
        <v>174</v>
      </c>
      <c r="B22" t="s">
        <v>175</v>
      </c>
      <c r="C22" t="s">
        <v>68</v>
      </c>
      <c r="D22">
        <f t="shared" si="0"/>
        <v>0</v>
      </c>
      <c r="E22">
        <f t="shared" si="0"/>
        <v>0</v>
      </c>
      <c r="F22">
        <f t="shared" si="1"/>
        <v>0</v>
      </c>
      <c r="G22">
        <f t="shared" si="2"/>
        <v>0</v>
      </c>
      <c r="H22">
        <f>input_NO!H22</f>
        <v>2225.39</v>
      </c>
      <c r="I22" s="5">
        <f>IF(ISNA(HLOOKUP($A22,raw_NO!$C$3:$U$16,9,FALSE)),0,HLOOKUP($A22,raw_NO!$C$3:$U$16,9,FALSE))</f>
        <v>0</v>
      </c>
      <c r="J22" s="5">
        <f>IF(ISNA(HLOOKUP($A22,raw_NO!$C$3:$U$16,4,FALSE)),0,HLOOKUP($A22,raw_NO!$C$3:$U$16,4,FALSE))</f>
        <v>0</v>
      </c>
      <c r="K22" s="5">
        <f>IF(ISNA(HLOOKUP($A22,raw_NO!$C$3:$U$16,7,FALSE)),0,HLOOKUP($A22,raw_NO!$C$3:$U$16,7,FALSE))</f>
        <v>0</v>
      </c>
    </row>
    <row r="23" spans="1:13" x14ac:dyDescent="0.2">
      <c r="A23" t="s">
        <v>150</v>
      </c>
      <c r="B23" t="s">
        <v>151</v>
      </c>
      <c r="C23" t="s">
        <v>68</v>
      </c>
      <c r="D23">
        <f t="shared" si="0"/>
        <v>0</v>
      </c>
      <c r="E23">
        <f t="shared" si="0"/>
        <v>0</v>
      </c>
      <c r="F23">
        <f t="shared" si="1"/>
        <v>0</v>
      </c>
      <c r="G23">
        <f t="shared" si="2"/>
        <v>0</v>
      </c>
      <c r="H23">
        <f>input_NO!H23</f>
        <v>4589.25</v>
      </c>
      <c r="I23" s="5">
        <f>IF(ISNA(HLOOKUP($A23,raw_NO!$C$3:$U$16,9,FALSE)),0,HLOOKUP($A23,raw_NO!$C$3:$U$16,9,FALSE))</f>
        <v>0</v>
      </c>
      <c r="J23" s="5">
        <f>IF(ISNA(HLOOKUP($A23,raw_NO!$C$3:$U$16,4,FALSE)),0,HLOOKUP($A23,raw_NO!$C$3:$U$16,4,FALSE))</f>
        <v>0</v>
      </c>
      <c r="K23" s="5">
        <f>IF(ISNA(HLOOKUP($A23,raw_NO!$C$3:$U$16,7,FALSE)),0,HLOOKUP($A23,raw_NO!$C$3:$U$16,7,FALSE))</f>
        <v>0</v>
      </c>
    </row>
    <row r="24" spans="1:13" x14ac:dyDescent="0.2">
      <c r="A24" t="s">
        <v>152</v>
      </c>
      <c r="B24" t="s">
        <v>153</v>
      </c>
      <c r="C24" t="s">
        <v>68</v>
      </c>
      <c r="D24">
        <f t="shared" si="0"/>
        <v>0</v>
      </c>
      <c r="E24">
        <f t="shared" si="0"/>
        <v>0</v>
      </c>
      <c r="F24">
        <f t="shared" si="1"/>
        <v>0</v>
      </c>
      <c r="G24">
        <f t="shared" si="2"/>
        <v>0</v>
      </c>
      <c r="H24">
        <f>input_NO!H24</f>
        <v>4589.25</v>
      </c>
      <c r="I24" s="5">
        <f>IF(ISNA(HLOOKUP($A24,raw_NO!$C$3:$U$16,9,FALSE)),0,HLOOKUP($A24,raw_NO!$C$3:$U$16,9,FALSE))</f>
        <v>0</v>
      </c>
      <c r="J24" s="5">
        <f>IF(ISNA(HLOOKUP($A24,raw_NO!$C$3:$U$16,4,FALSE)),0,HLOOKUP($A24,raw_NO!$C$3:$U$16,4,FALSE))</f>
        <v>0</v>
      </c>
      <c r="K24" s="5">
        <f>IF(ISNA(HLOOKUP($A24,raw_NO!$C$3:$U$16,7,FALSE)),0,HLOOKUP($A24,raw_NO!$C$3:$U$16,7,FALSE))</f>
        <v>0</v>
      </c>
    </row>
    <row r="25" spans="1:13" x14ac:dyDescent="0.2">
      <c r="A25" t="s">
        <v>154</v>
      </c>
      <c r="B25" t="s">
        <v>155</v>
      </c>
      <c r="C25" t="s">
        <v>68</v>
      </c>
      <c r="D25">
        <f t="shared" si="0"/>
        <v>0</v>
      </c>
      <c r="E25">
        <f t="shared" si="0"/>
        <v>0</v>
      </c>
      <c r="F25">
        <f t="shared" si="1"/>
        <v>0</v>
      </c>
      <c r="G25">
        <f t="shared" si="2"/>
        <v>0</v>
      </c>
      <c r="H25">
        <f>input_NO!H25</f>
        <v>4568.8599999999997</v>
      </c>
      <c r="I25" s="5">
        <f>IF(ISNA(HLOOKUP($A25,raw_NO!$C$3:$U$16,9,FALSE)),0,HLOOKUP($A25,raw_NO!$C$3:$U$16,9,FALSE))</f>
        <v>0</v>
      </c>
      <c r="J25" s="5">
        <f>IF(ISNA(HLOOKUP($A25,raw_NO!$C$3:$U$16,4,FALSE)),0,HLOOKUP($A25,raw_NO!$C$3:$U$16,4,FALSE))</f>
        <v>0</v>
      </c>
      <c r="K25" s="5">
        <f>IF(ISNA(HLOOKUP($A25,raw_NO!$C$3:$U$16,7,FALSE)),0,HLOOKUP($A25,raw_NO!$C$3:$U$16,7,FALSE))</f>
        <v>0</v>
      </c>
    </row>
    <row r="26" spans="1:13" x14ac:dyDescent="0.2">
      <c r="A26" t="s">
        <v>160</v>
      </c>
      <c r="B26" t="s">
        <v>161</v>
      </c>
      <c r="C26" t="s">
        <v>68</v>
      </c>
      <c r="D26">
        <f t="shared" si="0"/>
        <v>0</v>
      </c>
      <c r="E26">
        <f t="shared" si="0"/>
        <v>0</v>
      </c>
      <c r="F26">
        <f t="shared" si="1"/>
        <v>0</v>
      </c>
      <c r="G26">
        <f t="shared" si="2"/>
        <v>0</v>
      </c>
      <c r="H26">
        <f>input_NO!H26</f>
        <v>8300</v>
      </c>
      <c r="I26" s="5">
        <f>IF(ISNA(HLOOKUP($A26,raw_NO!$C$3:$U$16,9,FALSE)),0,HLOOKUP($A26,raw_NO!$C$3:$U$16,9,FALSE))</f>
        <v>0</v>
      </c>
      <c r="J26" s="5">
        <f>IF(ISNA(HLOOKUP($A26,raw_NO!$C$3:$U$16,4,FALSE)),0,HLOOKUP($A26,raw_NO!$C$3:$U$16,4,FALSE))</f>
        <v>0</v>
      </c>
      <c r="K26" s="5">
        <f>IF(ISNA(HLOOKUP($A26,raw_NO!$C$3:$U$16,7,FALSE)),0,HLOOKUP($A26,raw_NO!$C$3:$U$16,7,FALSE))</f>
        <v>0</v>
      </c>
    </row>
    <row r="27" spans="1:13" x14ac:dyDescent="0.2">
      <c r="A27" t="s">
        <v>166</v>
      </c>
      <c r="B27" t="s">
        <v>167</v>
      </c>
      <c r="C27" t="s">
        <v>68</v>
      </c>
      <c r="D27">
        <f t="shared" si="0"/>
        <v>0</v>
      </c>
      <c r="E27">
        <f t="shared" si="0"/>
        <v>0</v>
      </c>
      <c r="F27">
        <f t="shared" si="1"/>
        <v>0</v>
      </c>
      <c r="G27">
        <f t="shared" si="2"/>
        <v>0</v>
      </c>
      <c r="H27">
        <f>input_NO!H27</f>
        <v>2225.39</v>
      </c>
      <c r="I27" s="5">
        <f>IF(ISNA(HLOOKUP($A27,raw_NO!$C$3:$U$16,9,FALSE)),0,HLOOKUP($A27,raw_NO!$C$3:$U$16,9,FALSE))</f>
        <v>0</v>
      </c>
      <c r="J27" s="5">
        <f>IF(ISNA(HLOOKUP($A27,raw_NO!$C$3:$U$16,4,FALSE)),0,HLOOKUP($A27,raw_NO!$C$3:$U$16,4,FALSE))</f>
        <v>0</v>
      </c>
      <c r="K27" s="5">
        <f>IF(ISNA(HLOOKUP($A27,raw_NO!$C$3:$U$16,7,FALSE)),0,HLOOKUP($A27,raw_NO!$C$3:$U$16,7,FALSE))</f>
        <v>0</v>
      </c>
    </row>
    <row r="28" spans="1:13" x14ac:dyDescent="0.2">
      <c r="A28" t="s">
        <v>146</v>
      </c>
      <c r="B28" t="s">
        <v>147</v>
      </c>
      <c r="C28" t="s">
        <v>68</v>
      </c>
      <c r="D28">
        <f t="shared" si="0"/>
        <v>0</v>
      </c>
      <c r="E28">
        <f t="shared" si="0"/>
        <v>0</v>
      </c>
      <c r="F28">
        <f t="shared" si="1"/>
        <v>0</v>
      </c>
      <c r="G28">
        <f t="shared" si="2"/>
        <v>0</v>
      </c>
      <c r="H28">
        <f>input_NO!H28</f>
        <v>2225.39</v>
      </c>
      <c r="I28" s="5">
        <f>IF(ISNA(HLOOKUP($A28,raw_NO!$C$3:$U$16,9,FALSE)),0,HLOOKUP($A28,raw_NO!$C$3:$U$16,9,FALSE))</f>
        <v>0</v>
      </c>
      <c r="J28" s="5">
        <f>IF(ISNA(HLOOKUP($A28,raw_NO!$C$3:$U$16,4,FALSE)),0,HLOOKUP($A28,raw_NO!$C$3:$U$16,4,FALSE))</f>
        <v>0</v>
      </c>
      <c r="K28" s="5">
        <f>IF(ISNA(HLOOKUP($A28,raw_NO!$C$3:$U$16,7,FALSE)),0,HLOOKUP($A28,raw_NO!$C$3:$U$16,7,FALSE))</f>
        <v>0</v>
      </c>
    </row>
    <row r="29" spans="1:13" x14ac:dyDescent="0.2">
      <c r="A29" t="s">
        <v>106</v>
      </c>
      <c r="B29" t="s">
        <v>107</v>
      </c>
      <c r="C29" t="s">
        <v>81</v>
      </c>
      <c r="D29">
        <f t="shared" si="0"/>
        <v>0</v>
      </c>
      <c r="E29">
        <f t="shared" si="0"/>
        <v>105.51</v>
      </c>
      <c r="F29">
        <f t="shared" si="1"/>
        <v>0</v>
      </c>
      <c r="G29">
        <f t="shared" si="2"/>
        <v>0</v>
      </c>
      <c r="H29">
        <f>input_NO!H29</f>
        <v>6000</v>
      </c>
      <c r="I29" s="7">
        <f>IF(ISNA(HLOOKUP($A29,raw_NO!$C$4:$U$16,10,FALSE)),0,HLOOKUP($A29,raw_NO!$C$4:$U$16,10,FALSE))</f>
        <v>0</v>
      </c>
      <c r="J29" s="5">
        <v>0</v>
      </c>
      <c r="K29" s="7">
        <f>IF(ISNA(HLOOKUP($A29,raw_NO!$C$4:$U$16,7,FALSE)),0,HLOOKUP($A29,raw_NO!$C$4:$U$16,7,FALSE))</f>
        <v>2279</v>
      </c>
      <c r="M29" t="s">
        <v>446</v>
      </c>
    </row>
    <row r="30" spans="1:13" x14ac:dyDescent="0.2">
      <c r="A30" t="s">
        <v>108</v>
      </c>
      <c r="B30" t="s">
        <v>109</v>
      </c>
      <c r="C30" t="s">
        <v>81</v>
      </c>
      <c r="D30">
        <f t="shared" si="0"/>
        <v>0</v>
      </c>
      <c r="E30">
        <f t="shared" si="0"/>
        <v>0</v>
      </c>
      <c r="F30">
        <f t="shared" si="1"/>
        <v>0</v>
      </c>
      <c r="G30">
        <f t="shared" si="2"/>
        <v>0</v>
      </c>
      <c r="H30">
        <f>input_NO!H30</f>
        <v>6000</v>
      </c>
      <c r="I30" s="5">
        <f>IF(ISNA(HLOOKUP($A30,raw_NO!$C$4:$U$16,10,FALSE)),0,HLOOKUP($A30,raw_NO!$C$4:$U$16,10,FALSE))</f>
        <v>0</v>
      </c>
      <c r="J30" s="5">
        <v>0</v>
      </c>
      <c r="K30" s="5">
        <f>IF(ISNA(HLOOKUP($A30,raw_NO!$C$4:$U$16,7,FALSE)),0,HLOOKUP($A30,raw_NO!$C$4:$U$16,7,FALSE))</f>
        <v>0</v>
      </c>
    </row>
    <row r="31" spans="1:13" x14ac:dyDescent="0.2">
      <c r="A31" t="s">
        <v>110</v>
      </c>
      <c r="B31" t="s">
        <v>111</v>
      </c>
      <c r="C31" t="s">
        <v>81</v>
      </c>
      <c r="D31">
        <f t="shared" si="0"/>
        <v>0</v>
      </c>
      <c r="E31">
        <f t="shared" si="0"/>
        <v>0</v>
      </c>
      <c r="F31">
        <f t="shared" si="1"/>
        <v>0</v>
      </c>
      <c r="G31">
        <f t="shared" si="2"/>
        <v>0</v>
      </c>
      <c r="H31">
        <f>input_NO!H31</f>
        <v>6000</v>
      </c>
      <c r="I31" s="5">
        <f>IF(ISNA(HLOOKUP($A31,raw_NO!$C$4:$U$16,10,FALSE)),0,HLOOKUP($A31,raw_NO!$C$4:$U$16,10,FALSE))</f>
        <v>0</v>
      </c>
      <c r="J31" s="5">
        <v>0</v>
      </c>
      <c r="K31" s="5">
        <f>IF(ISNA(HLOOKUP($A31,raw_NO!$C$4:$U$16,7,FALSE)),0,HLOOKUP($A31,raw_NO!$C$4:$U$16,7,FALSE))</f>
        <v>0</v>
      </c>
    </row>
    <row r="32" spans="1:13" x14ac:dyDescent="0.2">
      <c r="A32" t="s">
        <v>88</v>
      </c>
      <c r="B32" t="s">
        <v>89</v>
      </c>
      <c r="C32" t="s">
        <v>81</v>
      </c>
      <c r="D32">
        <f t="shared" si="0"/>
        <v>0</v>
      </c>
      <c r="E32">
        <f t="shared" si="0"/>
        <v>0</v>
      </c>
      <c r="F32">
        <f t="shared" si="1"/>
        <v>0</v>
      </c>
      <c r="G32">
        <f t="shared" si="2"/>
        <v>0</v>
      </c>
      <c r="H32">
        <f>input_NO!H32</f>
        <v>6000</v>
      </c>
      <c r="I32" s="5">
        <f>IF(ISNA(HLOOKUP($A32,raw_NO!$C$4:$U$16,10,FALSE)),0,HLOOKUP($A32,raw_NO!$C$4:$U$16,10,FALSE))</f>
        <v>0</v>
      </c>
      <c r="J32" s="5">
        <v>0</v>
      </c>
      <c r="K32" s="5">
        <f>IF(ISNA(HLOOKUP($A32,raw_NO!$C$4:$U$16,7,FALSE)),0,HLOOKUP($A32,raw_NO!$C$4:$U$16,7,FALSE))</f>
        <v>0</v>
      </c>
    </row>
    <row r="33" spans="1:11" x14ac:dyDescent="0.2">
      <c r="A33" t="s">
        <v>33</v>
      </c>
      <c r="B33" t="s">
        <v>179</v>
      </c>
      <c r="C33" t="s">
        <v>81</v>
      </c>
      <c r="D33">
        <f t="shared" si="0"/>
        <v>0</v>
      </c>
      <c r="E33">
        <f t="shared" si="0"/>
        <v>22.46</v>
      </c>
      <c r="F33">
        <f t="shared" si="1"/>
        <v>0</v>
      </c>
      <c r="G33">
        <f t="shared" si="2"/>
        <v>0.92500000000000004</v>
      </c>
      <c r="H33">
        <f>input_NO!H33</f>
        <v>6000</v>
      </c>
      <c r="I33" s="5">
        <f>IF(ISNA(HLOOKUP($A33,raw_NO!$C$4:$U$16,10,FALSE)),0,HLOOKUP($A33,raw_NO!$C$4:$U$16,10,FALSE))</f>
        <v>524.66399999999999</v>
      </c>
      <c r="J33" s="5">
        <v>0</v>
      </c>
      <c r="K33" s="5">
        <f>IF(ISNA(HLOOKUP($A33,raw_NO!$C$4:$U$16,7,FALSE)),0,HLOOKUP($A33,raw_NO!$C$4:$U$16,7,FALSE))</f>
        <v>485.23</v>
      </c>
    </row>
    <row r="34" spans="1:11" x14ac:dyDescent="0.2">
      <c r="A34" t="s">
        <v>140</v>
      </c>
      <c r="B34" t="s">
        <v>141</v>
      </c>
      <c r="C34" t="s">
        <v>81</v>
      </c>
      <c r="D34">
        <f t="shared" si="0"/>
        <v>0</v>
      </c>
      <c r="E34">
        <f t="shared" si="0"/>
        <v>0</v>
      </c>
      <c r="F34">
        <f t="shared" si="1"/>
        <v>0</v>
      </c>
      <c r="G34">
        <f t="shared" si="2"/>
        <v>0</v>
      </c>
      <c r="H34">
        <f>input_NO!H34</f>
        <v>6000</v>
      </c>
      <c r="I34" s="5">
        <f>IF(ISNA(HLOOKUP($A34,raw_NO!$C$4:$U$16,10,FALSE)),0,HLOOKUP($A34,raw_NO!$C$4:$U$16,10,FALSE))</f>
        <v>0</v>
      </c>
      <c r="J34" s="5">
        <v>0</v>
      </c>
      <c r="K34" s="5">
        <f>IF(ISNA(HLOOKUP($A34,raw_NO!$C$4:$U$16,7,FALSE)),0,HLOOKUP($A34,raw_NO!$C$4:$U$16,7,FALSE))</f>
        <v>0</v>
      </c>
    </row>
    <row r="35" spans="1:11" x14ac:dyDescent="0.2">
      <c r="A35" t="s">
        <v>38</v>
      </c>
      <c r="B35" t="s">
        <v>123</v>
      </c>
      <c r="C35" t="s">
        <v>81</v>
      </c>
      <c r="D35">
        <f t="shared" si="0"/>
        <v>0</v>
      </c>
      <c r="E35">
        <f t="shared" si="0"/>
        <v>30.12</v>
      </c>
      <c r="F35">
        <f t="shared" si="1"/>
        <v>0</v>
      </c>
      <c r="G35">
        <f t="shared" si="2"/>
        <v>0.93600000000000005</v>
      </c>
      <c r="H35">
        <f>input_NO!H35</f>
        <v>6000</v>
      </c>
      <c r="I35" s="5">
        <f>IF(ISNA(HLOOKUP($A35,raw_NO!$C$4:$U$16,10,FALSE)),0,HLOOKUP($A35,raw_NO!$C$4:$U$16,10,FALSE))</f>
        <v>694.952</v>
      </c>
      <c r="J35" s="5">
        <v>0</v>
      </c>
      <c r="K35" s="5">
        <f>IF(ISNA(HLOOKUP($A35,raw_NO!$C$4:$U$16,7,FALSE)),0,HLOOKUP($A35,raw_NO!$C$4:$U$16,7,FALSE))</f>
        <v>650.63599999999997</v>
      </c>
    </row>
    <row r="36" spans="1:11" x14ac:dyDescent="0.2">
      <c r="A36" t="s">
        <v>40</v>
      </c>
      <c r="B36" t="s">
        <v>207</v>
      </c>
      <c r="C36" t="s">
        <v>81</v>
      </c>
      <c r="D36">
        <f t="shared" si="0"/>
        <v>0</v>
      </c>
      <c r="E36">
        <f t="shared" si="0"/>
        <v>196.97</v>
      </c>
      <c r="F36">
        <f t="shared" si="1"/>
        <v>0</v>
      </c>
      <c r="G36">
        <f t="shared" si="2"/>
        <v>0.83099999999999996</v>
      </c>
      <c r="H36">
        <f>input_NO!H36</f>
        <v>6000</v>
      </c>
      <c r="I36" s="5">
        <f>IF(ISNA(HLOOKUP($A36,raw_NO!$C$4:$U$16,10,FALSE)),0,HLOOKUP($A36,raw_NO!$C$4:$U$16,10,FALSE))</f>
        <v>5120.7240000000002</v>
      </c>
      <c r="J36" s="5">
        <v>0</v>
      </c>
      <c r="K36" s="5">
        <f>IF(ISNA(HLOOKUP($A36,raw_NO!$C$4:$U$16,7,FALSE)),0,HLOOKUP($A36,raw_NO!$C$4:$U$16,7,FALSE))</f>
        <v>4254.5190000000002</v>
      </c>
    </row>
    <row r="37" spans="1:11" x14ac:dyDescent="0.2">
      <c r="A37" t="s">
        <v>42</v>
      </c>
      <c r="B37" t="s">
        <v>80</v>
      </c>
      <c r="C37" t="s">
        <v>81</v>
      </c>
      <c r="D37">
        <f t="shared" si="0"/>
        <v>0</v>
      </c>
      <c r="E37">
        <f t="shared" si="0"/>
        <v>217.68</v>
      </c>
      <c r="F37">
        <f t="shared" si="1"/>
        <v>0</v>
      </c>
      <c r="G37">
        <f t="shared" si="2"/>
        <v>0.65300000000000002</v>
      </c>
      <c r="H37">
        <f>input_NO!H37</f>
        <v>6000</v>
      </c>
      <c r="I37" s="5">
        <f>IF(ISNA(HLOOKUP($A37,raw_NO!$C$4:$U$16,10,FALSE)),0,HLOOKUP($A37,raw_NO!$C$4:$U$16,10,FALSE))</f>
        <v>7196.4989999999998</v>
      </c>
      <c r="J37" s="5">
        <v>0</v>
      </c>
      <c r="K37" s="5">
        <f>IF(ISNA(HLOOKUP($A37,raw_NO!$C$4:$U$16,7,FALSE)),0,HLOOKUP($A37,raw_NO!$C$4:$U$16,7,FALSE))</f>
        <v>4701.8410000000003</v>
      </c>
    </row>
    <row r="38" spans="1:11" x14ac:dyDescent="0.2">
      <c r="A38" t="s">
        <v>142</v>
      </c>
      <c r="B38" t="s">
        <v>143</v>
      </c>
      <c r="C38" t="s">
        <v>81</v>
      </c>
      <c r="D38">
        <f t="shared" si="0"/>
        <v>0</v>
      </c>
      <c r="E38">
        <f t="shared" si="0"/>
        <v>0</v>
      </c>
      <c r="F38">
        <f t="shared" si="1"/>
        <v>0</v>
      </c>
      <c r="G38">
        <f t="shared" si="2"/>
        <v>0</v>
      </c>
      <c r="H38">
        <f>input_NO!H38</f>
        <v>6000</v>
      </c>
      <c r="I38">
        <f>IF(ISNA(HLOOKUP($A38,raw_NO!$C$4:$U$16,10,FALSE)),0,HLOOKUP($A38,raw_NO!$C$4:$U$16,10,FALSE))</f>
        <v>0</v>
      </c>
      <c r="J38" s="5">
        <v>0</v>
      </c>
      <c r="K38" s="5">
        <f>IF(ISNA(HLOOKUP($A38,raw_NO!$C$4:$U$16,7,FALSE)),0,HLOOKUP($A38,raw_NO!$C$4:$U$16,7,FALSE))</f>
        <v>0</v>
      </c>
    </row>
    <row r="39" spans="1:11" x14ac:dyDescent="0.2">
      <c r="A39" t="s">
        <v>90</v>
      </c>
      <c r="B39" t="s">
        <v>91</v>
      </c>
      <c r="C39" t="s">
        <v>81</v>
      </c>
      <c r="D39">
        <f t="shared" si="0"/>
        <v>0</v>
      </c>
      <c r="E39">
        <f t="shared" si="0"/>
        <v>0</v>
      </c>
      <c r="F39">
        <f t="shared" si="1"/>
        <v>0</v>
      </c>
      <c r="G39">
        <f t="shared" si="2"/>
        <v>0</v>
      </c>
      <c r="H39">
        <f>input_NO!H39</f>
        <v>6000</v>
      </c>
      <c r="I39" s="5">
        <f>IF(ISNA(HLOOKUP($A39,raw_NO!$C$4:$U$16,10,FALSE)),0,HLOOKUP($A39,raw_NO!$C$4:$U$16,10,FALSE))</f>
        <v>0</v>
      </c>
      <c r="J39" s="5">
        <v>0</v>
      </c>
      <c r="K39" s="5">
        <f>IF(ISNA(HLOOKUP($A39,raw_NO!$C$4:$U$16,7,FALSE)),0,HLOOKUP($A39,raw_NO!$C$4:$U$16,7,FALSE))</f>
        <v>0</v>
      </c>
    </row>
    <row r="40" spans="1:11" x14ac:dyDescent="0.2">
      <c r="A40" t="s">
        <v>180</v>
      </c>
      <c r="B40" t="s">
        <v>181</v>
      </c>
      <c r="C40" t="s">
        <v>81</v>
      </c>
      <c r="D40">
        <f t="shared" si="0"/>
        <v>0</v>
      </c>
      <c r="E40">
        <f t="shared" si="0"/>
        <v>0</v>
      </c>
      <c r="F40">
        <f t="shared" si="1"/>
        <v>0</v>
      </c>
      <c r="G40">
        <f t="shared" si="2"/>
        <v>0</v>
      </c>
      <c r="H40">
        <f>input_NO!H40</f>
        <v>6000</v>
      </c>
      <c r="I40" s="5">
        <f>IF(ISNA(HLOOKUP($A40,raw_NO!$C$4:$U$16,10,FALSE)),0,HLOOKUP($A40,raw_NO!$C$4:$U$16,10,FALSE))</f>
        <v>0</v>
      </c>
      <c r="J40" s="5">
        <v>0</v>
      </c>
      <c r="K40" s="5">
        <f>IF(ISNA(HLOOKUP($A40,raw_NO!$C$4:$U$16,7,FALSE)),0,HLOOKUP($A40,raw_NO!$C$4:$U$16,7,FALSE))</f>
        <v>0</v>
      </c>
    </row>
    <row r="41" spans="1:11" x14ac:dyDescent="0.2">
      <c r="A41" t="s">
        <v>144</v>
      </c>
      <c r="B41" t="s">
        <v>145</v>
      </c>
      <c r="C41" t="s">
        <v>81</v>
      </c>
      <c r="D41">
        <f t="shared" si="0"/>
        <v>0</v>
      </c>
      <c r="E41">
        <f t="shared" si="0"/>
        <v>0</v>
      </c>
      <c r="F41">
        <f t="shared" si="1"/>
        <v>0</v>
      </c>
      <c r="G41">
        <f t="shared" si="2"/>
        <v>0</v>
      </c>
      <c r="H41">
        <f>input_NO!H41</f>
        <v>6000</v>
      </c>
      <c r="I41" s="5">
        <f>IF(ISNA(HLOOKUP($A41,raw_NO!$C$4:$U$16,10,FALSE)),0,HLOOKUP($A41,raw_NO!$C$4:$U$16,10,FALSE))</f>
        <v>0</v>
      </c>
      <c r="J41" s="5">
        <v>0</v>
      </c>
      <c r="K41" s="5">
        <f>IF(ISNA(HLOOKUP($A41,raw_NO!$C$4:$U$16,7,FALSE)),0,HLOOKUP($A41,raw_NO!$C$4:$U$16,7,FALSE))</f>
        <v>0</v>
      </c>
    </row>
    <row r="42" spans="1:11" x14ac:dyDescent="0.2">
      <c r="A42" t="s">
        <v>124</v>
      </c>
      <c r="B42" t="s">
        <v>125</v>
      </c>
      <c r="C42" t="s">
        <v>81</v>
      </c>
      <c r="D42">
        <f t="shared" si="0"/>
        <v>0</v>
      </c>
      <c r="E42">
        <f t="shared" si="0"/>
        <v>0</v>
      </c>
      <c r="F42">
        <f t="shared" si="1"/>
        <v>0</v>
      </c>
      <c r="G42">
        <f t="shared" si="2"/>
        <v>0</v>
      </c>
      <c r="H42">
        <f>input_NO!H42</f>
        <v>6000</v>
      </c>
      <c r="I42" s="5">
        <f>IF(ISNA(HLOOKUP($A42,raw_NO!$C$4:$U$16,10,FALSE)),0,HLOOKUP($A42,raw_NO!$C$4:$U$16,10,FALSE))</f>
        <v>0</v>
      </c>
      <c r="J42" s="5">
        <v>0</v>
      </c>
      <c r="K42" s="5">
        <f>IF(ISNA(HLOOKUP($A42,raw_NO!$C$4:$U$16,7,FALSE)),0,HLOOKUP($A42,raw_NO!$C$4:$U$16,7,FALSE))</f>
        <v>0</v>
      </c>
    </row>
    <row r="43" spans="1:11" x14ac:dyDescent="0.2">
      <c r="A43" t="s">
        <v>208</v>
      </c>
      <c r="B43" t="s">
        <v>209</v>
      </c>
      <c r="C43" t="s">
        <v>81</v>
      </c>
      <c r="D43">
        <f t="shared" si="0"/>
        <v>0</v>
      </c>
      <c r="E43">
        <f t="shared" si="0"/>
        <v>0</v>
      </c>
      <c r="F43">
        <f t="shared" si="1"/>
        <v>0</v>
      </c>
      <c r="G43">
        <f t="shared" si="2"/>
        <v>0</v>
      </c>
      <c r="H43">
        <f>input_NO!H43</f>
        <v>6000</v>
      </c>
      <c r="I43" s="5">
        <f>IF(ISNA(HLOOKUP($A43,raw_NO!$C$4:$U$16,10,FALSE)),0,HLOOKUP($A43,raw_NO!$C$4:$U$16,10,FALSE))</f>
        <v>0</v>
      </c>
      <c r="J43" s="5">
        <v>0</v>
      </c>
      <c r="K43" s="5">
        <f>IF(ISNA(HLOOKUP($A43,raw_NO!$C$4:$U$16,7,FALSE)),0,HLOOKUP($A43,raw_NO!$C$4:$U$16,7,FALSE))</f>
        <v>0</v>
      </c>
    </row>
    <row r="44" spans="1:11" x14ac:dyDescent="0.2">
      <c r="A44" t="s">
        <v>82</v>
      </c>
      <c r="B44" t="s">
        <v>83</v>
      </c>
      <c r="C44" t="s">
        <v>81</v>
      </c>
      <c r="D44">
        <f t="shared" si="0"/>
        <v>0</v>
      </c>
      <c r="E44">
        <f t="shared" si="0"/>
        <v>0</v>
      </c>
      <c r="F44">
        <f t="shared" si="1"/>
        <v>0</v>
      </c>
      <c r="G44">
        <f t="shared" si="2"/>
        <v>0</v>
      </c>
      <c r="H44">
        <f>input_NO!H44</f>
        <v>6000</v>
      </c>
      <c r="I44" s="5">
        <f>IF(ISNA(HLOOKUP($A44,raw_NO!$C$4:$U$16,10,FALSE)),0,HLOOKUP($A44,raw_NO!$C$4:$U$16,10,FALSE))</f>
        <v>0</v>
      </c>
      <c r="J44" s="5">
        <v>0</v>
      </c>
      <c r="K44" s="5">
        <f>IF(ISNA(HLOOKUP($A44,raw_NO!$C$4:$U$16,7,FALSE)),0,HLOOKUP($A44,raw_NO!$C$4:$U$16,7,FALSE))</f>
        <v>0</v>
      </c>
    </row>
    <row r="45" spans="1:11" x14ac:dyDescent="0.2">
      <c r="A45" t="s">
        <v>49</v>
      </c>
      <c r="B45" t="s">
        <v>98</v>
      </c>
      <c r="C45" t="s">
        <v>81</v>
      </c>
      <c r="D45">
        <f t="shared" si="0"/>
        <v>0</v>
      </c>
      <c r="E45">
        <f t="shared" si="0"/>
        <v>0</v>
      </c>
      <c r="F45">
        <f t="shared" si="1"/>
        <v>0</v>
      </c>
      <c r="G45">
        <f t="shared" si="2"/>
        <v>0</v>
      </c>
      <c r="H45">
        <f>input_NO!H45</f>
        <v>6000</v>
      </c>
      <c r="I45" s="5">
        <f>IF(ISNA(HLOOKUP($A45,raw_NO!$C$4:$U$16,10,FALSE)),0,HLOOKUP($A45,raw_NO!$C$4:$U$16,10,FALSE))</f>
        <v>0</v>
      </c>
      <c r="J45" s="5">
        <v>0</v>
      </c>
      <c r="K45" s="5">
        <f>IF(ISNA(HLOOKUP($A45,raw_NO!$C$4:$U$16,7,FALSE)),0,HLOOKUP($A45,raw_NO!$C$4:$U$16,7,FALSE))</f>
        <v>0</v>
      </c>
    </row>
    <row r="46" spans="1:11" x14ac:dyDescent="0.2">
      <c r="A46" t="s">
        <v>99</v>
      </c>
      <c r="B46" t="s">
        <v>100</v>
      </c>
      <c r="C46" t="s">
        <v>81</v>
      </c>
      <c r="D46">
        <f t="shared" si="0"/>
        <v>0</v>
      </c>
      <c r="E46">
        <f t="shared" si="0"/>
        <v>0</v>
      </c>
      <c r="F46">
        <f t="shared" si="1"/>
        <v>0</v>
      </c>
      <c r="G46">
        <f t="shared" si="2"/>
        <v>0</v>
      </c>
      <c r="H46">
        <f>input_NO!H46</f>
        <v>6000</v>
      </c>
      <c r="I46" s="5">
        <f>IF(ISNA(HLOOKUP($A46,raw_NO!$C$4:$U$16,10,FALSE)),0,HLOOKUP($A46,raw_NO!$C$4:$U$16,10,FALSE))</f>
        <v>0</v>
      </c>
      <c r="J46" s="5">
        <v>0</v>
      </c>
      <c r="K46" s="5">
        <f>IF(ISNA(HLOOKUP($A46,raw_NO!$C$4:$U$16,7,FALSE)),0,HLOOKUP($A46,raw_NO!$C$4:$U$16,7,FALSE))</f>
        <v>0</v>
      </c>
    </row>
    <row r="47" spans="1:11" x14ac:dyDescent="0.2">
      <c r="A47" t="s">
        <v>101</v>
      </c>
      <c r="B47" t="s">
        <v>102</v>
      </c>
      <c r="C47" t="s">
        <v>81</v>
      </c>
      <c r="D47">
        <f t="shared" si="0"/>
        <v>0</v>
      </c>
      <c r="E47">
        <f t="shared" si="0"/>
        <v>0</v>
      </c>
      <c r="F47">
        <f t="shared" si="1"/>
        <v>0</v>
      </c>
      <c r="G47">
        <f t="shared" si="2"/>
        <v>0</v>
      </c>
      <c r="H47">
        <f>input_NO!H47</f>
        <v>6000</v>
      </c>
      <c r="I47" s="5">
        <f>IF(ISNA(HLOOKUP($A47,raw_NO!$C$4:$U$16,10,FALSE)),0,HLOOKUP($A47,raw_NO!$C$4:$U$16,10,FALSE))</f>
        <v>0</v>
      </c>
      <c r="J47" s="5">
        <v>0</v>
      </c>
      <c r="K47" s="5">
        <f>IF(ISNA(HLOOKUP($A47,raw_NO!$C$4:$U$16,7,FALSE)),0,HLOOKUP($A47,raw_NO!$C$4:$U$16,7,FALSE))</f>
        <v>0</v>
      </c>
    </row>
    <row r="48" spans="1:11" x14ac:dyDescent="0.2">
      <c r="A48" t="s">
        <v>46</v>
      </c>
      <c r="B48" t="s">
        <v>199</v>
      </c>
      <c r="C48" t="s">
        <v>81</v>
      </c>
      <c r="D48">
        <f t="shared" si="0"/>
        <v>0</v>
      </c>
      <c r="E48">
        <f t="shared" si="0"/>
        <v>0</v>
      </c>
      <c r="F48">
        <f t="shared" si="1"/>
        <v>0</v>
      </c>
      <c r="G48">
        <f t="shared" si="2"/>
        <v>0</v>
      </c>
      <c r="H48">
        <f>input_NO!H48</f>
        <v>795.05</v>
      </c>
      <c r="I48" s="5">
        <f>IF(ISNA(HLOOKUP($A48,raw_NO!$C$4:$U$16,10,FALSE)),0,HLOOKUP($A48,raw_NO!$C$4:$U$16,10,FALSE))</f>
        <v>0</v>
      </c>
      <c r="J48" s="5">
        <v>0</v>
      </c>
      <c r="K48" s="5">
        <f>IF(ISNA(HLOOKUP($A48,raw_NO!$C$4:$U$16,7,FALSE)),0,HLOOKUP($A48,raw_NO!$C$4:$U$16,7,FALSE))</f>
        <v>0</v>
      </c>
    </row>
    <row r="49" spans="1:13" x14ac:dyDescent="0.2">
      <c r="A49" t="s">
        <v>200</v>
      </c>
      <c r="B49" t="s">
        <v>201</v>
      </c>
      <c r="C49" t="s">
        <v>81</v>
      </c>
      <c r="D49">
        <f t="shared" si="0"/>
        <v>0</v>
      </c>
      <c r="E49">
        <f t="shared" si="0"/>
        <v>0</v>
      </c>
      <c r="F49">
        <f t="shared" si="1"/>
        <v>0</v>
      </c>
      <c r="G49">
        <f t="shared" si="2"/>
        <v>0</v>
      </c>
      <c r="H49">
        <f>input_NO!H49</f>
        <v>795.05</v>
      </c>
      <c r="I49" s="5">
        <f>IF(ISNA(HLOOKUP($A49,raw_NO!$C$4:$U$16,10,FALSE)),0,HLOOKUP($A49,raw_NO!$C$4:$U$16,10,FALSE))</f>
        <v>0</v>
      </c>
      <c r="J49" s="5">
        <v>0</v>
      </c>
      <c r="K49" s="5">
        <f>IF(ISNA(HLOOKUP($A49,raw_NO!$C$4:$U$16,7,FALSE)),0,HLOOKUP($A49,raw_NO!$C$4:$U$16,7,FALSE))</f>
        <v>0</v>
      </c>
    </row>
    <row r="50" spans="1:13" x14ac:dyDescent="0.2">
      <c r="A50" t="s">
        <v>202</v>
      </c>
      <c r="B50" t="s">
        <v>203</v>
      </c>
      <c r="C50" t="s">
        <v>81</v>
      </c>
      <c r="D50">
        <f t="shared" si="0"/>
        <v>0</v>
      </c>
      <c r="E50">
        <f t="shared" si="0"/>
        <v>0</v>
      </c>
      <c r="F50">
        <f t="shared" si="1"/>
        <v>0</v>
      </c>
      <c r="G50">
        <f t="shared" si="2"/>
        <v>0</v>
      </c>
      <c r="H50">
        <f>input_NO!H50</f>
        <v>795.05</v>
      </c>
      <c r="I50" s="5">
        <f>IF(ISNA(HLOOKUP($A50,raw_NO!$C$4:$U$16,10,FALSE)),0,HLOOKUP($A50,raw_NO!$C$4:$U$16,10,FALSE))</f>
        <v>0</v>
      </c>
      <c r="J50" s="5">
        <v>0</v>
      </c>
      <c r="K50" s="5">
        <f>IF(ISNA(HLOOKUP($A50,raw_NO!$C$4:$U$16,7,FALSE)),0,HLOOKUP($A50,raw_NO!$C$4:$U$16,7,FALSE))</f>
        <v>0</v>
      </c>
    </row>
    <row r="51" spans="1:13" x14ac:dyDescent="0.2">
      <c r="A51" t="s">
        <v>50</v>
      </c>
      <c r="B51" t="s">
        <v>131</v>
      </c>
      <c r="C51" t="s">
        <v>81</v>
      </c>
      <c r="D51">
        <f t="shared" si="0"/>
        <v>0</v>
      </c>
      <c r="E51">
        <f t="shared" si="0"/>
        <v>0</v>
      </c>
      <c r="F51">
        <f t="shared" si="1"/>
        <v>0</v>
      </c>
      <c r="G51">
        <f t="shared" si="2"/>
        <v>0</v>
      </c>
      <c r="H51">
        <f>input_NO!H51</f>
        <v>6000</v>
      </c>
      <c r="I51" s="5">
        <f>IF(ISNA(HLOOKUP($A51,raw_NO!$C$4:$U$16,10,FALSE)),0,HLOOKUP($A51,raw_NO!$C$4:$U$16,10,FALSE))</f>
        <v>0</v>
      </c>
      <c r="J51" s="5">
        <v>0</v>
      </c>
      <c r="K51" s="5">
        <f>IF(ISNA(HLOOKUP($A51,raw_NO!$C$4:$U$16,7,FALSE)),0,HLOOKUP($A51,raw_NO!$C$4:$U$16,7,FALSE))</f>
        <v>0</v>
      </c>
    </row>
    <row r="52" spans="1:13" x14ac:dyDescent="0.2">
      <c r="A52" t="s">
        <v>51</v>
      </c>
      <c r="B52" t="s">
        <v>132</v>
      </c>
      <c r="C52" t="s">
        <v>81</v>
      </c>
      <c r="D52">
        <f t="shared" si="0"/>
        <v>0</v>
      </c>
      <c r="E52">
        <f t="shared" si="0"/>
        <v>0</v>
      </c>
      <c r="F52">
        <f t="shared" si="1"/>
        <v>0</v>
      </c>
      <c r="G52">
        <f t="shared" si="2"/>
        <v>0</v>
      </c>
      <c r="H52">
        <f>input_NO!H52</f>
        <v>6000</v>
      </c>
      <c r="I52" s="5">
        <f>IF(ISNA(HLOOKUP($A52,raw_NO!$C$4:$U$16,10,FALSE)),0,HLOOKUP($A52,raw_NO!$C$4:$U$16,10,FALSE))</f>
        <v>0</v>
      </c>
      <c r="J52" s="5">
        <v>0</v>
      </c>
      <c r="K52" s="5">
        <f>IF(ISNA(HLOOKUP($A52,raw_NO!$C$4:$U$16,7,FALSE)),0,HLOOKUP($A52,raw_NO!$C$4:$U$16,7,FALSE))</f>
        <v>0</v>
      </c>
    </row>
    <row r="53" spans="1:13" x14ac:dyDescent="0.2">
      <c r="A53" t="s">
        <v>134</v>
      </c>
      <c r="B53" t="s">
        <v>135</v>
      </c>
      <c r="C53" t="s">
        <v>81</v>
      </c>
      <c r="D53">
        <f t="shared" si="0"/>
        <v>0</v>
      </c>
      <c r="E53">
        <f t="shared" si="0"/>
        <v>0</v>
      </c>
      <c r="F53">
        <f t="shared" si="1"/>
        <v>0</v>
      </c>
      <c r="G53">
        <f t="shared" si="2"/>
        <v>0</v>
      </c>
      <c r="H53">
        <f>input_NO!H53</f>
        <v>6000</v>
      </c>
      <c r="I53" s="5">
        <f>IF(ISNA(HLOOKUP($A53,raw_NO!$C$4:$U$16,10,FALSE)),0,HLOOKUP($A53,raw_NO!$C$4:$U$16,10,FALSE))</f>
        <v>0</v>
      </c>
      <c r="J53" s="5">
        <v>0</v>
      </c>
      <c r="K53" s="5">
        <f>IF(ISNA(HLOOKUP($A53,raw_NO!$C$4:$U$16,7,FALSE)),0,HLOOKUP($A53,raw_NO!$C$4:$U$16,7,FALSE))</f>
        <v>0</v>
      </c>
    </row>
    <row r="54" spans="1:13" x14ac:dyDescent="0.2">
      <c r="A54" t="s">
        <v>52</v>
      </c>
      <c r="B54" t="s">
        <v>133</v>
      </c>
      <c r="C54" t="s">
        <v>81</v>
      </c>
      <c r="D54">
        <f t="shared" si="0"/>
        <v>0</v>
      </c>
      <c r="E54">
        <f t="shared" si="0"/>
        <v>0</v>
      </c>
      <c r="F54">
        <f t="shared" si="1"/>
        <v>0</v>
      </c>
      <c r="G54">
        <f t="shared" si="2"/>
        <v>0</v>
      </c>
      <c r="H54">
        <f>input_NO!H54</f>
        <v>6000</v>
      </c>
      <c r="I54" s="5">
        <f>IF(ISNA(HLOOKUP($A54,raw_NO!$C$4:$U$16,10,FALSE)),0,HLOOKUP($A54,raw_NO!$C$4:$U$16,10,FALSE))</f>
        <v>0</v>
      </c>
      <c r="J54" s="5">
        <v>0</v>
      </c>
      <c r="K54" s="5">
        <f>IF(ISNA(HLOOKUP($A54,raw_NO!$C$4:$U$16,7,FALSE)),0,HLOOKUP($A54,raw_NO!$C$4:$U$16,7,FALSE))</f>
        <v>0</v>
      </c>
    </row>
    <row r="55" spans="1:13" x14ac:dyDescent="0.2">
      <c r="A55" t="s">
        <v>148</v>
      </c>
      <c r="B55" t="s">
        <v>149</v>
      </c>
      <c r="C55" t="s">
        <v>81</v>
      </c>
      <c r="D55">
        <f t="shared" si="0"/>
        <v>0</v>
      </c>
      <c r="E55">
        <f t="shared" si="0"/>
        <v>0</v>
      </c>
      <c r="F55">
        <f t="shared" si="1"/>
        <v>0</v>
      </c>
      <c r="G55">
        <f t="shared" si="2"/>
        <v>0</v>
      </c>
      <c r="H55">
        <f>input_NO!H55</f>
        <v>6000</v>
      </c>
      <c r="I55" s="5">
        <f>IF(ISNA(HLOOKUP($A55,raw_NO!$C$4:$U$16,10,FALSE)),0,HLOOKUP($A55,raw_NO!$C$4:$U$16,10,FALSE))</f>
        <v>0</v>
      </c>
      <c r="J55" s="5">
        <v>0</v>
      </c>
      <c r="K55" s="5">
        <f>IF(ISNA(HLOOKUP($A55,raw_NO!$C$4:$U$16,7,FALSE)),0,HLOOKUP($A55,raw_NO!$C$4:$U$16,7,FALSE))</f>
        <v>0</v>
      </c>
    </row>
    <row r="56" spans="1:13" x14ac:dyDescent="0.2">
      <c r="A56" t="s">
        <v>164</v>
      </c>
      <c r="B56" t="s">
        <v>165</v>
      </c>
      <c r="C56" t="s">
        <v>81</v>
      </c>
      <c r="D56">
        <f t="shared" si="0"/>
        <v>0</v>
      </c>
      <c r="E56">
        <f t="shared" si="0"/>
        <v>0</v>
      </c>
      <c r="F56">
        <f t="shared" si="1"/>
        <v>0</v>
      </c>
      <c r="G56">
        <f t="shared" si="2"/>
        <v>0</v>
      </c>
      <c r="H56">
        <f>input_NO!H56</f>
        <v>6000</v>
      </c>
      <c r="I56" s="5">
        <f>IF(ISNA(HLOOKUP($A56,raw_NO!$C$4:$U$16,10,FALSE)),0,HLOOKUP($A56,raw_NO!$C$4:$U$16,10,FALSE))</f>
        <v>0</v>
      </c>
      <c r="J56" s="5">
        <v>0</v>
      </c>
      <c r="K56" s="5">
        <f>IF(ISNA(HLOOKUP($A56,raw_NO!$C$4:$U$16,7,FALSE)),0,HLOOKUP($A56,raw_NO!$C$4:$U$16,7,FALSE))</f>
        <v>0</v>
      </c>
    </row>
    <row r="57" spans="1:13" x14ac:dyDescent="0.2">
      <c r="A57" t="s">
        <v>158</v>
      </c>
      <c r="B57" t="s">
        <v>159</v>
      </c>
      <c r="C57" t="s">
        <v>81</v>
      </c>
      <c r="D57">
        <f t="shared" si="0"/>
        <v>0</v>
      </c>
      <c r="E57">
        <f t="shared" si="0"/>
        <v>0</v>
      </c>
      <c r="F57">
        <f t="shared" si="1"/>
        <v>0</v>
      </c>
      <c r="G57">
        <f t="shared" si="2"/>
        <v>0</v>
      </c>
      <c r="H57">
        <f>input_NO!H57</f>
        <v>7900</v>
      </c>
      <c r="I57" s="5">
        <f>IF(ISNA(HLOOKUP($A57,raw_NO!$C$4:$U$16,10,FALSE)),0,HLOOKUP($A57,raw_NO!$C$4:$U$16,10,FALSE))</f>
        <v>0</v>
      </c>
      <c r="J57" s="5">
        <v>0</v>
      </c>
      <c r="K57" s="5">
        <f>IF(ISNA(HLOOKUP($A57,raw_NO!$C$4:$U$16,7,FALSE)),0,HLOOKUP($A57,raw_NO!$C$4:$U$16,7,FALSE))</f>
        <v>0</v>
      </c>
    </row>
    <row r="58" spans="1:13" x14ac:dyDescent="0.2">
      <c r="A58" t="s">
        <v>162</v>
      </c>
      <c r="B58" t="s">
        <v>163</v>
      </c>
      <c r="C58" t="s">
        <v>81</v>
      </c>
      <c r="D58">
        <f t="shared" si="0"/>
        <v>0</v>
      </c>
      <c r="E58">
        <f t="shared" si="0"/>
        <v>0</v>
      </c>
      <c r="F58">
        <f t="shared" si="1"/>
        <v>0</v>
      </c>
      <c r="G58">
        <f t="shared" si="2"/>
        <v>0</v>
      </c>
      <c r="H58">
        <f>input_NO!H58</f>
        <v>6000</v>
      </c>
      <c r="I58" s="5">
        <f>IF(ISNA(HLOOKUP($A58,raw_NO!$C$4:$U$16,10,FALSE)),0,HLOOKUP($A58,raw_NO!$C$4:$U$16,10,FALSE))</f>
        <v>0</v>
      </c>
      <c r="J58" s="5">
        <v>0</v>
      </c>
      <c r="K58" s="5">
        <f>IF(ISNA(HLOOKUP($A58,raw_NO!$C$4:$U$16,7,FALSE)),0,HLOOKUP($A58,raw_NO!$C$4:$U$16,7,FALSE))</f>
        <v>0</v>
      </c>
    </row>
    <row r="59" spans="1:13" x14ac:dyDescent="0.2">
      <c r="A59" t="s">
        <v>156</v>
      </c>
      <c r="B59" t="s">
        <v>157</v>
      </c>
      <c r="C59" t="s">
        <v>81</v>
      </c>
      <c r="D59">
        <f t="shared" si="0"/>
        <v>0</v>
      </c>
      <c r="E59">
        <f t="shared" si="0"/>
        <v>0</v>
      </c>
      <c r="F59">
        <f t="shared" si="1"/>
        <v>0</v>
      </c>
      <c r="G59">
        <f t="shared" si="2"/>
        <v>0</v>
      </c>
      <c r="H59">
        <f>input_NO!H59</f>
        <v>6000</v>
      </c>
      <c r="I59" s="5">
        <f>IF(ISNA(HLOOKUP($A59,raw_NO!$C$4:$U$16,10,FALSE)),0,HLOOKUP($A59,raw_NO!$C$4:$U$16,10,FALSE))</f>
        <v>0</v>
      </c>
      <c r="J59" s="5">
        <v>0</v>
      </c>
      <c r="K59" s="5">
        <f>IF(ISNA(HLOOKUP($A59,raw_NO!$C$4:$U$16,7,FALSE)),0,HLOOKUP($A59,raw_NO!$C$4:$U$16,7,FALSE))</f>
        <v>0</v>
      </c>
    </row>
    <row r="60" spans="1:13" x14ac:dyDescent="0.2">
      <c r="A60" t="s">
        <v>47</v>
      </c>
      <c r="B60" t="s">
        <v>195</v>
      </c>
      <c r="C60" t="s">
        <v>86</v>
      </c>
      <c r="D60">
        <f>0.5*102.534</f>
        <v>51.267000000000003</v>
      </c>
      <c r="E60">
        <v>0</v>
      </c>
      <c r="F60">
        <v>1</v>
      </c>
      <c r="G60">
        <v>0</v>
      </c>
      <c r="H60">
        <f t="shared" ref="H60:H89" si="3">ROUND(IFERROR(J60/0.0036/D60,0),2)</f>
        <v>107.17</v>
      </c>
      <c r="I60" s="5">
        <f>IF(ISNA(HLOOKUP($A$74,raw_NO!$C$2:$U$16,11,FALSE)),0,HLOOKUP($A$74,raw_NO!$C$2:$U$16,11,FALSE))*(D60/($D$60+$D$74+$D$89))</f>
        <v>19.779719568374148</v>
      </c>
      <c r="J60" s="5">
        <f>IF(ISNA(HLOOKUP($A$74,raw_NO!$C$2:$U$16,6,FALSE)),0,HLOOKUP($A$74,raw_NO!$C$2:$U$16,6,FALSE))*(D60/($D$60+$D$74+$D$89))</f>
        <v>19.779719568374148</v>
      </c>
      <c r="K60">
        <v>0</v>
      </c>
    </row>
    <row r="61" spans="1:13" x14ac:dyDescent="0.2">
      <c r="A61" t="s">
        <v>94</v>
      </c>
      <c r="B61" t="s">
        <v>95</v>
      </c>
      <c r="C61" t="s">
        <v>86</v>
      </c>
      <c r="D61">
        <v>0</v>
      </c>
      <c r="E61">
        <v>0</v>
      </c>
      <c r="F61">
        <f t="shared" si="1"/>
        <v>0</v>
      </c>
      <c r="G61">
        <v>0</v>
      </c>
      <c r="H61">
        <f t="shared" si="3"/>
        <v>0</v>
      </c>
      <c r="I61" s="5">
        <f>IF(ISNA(HLOOKUP($A61,raw_NO!$C$2:$U$16,11,FALSE)),0,HLOOKUP($A61,raw_NO!$C$2:$U$16,11,FALSE))</f>
        <v>0</v>
      </c>
      <c r="J61" s="5">
        <f>IF(ISNA(HLOOKUP($A61,raw_NO!$C$2:$U$16,6,FALSE)),0,HLOOKUP($A61,raw_NO!$C$2:$U$16,6,FALSE))</f>
        <v>0</v>
      </c>
      <c r="K61">
        <v>0</v>
      </c>
    </row>
    <row r="62" spans="1:13" x14ac:dyDescent="0.2">
      <c r="A62" t="s">
        <v>114</v>
      </c>
      <c r="B62" t="s">
        <v>115</v>
      </c>
      <c r="C62" t="s">
        <v>86</v>
      </c>
      <c r="D62">
        <v>0</v>
      </c>
      <c r="E62">
        <v>0</v>
      </c>
      <c r="F62">
        <f t="shared" si="1"/>
        <v>0</v>
      </c>
      <c r="G62">
        <v>0</v>
      </c>
      <c r="H62">
        <f t="shared" si="3"/>
        <v>0</v>
      </c>
      <c r="I62" s="5">
        <f>IF(ISNA(HLOOKUP($A62,raw_NO!$C$2:$U$16,11,FALSE)),0,HLOOKUP($A62,raw_NO!$C$2:$U$16,11,FALSE))</f>
        <v>0</v>
      </c>
      <c r="J62" s="5">
        <f>IF(ISNA(HLOOKUP($A62,raw_NO!$C$2:$U$16,6,FALSE)),0,HLOOKUP($A62,raw_NO!$C$2:$U$16,6,FALSE))</f>
        <v>0</v>
      </c>
      <c r="K62">
        <v>0</v>
      </c>
    </row>
    <row r="63" spans="1:13" x14ac:dyDescent="0.2">
      <c r="A63" t="s">
        <v>92</v>
      </c>
      <c r="B63" t="s">
        <v>93</v>
      </c>
      <c r="C63" t="s">
        <v>86</v>
      </c>
      <c r="D63">
        <v>0</v>
      </c>
      <c r="E63">
        <v>0</v>
      </c>
      <c r="F63">
        <f t="shared" si="1"/>
        <v>0</v>
      </c>
      <c r="G63">
        <v>0</v>
      </c>
      <c r="H63">
        <f t="shared" si="3"/>
        <v>0</v>
      </c>
      <c r="I63" s="5">
        <f>IF(ISNA(HLOOKUP($A63,raw_NO!$C$2:$U$16,11,FALSE)),0,HLOOKUP($A63,raw_NO!$C$2:$U$16,11,FALSE))</f>
        <v>0</v>
      </c>
      <c r="J63" s="5">
        <f>IF(ISNA(HLOOKUP($A63,raw_NO!$C$2:$U$16,6,FALSE)),0,HLOOKUP($A63,raw_NO!$C$2:$U$16,6,FALSE))</f>
        <v>0</v>
      </c>
      <c r="K63">
        <v>0</v>
      </c>
    </row>
    <row r="64" spans="1:13" x14ac:dyDescent="0.2">
      <c r="A64" s="1" t="s">
        <v>429</v>
      </c>
      <c r="B64" t="s">
        <v>1006</v>
      </c>
      <c r="C64" t="s">
        <v>86</v>
      </c>
      <c r="D64" s="7">
        <v>0</v>
      </c>
      <c r="E64">
        <v>0</v>
      </c>
      <c r="F64">
        <f t="shared" si="1"/>
        <v>0.34100000000000003</v>
      </c>
      <c r="G64">
        <v>0</v>
      </c>
      <c r="H64">
        <f t="shared" si="3"/>
        <v>0</v>
      </c>
      <c r="I64" s="5">
        <f>IF(ISNA(HLOOKUP($A64,raw_NO!$C$2:$U$16,11,FALSE)),0,HLOOKUP($A64,raw_NO!$C$2:$U$16,11,FALSE))</f>
        <v>1251.1320000000001</v>
      </c>
      <c r="J64" s="5">
        <f>IF(ISNA(HLOOKUP($A64,raw_NO!$C$2:$U$16,6,FALSE)),0,HLOOKUP($A64,raw_NO!$C$2:$U$16,6,FALSE))</f>
        <v>426.31200000000001</v>
      </c>
      <c r="K64">
        <v>0</v>
      </c>
      <c r="M64" s="7" t="s">
        <v>1007</v>
      </c>
    </row>
    <row r="65" spans="1:13" x14ac:dyDescent="0.2">
      <c r="A65" t="s">
        <v>112</v>
      </c>
      <c r="B65" t="s">
        <v>113</v>
      </c>
      <c r="C65" t="s">
        <v>86</v>
      </c>
      <c r="D65">
        <v>635</v>
      </c>
      <c r="E65">
        <v>0</v>
      </c>
      <c r="F65">
        <f t="shared" si="1"/>
        <v>0.39300000000000002</v>
      </c>
      <c r="G65">
        <v>0</v>
      </c>
      <c r="H65">
        <f t="shared" si="3"/>
        <v>23.1</v>
      </c>
      <c r="I65" s="5">
        <f>IF(ISNA(HLOOKUP($A65,raw_NO!$C$2:$U$16,11,FALSE)),0,HLOOKUP($A65,raw_NO!$C$2:$U$16,11,FALSE))</f>
        <v>134.316</v>
      </c>
      <c r="J65" s="5">
        <f>IF(ISNA(HLOOKUP($A65,raw_NO!$C$2:$U$16,6,FALSE)),0,HLOOKUP($A65,raw_NO!$C$2:$U$16,6,FALSE))</f>
        <v>52.805</v>
      </c>
      <c r="K65">
        <v>0</v>
      </c>
    </row>
    <row r="66" spans="1:13" x14ac:dyDescent="0.2">
      <c r="A66" t="s">
        <v>35</v>
      </c>
      <c r="B66" t="s">
        <v>105</v>
      </c>
      <c r="C66" t="s">
        <v>86</v>
      </c>
      <c r="D66" s="7">
        <v>0</v>
      </c>
      <c r="E66">
        <v>0</v>
      </c>
      <c r="F66">
        <f t="shared" ref="F66:F85" si="4">ROUND(IFERROR(J66/$I66,0),3)</f>
        <v>0.4</v>
      </c>
      <c r="G66">
        <v>0</v>
      </c>
      <c r="H66" s="7">
        <f t="shared" si="3"/>
        <v>0</v>
      </c>
      <c r="I66" s="5">
        <f>IF(ISNA(HLOOKUP($A66,raw_NO!$C$2:$U$16,11,FALSE)),0,HLOOKUP($A66,raw_NO!$C$2:$U$16,11,FALSE))</f>
        <v>141.411</v>
      </c>
      <c r="J66" s="5">
        <f>IF(ISNA(HLOOKUP($A66,raw_NO!$C$2:$U$16,6,FALSE)),0,HLOOKUP($A66,raw_NO!$C$2:$U$16,6,FALSE))</f>
        <v>56.57</v>
      </c>
      <c r="K66">
        <v>0</v>
      </c>
      <c r="M66" s="7" t="s">
        <v>447</v>
      </c>
    </row>
    <row r="67" spans="1:13" x14ac:dyDescent="0.2">
      <c r="A67" t="s">
        <v>119</v>
      </c>
      <c r="B67" t="s">
        <v>120</v>
      </c>
      <c r="C67" t="s">
        <v>86</v>
      </c>
      <c r="D67">
        <v>0</v>
      </c>
      <c r="E67">
        <v>0</v>
      </c>
      <c r="F67">
        <f t="shared" si="4"/>
        <v>0</v>
      </c>
      <c r="G67">
        <v>0</v>
      </c>
      <c r="H67">
        <f t="shared" si="3"/>
        <v>0</v>
      </c>
      <c r="I67" s="5">
        <f>IF(ISNA(HLOOKUP($A67,raw_NO!$C$2:$U$16,11,FALSE)),0,HLOOKUP($A67,raw_NO!$C$2:$U$16,11,FALSE))</f>
        <v>0</v>
      </c>
      <c r="J67" s="5">
        <f>IF(ISNA(HLOOKUP($A67,raw_NO!$C$2:$U$16,6,FALSE)),0,HLOOKUP($A67,raw_NO!$C$2:$U$16,6,FALSE))</f>
        <v>0</v>
      </c>
      <c r="K67">
        <v>0</v>
      </c>
    </row>
    <row r="68" spans="1:13" x14ac:dyDescent="0.2">
      <c r="A68" t="s">
        <v>136</v>
      </c>
      <c r="B68" t="s">
        <v>137</v>
      </c>
      <c r="C68" t="s">
        <v>86</v>
      </c>
      <c r="D68">
        <v>0</v>
      </c>
      <c r="E68">
        <v>0</v>
      </c>
      <c r="F68">
        <v>1</v>
      </c>
      <c r="G68">
        <v>0</v>
      </c>
      <c r="H68">
        <f t="shared" si="3"/>
        <v>0</v>
      </c>
      <c r="I68" s="5">
        <f>IF(ISNA(HLOOKUP($A68,raw_NO!$C$2:$U$16,11,FALSE)),0,HLOOKUP($A68,raw_NO!$C$2:$U$16,11,FALSE))</f>
        <v>0</v>
      </c>
      <c r="J68" s="5">
        <f>IF(ISNA(HLOOKUP($A68,raw_NO!$C$2:$U$16,6,FALSE)),0,HLOOKUP($A68,raw_NO!$C$2:$U$16,6,FALSE))</f>
        <v>0</v>
      </c>
      <c r="K68">
        <v>0</v>
      </c>
    </row>
    <row r="69" spans="1:13" x14ac:dyDescent="0.2">
      <c r="A69" t="s">
        <v>43</v>
      </c>
      <c r="B69" t="s">
        <v>138</v>
      </c>
      <c r="C69" t="s">
        <v>86</v>
      </c>
      <c r="D69">
        <v>32797</v>
      </c>
      <c r="E69">
        <v>0</v>
      </c>
      <c r="F69">
        <v>1</v>
      </c>
      <c r="G69">
        <v>0</v>
      </c>
      <c r="H69">
        <f t="shared" si="3"/>
        <v>3820.15</v>
      </c>
      <c r="I69">
        <f>IF(ISNA(HLOOKUP($A69,raw_NO!$C$2:$U$16,11,FALSE)),0,HLOOKUP($A69,raw_NO!$C$2:$U$16,11,FALSE))</f>
        <v>451041.592</v>
      </c>
      <c r="J69">
        <f>IF(ISNA(HLOOKUP($A69,raw_NO!$C$2:$U$16,6,FALSE)),0,HLOOKUP($A69,raw_NO!$C$2:$U$16,6,FALSE))</f>
        <v>451041.592</v>
      </c>
      <c r="K69">
        <v>0</v>
      </c>
    </row>
    <row r="70" spans="1:13" x14ac:dyDescent="0.2">
      <c r="A70" t="s">
        <v>44</v>
      </c>
      <c r="B70" t="s">
        <v>139</v>
      </c>
      <c r="C70" t="s">
        <v>86</v>
      </c>
      <c r="D70">
        <v>0</v>
      </c>
      <c r="E70">
        <v>0</v>
      </c>
      <c r="F70">
        <v>1</v>
      </c>
      <c r="G70">
        <v>0</v>
      </c>
      <c r="H70">
        <f t="shared" si="3"/>
        <v>0</v>
      </c>
      <c r="I70" s="5">
        <f>IF(ISNA(HLOOKUP($A70,raw_NO!$C$2:$U$16,11,FALSE)),0,HLOOKUP($A70,raw_NO!$C$2:$U$16,11,FALSE))</f>
        <v>0</v>
      </c>
      <c r="J70" s="5">
        <f>IF(ISNA(HLOOKUP($A70,raw_NO!$C$2:$U$16,6,FALSE)),0,HLOOKUP($A70,raw_NO!$C$2:$U$16,6,FALSE))</f>
        <v>0</v>
      </c>
      <c r="K70">
        <v>0</v>
      </c>
    </row>
    <row r="71" spans="1:13" x14ac:dyDescent="0.2">
      <c r="A71" t="s">
        <v>176</v>
      </c>
      <c r="B71" t="s">
        <v>53</v>
      </c>
      <c r="C71" t="s">
        <v>86</v>
      </c>
      <c r="D71">
        <v>0</v>
      </c>
      <c r="E71">
        <v>0</v>
      </c>
      <c r="F71">
        <f t="shared" si="4"/>
        <v>0</v>
      </c>
      <c r="G71">
        <v>0</v>
      </c>
      <c r="H71">
        <f t="shared" si="3"/>
        <v>0</v>
      </c>
      <c r="I71" s="5">
        <f>IF(ISNA(HLOOKUP($A71,raw_NO!$C$2:$U$16,11,FALSE)),0,HLOOKUP($A71,raw_NO!$C$2:$U$16,11,FALSE))</f>
        <v>0</v>
      </c>
      <c r="J71" s="5">
        <f>IF(ISNA(HLOOKUP($A71,raw_NO!$C$2:$U$16,6,FALSE)),0,HLOOKUP($A71,raw_NO!$C$2:$U$16,6,FALSE))</f>
        <v>0</v>
      </c>
      <c r="K71">
        <v>0</v>
      </c>
    </row>
    <row r="72" spans="1:13" x14ac:dyDescent="0.2">
      <c r="A72" t="s">
        <v>177</v>
      </c>
      <c r="B72" t="s">
        <v>178</v>
      </c>
      <c r="C72" t="s">
        <v>86</v>
      </c>
      <c r="D72">
        <v>0</v>
      </c>
      <c r="E72">
        <v>0</v>
      </c>
      <c r="F72">
        <f t="shared" si="4"/>
        <v>0</v>
      </c>
      <c r="G72">
        <v>0</v>
      </c>
      <c r="H72">
        <f t="shared" si="3"/>
        <v>0</v>
      </c>
      <c r="I72" s="5">
        <f>IF(ISNA(HLOOKUP($A72,raw_NO!$C$2:$U$16,11,FALSE)),0,HLOOKUP($A72,raw_NO!$C$2:$U$16,11,FALSE))</f>
        <v>0</v>
      </c>
      <c r="J72" s="5">
        <f>IF(ISNA(HLOOKUP($A72,raw_NO!$C$2:$U$16,6,FALSE)),0,HLOOKUP($A72,raw_NO!$C$2:$U$16,6,FALSE))</f>
        <v>0</v>
      </c>
      <c r="K72">
        <v>0</v>
      </c>
    </row>
    <row r="73" spans="1:13" x14ac:dyDescent="0.2">
      <c r="A73" t="s">
        <v>103</v>
      </c>
      <c r="B73" t="s">
        <v>104</v>
      </c>
      <c r="C73" t="s">
        <v>86</v>
      </c>
      <c r="D73">
        <v>0</v>
      </c>
      <c r="E73">
        <v>0</v>
      </c>
      <c r="F73">
        <v>1</v>
      </c>
      <c r="G73">
        <v>0</v>
      </c>
      <c r="H73">
        <f t="shared" si="3"/>
        <v>0</v>
      </c>
      <c r="I73" s="5">
        <f>IF(ISNA(HLOOKUP($A73,raw_NO!$C$2:$U$16,11,FALSE)),0,HLOOKUP($A73,raw_NO!$C$2:$U$16,11,FALSE))</f>
        <v>0</v>
      </c>
      <c r="J73" s="5">
        <f>IF(ISNA(HLOOKUP($A73,raw_NO!$C$2:$U$16,6,FALSE)),0,HLOOKUP($A73,raw_NO!$C$2:$U$16,6,FALSE))</f>
        <v>0</v>
      </c>
      <c r="K73">
        <v>0</v>
      </c>
    </row>
    <row r="74" spans="1:13" x14ac:dyDescent="0.2">
      <c r="A74" t="s">
        <v>197</v>
      </c>
      <c r="B74" t="s">
        <v>198</v>
      </c>
      <c r="C74" t="s">
        <v>86</v>
      </c>
      <c r="D74">
        <v>17.292000000000002</v>
      </c>
      <c r="E74">
        <v>0</v>
      </c>
      <c r="F74">
        <v>1</v>
      </c>
      <c r="G74">
        <v>0</v>
      </c>
      <c r="H74">
        <f t="shared" si="3"/>
        <v>107.17</v>
      </c>
      <c r="I74" s="5">
        <f>IF(ISNA(HLOOKUP($A$74,raw_NO!$C$2:$U$16,11,FALSE)),0,HLOOKUP($A$74,raw_NO!$C$2:$U$16,11,FALSE))*(D74/($D$60+$D$74+$D$89))</f>
        <v>6.6715608632517158</v>
      </c>
      <c r="J74" s="5">
        <f>IF(ISNA(HLOOKUP($A$74,raw_NO!$C$2:$U$16,6,FALSE)),0,HLOOKUP($A$74,raw_NO!$C$2:$U$16,6,FALSE))*(D74/($D$60+$D$74+$D$89))</f>
        <v>6.6715608632517158</v>
      </c>
      <c r="K74">
        <v>0</v>
      </c>
    </row>
    <row r="75" spans="1:13" x14ac:dyDescent="0.2">
      <c r="A75" t="s">
        <v>212</v>
      </c>
      <c r="B75" t="s">
        <v>213</v>
      </c>
      <c r="C75" t="s">
        <v>86</v>
      </c>
      <c r="D75">
        <v>0</v>
      </c>
      <c r="E75">
        <v>0</v>
      </c>
      <c r="F75">
        <f t="shared" si="4"/>
        <v>0</v>
      </c>
      <c r="G75">
        <v>0</v>
      </c>
      <c r="H75">
        <f t="shared" si="3"/>
        <v>0</v>
      </c>
      <c r="I75" s="5">
        <f>IF(ISNA(HLOOKUP($A75,raw_NO!$C$2:$U$16,11,FALSE)),0,HLOOKUP($A75,raw_NO!$C$2:$U$16,11,FALSE))</f>
        <v>0</v>
      </c>
      <c r="J75" s="5">
        <f>IF(ISNA(HLOOKUP($A75,raw_NO!$C$2:$U$16,6,FALSE)),0,HLOOKUP($A75,raw_NO!$C$2:$U$16,6,FALSE))</f>
        <v>0</v>
      </c>
      <c r="K75">
        <v>0</v>
      </c>
    </row>
    <row r="76" spans="1:13" x14ac:dyDescent="0.2">
      <c r="A76" t="s">
        <v>84</v>
      </c>
      <c r="B76" t="s">
        <v>85</v>
      </c>
      <c r="C76" t="s">
        <v>86</v>
      </c>
      <c r="D76">
        <v>0</v>
      </c>
      <c r="E76">
        <v>0</v>
      </c>
      <c r="F76">
        <f t="shared" si="4"/>
        <v>0</v>
      </c>
      <c r="G76">
        <v>0</v>
      </c>
      <c r="H76">
        <f t="shared" si="3"/>
        <v>0</v>
      </c>
      <c r="I76" s="5">
        <f>IF(ISNA(HLOOKUP($A76,raw_NO!$C$2:$U$16,11,FALSE)),0,HLOOKUP($A76,raw_NO!$C$2:$U$16,11,FALSE))</f>
        <v>0</v>
      </c>
      <c r="J76" s="5">
        <f>IF(ISNA(HLOOKUP($A76,raw_NO!$C$2:$U$16,6,FALSE)),0,HLOOKUP($A76,raw_NO!$C$2:$U$16,6,FALSE))</f>
        <v>0</v>
      </c>
      <c r="K76">
        <v>0</v>
      </c>
    </row>
    <row r="77" spans="1:13" x14ac:dyDescent="0.2">
      <c r="A77" t="s">
        <v>210</v>
      </c>
      <c r="B77" t="s">
        <v>211</v>
      </c>
      <c r="C77" t="s">
        <v>86</v>
      </c>
      <c r="D77">
        <v>0</v>
      </c>
      <c r="E77">
        <v>0</v>
      </c>
      <c r="F77">
        <f t="shared" si="4"/>
        <v>0</v>
      </c>
      <c r="G77">
        <v>0</v>
      </c>
      <c r="H77">
        <f t="shared" si="3"/>
        <v>0</v>
      </c>
      <c r="I77" s="5">
        <f>IF(ISNA(HLOOKUP($A77,raw_NO!$C$2:$U$16,11,FALSE)),0,HLOOKUP($A77,raw_NO!$C$2:$U$16,11,FALSE))</f>
        <v>0</v>
      </c>
      <c r="J77" s="5">
        <f>IF(ISNA(HLOOKUP($A77,raw_NO!$C$2:$U$16,6,FALSE)),0,HLOOKUP($A77,raw_NO!$C$2:$U$16,6,FALSE))</f>
        <v>0</v>
      </c>
      <c r="K77">
        <v>0</v>
      </c>
    </row>
    <row r="78" spans="1:13" x14ac:dyDescent="0.2">
      <c r="A78" t="s">
        <v>129</v>
      </c>
      <c r="B78" t="s">
        <v>130</v>
      </c>
      <c r="C78" t="s">
        <v>86</v>
      </c>
      <c r="D78">
        <v>0</v>
      </c>
      <c r="E78">
        <v>0</v>
      </c>
      <c r="F78">
        <f t="shared" si="4"/>
        <v>0</v>
      </c>
      <c r="G78">
        <v>0</v>
      </c>
      <c r="H78">
        <f t="shared" si="3"/>
        <v>0</v>
      </c>
      <c r="I78" s="5">
        <f>IF(ISNA(HLOOKUP($A78,raw_NO!$C$2:$U$16,11,FALSE)),0,HLOOKUP($A78,raw_NO!$C$2:$U$16,11,FALSE))</f>
        <v>0</v>
      </c>
      <c r="J78" s="5">
        <f>IF(ISNA(HLOOKUP($A78,raw_NO!$C$2:$U$16,6,FALSE)),0,HLOOKUP($A78,raw_NO!$C$2:$U$16,6,FALSE))</f>
        <v>0</v>
      </c>
      <c r="K78">
        <v>0</v>
      </c>
    </row>
    <row r="79" spans="1:13" x14ac:dyDescent="0.2">
      <c r="A79" t="s">
        <v>185</v>
      </c>
      <c r="B79" t="s">
        <v>1009</v>
      </c>
      <c r="C79" t="s">
        <v>86</v>
      </c>
      <c r="D79">
        <v>0</v>
      </c>
      <c r="E79">
        <v>0</v>
      </c>
      <c r="F79">
        <f t="shared" si="4"/>
        <v>0</v>
      </c>
      <c r="G79">
        <v>0</v>
      </c>
      <c r="H79">
        <f t="shared" si="3"/>
        <v>0</v>
      </c>
      <c r="I79" s="5">
        <f>IF(ISNA(HLOOKUP($A79,raw_NO!$C$2:$U$16,11,FALSE)),0,HLOOKUP($A79,raw_NO!$C$2:$U$16,11,FALSE))</f>
        <v>0</v>
      </c>
      <c r="J79" s="5">
        <f>IF(ISNA(HLOOKUP($A79,raw_NO!$C$2:$U$16,6,FALSE)),0,HLOOKUP($A79,raw_NO!$C$2:$U$16,6,FALSE))</f>
        <v>0</v>
      </c>
      <c r="K79">
        <v>0</v>
      </c>
    </row>
    <row r="80" spans="1:13" x14ac:dyDescent="0.2">
      <c r="A80" t="s">
        <v>183</v>
      </c>
      <c r="B80" t="s">
        <v>184</v>
      </c>
      <c r="C80" t="s">
        <v>86</v>
      </c>
      <c r="D80">
        <v>0</v>
      </c>
      <c r="E80">
        <v>0</v>
      </c>
      <c r="F80">
        <f t="shared" si="4"/>
        <v>0</v>
      </c>
      <c r="G80">
        <v>0</v>
      </c>
      <c r="H80">
        <f t="shared" si="3"/>
        <v>0</v>
      </c>
      <c r="I80" s="5">
        <f>IF(ISNA(HLOOKUP($A80,raw_NO!$C$2:$U$16,11,FALSE)),0,HLOOKUP($A80,raw_NO!$C$2:$U$16,11,FALSE))</f>
        <v>0</v>
      </c>
      <c r="J80" s="5">
        <f>IF(ISNA(HLOOKUP($A80,raw_NO!$C$2:$U$16,6,FALSE)),0,HLOOKUP($A80,raw_NO!$C$2:$U$16,6,FALSE))</f>
        <v>0</v>
      </c>
      <c r="K80">
        <v>0</v>
      </c>
    </row>
    <row r="81" spans="1:11" x14ac:dyDescent="0.2">
      <c r="A81" t="s">
        <v>96</v>
      </c>
      <c r="B81" t="s">
        <v>97</v>
      </c>
      <c r="C81" t="s">
        <v>86</v>
      </c>
      <c r="D81">
        <v>0</v>
      </c>
      <c r="E81">
        <v>0</v>
      </c>
      <c r="F81">
        <f t="shared" si="4"/>
        <v>0</v>
      </c>
      <c r="G81">
        <v>0</v>
      </c>
      <c r="H81">
        <f t="shared" si="3"/>
        <v>0</v>
      </c>
      <c r="I81" s="5">
        <f>IF(ISNA(HLOOKUP($A81,raw_NO!$C$2:$U$16,11,FALSE)),0,HLOOKUP($A81,raw_NO!$C$2:$U$16,11,FALSE))</f>
        <v>0</v>
      </c>
      <c r="J81" s="5">
        <f>IF(ISNA(HLOOKUP($A81,raw_NO!$C$2:$U$16,6,FALSE)),0,HLOOKUP($A81,raw_NO!$C$2:$U$16,6,FALSE))</f>
        <v>0</v>
      </c>
      <c r="K81">
        <v>0</v>
      </c>
    </row>
    <row r="82" spans="1:11" x14ac:dyDescent="0.2">
      <c r="A82" t="s">
        <v>34</v>
      </c>
      <c r="B82" t="s">
        <v>182</v>
      </c>
      <c r="C82" t="s">
        <v>86</v>
      </c>
      <c r="D82">
        <v>0</v>
      </c>
      <c r="E82">
        <v>0</v>
      </c>
      <c r="F82">
        <f t="shared" si="4"/>
        <v>0</v>
      </c>
      <c r="G82">
        <v>0</v>
      </c>
      <c r="H82">
        <f t="shared" si="3"/>
        <v>0</v>
      </c>
      <c r="I82" s="5">
        <f>IF(ISNA(HLOOKUP($A82,raw_NO!$C$2:$U$16,11,FALSE)),0,HLOOKUP($A82,raw_NO!$C$2:$U$16,11,FALSE))</f>
        <v>0</v>
      </c>
      <c r="J82" s="5">
        <f>IF(ISNA(HLOOKUP($A82,raw_NO!$C$2:$U$16,6,FALSE)),0,HLOOKUP($A82,raw_NO!$C$2:$U$16,6,FALSE))</f>
        <v>0</v>
      </c>
      <c r="K82">
        <v>0</v>
      </c>
    </row>
    <row r="83" spans="1:11" x14ac:dyDescent="0.2">
      <c r="A83" t="s">
        <v>168</v>
      </c>
      <c r="B83" t="s">
        <v>169</v>
      </c>
      <c r="C83" t="s">
        <v>86</v>
      </c>
      <c r="D83">
        <v>0</v>
      </c>
      <c r="E83">
        <v>0</v>
      </c>
      <c r="F83">
        <f t="shared" si="4"/>
        <v>0</v>
      </c>
      <c r="G83">
        <v>0</v>
      </c>
      <c r="H83">
        <f t="shared" si="3"/>
        <v>0</v>
      </c>
      <c r="I83" s="5">
        <f>IF(ISNA(HLOOKUP($A83,raw_NO!$C$2:$U$16,11,FALSE)),0,HLOOKUP($A83,raw_NO!$C$2:$U$16,11,FALSE))</f>
        <v>0</v>
      </c>
      <c r="J83" s="5">
        <f>IF(ISNA(HLOOKUP($A83,raw_NO!$C$2:$U$16,6,FALSE)),0,HLOOKUP($A83,raw_NO!$C$2:$U$16,6,FALSE))</f>
        <v>0</v>
      </c>
      <c r="K83">
        <v>0</v>
      </c>
    </row>
    <row r="84" spans="1:11" x14ac:dyDescent="0.2">
      <c r="A84" t="s">
        <v>121</v>
      </c>
      <c r="B84" t="s">
        <v>122</v>
      </c>
      <c r="C84" t="s">
        <v>86</v>
      </c>
      <c r="D84">
        <v>0</v>
      </c>
      <c r="E84">
        <v>0</v>
      </c>
      <c r="F84">
        <f t="shared" si="4"/>
        <v>0</v>
      </c>
      <c r="G84">
        <v>0</v>
      </c>
      <c r="H84">
        <f t="shared" si="3"/>
        <v>0</v>
      </c>
      <c r="I84" s="5">
        <f>IF(ISNA(HLOOKUP($A84,raw_NO!$C$2:$U$16,11,FALSE)),0,HLOOKUP($A84,raw_NO!$C$2:$U$16,11,FALSE))</f>
        <v>0</v>
      </c>
      <c r="J84" s="5">
        <f>IF(ISNA(HLOOKUP($A84,raw_NO!$C$2:$U$16,6,FALSE)),0,HLOOKUP($A84,raw_NO!$C$2:$U$16,6,FALSE))</f>
        <v>0</v>
      </c>
      <c r="K84">
        <v>0</v>
      </c>
    </row>
    <row r="85" spans="1:11" x14ac:dyDescent="0.2">
      <c r="A85" t="s">
        <v>170</v>
      </c>
      <c r="B85" t="s">
        <v>171</v>
      </c>
      <c r="C85" t="s">
        <v>86</v>
      </c>
      <c r="D85">
        <v>0</v>
      </c>
      <c r="E85">
        <v>0</v>
      </c>
      <c r="F85">
        <f t="shared" si="4"/>
        <v>0</v>
      </c>
      <c r="G85">
        <v>0</v>
      </c>
      <c r="H85">
        <f t="shared" si="3"/>
        <v>0</v>
      </c>
      <c r="I85" s="5">
        <f>IF(ISNA(HLOOKUP($A85,raw_NO!$C$2:$U$16,11,FALSE)),0,HLOOKUP($A85,raw_NO!$C$2:$U$16,11,FALSE))</f>
        <v>0</v>
      </c>
      <c r="J85" s="5">
        <f>IF(ISNA(HLOOKUP($A85,raw_NO!$C$2:$U$16,6,FALSE)),0,HLOOKUP($A85,raw_NO!$C$2:$U$16,6,FALSE))</f>
        <v>0</v>
      </c>
      <c r="K85">
        <v>0</v>
      </c>
    </row>
    <row r="86" spans="1:11" x14ac:dyDescent="0.2">
      <c r="A86" t="s">
        <v>214</v>
      </c>
      <c r="B86" t="s">
        <v>215</v>
      </c>
      <c r="C86" t="s">
        <v>86</v>
      </c>
      <c r="D86">
        <v>0</v>
      </c>
      <c r="E86">
        <v>0</v>
      </c>
      <c r="F86">
        <v>1</v>
      </c>
      <c r="G86">
        <v>0</v>
      </c>
      <c r="H86">
        <f t="shared" si="3"/>
        <v>0</v>
      </c>
      <c r="I86" s="5">
        <f>IF(ISNA(HLOOKUP($A86,raw_NO!$C$2:$U$16,11,FALSE)),0,HLOOKUP($A86,raw_NO!$C$2:$U$16,11,FALSE))</f>
        <v>0</v>
      </c>
      <c r="J86" s="5">
        <f>IF(ISNA(HLOOKUP($A86,raw_NO!$C$2:$U$16,6,FALSE)),0,HLOOKUP($A86,raw_NO!$C$2:$U$16,6,FALSE))</f>
        <v>0</v>
      </c>
      <c r="K86">
        <v>0</v>
      </c>
    </row>
    <row r="87" spans="1:11" x14ac:dyDescent="0.2">
      <c r="A87" t="s">
        <v>45</v>
      </c>
      <c r="B87" t="s">
        <v>216</v>
      </c>
      <c r="C87" t="s">
        <v>86</v>
      </c>
      <c r="D87">
        <v>2914</v>
      </c>
      <c r="E87">
        <v>0</v>
      </c>
      <c r="F87">
        <v>1</v>
      </c>
      <c r="G87">
        <v>0</v>
      </c>
      <c r="H87">
        <f t="shared" si="3"/>
        <v>1895.85</v>
      </c>
      <c r="I87" s="5">
        <f>IF(ISNA(HLOOKUP($A87,raw_NO!$C$2:$U$16,11,FALSE)),0,HLOOKUP($A87,raw_NO!$C$2:$U$16,11,FALSE))</f>
        <v>19888.228999999999</v>
      </c>
      <c r="J87" s="5">
        <f>IF(ISNA(HLOOKUP($A87,raw_NO!$C$2:$U$16,6,FALSE)),0,HLOOKUP($A87,raw_NO!$C$2:$U$16,6,FALSE))</f>
        <v>19888.228999999999</v>
      </c>
      <c r="K87">
        <v>0</v>
      </c>
    </row>
    <row r="88" spans="1:11" x14ac:dyDescent="0.2">
      <c r="A88" t="s">
        <v>217</v>
      </c>
      <c r="B88" t="s">
        <v>218</v>
      </c>
      <c r="C88" t="s">
        <v>86</v>
      </c>
      <c r="D88">
        <v>0</v>
      </c>
      <c r="E88">
        <v>0</v>
      </c>
      <c r="F88">
        <v>1</v>
      </c>
      <c r="G88">
        <v>0</v>
      </c>
      <c r="H88">
        <f t="shared" si="3"/>
        <v>0</v>
      </c>
      <c r="I88" s="5">
        <f>IF(ISNA(HLOOKUP($A88,raw_NO!$C$2:$U$16,11,FALSE)),0,HLOOKUP($A88,raw_NO!$C$2:$U$16,11,FALSE))</f>
        <v>0</v>
      </c>
      <c r="J88" s="5">
        <f>IF(ISNA(HLOOKUP($A88,raw_NO!$C$2:$U$16,6,FALSE)),0,HLOOKUP($A88,raw_NO!$C$2:$U$16,6,FALSE))</f>
        <v>0</v>
      </c>
      <c r="K88">
        <v>0</v>
      </c>
    </row>
    <row r="89" spans="1:11" x14ac:dyDescent="0.2">
      <c r="A89" t="s">
        <v>48</v>
      </c>
      <c r="B89" t="s">
        <v>196</v>
      </c>
      <c r="C89" t="s">
        <v>86</v>
      </c>
      <c r="D89">
        <f>0.5*102.534</f>
        <v>51.267000000000003</v>
      </c>
      <c r="E89">
        <v>0</v>
      </c>
      <c r="F89">
        <v>1</v>
      </c>
      <c r="G89">
        <v>0</v>
      </c>
      <c r="H89">
        <f t="shared" si="3"/>
        <v>107.17</v>
      </c>
      <c r="I89" s="5">
        <f>IF(ISNA(HLOOKUP($A$74,raw_NO!$C$2:$U$16,11,FALSE)),0,HLOOKUP($A$74,raw_NO!$C$2:$U$16,11,FALSE))*(D89/($D$60+$D$74+$D$89))</f>
        <v>19.779719568374148</v>
      </c>
      <c r="J89" s="5">
        <f>IF(ISNA(HLOOKUP($A$74,raw_NO!$C$2:$U$16,6,FALSE)),0,HLOOKUP($A$74,raw_NO!$C$2:$U$16,6,FALSE))*(D89/($D$60+$D$74+$D$89))</f>
        <v>19.779719568374148</v>
      </c>
      <c r="K89">
        <v>0</v>
      </c>
    </row>
    <row r="90" spans="1:11" x14ac:dyDescent="0.2">
      <c r="J90" s="15"/>
    </row>
  </sheetData>
  <sortState xmlns:xlrd2="http://schemas.microsoft.com/office/spreadsheetml/2017/richdata2" ref="A3:M90">
    <sortCondition ref="C3:C90"/>
    <sortCondition ref="A3:A90"/>
  </sortState>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38C8C-8701-6C4E-9688-BCCE216D6964}">
  <sheetPr>
    <tabColor theme="5" tint="0.79998168889431442"/>
  </sheetPr>
  <dimension ref="A1:N89"/>
  <sheetViews>
    <sheetView zoomScale="114" zoomScaleNormal="130" workbookViewId="0">
      <pane xSplit="3" ySplit="2" topLeftCell="D37" activePane="bottomRight" state="frozen"/>
      <selection activeCell="F89" sqref="F89"/>
      <selection pane="topRight" activeCell="F89" sqref="F89"/>
      <selection pane="bottomLeft" activeCell="F89" sqref="F89"/>
      <selection pane="bottomRight" activeCell="H3" sqref="H3:H59"/>
    </sheetView>
  </sheetViews>
  <sheetFormatPr baseColWidth="10" defaultRowHeight="16" x14ac:dyDescent="0.2"/>
  <cols>
    <col min="1" max="1" width="45.1640625" bestFit="1" customWidth="1"/>
    <col min="2" max="2" width="32.83203125" bestFit="1" customWidth="1"/>
    <col min="4" max="4" width="27.33203125" bestFit="1" customWidth="1"/>
    <col min="5" max="5" width="23" bestFit="1" customWidth="1"/>
    <col min="6" max="6" width="26.33203125" bestFit="1" customWidth="1"/>
    <col min="7" max="7" width="22.1640625" bestFit="1" customWidth="1"/>
    <col min="8" max="8" width="16" bestFit="1" customWidth="1"/>
    <col min="9" max="9" width="14.1640625" bestFit="1" customWidth="1"/>
    <col min="10" max="10" width="18.5" bestFit="1" customWidth="1"/>
    <col min="11" max="11" width="13.6640625" bestFit="1" customWidth="1"/>
    <col min="12" max="12" width="13.6640625" customWidth="1"/>
    <col min="13" max="13" width="8.83203125" bestFit="1" customWidth="1"/>
  </cols>
  <sheetData>
    <row r="1" spans="1:14" ht="17" customHeight="1" x14ac:dyDescent="0.2">
      <c r="F1" t="s">
        <v>426</v>
      </c>
      <c r="G1" t="s">
        <v>427</v>
      </c>
      <c r="H1" t="s">
        <v>410</v>
      </c>
      <c r="J1" t="s">
        <v>424</v>
      </c>
      <c r="K1" t="s">
        <v>425</v>
      </c>
    </row>
    <row r="2" spans="1:14" s="2" customFormat="1" x14ac:dyDescent="0.2">
      <c r="A2" s="2" t="s">
        <v>54</v>
      </c>
      <c r="B2" s="2" t="s">
        <v>55</v>
      </c>
      <c r="C2" s="2" t="s">
        <v>56</v>
      </c>
      <c r="D2" s="2" t="s">
        <v>57</v>
      </c>
      <c r="E2" s="2" t="s">
        <v>58</v>
      </c>
      <c r="F2" s="2" t="s">
        <v>59</v>
      </c>
      <c r="G2" s="2" t="s">
        <v>60</v>
      </c>
      <c r="H2" s="2" t="s">
        <v>61</v>
      </c>
      <c r="I2" s="2" t="s">
        <v>62</v>
      </c>
      <c r="J2" s="2" t="s">
        <v>63</v>
      </c>
      <c r="K2" s="2" t="s">
        <v>64</v>
      </c>
      <c r="L2" s="2" t="s">
        <v>219</v>
      </c>
      <c r="M2" s="2" t="s">
        <v>65</v>
      </c>
      <c r="N2" s="3"/>
    </row>
    <row r="3" spans="1:14" x14ac:dyDescent="0.2">
      <c r="A3" t="s">
        <v>66</v>
      </c>
      <c r="B3" t="s">
        <v>67</v>
      </c>
      <c r="C3" t="s">
        <v>68</v>
      </c>
      <c r="D3">
        <f t="shared" ref="D3:D34" si="0">ROUND(J3/0.0036/$H3,2)</f>
        <v>0</v>
      </c>
      <c r="E3">
        <f t="shared" ref="E3:E34" si="1">ROUND(K3/0.0036/$H3,2)</f>
        <v>0</v>
      </c>
      <c r="F3">
        <f t="shared" ref="F3:F34" si="2">ROUND(IFERROR(J3/$I3,0),3)</f>
        <v>0</v>
      </c>
      <c r="G3">
        <f t="shared" ref="G3:G34" si="3">ROUND(IFERROR(K3/$I3,0),3)</f>
        <v>0</v>
      </c>
      <c r="H3">
        <f>input_RS!H3</f>
        <v>4200</v>
      </c>
      <c r="I3">
        <f>IF(ISNA(HLOOKUP($A3,raw_RS!$C$3:$U$16,9,FALSE)),0,HLOOKUP($A3,raw_RS!$C$3:$U$16,9,FALSE))</f>
        <v>0</v>
      </c>
      <c r="J3">
        <f>IF(ISNA(HLOOKUP($A3,raw_RS!$C$3:$U$16,4,FALSE)),0,HLOOKUP($A3,raw_RS!$C$3:$U$16,4,FALSE))</f>
        <v>0</v>
      </c>
      <c r="K3">
        <f>IF(ISNA(HLOOKUP($A3,raw_RS!$C$3:$U$16,7,FALSE)),0,HLOOKUP($A3,raw_RS!$C$3:$U$16,7,FALSE))</f>
        <v>0</v>
      </c>
    </row>
    <row r="4" spans="1:14" x14ac:dyDescent="0.2">
      <c r="A4" t="s">
        <v>71</v>
      </c>
      <c r="B4" t="s">
        <v>72</v>
      </c>
      <c r="C4" t="s">
        <v>68</v>
      </c>
      <c r="D4">
        <f t="shared" si="0"/>
        <v>0</v>
      </c>
      <c r="E4">
        <f t="shared" si="1"/>
        <v>0</v>
      </c>
      <c r="F4">
        <f t="shared" si="2"/>
        <v>0</v>
      </c>
      <c r="G4">
        <f t="shared" si="3"/>
        <v>0</v>
      </c>
      <c r="H4">
        <f>input_RS!H4</f>
        <v>3920</v>
      </c>
      <c r="I4">
        <f>IF(ISNA(HLOOKUP($A4,raw_RS!$C$3:$U$16,9,FALSE)),0,HLOOKUP($A4,raw_RS!$C$3:$U$16,9,FALSE))</f>
        <v>0</v>
      </c>
      <c r="J4">
        <f>IF(ISNA(HLOOKUP($A4,raw_RS!$C$3:$U$16,4,FALSE)),0,HLOOKUP($A4,raw_RS!$C$3:$U$16,4,FALSE))</f>
        <v>0</v>
      </c>
      <c r="K4">
        <f>IF(ISNA(HLOOKUP($A4,raw_RS!$C$3:$U$16,7,FALSE)),0,HLOOKUP($A4,raw_RS!$C$3:$U$16,7,FALSE))</f>
        <v>0</v>
      </c>
    </row>
    <row r="5" spans="1:14" x14ac:dyDescent="0.2">
      <c r="A5" t="s">
        <v>69</v>
      </c>
      <c r="B5" t="s">
        <v>70</v>
      </c>
      <c r="C5" t="s">
        <v>68</v>
      </c>
      <c r="D5">
        <f t="shared" si="0"/>
        <v>0</v>
      </c>
      <c r="E5">
        <f t="shared" si="1"/>
        <v>0</v>
      </c>
      <c r="F5">
        <f t="shared" si="2"/>
        <v>0</v>
      </c>
      <c r="G5">
        <f t="shared" si="3"/>
        <v>0</v>
      </c>
      <c r="H5">
        <f>input_RS!H5</f>
        <v>6500</v>
      </c>
      <c r="I5">
        <f>IF(ISNA(HLOOKUP($A5,raw_RS!$C$3:$U$16,9,FALSE)),0,HLOOKUP($A5,raw_RS!$C$3:$U$16,9,FALSE))</f>
        <v>0</v>
      </c>
      <c r="J5">
        <f>IF(ISNA(HLOOKUP($A5,raw_RS!$C$3:$U$16,4,FALSE)),0,HLOOKUP($A5,raw_RS!$C$3:$U$16,4,FALSE))</f>
        <v>0</v>
      </c>
      <c r="K5">
        <f>IF(ISNA(HLOOKUP($A5,raw_RS!$C$3:$U$16,7,FALSE)),0,HLOOKUP($A5,raw_RS!$C$3:$U$16,7,FALSE))</f>
        <v>0</v>
      </c>
    </row>
    <row r="6" spans="1:14" x14ac:dyDescent="0.2">
      <c r="A6" t="s">
        <v>32</v>
      </c>
      <c r="B6" t="s">
        <v>87</v>
      </c>
      <c r="C6" t="s">
        <v>68</v>
      </c>
      <c r="D6">
        <f t="shared" si="0"/>
        <v>14.24</v>
      </c>
      <c r="E6">
        <f t="shared" si="1"/>
        <v>131</v>
      </c>
      <c r="F6">
        <f t="shared" si="2"/>
        <v>5.8999999999999997E-2</v>
      </c>
      <c r="G6">
        <f t="shared" si="3"/>
        <v>0.54100000000000004</v>
      </c>
      <c r="H6">
        <f>input_RS!H6</f>
        <v>5320</v>
      </c>
      <c r="I6">
        <f>IF(ISNA(HLOOKUP($A6,raw_RS!$C$3:$U$16,9,FALSE)),0,HLOOKUP($A6,raw_RS!$C$3:$U$16,9,FALSE))</f>
        <v>4637.3940000000002</v>
      </c>
      <c r="J6">
        <f>IF(ISNA(HLOOKUP($A6,raw_RS!$C$3:$U$16,4,FALSE)),0,HLOOKUP($A6,raw_RS!$C$3:$U$16,4,FALSE))</f>
        <v>272.63499999999999</v>
      </c>
      <c r="K6">
        <f>IF(ISNA(HLOOKUP($A6,raw_RS!$C$3:$U$16,7,FALSE)),0,HLOOKUP($A6,raw_RS!$C$3:$U$16,7,FALSE))</f>
        <v>2508.8910000000001</v>
      </c>
    </row>
    <row r="7" spans="1:14" x14ac:dyDescent="0.2">
      <c r="A7" t="s">
        <v>36</v>
      </c>
      <c r="B7" t="s">
        <v>116</v>
      </c>
      <c r="C7" t="s">
        <v>68</v>
      </c>
      <c r="D7">
        <f t="shared" si="0"/>
        <v>172.58</v>
      </c>
      <c r="E7">
        <f t="shared" si="1"/>
        <v>243.56</v>
      </c>
      <c r="F7">
        <f t="shared" si="2"/>
        <v>0.28599999999999998</v>
      </c>
      <c r="G7">
        <f t="shared" si="3"/>
        <v>0.40300000000000002</v>
      </c>
      <c r="H7">
        <f>input_RS!H7</f>
        <v>4589.25</v>
      </c>
      <c r="I7">
        <f>IF(ISNA(HLOOKUP($A7,raw_RS!$C$3:$U$16,9,FALSE)),0,HLOOKUP($A7,raw_RS!$C$3:$U$16,9,FALSE))</f>
        <v>9975.5999999999894</v>
      </c>
      <c r="J7">
        <f>IF(ISNA(HLOOKUP($A7,raw_RS!$C$3:$U$16,4,FALSE)),0,HLOOKUP($A7,raw_RS!$C$3:$U$16,4,FALSE))</f>
        <v>2851.1770000000001</v>
      </c>
      <c r="K7">
        <f>IF(ISNA(HLOOKUP($A7,raw_RS!$C$3:$U$16,7,FALSE)),0,HLOOKUP($A7,raw_RS!$C$3:$U$16,7,FALSE))</f>
        <v>4023.9279999999999</v>
      </c>
    </row>
    <row r="8" spans="1:14" x14ac:dyDescent="0.2">
      <c r="A8" t="s">
        <v>117</v>
      </c>
      <c r="B8" t="s">
        <v>118</v>
      </c>
      <c r="C8" t="s">
        <v>68</v>
      </c>
      <c r="D8">
        <f t="shared" si="0"/>
        <v>0</v>
      </c>
      <c r="E8">
        <f t="shared" si="1"/>
        <v>0</v>
      </c>
      <c r="F8">
        <f t="shared" si="2"/>
        <v>0</v>
      </c>
      <c r="G8">
        <f t="shared" si="3"/>
        <v>0</v>
      </c>
      <c r="H8">
        <f>input_RS!H8</f>
        <v>4589.25</v>
      </c>
      <c r="I8">
        <f>IF(ISNA(HLOOKUP($A8,raw_RS!$C$3:$U$16,9,FALSE)),0,HLOOKUP($A8,raw_RS!$C$3:$U$16,9,FALSE))</f>
        <v>0</v>
      </c>
      <c r="J8">
        <f>IF(ISNA(HLOOKUP($A8,raw_RS!$C$3:$U$16,4,FALSE)),0,HLOOKUP($A8,raw_RS!$C$3:$U$16,4,FALSE))</f>
        <v>0</v>
      </c>
      <c r="K8">
        <f>IF(ISNA(HLOOKUP($A8,raw_RS!$C$3:$U$16,7,FALSE)),0,HLOOKUP($A8,raw_RS!$C$3:$U$16,7,FALSE))</f>
        <v>0</v>
      </c>
    </row>
    <row r="9" spans="1:14" x14ac:dyDescent="0.2">
      <c r="A9" t="s">
        <v>73</v>
      </c>
      <c r="B9" t="s">
        <v>74</v>
      </c>
      <c r="C9" t="s">
        <v>68</v>
      </c>
      <c r="D9">
        <f t="shared" si="0"/>
        <v>0</v>
      </c>
      <c r="E9">
        <f t="shared" si="1"/>
        <v>0</v>
      </c>
      <c r="F9">
        <f t="shared" si="2"/>
        <v>0</v>
      </c>
      <c r="G9">
        <f t="shared" si="3"/>
        <v>0</v>
      </c>
      <c r="H9">
        <f>input_RS!H9</f>
        <v>8500</v>
      </c>
      <c r="I9">
        <f>IF(ISNA(HLOOKUP($A9,raw_RS!$C$3:$U$16,9,FALSE)),0,HLOOKUP($A9,raw_RS!$C$3:$U$16,9,FALSE))</f>
        <v>0</v>
      </c>
      <c r="J9">
        <f>IF(ISNA(HLOOKUP($A9,raw_RS!$C$3:$U$16,4,FALSE)),0,HLOOKUP($A9,raw_RS!$C$3:$U$16,4,FALSE))</f>
        <v>0</v>
      </c>
      <c r="K9">
        <f>IF(ISNA(HLOOKUP($A9,raw_RS!$C$3:$U$16,7,FALSE)),0,HLOOKUP($A9,raw_RS!$C$3:$U$16,7,FALSE))</f>
        <v>0</v>
      </c>
    </row>
    <row r="10" spans="1:14" x14ac:dyDescent="0.2">
      <c r="A10" t="s">
        <v>37</v>
      </c>
      <c r="B10" t="s">
        <v>126</v>
      </c>
      <c r="C10" t="s">
        <v>68</v>
      </c>
      <c r="D10">
        <f t="shared" si="0"/>
        <v>0</v>
      </c>
      <c r="E10">
        <f t="shared" si="1"/>
        <v>0</v>
      </c>
      <c r="F10">
        <f t="shared" si="2"/>
        <v>0</v>
      </c>
      <c r="G10">
        <f t="shared" si="3"/>
        <v>0</v>
      </c>
      <c r="H10">
        <f>input_RS!H10</f>
        <v>4589.25</v>
      </c>
      <c r="I10">
        <f>IF(ISNA(HLOOKUP($A10,raw_RS!$C$3:$U$16,9,FALSE)),0,HLOOKUP($A10,raw_RS!$C$3:$U$16,9,FALSE))</f>
        <v>0</v>
      </c>
      <c r="J10">
        <f>IF(ISNA(HLOOKUP($A10,raw_RS!$C$3:$U$16,4,FALSE)),0,HLOOKUP($A10,raw_RS!$C$3:$U$16,4,FALSE))</f>
        <v>0</v>
      </c>
      <c r="K10">
        <f>IF(ISNA(HLOOKUP($A10,raw_RS!$C$3:$U$16,7,FALSE)),0,HLOOKUP($A10,raw_RS!$C$3:$U$16,7,FALSE))</f>
        <v>0</v>
      </c>
    </row>
    <row r="11" spans="1:14" x14ac:dyDescent="0.2">
      <c r="A11" t="s">
        <v>75</v>
      </c>
      <c r="B11" t="s">
        <v>76</v>
      </c>
      <c r="C11" t="s">
        <v>68</v>
      </c>
      <c r="D11">
        <f t="shared" si="0"/>
        <v>0</v>
      </c>
      <c r="E11">
        <f t="shared" si="1"/>
        <v>0</v>
      </c>
      <c r="F11">
        <f t="shared" si="2"/>
        <v>0</v>
      </c>
      <c r="G11">
        <f t="shared" si="3"/>
        <v>0</v>
      </c>
      <c r="H11">
        <f>input_RS!H11</f>
        <v>8500</v>
      </c>
      <c r="I11">
        <f>IF(ISNA(HLOOKUP($A11,raw_RS!$C$3:$U$16,9,FALSE)),0,HLOOKUP($A11,raw_RS!$C$3:$U$16,9,FALSE))</f>
        <v>0</v>
      </c>
      <c r="J11">
        <f>IF(ISNA(HLOOKUP($A11,raw_RS!$C$3:$U$16,4,FALSE)),0,HLOOKUP($A11,raw_RS!$C$3:$U$16,4,FALSE))</f>
        <v>0</v>
      </c>
      <c r="K11">
        <f>IF(ISNA(HLOOKUP($A11,raw_RS!$C$3:$U$16,7,FALSE)),0,HLOOKUP($A11,raw_RS!$C$3:$U$16,7,FALSE))</f>
        <v>0</v>
      </c>
    </row>
    <row r="12" spans="1:14" x14ac:dyDescent="0.2">
      <c r="A12" t="s">
        <v>127</v>
      </c>
      <c r="B12" t="s">
        <v>128</v>
      </c>
      <c r="C12" t="s">
        <v>68</v>
      </c>
      <c r="D12">
        <f t="shared" si="0"/>
        <v>0</v>
      </c>
      <c r="E12">
        <f t="shared" si="1"/>
        <v>0</v>
      </c>
      <c r="F12">
        <f t="shared" si="2"/>
        <v>0</v>
      </c>
      <c r="G12">
        <f t="shared" si="3"/>
        <v>0</v>
      </c>
      <c r="H12">
        <f>input_RS!H12</f>
        <v>4589.25</v>
      </c>
      <c r="I12">
        <f>IF(ISNA(HLOOKUP($A12,raw_RS!$C$3:$U$16,9,FALSE)),0,HLOOKUP($A12,raw_RS!$C$3:$U$16,9,FALSE))</f>
        <v>0</v>
      </c>
      <c r="J12">
        <f>IF(ISNA(HLOOKUP($A12,raw_RS!$C$3:$U$16,4,FALSE)),0,HLOOKUP($A12,raw_RS!$C$3:$U$16,4,FALSE))</f>
        <v>0</v>
      </c>
      <c r="K12">
        <f>IF(ISNA(HLOOKUP($A12,raw_RS!$C$3:$U$16,7,FALSE)),0,HLOOKUP($A12,raw_RS!$C$3:$U$16,7,FALSE))</f>
        <v>0</v>
      </c>
    </row>
    <row r="13" spans="1:14" x14ac:dyDescent="0.2">
      <c r="A13" t="s">
        <v>41</v>
      </c>
      <c r="B13" t="s">
        <v>77</v>
      </c>
      <c r="C13" t="s">
        <v>68</v>
      </c>
      <c r="D13">
        <f t="shared" si="0"/>
        <v>5.12</v>
      </c>
      <c r="E13">
        <f t="shared" si="1"/>
        <v>18.600000000000001</v>
      </c>
      <c r="F13">
        <f t="shared" si="2"/>
        <v>0.185</v>
      </c>
      <c r="G13">
        <f t="shared" si="3"/>
        <v>0.67400000000000004</v>
      </c>
      <c r="H13">
        <f>input_RS!H13</f>
        <v>2225.39</v>
      </c>
      <c r="I13">
        <f>IF(ISNA(HLOOKUP($A13,raw_RS!$C$3:$U$16,9,FALSE)),0,HLOOKUP($A13,raw_RS!$C$3:$U$16,9,FALSE))</f>
        <v>221.197</v>
      </c>
      <c r="J13">
        <f>IF(ISNA(HLOOKUP($A13,raw_RS!$C$3:$U$16,4,FALSE)),0,HLOOKUP($A13,raw_RS!$C$3:$U$16,4,FALSE))</f>
        <v>41.018000000000001</v>
      </c>
      <c r="K13">
        <f>IF(ISNA(HLOOKUP($A13,raw_RS!$C$3:$U$16,7,FALSE)),0,HLOOKUP($A13,raw_RS!$C$3:$U$16,7,FALSE))</f>
        <v>148.982</v>
      </c>
    </row>
    <row r="14" spans="1:14" x14ac:dyDescent="0.2">
      <c r="A14" t="s">
        <v>78</v>
      </c>
      <c r="B14" t="s">
        <v>79</v>
      </c>
      <c r="C14" t="s">
        <v>68</v>
      </c>
      <c r="D14">
        <f t="shared" si="0"/>
        <v>0</v>
      </c>
      <c r="E14">
        <f t="shared" si="1"/>
        <v>0</v>
      </c>
      <c r="F14">
        <f t="shared" si="2"/>
        <v>0</v>
      </c>
      <c r="G14">
        <f t="shared" si="3"/>
        <v>0</v>
      </c>
      <c r="H14">
        <f>input_RS!H14</f>
        <v>2225.39</v>
      </c>
      <c r="I14">
        <f>IF(ISNA(HLOOKUP($A14,raw_RS!$C$3:$U$16,9,FALSE)),0,HLOOKUP($A14,raw_RS!$C$3:$U$16,9,FALSE))</f>
        <v>0</v>
      </c>
      <c r="J14">
        <f>IF(ISNA(HLOOKUP($A14,raw_RS!$C$3:$U$16,4,FALSE)),0,HLOOKUP($A14,raw_RS!$C$3:$U$16,4,FALSE))</f>
        <v>0</v>
      </c>
      <c r="K14">
        <f>IF(ISNA(HLOOKUP($A14,raw_RS!$C$3:$U$16,7,FALSE)),0,HLOOKUP($A14,raw_RS!$C$3:$U$16,7,FALSE))</f>
        <v>0</v>
      </c>
    </row>
    <row r="15" spans="1:14" x14ac:dyDescent="0.2">
      <c r="A15" t="s">
        <v>39</v>
      </c>
      <c r="B15" t="s">
        <v>204</v>
      </c>
      <c r="C15" t="s">
        <v>68</v>
      </c>
      <c r="D15">
        <f t="shared" si="0"/>
        <v>2.57</v>
      </c>
      <c r="E15">
        <f t="shared" si="1"/>
        <v>0</v>
      </c>
      <c r="F15">
        <f t="shared" si="2"/>
        <v>0.84399999999999997</v>
      </c>
      <c r="G15">
        <f t="shared" si="3"/>
        <v>0</v>
      </c>
      <c r="H15">
        <f>input_RS!H15</f>
        <v>2225.39</v>
      </c>
      <c r="I15">
        <f>IF(ISNA(HLOOKUP($A15,raw_RS!$C$3:$U$16,9,FALSE)),0,HLOOKUP($A15,raw_RS!$C$3:$U$16,9,FALSE))</f>
        <v>24.39</v>
      </c>
      <c r="J15">
        <f>IF(ISNA(HLOOKUP($A15,raw_RS!$C$3:$U$16,4,FALSE)),0,HLOOKUP($A15,raw_RS!$C$3:$U$16,4,FALSE))</f>
        <v>20.585000000000001</v>
      </c>
      <c r="K15">
        <f>IF(ISNA(HLOOKUP($A15,raw_RS!$C$3:$U$16,7,FALSE)),0,HLOOKUP($A15,raw_RS!$C$3:$U$16,7,FALSE))</f>
        <v>0</v>
      </c>
    </row>
    <row r="16" spans="1:14" x14ac:dyDescent="0.2">
      <c r="A16" t="s">
        <v>205</v>
      </c>
      <c r="B16" t="s">
        <v>206</v>
      </c>
      <c r="C16" t="s">
        <v>68</v>
      </c>
      <c r="D16">
        <f t="shared" si="0"/>
        <v>0</v>
      </c>
      <c r="E16">
        <f t="shared" si="1"/>
        <v>0</v>
      </c>
      <c r="F16">
        <f t="shared" si="2"/>
        <v>0</v>
      </c>
      <c r="G16">
        <f t="shared" si="3"/>
        <v>0</v>
      </c>
      <c r="H16">
        <f>input_RS!H16</f>
        <v>2225.39</v>
      </c>
      <c r="I16">
        <f>IF(ISNA(HLOOKUP($A16,raw_RS!$C$3:$U$16,9,FALSE)),0,HLOOKUP($A16,raw_RS!$C$3:$U$16,9,FALSE))</f>
        <v>0</v>
      </c>
      <c r="J16">
        <f>IF(ISNA(HLOOKUP($A16,raw_RS!$C$3:$U$16,4,FALSE)),0,HLOOKUP($A16,raw_RS!$C$3:$U$16,4,FALSE))</f>
        <v>0</v>
      </c>
      <c r="K16">
        <f>IF(ISNA(HLOOKUP($A16,raw_RS!$C$3:$U$16,7,FALSE)),0,HLOOKUP($A16,raw_RS!$C$3:$U$16,7,FALSE))</f>
        <v>0</v>
      </c>
    </row>
    <row r="17" spans="1:11" x14ac:dyDescent="0.2">
      <c r="A17" t="s">
        <v>191</v>
      </c>
      <c r="B17" t="s">
        <v>192</v>
      </c>
      <c r="C17" t="s">
        <v>68</v>
      </c>
      <c r="D17">
        <f t="shared" si="0"/>
        <v>0</v>
      </c>
      <c r="E17">
        <f t="shared" si="1"/>
        <v>0</v>
      </c>
      <c r="F17">
        <f t="shared" si="2"/>
        <v>0</v>
      </c>
      <c r="G17">
        <f t="shared" si="3"/>
        <v>0</v>
      </c>
      <c r="H17">
        <f>input_RS!H17</f>
        <v>5350</v>
      </c>
      <c r="I17">
        <f>IF(ISNA(HLOOKUP($A17,raw_RS!$C$3:$U$16,9,FALSE)),0,HLOOKUP($A17,raw_RS!$C$3:$U$16,9,FALSE))</f>
        <v>0</v>
      </c>
      <c r="J17">
        <f>IF(ISNA(HLOOKUP($A17,raw_RS!$C$3:$U$16,4,FALSE)),0,HLOOKUP($A17,raw_RS!$C$3:$U$16,4,FALSE))</f>
        <v>0</v>
      </c>
      <c r="K17">
        <f>IF(ISNA(HLOOKUP($A17,raw_RS!$C$3:$U$16,7,FALSE)),0,HLOOKUP($A17,raw_RS!$C$3:$U$16,7,FALSE))</f>
        <v>0</v>
      </c>
    </row>
    <row r="18" spans="1:11" x14ac:dyDescent="0.2">
      <c r="A18" t="s">
        <v>193</v>
      </c>
      <c r="B18" t="s">
        <v>194</v>
      </c>
      <c r="C18" t="s">
        <v>68</v>
      </c>
      <c r="D18">
        <f t="shared" si="0"/>
        <v>0</v>
      </c>
      <c r="E18">
        <f t="shared" si="1"/>
        <v>0</v>
      </c>
      <c r="F18">
        <f t="shared" si="2"/>
        <v>0</v>
      </c>
      <c r="G18">
        <f t="shared" si="3"/>
        <v>0</v>
      </c>
      <c r="H18">
        <f>input_RS!H18</f>
        <v>5350</v>
      </c>
      <c r="I18">
        <f>IF(ISNA(HLOOKUP($A18,raw_RS!$C$3:$U$16,9,FALSE)),0,HLOOKUP($A18,raw_RS!$C$3:$U$16,9,FALSE))</f>
        <v>0</v>
      </c>
      <c r="J18">
        <f>IF(ISNA(HLOOKUP($A18,raw_RS!$C$3:$U$16,4,FALSE)),0,HLOOKUP($A18,raw_RS!$C$3:$U$16,4,FALSE))</f>
        <v>0</v>
      </c>
      <c r="K18">
        <f>IF(ISNA(HLOOKUP($A18,raw_RS!$C$3:$U$16,7,FALSE)),0,HLOOKUP($A18,raw_RS!$C$3:$U$16,7,FALSE))</f>
        <v>0</v>
      </c>
    </row>
    <row r="19" spans="1:11" x14ac:dyDescent="0.2">
      <c r="A19" t="s">
        <v>187</v>
      </c>
      <c r="B19" t="s">
        <v>188</v>
      </c>
      <c r="C19" t="s">
        <v>68</v>
      </c>
      <c r="D19">
        <f t="shared" si="0"/>
        <v>6.07</v>
      </c>
      <c r="E19">
        <f t="shared" si="1"/>
        <v>52.92</v>
      </c>
      <c r="F19">
        <f t="shared" si="2"/>
        <v>0.08</v>
      </c>
      <c r="G19">
        <f t="shared" si="3"/>
        <v>0.70099999999999996</v>
      </c>
      <c r="H19">
        <f>input_RS!H19</f>
        <v>2225.39</v>
      </c>
      <c r="I19">
        <f>IF(ISNA(HLOOKUP($A19,raw_RS!$C$3:$U$16,9,FALSE)),0,HLOOKUP($A19,raw_RS!$C$3:$U$16,9,FALSE))</f>
        <v>604.495</v>
      </c>
      <c r="J19">
        <f>IF(ISNA(HLOOKUP($A19,raw_RS!$C$3:$U$16,4,FALSE)),0,HLOOKUP($A19,raw_RS!$C$3:$U$16,4,FALSE))</f>
        <v>48.636000000000003</v>
      </c>
      <c r="K19">
        <f>IF(ISNA(HLOOKUP($A19,raw_RS!$C$3:$U$16,7,FALSE)),0,HLOOKUP($A19,raw_RS!$C$3:$U$16,7,FALSE))</f>
        <v>423.96699999999998</v>
      </c>
    </row>
    <row r="20" spans="1:11" x14ac:dyDescent="0.2">
      <c r="A20" t="s">
        <v>172</v>
      </c>
      <c r="B20" t="s">
        <v>173</v>
      </c>
      <c r="C20" t="s">
        <v>68</v>
      </c>
      <c r="D20">
        <f t="shared" si="0"/>
        <v>2005.84</v>
      </c>
      <c r="E20">
        <f t="shared" si="1"/>
        <v>314.68</v>
      </c>
      <c r="F20">
        <f t="shared" si="2"/>
        <v>0.34100000000000003</v>
      </c>
      <c r="G20">
        <f t="shared" si="3"/>
        <v>5.2999999999999999E-2</v>
      </c>
      <c r="H20">
        <f>input_RS!H20</f>
        <v>2225.39</v>
      </c>
      <c r="I20">
        <f>IF(ISNA(HLOOKUP($A20,raw_RS!$C$3:$U$16,9,FALSE)),0,HLOOKUP($A20,raw_RS!$C$3:$U$16,9,FALSE))</f>
        <v>47185.833999999901</v>
      </c>
      <c r="J20">
        <f>IF(ISNA(HLOOKUP($A20,raw_RS!$C$3:$U$16,4,FALSE)),0,HLOOKUP($A20,raw_RS!$C$3:$U$16,4,FALSE))</f>
        <v>16069.5649999999</v>
      </c>
      <c r="K20">
        <f>IF(ISNA(HLOOKUP($A20,raw_RS!$C$3:$U$16,7,FALSE)),0,HLOOKUP($A20,raw_RS!$C$3:$U$16,7,FALSE))</f>
        <v>2521.0639999999999</v>
      </c>
    </row>
    <row r="21" spans="1:11" x14ac:dyDescent="0.2">
      <c r="A21" t="s">
        <v>189</v>
      </c>
      <c r="B21" t="s">
        <v>190</v>
      </c>
      <c r="C21" t="s">
        <v>68</v>
      </c>
      <c r="D21">
        <f t="shared" si="0"/>
        <v>0</v>
      </c>
      <c r="E21">
        <f t="shared" si="1"/>
        <v>0</v>
      </c>
      <c r="F21">
        <f t="shared" si="2"/>
        <v>0</v>
      </c>
      <c r="G21">
        <f t="shared" si="3"/>
        <v>0</v>
      </c>
      <c r="H21">
        <f>input_RS!H21</f>
        <v>2225.39</v>
      </c>
      <c r="I21">
        <f>IF(ISNA(HLOOKUP($A21,raw_RS!$C$3:$U$16,9,FALSE)),0,HLOOKUP($A21,raw_RS!$C$3:$U$16,9,FALSE))</f>
        <v>0</v>
      </c>
      <c r="J21">
        <f>IF(ISNA(HLOOKUP($A21,raw_RS!$C$3:$U$16,4,FALSE)),0,HLOOKUP($A21,raw_RS!$C$3:$U$16,4,FALSE))</f>
        <v>0</v>
      </c>
      <c r="K21">
        <f>IF(ISNA(HLOOKUP($A21,raw_RS!$C$3:$U$16,7,FALSE)),0,HLOOKUP($A21,raw_RS!$C$3:$U$16,7,FALSE))</f>
        <v>0</v>
      </c>
    </row>
    <row r="22" spans="1:11" x14ac:dyDescent="0.2">
      <c r="A22" t="s">
        <v>174</v>
      </c>
      <c r="B22" t="s">
        <v>175</v>
      </c>
      <c r="C22" t="s">
        <v>68</v>
      </c>
      <c r="D22">
        <f t="shared" si="0"/>
        <v>0</v>
      </c>
      <c r="E22">
        <f t="shared" si="1"/>
        <v>0</v>
      </c>
      <c r="F22">
        <f t="shared" si="2"/>
        <v>0</v>
      </c>
      <c r="G22">
        <f t="shared" si="3"/>
        <v>0</v>
      </c>
      <c r="H22">
        <f>input_RS!H22</f>
        <v>2225.39</v>
      </c>
      <c r="I22">
        <f>IF(ISNA(HLOOKUP($A22,raw_RS!$C$3:$U$16,9,FALSE)),0,HLOOKUP($A22,raw_RS!$C$3:$U$16,9,FALSE))</f>
        <v>0</v>
      </c>
      <c r="J22">
        <f>IF(ISNA(HLOOKUP($A22,raw_RS!$C$3:$U$16,4,FALSE)),0,HLOOKUP($A22,raw_RS!$C$3:$U$16,4,FALSE))</f>
        <v>0</v>
      </c>
      <c r="K22">
        <f>IF(ISNA(HLOOKUP($A22,raw_RS!$C$3:$U$16,7,FALSE)),0,HLOOKUP($A22,raw_RS!$C$3:$U$16,7,FALSE))</f>
        <v>0</v>
      </c>
    </row>
    <row r="23" spans="1:11" x14ac:dyDescent="0.2">
      <c r="A23" t="s">
        <v>150</v>
      </c>
      <c r="B23" t="s">
        <v>151</v>
      </c>
      <c r="C23" t="s">
        <v>68</v>
      </c>
      <c r="D23">
        <f t="shared" si="0"/>
        <v>0</v>
      </c>
      <c r="E23">
        <f t="shared" si="1"/>
        <v>0</v>
      </c>
      <c r="F23">
        <f t="shared" si="2"/>
        <v>0</v>
      </c>
      <c r="G23">
        <f t="shared" si="3"/>
        <v>0</v>
      </c>
      <c r="H23">
        <f>input_RS!H23</f>
        <v>4589.25</v>
      </c>
      <c r="I23">
        <f>IF(ISNA(HLOOKUP($A23,raw_RS!$C$3:$U$16,9,FALSE)),0,HLOOKUP($A23,raw_RS!$C$3:$U$16,9,FALSE))</f>
        <v>0</v>
      </c>
      <c r="J23">
        <f>IF(ISNA(HLOOKUP($A23,raw_RS!$C$3:$U$16,4,FALSE)),0,HLOOKUP($A23,raw_RS!$C$3:$U$16,4,FALSE))</f>
        <v>0</v>
      </c>
      <c r="K23">
        <f>IF(ISNA(HLOOKUP($A23,raw_RS!$C$3:$U$16,7,FALSE)),0,HLOOKUP($A23,raw_RS!$C$3:$U$16,7,FALSE))</f>
        <v>0</v>
      </c>
    </row>
    <row r="24" spans="1:11" x14ac:dyDescent="0.2">
      <c r="A24" t="s">
        <v>152</v>
      </c>
      <c r="B24" t="s">
        <v>153</v>
      </c>
      <c r="C24" t="s">
        <v>68</v>
      </c>
      <c r="D24">
        <f t="shared" si="0"/>
        <v>0</v>
      </c>
      <c r="E24">
        <f t="shared" si="1"/>
        <v>0</v>
      </c>
      <c r="F24">
        <f t="shared" si="2"/>
        <v>0</v>
      </c>
      <c r="G24">
        <f t="shared" si="3"/>
        <v>0</v>
      </c>
      <c r="H24">
        <f>input_RS!H24</f>
        <v>4589.25</v>
      </c>
      <c r="I24">
        <f>IF(ISNA(HLOOKUP($A24,raw_RS!$C$3:$U$16,9,FALSE)),0,HLOOKUP($A24,raw_RS!$C$3:$U$16,9,FALSE))</f>
        <v>0</v>
      </c>
      <c r="J24">
        <f>IF(ISNA(HLOOKUP($A24,raw_RS!$C$3:$U$16,4,FALSE)),0,HLOOKUP($A24,raw_RS!$C$3:$U$16,4,FALSE))</f>
        <v>0</v>
      </c>
      <c r="K24">
        <f>IF(ISNA(HLOOKUP($A24,raw_RS!$C$3:$U$16,7,FALSE)),0,HLOOKUP($A24,raw_RS!$C$3:$U$16,7,FALSE))</f>
        <v>0</v>
      </c>
    </row>
    <row r="25" spans="1:11" x14ac:dyDescent="0.2">
      <c r="A25" t="s">
        <v>154</v>
      </c>
      <c r="B25" t="s">
        <v>155</v>
      </c>
      <c r="C25" t="s">
        <v>68</v>
      </c>
      <c r="D25">
        <f t="shared" si="0"/>
        <v>0</v>
      </c>
      <c r="E25">
        <f t="shared" si="1"/>
        <v>0</v>
      </c>
      <c r="F25">
        <f t="shared" si="2"/>
        <v>0</v>
      </c>
      <c r="G25">
        <f t="shared" si="3"/>
        <v>0</v>
      </c>
      <c r="H25">
        <f>input_RS!H25</f>
        <v>4568.8599999999997</v>
      </c>
      <c r="I25">
        <f>IF(ISNA(HLOOKUP($A25,raw_RS!$C$3:$U$16,9,FALSE)),0,HLOOKUP($A25,raw_RS!$C$3:$U$16,9,FALSE))</f>
        <v>0</v>
      </c>
      <c r="J25">
        <f>IF(ISNA(HLOOKUP($A25,raw_RS!$C$3:$U$16,4,FALSE)),0,HLOOKUP($A25,raw_RS!$C$3:$U$16,4,FALSE))</f>
        <v>0</v>
      </c>
      <c r="K25">
        <f>IF(ISNA(HLOOKUP($A25,raw_RS!$C$3:$U$16,7,FALSE)),0,HLOOKUP($A25,raw_RS!$C$3:$U$16,7,FALSE))</f>
        <v>0</v>
      </c>
    </row>
    <row r="26" spans="1:11" x14ac:dyDescent="0.2">
      <c r="A26" t="s">
        <v>160</v>
      </c>
      <c r="B26" t="s">
        <v>161</v>
      </c>
      <c r="C26" t="s">
        <v>68</v>
      </c>
      <c r="D26">
        <f t="shared" si="0"/>
        <v>0</v>
      </c>
      <c r="E26">
        <f t="shared" si="1"/>
        <v>0</v>
      </c>
      <c r="F26">
        <f t="shared" si="2"/>
        <v>0</v>
      </c>
      <c r="G26">
        <f t="shared" si="3"/>
        <v>0</v>
      </c>
      <c r="H26">
        <f>input_RS!H26</f>
        <v>8300</v>
      </c>
      <c r="I26">
        <f>IF(ISNA(HLOOKUP($A26,raw_RS!$C$3:$U$16,9,FALSE)),0,HLOOKUP($A26,raw_RS!$C$3:$U$16,9,FALSE))</f>
        <v>0</v>
      </c>
      <c r="J26">
        <f>IF(ISNA(HLOOKUP($A26,raw_RS!$C$3:$U$16,4,FALSE)),0,HLOOKUP($A26,raw_RS!$C$3:$U$16,4,FALSE))</f>
        <v>0</v>
      </c>
      <c r="K26">
        <f>IF(ISNA(HLOOKUP($A26,raw_RS!$C$3:$U$16,7,FALSE)),0,HLOOKUP($A26,raw_RS!$C$3:$U$16,7,FALSE))</f>
        <v>0</v>
      </c>
    </row>
    <row r="27" spans="1:11" x14ac:dyDescent="0.2">
      <c r="A27" t="s">
        <v>166</v>
      </c>
      <c r="B27" t="s">
        <v>167</v>
      </c>
      <c r="C27" t="s">
        <v>68</v>
      </c>
      <c r="D27">
        <f t="shared" si="0"/>
        <v>0</v>
      </c>
      <c r="E27">
        <f t="shared" si="1"/>
        <v>0</v>
      </c>
      <c r="F27">
        <f t="shared" si="2"/>
        <v>0</v>
      </c>
      <c r="G27">
        <f t="shared" si="3"/>
        <v>0</v>
      </c>
      <c r="H27">
        <f>input_RS!H27</f>
        <v>2225.39</v>
      </c>
      <c r="I27">
        <f>IF(ISNA(HLOOKUP($A27,raw_RS!$C$3:$U$16,9,FALSE)),0,HLOOKUP($A27,raw_RS!$C$3:$U$16,9,FALSE))</f>
        <v>0</v>
      </c>
      <c r="J27">
        <f>IF(ISNA(HLOOKUP($A27,raw_RS!$C$3:$U$16,4,FALSE)),0,HLOOKUP($A27,raw_RS!$C$3:$U$16,4,FALSE))</f>
        <v>0</v>
      </c>
      <c r="K27">
        <f>IF(ISNA(HLOOKUP($A27,raw_RS!$C$3:$U$16,7,FALSE)),0,HLOOKUP($A27,raw_RS!$C$3:$U$16,7,FALSE))</f>
        <v>0</v>
      </c>
    </row>
    <row r="28" spans="1:11" x14ac:dyDescent="0.2">
      <c r="A28" t="s">
        <v>146</v>
      </c>
      <c r="B28" t="s">
        <v>147</v>
      </c>
      <c r="C28" t="s">
        <v>68</v>
      </c>
      <c r="D28">
        <f t="shared" si="0"/>
        <v>0</v>
      </c>
      <c r="E28">
        <f t="shared" si="1"/>
        <v>0</v>
      </c>
      <c r="F28">
        <f t="shared" si="2"/>
        <v>0</v>
      </c>
      <c r="G28">
        <f t="shared" si="3"/>
        <v>0</v>
      </c>
      <c r="H28">
        <f>input_RS!H28</f>
        <v>2225.39</v>
      </c>
      <c r="I28">
        <f>IF(ISNA(HLOOKUP($A28,raw_RS!$C$3:$U$16,9,FALSE)),0,HLOOKUP($A28,raw_RS!$C$3:$U$16,9,FALSE))</f>
        <v>0</v>
      </c>
      <c r="J28">
        <f>IF(ISNA(HLOOKUP($A28,raw_RS!$C$3:$U$16,4,FALSE)),0,HLOOKUP($A28,raw_RS!$C$3:$U$16,4,FALSE))</f>
        <v>0</v>
      </c>
      <c r="K28">
        <f>IF(ISNA(HLOOKUP($A28,raw_RS!$C$3:$U$16,7,FALSE)),0,HLOOKUP($A28,raw_RS!$C$3:$U$16,7,FALSE))</f>
        <v>0</v>
      </c>
    </row>
    <row r="29" spans="1:11" x14ac:dyDescent="0.2">
      <c r="A29" t="s">
        <v>106</v>
      </c>
      <c r="B29" t="s">
        <v>107</v>
      </c>
      <c r="C29" t="s">
        <v>81</v>
      </c>
      <c r="D29">
        <f t="shared" si="0"/>
        <v>0</v>
      </c>
      <c r="E29">
        <f t="shared" si="1"/>
        <v>0</v>
      </c>
      <c r="F29">
        <f t="shared" si="2"/>
        <v>0</v>
      </c>
      <c r="G29">
        <f t="shared" si="3"/>
        <v>0</v>
      </c>
      <c r="H29">
        <f>input_RS!H29</f>
        <v>6000</v>
      </c>
      <c r="I29">
        <f>IF(ISNA(HLOOKUP($A29,raw_RS!$C$4:$U$16,10,FALSE)),0,HLOOKUP($A29,raw_RS!$C$4:$U$16,10,FALSE))</f>
        <v>0</v>
      </c>
      <c r="J29">
        <v>0</v>
      </c>
      <c r="K29">
        <f>IF(ISNA(HLOOKUP($A29,raw_RS!$C$4:$U$16,7,FALSE)),0,HLOOKUP($A29,raw_RS!$C$4:$U$16,7,FALSE))</f>
        <v>0</v>
      </c>
    </row>
    <row r="30" spans="1:11" x14ac:dyDescent="0.2">
      <c r="A30" t="s">
        <v>108</v>
      </c>
      <c r="B30" t="s">
        <v>109</v>
      </c>
      <c r="C30" t="s">
        <v>81</v>
      </c>
      <c r="D30">
        <f t="shared" si="0"/>
        <v>0</v>
      </c>
      <c r="E30">
        <f t="shared" si="1"/>
        <v>0</v>
      </c>
      <c r="F30">
        <f t="shared" si="2"/>
        <v>0</v>
      </c>
      <c r="G30">
        <f t="shared" si="3"/>
        <v>0</v>
      </c>
      <c r="H30">
        <f>input_RS!H30</f>
        <v>6000</v>
      </c>
      <c r="I30">
        <f>IF(ISNA(HLOOKUP($A30,raw_RS!$C$4:$U$16,10,FALSE)),0,HLOOKUP($A30,raw_RS!$C$4:$U$16,10,FALSE))</f>
        <v>0</v>
      </c>
      <c r="J30">
        <v>0</v>
      </c>
      <c r="K30">
        <f>IF(ISNA(HLOOKUP($A30,raw_RS!$C$4:$U$16,7,FALSE)),0,HLOOKUP($A30,raw_RS!$C$4:$U$16,7,FALSE))</f>
        <v>0</v>
      </c>
    </row>
    <row r="31" spans="1:11" x14ac:dyDescent="0.2">
      <c r="A31" t="s">
        <v>110</v>
      </c>
      <c r="B31" t="s">
        <v>111</v>
      </c>
      <c r="C31" t="s">
        <v>81</v>
      </c>
      <c r="D31">
        <f t="shared" si="0"/>
        <v>0</v>
      </c>
      <c r="E31">
        <f t="shared" si="1"/>
        <v>0</v>
      </c>
      <c r="F31">
        <f t="shared" si="2"/>
        <v>0</v>
      </c>
      <c r="G31">
        <f t="shared" si="3"/>
        <v>0</v>
      </c>
      <c r="H31">
        <f>input_RS!H31</f>
        <v>6000</v>
      </c>
      <c r="I31">
        <f>IF(ISNA(HLOOKUP($A31,raw_RS!$C$4:$U$16,10,FALSE)),0,HLOOKUP($A31,raw_RS!$C$4:$U$16,10,FALSE))</f>
        <v>0</v>
      </c>
      <c r="J31">
        <v>0</v>
      </c>
      <c r="K31">
        <f>IF(ISNA(HLOOKUP($A31,raw_RS!$C$4:$U$16,7,FALSE)),0,HLOOKUP($A31,raw_RS!$C$4:$U$16,7,FALSE))</f>
        <v>0</v>
      </c>
    </row>
    <row r="32" spans="1:11" x14ac:dyDescent="0.2">
      <c r="A32" t="s">
        <v>88</v>
      </c>
      <c r="B32" t="s">
        <v>89</v>
      </c>
      <c r="C32" t="s">
        <v>81</v>
      </c>
      <c r="D32">
        <f t="shared" si="0"/>
        <v>0</v>
      </c>
      <c r="E32">
        <f t="shared" si="1"/>
        <v>5.52</v>
      </c>
      <c r="F32">
        <f t="shared" si="2"/>
        <v>0</v>
      </c>
      <c r="G32">
        <f t="shared" si="3"/>
        <v>0.748</v>
      </c>
      <c r="H32">
        <f>input_RS!H32</f>
        <v>6000</v>
      </c>
      <c r="I32">
        <f>IF(ISNA(HLOOKUP($A32,raw_RS!$C$4:$U$16,10,FALSE)),0,HLOOKUP($A32,raw_RS!$C$4:$U$16,10,FALSE))</f>
        <v>159.37099999999899</v>
      </c>
      <c r="J32">
        <v>0</v>
      </c>
      <c r="K32">
        <f>IF(ISNA(HLOOKUP($A32,raw_RS!$C$4:$U$16,7,FALSE)),0,HLOOKUP($A32,raw_RS!$C$4:$U$16,7,FALSE))</f>
        <v>119.152</v>
      </c>
    </row>
    <row r="33" spans="1:11" x14ac:dyDescent="0.2">
      <c r="A33" t="s">
        <v>33</v>
      </c>
      <c r="B33" t="s">
        <v>179</v>
      </c>
      <c r="C33" t="s">
        <v>81</v>
      </c>
      <c r="D33">
        <f t="shared" si="0"/>
        <v>0</v>
      </c>
      <c r="E33">
        <f t="shared" si="1"/>
        <v>95.86</v>
      </c>
      <c r="F33">
        <f t="shared" si="2"/>
        <v>0</v>
      </c>
      <c r="G33">
        <f t="shared" si="3"/>
        <v>0.82699999999999996</v>
      </c>
      <c r="H33">
        <f>input_RS!H33</f>
        <v>6000</v>
      </c>
      <c r="I33">
        <f>IF(ISNA(HLOOKUP($A33,raw_RS!$C$4:$U$16,10,FALSE)),0,HLOOKUP($A33,raw_RS!$C$4:$U$16,10,FALSE))</f>
        <v>2503.8939999999998</v>
      </c>
      <c r="J33">
        <v>0</v>
      </c>
      <c r="K33">
        <f>IF(ISNA(HLOOKUP($A33,raw_RS!$C$4:$U$16,7,FALSE)),0,HLOOKUP($A33,raw_RS!$C$4:$U$16,7,FALSE))</f>
        <v>2070.5680000000002</v>
      </c>
    </row>
    <row r="34" spans="1:11" x14ac:dyDescent="0.2">
      <c r="A34" t="s">
        <v>140</v>
      </c>
      <c r="B34" t="s">
        <v>141</v>
      </c>
      <c r="C34" t="s">
        <v>81</v>
      </c>
      <c r="D34">
        <f t="shared" si="0"/>
        <v>0</v>
      </c>
      <c r="E34">
        <f t="shared" si="1"/>
        <v>0</v>
      </c>
      <c r="F34">
        <f t="shared" si="2"/>
        <v>0</v>
      </c>
      <c r="G34">
        <f t="shared" si="3"/>
        <v>0</v>
      </c>
      <c r="H34">
        <f>input_RS!H34</f>
        <v>6000</v>
      </c>
      <c r="I34">
        <f>IF(ISNA(HLOOKUP($A34,raw_RS!$C$4:$U$16,10,FALSE)),0,HLOOKUP($A34,raw_RS!$C$4:$U$16,10,FALSE))</f>
        <v>0</v>
      </c>
      <c r="J34">
        <v>0</v>
      </c>
      <c r="K34">
        <f>IF(ISNA(HLOOKUP($A34,raw_RS!$C$4:$U$16,7,FALSE)),0,HLOOKUP($A34,raw_RS!$C$4:$U$16,7,FALSE))</f>
        <v>0</v>
      </c>
    </row>
    <row r="35" spans="1:11" x14ac:dyDescent="0.2">
      <c r="A35" t="s">
        <v>38</v>
      </c>
      <c r="B35" t="s">
        <v>123</v>
      </c>
      <c r="C35" t="s">
        <v>81</v>
      </c>
      <c r="D35">
        <f t="shared" ref="D35:D59" si="4">ROUND(J35/0.0036/$H35,2)</f>
        <v>0</v>
      </c>
      <c r="E35">
        <f t="shared" ref="E35:E59" si="5">ROUND(K35/0.0036/$H35,2)</f>
        <v>771.09</v>
      </c>
      <c r="F35">
        <f t="shared" ref="F35:F59" si="6">ROUND(IFERROR(J35/$I35,0),3)</f>
        <v>0</v>
      </c>
      <c r="G35">
        <f t="shared" ref="G35:G59" si="7">ROUND(IFERROR(K35/$I35,0),3)</f>
        <v>0.92700000000000005</v>
      </c>
      <c r="H35">
        <f>input_RS!H35</f>
        <v>6000</v>
      </c>
      <c r="I35">
        <f>IF(ISNA(HLOOKUP($A35,raw_RS!$C$4:$U$16,10,FALSE)),0,HLOOKUP($A35,raw_RS!$C$4:$U$16,10,FALSE))</f>
        <v>17970.098000000002</v>
      </c>
      <c r="J35">
        <v>0</v>
      </c>
      <c r="K35">
        <f>IF(ISNA(HLOOKUP($A35,raw_RS!$C$4:$U$16,7,FALSE)),0,HLOOKUP($A35,raw_RS!$C$4:$U$16,7,FALSE))</f>
        <v>16655.473000000002</v>
      </c>
    </row>
    <row r="36" spans="1:11" x14ac:dyDescent="0.2">
      <c r="A36" t="s">
        <v>40</v>
      </c>
      <c r="B36" t="s">
        <v>207</v>
      </c>
      <c r="C36" t="s">
        <v>81</v>
      </c>
      <c r="D36">
        <f t="shared" si="4"/>
        <v>0</v>
      </c>
      <c r="E36">
        <f t="shared" si="5"/>
        <v>0</v>
      </c>
      <c r="F36">
        <f t="shared" si="6"/>
        <v>0</v>
      </c>
      <c r="G36">
        <f t="shared" si="7"/>
        <v>0</v>
      </c>
      <c r="H36">
        <f>input_RS!H36</f>
        <v>6000</v>
      </c>
      <c r="I36">
        <f>IF(ISNA(HLOOKUP($A36,raw_RS!$C$4:$U$16,10,FALSE)),0,HLOOKUP($A36,raw_RS!$C$4:$U$16,10,FALSE))</f>
        <v>0</v>
      </c>
      <c r="J36">
        <v>0</v>
      </c>
      <c r="K36">
        <f>IF(ISNA(HLOOKUP($A36,raw_RS!$C$4:$U$16,7,FALSE)),0,HLOOKUP($A36,raw_RS!$C$4:$U$16,7,FALSE))</f>
        <v>0</v>
      </c>
    </row>
    <row r="37" spans="1:11" x14ac:dyDescent="0.2">
      <c r="A37" t="s">
        <v>42</v>
      </c>
      <c r="B37" t="s">
        <v>80</v>
      </c>
      <c r="C37" t="s">
        <v>81</v>
      </c>
      <c r="D37">
        <f t="shared" si="4"/>
        <v>0</v>
      </c>
      <c r="E37">
        <f t="shared" si="5"/>
        <v>6.85</v>
      </c>
      <c r="F37">
        <f t="shared" si="6"/>
        <v>0</v>
      </c>
      <c r="G37">
        <f t="shared" si="7"/>
        <v>0.80300000000000005</v>
      </c>
      <c r="H37">
        <f>input_RS!H37</f>
        <v>6000</v>
      </c>
      <c r="I37">
        <f>IF(ISNA(HLOOKUP($A37,raw_RS!$C$4:$U$16,10,FALSE)),0,HLOOKUP($A37,raw_RS!$C$4:$U$16,10,FALSE))</f>
        <v>184.25800000000001</v>
      </c>
      <c r="J37">
        <v>0</v>
      </c>
      <c r="K37">
        <f>IF(ISNA(HLOOKUP($A37,raw_RS!$C$4:$U$16,7,FALSE)),0,HLOOKUP($A37,raw_RS!$C$4:$U$16,7,FALSE))</f>
        <v>148</v>
      </c>
    </row>
    <row r="38" spans="1:11" x14ac:dyDescent="0.2">
      <c r="A38" t="s">
        <v>142</v>
      </c>
      <c r="B38" t="s">
        <v>143</v>
      </c>
      <c r="C38" t="s">
        <v>81</v>
      </c>
      <c r="D38">
        <f t="shared" si="4"/>
        <v>0</v>
      </c>
      <c r="E38">
        <f t="shared" si="5"/>
        <v>0</v>
      </c>
      <c r="F38">
        <f t="shared" si="6"/>
        <v>0</v>
      </c>
      <c r="G38">
        <f t="shared" si="7"/>
        <v>0</v>
      </c>
      <c r="H38">
        <f>input_RS!H38</f>
        <v>6000</v>
      </c>
      <c r="I38">
        <f>IF(ISNA(HLOOKUP($A38,raw_RS!$C$4:$U$16,10,FALSE)),0,HLOOKUP($A38,raw_RS!$C$4:$U$16,10,FALSE))</f>
        <v>0</v>
      </c>
      <c r="J38">
        <v>0</v>
      </c>
      <c r="K38">
        <f>IF(ISNA(HLOOKUP($A38,raw_RS!$C$4:$U$16,7,FALSE)),0,HLOOKUP($A38,raw_RS!$C$4:$U$16,7,FALSE))</f>
        <v>0</v>
      </c>
    </row>
    <row r="39" spans="1:11" x14ac:dyDescent="0.2">
      <c r="A39" t="s">
        <v>90</v>
      </c>
      <c r="B39" t="s">
        <v>91</v>
      </c>
      <c r="C39" t="s">
        <v>81</v>
      </c>
      <c r="D39">
        <f t="shared" si="4"/>
        <v>0</v>
      </c>
      <c r="E39">
        <f t="shared" si="5"/>
        <v>0</v>
      </c>
      <c r="F39">
        <f t="shared" si="6"/>
        <v>0</v>
      </c>
      <c r="G39">
        <f t="shared" si="7"/>
        <v>0</v>
      </c>
      <c r="H39">
        <f>input_RS!H39</f>
        <v>6000</v>
      </c>
      <c r="I39">
        <f>IF(ISNA(HLOOKUP($A39,raw_RS!$C$4:$U$16,10,FALSE)),0,HLOOKUP($A39,raw_RS!$C$4:$U$16,10,FALSE))</f>
        <v>0</v>
      </c>
      <c r="J39">
        <v>0</v>
      </c>
      <c r="K39">
        <f>IF(ISNA(HLOOKUP($A39,raw_RS!$C$4:$U$16,7,FALSE)),0,HLOOKUP($A39,raw_RS!$C$4:$U$16,7,FALSE))</f>
        <v>0</v>
      </c>
    </row>
    <row r="40" spans="1:11" x14ac:dyDescent="0.2">
      <c r="A40" t="s">
        <v>180</v>
      </c>
      <c r="B40" t="s">
        <v>181</v>
      </c>
      <c r="C40" t="s">
        <v>81</v>
      </c>
      <c r="D40">
        <f t="shared" si="4"/>
        <v>0</v>
      </c>
      <c r="E40">
        <f t="shared" si="5"/>
        <v>0</v>
      </c>
      <c r="F40">
        <f t="shared" si="6"/>
        <v>0</v>
      </c>
      <c r="G40">
        <f t="shared" si="7"/>
        <v>0</v>
      </c>
      <c r="H40">
        <f>input_RS!H40</f>
        <v>6000</v>
      </c>
      <c r="I40">
        <f>IF(ISNA(HLOOKUP($A40,raw_RS!$C$4:$U$16,10,FALSE)),0,HLOOKUP($A40,raw_RS!$C$4:$U$16,10,FALSE))</f>
        <v>0</v>
      </c>
      <c r="J40">
        <v>0</v>
      </c>
      <c r="K40">
        <f>IF(ISNA(HLOOKUP($A40,raw_RS!$C$4:$U$16,7,FALSE)),0,HLOOKUP($A40,raw_RS!$C$4:$U$16,7,FALSE))</f>
        <v>0</v>
      </c>
    </row>
    <row r="41" spans="1:11" x14ac:dyDescent="0.2">
      <c r="A41" t="s">
        <v>144</v>
      </c>
      <c r="B41" t="s">
        <v>145</v>
      </c>
      <c r="C41" t="s">
        <v>81</v>
      </c>
      <c r="D41">
        <f t="shared" si="4"/>
        <v>0</v>
      </c>
      <c r="E41">
        <f t="shared" si="5"/>
        <v>0</v>
      </c>
      <c r="F41">
        <f t="shared" si="6"/>
        <v>0</v>
      </c>
      <c r="G41">
        <f t="shared" si="7"/>
        <v>0</v>
      </c>
      <c r="H41">
        <f>input_RS!H41</f>
        <v>6000</v>
      </c>
      <c r="I41">
        <f>IF(ISNA(HLOOKUP($A41,raw_RS!$C$4:$U$16,10,FALSE)),0,HLOOKUP($A41,raw_RS!$C$4:$U$16,10,FALSE))</f>
        <v>0</v>
      </c>
      <c r="J41">
        <v>0</v>
      </c>
      <c r="K41">
        <f>IF(ISNA(HLOOKUP($A41,raw_RS!$C$4:$U$16,7,FALSE)),0,HLOOKUP($A41,raw_RS!$C$4:$U$16,7,FALSE))</f>
        <v>0</v>
      </c>
    </row>
    <row r="42" spans="1:11" x14ac:dyDescent="0.2">
      <c r="A42" t="s">
        <v>124</v>
      </c>
      <c r="B42" t="s">
        <v>125</v>
      </c>
      <c r="C42" t="s">
        <v>81</v>
      </c>
      <c r="D42">
        <f t="shared" si="4"/>
        <v>0</v>
      </c>
      <c r="E42">
        <f t="shared" si="5"/>
        <v>0</v>
      </c>
      <c r="F42">
        <f t="shared" si="6"/>
        <v>0</v>
      </c>
      <c r="G42">
        <f t="shared" si="7"/>
        <v>0</v>
      </c>
      <c r="H42">
        <f>input_RS!H42</f>
        <v>6000</v>
      </c>
      <c r="I42">
        <f>IF(ISNA(HLOOKUP($A42,raw_RS!$C$4:$U$16,10,FALSE)),0,HLOOKUP($A42,raw_RS!$C$4:$U$16,10,FALSE))</f>
        <v>0</v>
      </c>
      <c r="J42">
        <v>0</v>
      </c>
      <c r="K42">
        <f>IF(ISNA(HLOOKUP($A42,raw_RS!$C$4:$U$16,7,FALSE)),0,HLOOKUP($A42,raw_RS!$C$4:$U$16,7,FALSE))</f>
        <v>0</v>
      </c>
    </row>
    <row r="43" spans="1:11" x14ac:dyDescent="0.2">
      <c r="A43" t="s">
        <v>208</v>
      </c>
      <c r="B43" t="s">
        <v>209</v>
      </c>
      <c r="C43" t="s">
        <v>81</v>
      </c>
      <c r="D43">
        <f t="shared" si="4"/>
        <v>0</v>
      </c>
      <c r="E43">
        <f t="shared" si="5"/>
        <v>0</v>
      </c>
      <c r="F43">
        <f t="shared" si="6"/>
        <v>0</v>
      </c>
      <c r="G43">
        <f t="shared" si="7"/>
        <v>0</v>
      </c>
      <c r="H43">
        <f>input_RS!H43</f>
        <v>6000</v>
      </c>
      <c r="I43">
        <f>IF(ISNA(HLOOKUP($A43,raw_RS!$C$4:$U$16,10,FALSE)),0,HLOOKUP($A43,raw_RS!$C$4:$U$16,10,FALSE))</f>
        <v>0</v>
      </c>
      <c r="J43">
        <v>0</v>
      </c>
      <c r="K43">
        <f>IF(ISNA(HLOOKUP($A43,raw_RS!$C$4:$U$16,7,FALSE)),0,HLOOKUP($A43,raw_RS!$C$4:$U$16,7,FALSE))</f>
        <v>0</v>
      </c>
    </row>
    <row r="44" spans="1:11" x14ac:dyDescent="0.2">
      <c r="A44" t="s">
        <v>82</v>
      </c>
      <c r="B44" t="s">
        <v>83</v>
      </c>
      <c r="C44" t="s">
        <v>81</v>
      </c>
      <c r="D44">
        <f t="shared" si="4"/>
        <v>0</v>
      </c>
      <c r="E44">
        <f t="shared" si="5"/>
        <v>0</v>
      </c>
      <c r="F44">
        <f t="shared" si="6"/>
        <v>0</v>
      </c>
      <c r="G44">
        <f t="shared" si="7"/>
        <v>0</v>
      </c>
      <c r="H44">
        <f>input_RS!H44</f>
        <v>6000</v>
      </c>
      <c r="I44">
        <f>IF(ISNA(HLOOKUP($A44,raw_RS!$C$4:$U$16,10,FALSE)),0,HLOOKUP($A44,raw_RS!$C$4:$U$16,10,FALSE))</f>
        <v>0</v>
      </c>
      <c r="J44">
        <v>0</v>
      </c>
      <c r="K44">
        <f>IF(ISNA(HLOOKUP($A44,raw_RS!$C$4:$U$16,7,FALSE)),0,HLOOKUP($A44,raw_RS!$C$4:$U$16,7,FALSE))</f>
        <v>0</v>
      </c>
    </row>
    <row r="45" spans="1:11" x14ac:dyDescent="0.2">
      <c r="A45" t="s">
        <v>49</v>
      </c>
      <c r="B45" t="s">
        <v>98</v>
      </c>
      <c r="C45" t="s">
        <v>81</v>
      </c>
      <c r="D45">
        <f t="shared" si="4"/>
        <v>0</v>
      </c>
      <c r="E45">
        <f t="shared" si="5"/>
        <v>0</v>
      </c>
      <c r="F45">
        <f t="shared" si="6"/>
        <v>0</v>
      </c>
      <c r="G45">
        <f t="shared" si="7"/>
        <v>0</v>
      </c>
      <c r="H45">
        <f>input_RS!H45</f>
        <v>6000</v>
      </c>
      <c r="I45">
        <f>IF(ISNA(HLOOKUP($A45,raw_RS!$C$4:$U$16,10,FALSE)),0,HLOOKUP($A45,raw_RS!$C$4:$U$16,10,FALSE))</f>
        <v>0</v>
      </c>
      <c r="J45">
        <v>0</v>
      </c>
      <c r="K45">
        <f>IF(ISNA(HLOOKUP($A45,raw_RS!$C$4:$U$16,7,FALSE)),0,HLOOKUP($A45,raw_RS!$C$4:$U$16,7,FALSE))</f>
        <v>0</v>
      </c>
    </row>
    <row r="46" spans="1:11" x14ac:dyDescent="0.2">
      <c r="A46" t="s">
        <v>99</v>
      </c>
      <c r="B46" t="s">
        <v>100</v>
      </c>
      <c r="C46" t="s">
        <v>81</v>
      </c>
      <c r="D46">
        <f t="shared" si="4"/>
        <v>0</v>
      </c>
      <c r="E46">
        <f t="shared" si="5"/>
        <v>0</v>
      </c>
      <c r="F46">
        <f t="shared" si="6"/>
        <v>0</v>
      </c>
      <c r="G46">
        <f t="shared" si="7"/>
        <v>0</v>
      </c>
      <c r="H46">
        <f>input_RS!H46</f>
        <v>6000</v>
      </c>
      <c r="I46">
        <f>IF(ISNA(HLOOKUP($A46,raw_RS!$C$4:$U$16,10,FALSE)),0,HLOOKUP($A46,raw_RS!$C$4:$U$16,10,FALSE))</f>
        <v>0</v>
      </c>
      <c r="J46">
        <v>0</v>
      </c>
      <c r="K46">
        <f>IF(ISNA(HLOOKUP($A46,raw_RS!$C$4:$U$16,7,FALSE)),0,HLOOKUP($A46,raw_RS!$C$4:$U$16,7,FALSE))</f>
        <v>0</v>
      </c>
    </row>
    <row r="47" spans="1:11" x14ac:dyDescent="0.2">
      <c r="A47" t="s">
        <v>101</v>
      </c>
      <c r="B47" t="s">
        <v>102</v>
      </c>
      <c r="C47" t="s">
        <v>81</v>
      </c>
      <c r="D47">
        <f t="shared" si="4"/>
        <v>0</v>
      </c>
      <c r="E47">
        <f t="shared" si="5"/>
        <v>0</v>
      </c>
      <c r="F47">
        <f t="shared" si="6"/>
        <v>0</v>
      </c>
      <c r="G47">
        <f t="shared" si="7"/>
        <v>0</v>
      </c>
      <c r="H47">
        <f>input_RS!H47</f>
        <v>6000</v>
      </c>
      <c r="I47">
        <f>IF(ISNA(HLOOKUP($A47,raw_RS!$C$4:$U$16,10,FALSE)),0,HLOOKUP($A47,raw_RS!$C$4:$U$16,10,FALSE))</f>
        <v>0</v>
      </c>
      <c r="J47">
        <v>0</v>
      </c>
      <c r="K47">
        <f>IF(ISNA(HLOOKUP($A47,raw_RS!$C$4:$U$16,7,FALSE)),0,HLOOKUP($A47,raw_RS!$C$4:$U$16,7,FALSE))</f>
        <v>0</v>
      </c>
    </row>
    <row r="48" spans="1:11" x14ac:dyDescent="0.2">
      <c r="A48" t="s">
        <v>46</v>
      </c>
      <c r="B48" t="s">
        <v>199</v>
      </c>
      <c r="C48" t="s">
        <v>81</v>
      </c>
      <c r="D48">
        <f t="shared" si="4"/>
        <v>0</v>
      </c>
      <c r="E48">
        <f t="shared" si="5"/>
        <v>0</v>
      </c>
      <c r="F48">
        <f t="shared" si="6"/>
        <v>0</v>
      </c>
      <c r="G48">
        <f t="shared" si="7"/>
        <v>0</v>
      </c>
      <c r="H48">
        <f>input_RS!H48</f>
        <v>795.05</v>
      </c>
      <c r="I48">
        <f>IF(ISNA(HLOOKUP($A48,raw_RS!$C$4:$U$16,10,FALSE)),0,HLOOKUP($A48,raw_RS!$C$4:$U$16,10,FALSE))</f>
        <v>0</v>
      </c>
      <c r="J48">
        <v>0</v>
      </c>
      <c r="K48">
        <f>IF(ISNA(HLOOKUP($A48,raw_RS!$C$4:$U$16,7,FALSE)),0,HLOOKUP($A48,raw_RS!$C$4:$U$16,7,FALSE))</f>
        <v>0</v>
      </c>
    </row>
    <row r="49" spans="1:13" x14ac:dyDescent="0.2">
      <c r="A49" t="s">
        <v>200</v>
      </c>
      <c r="B49" t="s">
        <v>201</v>
      </c>
      <c r="C49" t="s">
        <v>81</v>
      </c>
      <c r="D49">
        <f t="shared" si="4"/>
        <v>0</v>
      </c>
      <c r="E49">
        <f t="shared" si="5"/>
        <v>0</v>
      </c>
      <c r="F49">
        <f t="shared" si="6"/>
        <v>0</v>
      </c>
      <c r="G49">
        <f t="shared" si="7"/>
        <v>0</v>
      </c>
      <c r="H49">
        <f>input_RS!H49</f>
        <v>795.05</v>
      </c>
      <c r="I49">
        <f>IF(ISNA(HLOOKUP($A49,raw_RS!$C$4:$U$16,10,FALSE)),0,HLOOKUP($A49,raw_RS!$C$4:$U$16,10,FALSE))</f>
        <v>0</v>
      </c>
      <c r="J49">
        <v>0</v>
      </c>
      <c r="K49">
        <f>IF(ISNA(HLOOKUP($A49,raw_RS!$C$4:$U$16,7,FALSE)),0,HLOOKUP($A49,raw_RS!$C$4:$U$16,7,FALSE))</f>
        <v>0</v>
      </c>
    </row>
    <row r="50" spans="1:13" x14ac:dyDescent="0.2">
      <c r="A50" t="s">
        <v>202</v>
      </c>
      <c r="B50" t="s">
        <v>203</v>
      </c>
      <c r="C50" t="s">
        <v>81</v>
      </c>
      <c r="D50">
        <f t="shared" si="4"/>
        <v>0</v>
      </c>
      <c r="E50">
        <f t="shared" si="5"/>
        <v>0</v>
      </c>
      <c r="F50">
        <f t="shared" si="6"/>
        <v>0</v>
      </c>
      <c r="G50">
        <f t="shared" si="7"/>
        <v>0</v>
      </c>
      <c r="H50">
        <f>input_RS!H50</f>
        <v>795.05</v>
      </c>
      <c r="I50">
        <f>IF(ISNA(HLOOKUP($A50,raw_RS!$C$4:$U$16,10,FALSE)),0,HLOOKUP($A50,raw_RS!$C$4:$U$16,10,FALSE))</f>
        <v>0</v>
      </c>
      <c r="J50">
        <v>0</v>
      </c>
      <c r="K50">
        <f>IF(ISNA(HLOOKUP($A50,raw_RS!$C$4:$U$16,7,FALSE)),0,HLOOKUP($A50,raw_RS!$C$4:$U$16,7,FALSE))</f>
        <v>0</v>
      </c>
    </row>
    <row r="51" spans="1:13" x14ac:dyDescent="0.2">
      <c r="A51" t="s">
        <v>50</v>
      </c>
      <c r="B51" t="s">
        <v>131</v>
      </c>
      <c r="C51" t="s">
        <v>81</v>
      </c>
      <c r="D51">
        <f t="shared" si="4"/>
        <v>0</v>
      </c>
      <c r="E51">
        <f t="shared" si="5"/>
        <v>0</v>
      </c>
      <c r="F51">
        <f t="shared" si="6"/>
        <v>0</v>
      </c>
      <c r="G51">
        <f t="shared" si="7"/>
        <v>0</v>
      </c>
      <c r="H51">
        <f>input_RS!H51</f>
        <v>6000</v>
      </c>
      <c r="I51">
        <f>IF(ISNA(HLOOKUP($A51,raw_RS!$C$4:$U$16,10,FALSE)),0,HLOOKUP($A51,raw_RS!$C$4:$U$16,10,FALSE))</f>
        <v>0</v>
      </c>
      <c r="J51">
        <v>0</v>
      </c>
      <c r="K51">
        <f>IF(ISNA(HLOOKUP($A51,raw_RS!$C$4:$U$16,7,FALSE)),0,HLOOKUP($A51,raw_RS!$C$4:$U$16,7,FALSE))</f>
        <v>0</v>
      </c>
    </row>
    <row r="52" spans="1:13" x14ac:dyDescent="0.2">
      <c r="A52" t="s">
        <v>51</v>
      </c>
      <c r="B52" t="s">
        <v>132</v>
      </c>
      <c r="C52" t="s">
        <v>81</v>
      </c>
      <c r="D52">
        <f t="shared" si="4"/>
        <v>0</v>
      </c>
      <c r="E52">
        <f t="shared" si="5"/>
        <v>0</v>
      </c>
      <c r="F52">
        <f t="shared" si="6"/>
        <v>0</v>
      </c>
      <c r="G52">
        <f t="shared" si="7"/>
        <v>0</v>
      </c>
      <c r="H52">
        <f>input_RS!H52</f>
        <v>6000</v>
      </c>
      <c r="I52">
        <f>IF(ISNA(HLOOKUP($A52,raw_RS!$C$4:$U$16,10,FALSE)),0,HLOOKUP($A52,raw_RS!$C$4:$U$16,10,FALSE))</f>
        <v>0</v>
      </c>
      <c r="J52">
        <v>0</v>
      </c>
      <c r="K52">
        <f>IF(ISNA(HLOOKUP($A52,raw_RS!$C$4:$U$16,7,FALSE)),0,HLOOKUP($A52,raw_RS!$C$4:$U$16,7,FALSE))</f>
        <v>0</v>
      </c>
    </row>
    <row r="53" spans="1:13" x14ac:dyDescent="0.2">
      <c r="A53" t="s">
        <v>134</v>
      </c>
      <c r="B53" t="s">
        <v>135</v>
      </c>
      <c r="C53" t="s">
        <v>81</v>
      </c>
      <c r="D53">
        <f t="shared" si="4"/>
        <v>0</v>
      </c>
      <c r="E53">
        <f t="shared" si="5"/>
        <v>0</v>
      </c>
      <c r="F53">
        <f t="shared" si="6"/>
        <v>0</v>
      </c>
      <c r="G53">
        <f t="shared" si="7"/>
        <v>0</v>
      </c>
      <c r="H53">
        <f>input_RS!H53</f>
        <v>6000</v>
      </c>
      <c r="I53">
        <f>IF(ISNA(HLOOKUP($A53,raw_RS!$C$4:$U$16,10,FALSE)),0,HLOOKUP($A53,raw_RS!$C$4:$U$16,10,FALSE))</f>
        <v>0</v>
      </c>
      <c r="J53">
        <v>0</v>
      </c>
      <c r="K53">
        <f>IF(ISNA(HLOOKUP($A53,raw_RS!$C$4:$U$16,7,FALSE)),0,HLOOKUP($A53,raw_RS!$C$4:$U$16,7,FALSE))</f>
        <v>0</v>
      </c>
    </row>
    <row r="54" spans="1:13" x14ac:dyDescent="0.2">
      <c r="A54" t="s">
        <v>52</v>
      </c>
      <c r="B54" t="s">
        <v>133</v>
      </c>
      <c r="C54" t="s">
        <v>81</v>
      </c>
      <c r="D54">
        <f t="shared" si="4"/>
        <v>0</v>
      </c>
      <c r="E54">
        <f t="shared" si="5"/>
        <v>0</v>
      </c>
      <c r="F54">
        <f t="shared" si="6"/>
        <v>0</v>
      </c>
      <c r="G54">
        <f t="shared" si="7"/>
        <v>0</v>
      </c>
      <c r="H54">
        <f>input_RS!H54</f>
        <v>6000</v>
      </c>
      <c r="I54">
        <f>IF(ISNA(HLOOKUP($A54,raw_RS!$C$4:$U$16,10,FALSE)),0,HLOOKUP($A54,raw_RS!$C$4:$U$16,10,FALSE))</f>
        <v>0</v>
      </c>
      <c r="J54">
        <v>0</v>
      </c>
      <c r="K54">
        <f>IF(ISNA(HLOOKUP($A54,raw_RS!$C$4:$U$16,7,FALSE)),0,HLOOKUP($A54,raw_RS!$C$4:$U$16,7,FALSE))</f>
        <v>0</v>
      </c>
    </row>
    <row r="55" spans="1:13" x14ac:dyDescent="0.2">
      <c r="A55" t="s">
        <v>148</v>
      </c>
      <c r="B55" t="s">
        <v>149</v>
      </c>
      <c r="C55" t="s">
        <v>81</v>
      </c>
      <c r="D55">
        <f t="shared" si="4"/>
        <v>0</v>
      </c>
      <c r="E55">
        <f t="shared" si="5"/>
        <v>0</v>
      </c>
      <c r="F55">
        <f t="shared" si="6"/>
        <v>0</v>
      </c>
      <c r="G55">
        <f t="shared" si="7"/>
        <v>0</v>
      </c>
      <c r="H55">
        <f>input_RS!H55</f>
        <v>6000</v>
      </c>
      <c r="I55">
        <f>IF(ISNA(HLOOKUP($A55,raw_RS!$C$4:$U$16,10,FALSE)),0,HLOOKUP($A55,raw_RS!$C$4:$U$16,10,FALSE))</f>
        <v>0</v>
      </c>
      <c r="J55">
        <v>0</v>
      </c>
      <c r="K55">
        <f>IF(ISNA(HLOOKUP($A55,raw_RS!$C$4:$U$16,7,FALSE)),0,HLOOKUP($A55,raw_RS!$C$4:$U$16,7,FALSE))</f>
        <v>0</v>
      </c>
    </row>
    <row r="56" spans="1:13" x14ac:dyDescent="0.2">
      <c r="A56" t="s">
        <v>164</v>
      </c>
      <c r="B56" t="s">
        <v>165</v>
      </c>
      <c r="C56" t="s">
        <v>81</v>
      </c>
      <c r="D56">
        <f t="shared" si="4"/>
        <v>0</v>
      </c>
      <c r="E56">
        <f t="shared" si="5"/>
        <v>0</v>
      </c>
      <c r="F56">
        <f t="shared" si="6"/>
        <v>0</v>
      </c>
      <c r="G56">
        <f t="shared" si="7"/>
        <v>0</v>
      </c>
      <c r="H56">
        <f>input_RS!H56</f>
        <v>6000</v>
      </c>
      <c r="I56">
        <f>IF(ISNA(HLOOKUP($A56,raw_RS!$C$4:$U$16,10,FALSE)),0,HLOOKUP($A56,raw_RS!$C$4:$U$16,10,FALSE))</f>
        <v>0</v>
      </c>
      <c r="J56">
        <v>0</v>
      </c>
      <c r="K56">
        <f>IF(ISNA(HLOOKUP($A56,raw_RS!$C$4:$U$16,7,FALSE)),0,HLOOKUP($A56,raw_RS!$C$4:$U$16,7,FALSE))</f>
        <v>0</v>
      </c>
    </row>
    <row r="57" spans="1:13" x14ac:dyDescent="0.2">
      <c r="A57" t="s">
        <v>158</v>
      </c>
      <c r="B57" t="s">
        <v>159</v>
      </c>
      <c r="C57" t="s">
        <v>81</v>
      </c>
      <c r="D57">
        <f t="shared" si="4"/>
        <v>0</v>
      </c>
      <c r="E57">
        <f t="shared" si="5"/>
        <v>0</v>
      </c>
      <c r="F57">
        <f t="shared" si="6"/>
        <v>0</v>
      </c>
      <c r="G57">
        <f t="shared" si="7"/>
        <v>0</v>
      </c>
      <c r="H57">
        <f>input_RS!H57</f>
        <v>7900</v>
      </c>
      <c r="I57">
        <f>IF(ISNA(HLOOKUP($A57,raw_RS!$C$4:$U$16,10,FALSE)),0,HLOOKUP($A57,raw_RS!$C$4:$U$16,10,FALSE))</f>
        <v>0</v>
      </c>
      <c r="J57">
        <v>0</v>
      </c>
      <c r="K57">
        <f>IF(ISNA(HLOOKUP($A57,raw_RS!$C$4:$U$16,7,FALSE)),0,HLOOKUP($A57,raw_RS!$C$4:$U$16,7,FALSE))</f>
        <v>0</v>
      </c>
    </row>
    <row r="58" spans="1:13" s="3" customFormat="1" x14ac:dyDescent="0.2">
      <c r="A58" s="3" t="s">
        <v>162</v>
      </c>
      <c r="B58" s="3" t="s">
        <v>163</v>
      </c>
      <c r="C58" s="3" t="s">
        <v>81</v>
      </c>
      <c r="D58" s="3">
        <f t="shared" si="4"/>
        <v>0</v>
      </c>
      <c r="E58" s="3">
        <f t="shared" si="5"/>
        <v>121.86</v>
      </c>
      <c r="F58" s="3">
        <f t="shared" si="6"/>
        <v>0</v>
      </c>
      <c r="G58" s="12">
        <f t="shared" si="7"/>
        <v>1.17</v>
      </c>
      <c r="H58">
        <f>input_RS!H58</f>
        <v>6000</v>
      </c>
      <c r="I58" s="3">
        <f>IF(ISNA(HLOOKUP($A58,raw_RS!$C$4:$U$16,10,FALSE)),0,HLOOKUP($A58,raw_RS!$C$4:$U$16,10,FALSE))</f>
        <v>2248.9769999999999</v>
      </c>
      <c r="J58" s="3">
        <v>0</v>
      </c>
      <c r="K58" s="3">
        <f>IF(ISNA(HLOOKUP($A58,raw_RS!$C$4:$U$16,7,FALSE)),0,HLOOKUP($A58,raw_RS!$C$4:$U$16,7,FALSE))</f>
        <v>2632.2060000000001</v>
      </c>
      <c r="M58" s="3" t="s">
        <v>997</v>
      </c>
    </row>
    <row r="59" spans="1:13" x14ac:dyDescent="0.2">
      <c r="A59" t="s">
        <v>156</v>
      </c>
      <c r="B59" t="s">
        <v>157</v>
      </c>
      <c r="C59" t="s">
        <v>81</v>
      </c>
      <c r="D59">
        <f t="shared" si="4"/>
        <v>0</v>
      </c>
      <c r="E59">
        <f t="shared" si="5"/>
        <v>0</v>
      </c>
      <c r="F59">
        <f t="shared" si="6"/>
        <v>0</v>
      </c>
      <c r="G59">
        <f t="shared" si="7"/>
        <v>0</v>
      </c>
      <c r="H59">
        <f>input_RS!H59</f>
        <v>6000</v>
      </c>
      <c r="I59">
        <f>IF(ISNA(HLOOKUP($A59,raw_RS!$C$4:$U$16,10,FALSE)),0,HLOOKUP($A59,raw_RS!$C$4:$U$16,10,FALSE))</f>
        <v>0</v>
      </c>
      <c r="J59">
        <v>0</v>
      </c>
      <c r="K59">
        <f>IF(ISNA(HLOOKUP($A59,raw_RS!$C$4:$U$16,7,FALSE)),0,HLOOKUP($A59,raw_RS!$C$4:$U$16,7,FALSE))</f>
        <v>0</v>
      </c>
    </row>
    <row r="60" spans="1:13" x14ac:dyDescent="0.2">
      <c r="A60" t="s">
        <v>47</v>
      </c>
      <c r="B60" t="s">
        <v>195</v>
      </c>
      <c r="C60" t="s">
        <v>86</v>
      </c>
      <c r="D60">
        <v>0</v>
      </c>
      <c r="E60">
        <v>0</v>
      </c>
      <c r="F60">
        <v>1</v>
      </c>
      <c r="G60">
        <v>0</v>
      </c>
      <c r="H60">
        <f t="shared" ref="H60:H89" si="8">ROUND(IFERROR(J60/0.0036/D60,0),2)</f>
        <v>0</v>
      </c>
      <c r="I60">
        <f>IF(ISNA(HLOOKUP($A60,raw_RS!$C$2:$U$16,11,FALSE)),0,HLOOKUP($A60,raw_RS!$C$2:$U$16,11,FALSE))</f>
        <v>0</v>
      </c>
      <c r="J60">
        <f>IF(ISNA(HLOOKUP($A60,raw_RS!$C$2:$U$16,6,FALSE)),0,HLOOKUP($A60,raw_RS!$C$2:$U$16,6,FALSE))</f>
        <v>0</v>
      </c>
      <c r="K60">
        <v>0</v>
      </c>
    </row>
    <row r="61" spans="1:13" x14ac:dyDescent="0.2">
      <c r="A61" t="s">
        <v>94</v>
      </c>
      <c r="B61" t="s">
        <v>95</v>
      </c>
      <c r="C61" t="s">
        <v>86</v>
      </c>
      <c r="D61">
        <v>0</v>
      </c>
      <c r="E61">
        <v>0</v>
      </c>
      <c r="F61">
        <f t="shared" ref="F61:F87" si="9">ROUND(IFERROR(J61/$I61,0),3)</f>
        <v>0</v>
      </c>
      <c r="G61">
        <v>0</v>
      </c>
      <c r="H61">
        <f t="shared" si="8"/>
        <v>0</v>
      </c>
      <c r="I61">
        <f>IF(ISNA(HLOOKUP($A61,raw_RS!$C$2:$U$16,11,FALSE)),0,HLOOKUP($A61,raw_RS!$C$2:$U$16,11,FALSE))</f>
        <v>0</v>
      </c>
      <c r="J61">
        <f>IF(ISNA(HLOOKUP($A61,raw_RS!$C$2:$U$16,6,FALSE)),0,HLOOKUP($A61,raw_RS!$C$2:$U$16,6,FALSE))</f>
        <v>0</v>
      </c>
      <c r="K61">
        <v>0</v>
      </c>
    </row>
    <row r="62" spans="1:13" x14ac:dyDescent="0.2">
      <c r="A62" t="s">
        <v>114</v>
      </c>
      <c r="B62" t="s">
        <v>115</v>
      </c>
      <c r="C62" t="s">
        <v>86</v>
      </c>
      <c r="D62">
        <v>0</v>
      </c>
      <c r="E62">
        <v>0</v>
      </c>
      <c r="F62">
        <f t="shared" si="9"/>
        <v>0</v>
      </c>
      <c r="G62">
        <v>0</v>
      </c>
      <c r="H62">
        <f t="shared" si="8"/>
        <v>0</v>
      </c>
      <c r="I62">
        <f>IF(ISNA(HLOOKUP($A62,raw_RS!$C$2:$U$16,11,FALSE)),0,HLOOKUP($A62,raw_RS!$C$2:$U$16,11,FALSE))</f>
        <v>0</v>
      </c>
      <c r="J62">
        <f>IF(ISNA(HLOOKUP($A62,raw_RS!$C$2:$U$16,6,FALSE)),0,HLOOKUP($A62,raw_RS!$C$2:$U$16,6,FALSE))</f>
        <v>0</v>
      </c>
      <c r="K62">
        <v>0</v>
      </c>
    </row>
    <row r="63" spans="1:13" x14ac:dyDescent="0.2">
      <c r="A63" t="s">
        <v>92</v>
      </c>
      <c r="B63" t="s">
        <v>93</v>
      </c>
      <c r="C63" t="s">
        <v>86</v>
      </c>
      <c r="D63">
        <v>0</v>
      </c>
      <c r="E63">
        <v>0</v>
      </c>
      <c r="F63">
        <f t="shared" si="9"/>
        <v>0</v>
      </c>
      <c r="G63">
        <v>0</v>
      </c>
      <c r="H63">
        <f t="shared" si="8"/>
        <v>0</v>
      </c>
      <c r="I63">
        <f>IF(ISNA(HLOOKUP($A63,raw_RS!$C$2:$U$16,11,FALSE)),0,HLOOKUP($A63,raw_RS!$C$2:$U$16,11,FALSE))</f>
        <v>0</v>
      </c>
      <c r="J63">
        <f>IF(ISNA(HLOOKUP($A63,raw_RS!$C$2:$U$16,6,FALSE)),0,HLOOKUP($A63,raw_RS!$C$2:$U$16,6,FALSE))</f>
        <v>0</v>
      </c>
      <c r="K63">
        <v>0</v>
      </c>
    </row>
    <row r="64" spans="1:13" x14ac:dyDescent="0.2">
      <c r="A64" s="1" t="s">
        <v>429</v>
      </c>
      <c r="B64" t="s">
        <v>1006</v>
      </c>
      <c r="C64" t="s">
        <v>86</v>
      </c>
      <c r="D64">
        <v>0</v>
      </c>
      <c r="E64">
        <v>0</v>
      </c>
      <c r="F64">
        <f t="shared" si="9"/>
        <v>0</v>
      </c>
      <c r="G64">
        <v>0</v>
      </c>
      <c r="H64">
        <f t="shared" si="8"/>
        <v>0</v>
      </c>
      <c r="I64">
        <f>IF(ISNA(HLOOKUP($A64,raw_RS!$C$2:$U$16,11,FALSE)),0,HLOOKUP($A64,raw_RS!$C$2:$U$16,11,FALSE))</f>
        <v>0</v>
      </c>
      <c r="J64">
        <f>IF(ISNA(HLOOKUP($A64,raw_RS!$C$2:$U$16,6,FALSE)),0,HLOOKUP($A64,raw_RS!$C$2:$U$16,6,FALSE))</f>
        <v>0</v>
      </c>
      <c r="K64">
        <v>0</v>
      </c>
    </row>
    <row r="65" spans="1:13" x14ac:dyDescent="0.2">
      <c r="A65" t="s">
        <v>112</v>
      </c>
      <c r="B65" t="s">
        <v>113</v>
      </c>
      <c r="C65" t="s">
        <v>86</v>
      </c>
      <c r="D65" s="6">
        <v>218</v>
      </c>
      <c r="E65">
        <v>0</v>
      </c>
      <c r="F65">
        <f t="shared" si="9"/>
        <v>0</v>
      </c>
      <c r="G65">
        <v>0</v>
      </c>
      <c r="H65">
        <f t="shared" si="8"/>
        <v>0</v>
      </c>
      <c r="I65">
        <f>IF(ISNA(HLOOKUP($A65,raw_RS!$C$2:$U$16,11,FALSE)),0,HLOOKUP($A65,raw_RS!$C$2:$U$16,11,FALSE))</f>
        <v>0</v>
      </c>
      <c r="J65">
        <f>IF(ISNA(HLOOKUP($A65,raw_RS!$C$2:$U$16,6,FALSE)),0,HLOOKUP($A65,raw_RS!$C$2:$U$16,6,FALSE))</f>
        <v>0</v>
      </c>
      <c r="K65">
        <v>0</v>
      </c>
      <c r="M65" t="s">
        <v>998</v>
      </c>
    </row>
    <row r="66" spans="1:13" x14ac:dyDescent="0.2">
      <c r="A66" t="s">
        <v>35</v>
      </c>
      <c r="B66" t="s">
        <v>105</v>
      </c>
      <c r="C66" t="s">
        <v>86</v>
      </c>
      <c r="D66">
        <v>0</v>
      </c>
      <c r="E66">
        <v>0</v>
      </c>
      <c r="F66">
        <f t="shared" si="9"/>
        <v>0</v>
      </c>
      <c r="G66">
        <v>0</v>
      </c>
      <c r="H66">
        <f t="shared" si="8"/>
        <v>0</v>
      </c>
      <c r="I66">
        <f>IF(ISNA(HLOOKUP($A66,raw_RS!$C$2:$U$16,11,FALSE)),0,HLOOKUP($A66,raw_RS!$C$2:$U$16,11,FALSE))</f>
        <v>0</v>
      </c>
      <c r="J66">
        <f>IF(ISNA(HLOOKUP($A66,raw_RS!$C$2:$U$16,6,FALSE)),0,HLOOKUP($A66,raw_RS!$C$2:$U$16,6,FALSE))</f>
        <v>0</v>
      </c>
      <c r="K66">
        <v>0</v>
      </c>
    </row>
    <row r="67" spans="1:13" x14ac:dyDescent="0.2">
      <c r="A67" t="s">
        <v>119</v>
      </c>
      <c r="B67" t="s">
        <v>120</v>
      </c>
      <c r="C67" t="s">
        <v>86</v>
      </c>
      <c r="D67">
        <v>0</v>
      </c>
      <c r="E67">
        <v>0</v>
      </c>
      <c r="F67">
        <f t="shared" si="9"/>
        <v>0</v>
      </c>
      <c r="G67">
        <v>0</v>
      </c>
      <c r="H67">
        <f t="shared" si="8"/>
        <v>0</v>
      </c>
      <c r="I67">
        <f>IF(ISNA(HLOOKUP($A67,raw_RS!$C$2:$U$16,11,FALSE)),0,HLOOKUP($A67,raw_RS!$C$2:$U$16,11,FALSE))</f>
        <v>0</v>
      </c>
      <c r="J67">
        <f>IF(ISNA(HLOOKUP($A67,raw_RS!$C$2:$U$16,6,FALSE)),0,HLOOKUP($A67,raw_RS!$C$2:$U$16,6,FALSE))</f>
        <v>0</v>
      </c>
      <c r="K67">
        <v>0</v>
      </c>
    </row>
    <row r="68" spans="1:13" x14ac:dyDescent="0.2">
      <c r="A68" t="s">
        <v>136</v>
      </c>
      <c r="B68" t="s">
        <v>137</v>
      </c>
      <c r="C68" t="s">
        <v>86</v>
      </c>
      <c r="D68">
        <v>0</v>
      </c>
      <c r="E68">
        <v>0</v>
      </c>
      <c r="F68">
        <v>1</v>
      </c>
      <c r="G68">
        <v>0</v>
      </c>
      <c r="H68">
        <f t="shared" si="8"/>
        <v>0</v>
      </c>
      <c r="I68">
        <f>IF(ISNA(HLOOKUP($A68,raw_RS!$C$2:$U$16,11,FALSE)),0,HLOOKUP($A68,raw_RS!$C$2:$U$16,11,FALSE))</f>
        <v>0</v>
      </c>
      <c r="J68">
        <f>IF(ISNA(HLOOKUP($A68,raw_RS!$C$2:$U$16,6,FALSE)),0,HLOOKUP($A68,raw_RS!$C$2:$U$16,6,FALSE))</f>
        <v>0</v>
      </c>
      <c r="K68">
        <v>0</v>
      </c>
    </row>
    <row r="69" spans="1:13" x14ac:dyDescent="0.2">
      <c r="A69" t="s">
        <v>43</v>
      </c>
      <c r="B69" t="s">
        <v>138</v>
      </c>
      <c r="C69" t="s">
        <v>86</v>
      </c>
      <c r="D69">
        <v>3074</v>
      </c>
      <c r="E69">
        <v>0</v>
      </c>
      <c r="F69">
        <f t="shared" si="9"/>
        <v>1</v>
      </c>
      <c r="G69">
        <v>0</v>
      </c>
      <c r="H69">
        <f t="shared" si="8"/>
        <v>3076.5</v>
      </c>
      <c r="I69">
        <f>IF(ISNA(HLOOKUP($A69,raw_RS!$C$2:$U$16,11,FALSE)),0,HLOOKUP($A69,raw_RS!$C$2:$U$16,11,FALSE))</f>
        <v>34045.83</v>
      </c>
      <c r="J69">
        <f>IF(ISNA(HLOOKUP($A69,raw_RS!$C$2:$U$16,6,FALSE)),0,HLOOKUP($A69,raw_RS!$C$2:$U$16,6,FALSE))</f>
        <v>34045.83</v>
      </c>
      <c r="K69">
        <v>0</v>
      </c>
    </row>
    <row r="70" spans="1:13" x14ac:dyDescent="0.2">
      <c r="A70" t="s">
        <v>44</v>
      </c>
      <c r="B70" t="s">
        <v>139</v>
      </c>
      <c r="C70" t="s">
        <v>86</v>
      </c>
      <c r="D70">
        <v>0</v>
      </c>
      <c r="E70">
        <v>0</v>
      </c>
      <c r="F70">
        <v>1</v>
      </c>
      <c r="G70">
        <v>0</v>
      </c>
      <c r="H70">
        <f t="shared" si="8"/>
        <v>0</v>
      </c>
      <c r="I70">
        <f>IF(ISNA(HLOOKUP($A70,raw_RS!$C$2:$U$16,11,FALSE)),0,HLOOKUP($A70,raw_RS!$C$2:$U$16,11,FALSE))</f>
        <v>0</v>
      </c>
      <c r="J70">
        <f>IF(ISNA(HLOOKUP($A70,raw_RS!$C$2:$U$16,6,FALSE)),0,HLOOKUP($A70,raw_RS!$C$2:$U$16,6,FALSE))</f>
        <v>0</v>
      </c>
      <c r="K70">
        <v>0</v>
      </c>
    </row>
    <row r="71" spans="1:13" x14ac:dyDescent="0.2">
      <c r="A71" t="s">
        <v>176</v>
      </c>
      <c r="B71" t="s">
        <v>53</v>
      </c>
      <c r="C71" t="s">
        <v>86</v>
      </c>
      <c r="D71">
        <v>0</v>
      </c>
      <c r="E71">
        <v>0</v>
      </c>
      <c r="F71">
        <f t="shared" si="9"/>
        <v>0</v>
      </c>
      <c r="G71">
        <v>0</v>
      </c>
      <c r="H71">
        <f t="shared" si="8"/>
        <v>0</v>
      </c>
      <c r="I71">
        <f>IF(ISNA(HLOOKUP($A71,raw_RS!$C$2:$U$16,11,FALSE)),0,HLOOKUP($A71,raw_RS!$C$2:$U$16,11,FALSE))</f>
        <v>0</v>
      </c>
      <c r="J71">
        <f>IF(ISNA(HLOOKUP($A71,raw_RS!$C$2:$U$16,6,FALSE)),0,HLOOKUP($A71,raw_RS!$C$2:$U$16,6,FALSE))</f>
        <v>0</v>
      </c>
      <c r="K71">
        <v>0</v>
      </c>
    </row>
    <row r="72" spans="1:13" x14ac:dyDescent="0.2">
      <c r="A72" t="s">
        <v>177</v>
      </c>
      <c r="B72" t="s">
        <v>178</v>
      </c>
      <c r="C72" t="s">
        <v>86</v>
      </c>
      <c r="D72">
        <v>0</v>
      </c>
      <c r="E72">
        <v>0</v>
      </c>
      <c r="F72">
        <f t="shared" si="9"/>
        <v>0</v>
      </c>
      <c r="G72">
        <v>0</v>
      </c>
      <c r="H72">
        <f t="shared" si="8"/>
        <v>0</v>
      </c>
      <c r="I72">
        <f>IF(ISNA(HLOOKUP($A72,raw_RS!$C$2:$U$16,11,FALSE)),0,HLOOKUP($A72,raw_RS!$C$2:$U$16,11,FALSE))</f>
        <v>0</v>
      </c>
      <c r="J72">
        <f>IF(ISNA(HLOOKUP($A72,raw_RS!$C$2:$U$16,6,FALSE)),0,HLOOKUP($A72,raw_RS!$C$2:$U$16,6,FALSE))</f>
        <v>0</v>
      </c>
      <c r="K72">
        <v>0</v>
      </c>
    </row>
    <row r="73" spans="1:13" x14ac:dyDescent="0.2">
      <c r="A73" t="s">
        <v>103</v>
      </c>
      <c r="B73" t="s">
        <v>104</v>
      </c>
      <c r="C73" t="s">
        <v>86</v>
      </c>
      <c r="D73">
        <v>0</v>
      </c>
      <c r="E73">
        <v>0</v>
      </c>
      <c r="F73">
        <v>1</v>
      </c>
      <c r="G73">
        <v>0</v>
      </c>
      <c r="H73">
        <f t="shared" si="8"/>
        <v>0</v>
      </c>
      <c r="I73">
        <f>IF(ISNA(HLOOKUP($A73,raw_RS!$C$2:$U$16,11,FALSE)),0,HLOOKUP($A73,raw_RS!$C$2:$U$16,11,FALSE))</f>
        <v>0</v>
      </c>
      <c r="J73">
        <f>IF(ISNA(HLOOKUP($A73,raw_RS!$C$2:$U$16,6,FALSE)),0,HLOOKUP($A73,raw_RS!$C$2:$U$16,6,FALSE))</f>
        <v>0</v>
      </c>
      <c r="K73">
        <v>0</v>
      </c>
    </row>
    <row r="74" spans="1:13" x14ac:dyDescent="0.2">
      <c r="A74" t="s">
        <v>197</v>
      </c>
      <c r="B74" t="s">
        <v>198</v>
      </c>
      <c r="C74" t="s">
        <v>86</v>
      </c>
      <c r="D74">
        <v>11</v>
      </c>
      <c r="E74">
        <v>0</v>
      </c>
      <c r="F74">
        <f t="shared" si="9"/>
        <v>1</v>
      </c>
      <c r="G74">
        <v>0</v>
      </c>
      <c r="H74">
        <f t="shared" si="8"/>
        <v>1231.46</v>
      </c>
      <c r="I74">
        <f>IF(ISNA(HLOOKUP($A74,raw_RS!$C$2:$U$16,11,FALSE)),0,HLOOKUP($A74,raw_RS!$C$2:$U$16,11,FALSE))</f>
        <v>48.765999999999998</v>
      </c>
      <c r="J74">
        <f>IF(ISNA(HLOOKUP($A74,raw_RS!$C$2:$U$16,6,FALSE)),0,HLOOKUP($A74,raw_RS!$C$2:$U$16,6,FALSE))</f>
        <v>48.765999999999998</v>
      </c>
      <c r="K74">
        <v>0</v>
      </c>
    </row>
    <row r="75" spans="1:13" x14ac:dyDescent="0.2">
      <c r="A75" t="s">
        <v>212</v>
      </c>
      <c r="B75" t="s">
        <v>213</v>
      </c>
      <c r="C75" t="s">
        <v>86</v>
      </c>
      <c r="D75">
        <v>0</v>
      </c>
      <c r="E75">
        <v>0</v>
      </c>
      <c r="F75">
        <f t="shared" si="9"/>
        <v>0</v>
      </c>
      <c r="G75">
        <v>0</v>
      </c>
      <c r="H75">
        <f t="shared" si="8"/>
        <v>0</v>
      </c>
      <c r="I75">
        <f>IF(ISNA(HLOOKUP($A75,raw_RS!$C$2:$U$16,11,FALSE)),0,HLOOKUP($A75,raw_RS!$C$2:$U$16,11,FALSE))</f>
        <v>0</v>
      </c>
      <c r="J75">
        <f>IF(ISNA(HLOOKUP($A75,raw_RS!$C$2:$U$16,6,FALSE)),0,HLOOKUP($A75,raw_RS!$C$2:$U$16,6,FALSE))</f>
        <v>0</v>
      </c>
      <c r="K75">
        <v>0</v>
      </c>
    </row>
    <row r="76" spans="1:13" x14ac:dyDescent="0.2">
      <c r="A76" t="s">
        <v>84</v>
      </c>
      <c r="B76" t="s">
        <v>85</v>
      </c>
      <c r="C76" t="s">
        <v>86</v>
      </c>
      <c r="D76">
        <v>0</v>
      </c>
      <c r="E76">
        <v>0</v>
      </c>
      <c r="F76">
        <f t="shared" si="9"/>
        <v>0</v>
      </c>
      <c r="G76">
        <v>0</v>
      </c>
      <c r="H76">
        <f t="shared" si="8"/>
        <v>0</v>
      </c>
      <c r="I76">
        <f>IF(ISNA(HLOOKUP($A76,raw_RS!$C$2:$U$16,11,FALSE)),0,HLOOKUP($A76,raw_RS!$C$2:$U$16,11,FALSE))</f>
        <v>0</v>
      </c>
      <c r="J76">
        <f>IF(ISNA(HLOOKUP($A76,raw_RS!$C$2:$U$16,6,FALSE)),0,HLOOKUP($A76,raw_RS!$C$2:$U$16,6,FALSE))</f>
        <v>0</v>
      </c>
      <c r="K76">
        <v>0</v>
      </c>
    </row>
    <row r="77" spans="1:13" x14ac:dyDescent="0.2">
      <c r="A77" t="s">
        <v>210</v>
      </c>
      <c r="B77" t="s">
        <v>211</v>
      </c>
      <c r="C77" t="s">
        <v>86</v>
      </c>
      <c r="D77">
        <v>0</v>
      </c>
      <c r="E77">
        <v>0</v>
      </c>
      <c r="F77">
        <f t="shared" si="9"/>
        <v>0</v>
      </c>
      <c r="G77">
        <v>0</v>
      </c>
      <c r="H77">
        <f t="shared" si="8"/>
        <v>0</v>
      </c>
      <c r="I77">
        <f>IF(ISNA(HLOOKUP($A77,raw_RS!$C$2:$U$16,11,FALSE)),0,HLOOKUP($A77,raw_RS!$C$2:$U$16,11,FALSE))</f>
        <v>0</v>
      </c>
      <c r="J77">
        <f>IF(ISNA(HLOOKUP($A77,raw_RS!$C$2:$U$16,6,FALSE)),0,HLOOKUP($A77,raw_RS!$C$2:$U$16,6,FALSE))</f>
        <v>0</v>
      </c>
      <c r="K77">
        <v>0</v>
      </c>
    </row>
    <row r="78" spans="1:13" x14ac:dyDescent="0.2">
      <c r="A78" t="s">
        <v>129</v>
      </c>
      <c r="B78" t="s">
        <v>130</v>
      </c>
      <c r="C78" t="s">
        <v>86</v>
      </c>
      <c r="D78">
        <v>0</v>
      </c>
      <c r="E78">
        <v>0</v>
      </c>
      <c r="F78">
        <f t="shared" si="9"/>
        <v>0</v>
      </c>
      <c r="G78">
        <v>0</v>
      </c>
      <c r="H78">
        <f t="shared" si="8"/>
        <v>0</v>
      </c>
      <c r="I78">
        <f>IF(ISNA(HLOOKUP($A78,raw_RS!$C$2:$U$16,11,FALSE)),0,HLOOKUP($A78,raw_RS!$C$2:$U$16,11,FALSE))</f>
        <v>0</v>
      </c>
      <c r="J78">
        <f>IF(ISNA(HLOOKUP($A78,raw_RS!$C$2:$U$16,6,FALSE)),0,HLOOKUP($A78,raw_RS!$C$2:$U$16,6,FALSE))</f>
        <v>0</v>
      </c>
      <c r="K78">
        <v>0</v>
      </c>
    </row>
    <row r="79" spans="1:13" x14ac:dyDescent="0.2">
      <c r="A79" t="s">
        <v>185</v>
      </c>
      <c r="B79" t="s">
        <v>1009</v>
      </c>
      <c r="C79" t="s">
        <v>86</v>
      </c>
      <c r="D79">
        <v>0</v>
      </c>
      <c r="E79">
        <v>0</v>
      </c>
      <c r="F79">
        <f t="shared" si="9"/>
        <v>0</v>
      </c>
      <c r="G79">
        <v>0</v>
      </c>
      <c r="H79">
        <f t="shared" si="8"/>
        <v>0</v>
      </c>
      <c r="I79">
        <f>IF(ISNA(HLOOKUP($A79,raw_RS!$C$2:$U$16,11,FALSE)),0,HLOOKUP($A79,raw_RS!$C$2:$U$16,11,FALSE))</f>
        <v>0</v>
      </c>
      <c r="J79">
        <f>IF(ISNA(HLOOKUP($A79,raw_RS!$C$2:$U$16,6,FALSE)),0,HLOOKUP($A79,raw_RS!$C$2:$U$16,6,FALSE))</f>
        <v>0</v>
      </c>
      <c r="K79">
        <v>0</v>
      </c>
    </row>
    <row r="80" spans="1:13" x14ac:dyDescent="0.2">
      <c r="A80" t="s">
        <v>183</v>
      </c>
      <c r="B80" t="s">
        <v>184</v>
      </c>
      <c r="C80" t="s">
        <v>86</v>
      </c>
      <c r="D80">
        <v>0</v>
      </c>
      <c r="E80">
        <v>0</v>
      </c>
      <c r="F80">
        <f t="shared" si="9"/>
        <v>0</v>
      </c>
      <c r="G80">
        <v>0</v>
      </c>
      <c r="H80">
        <f t="shared" si="8"/>
        <v>0</v>
      </c>
      <c r="I80">
        <f>IF(ISNA(HLOOKUP($A80,raw_RS!$C$2:$U$16,11,FALSE)),0,HLOOKUP($A80,raw_RS!$C$2:$U$16,11,FALSE))</f>
        <v>0</v>
      </c>
      <c r="J80">
        <f>IF(ISNA(HLOOKUP($A80,raw_RS!$C$2:$U$16,6,FALSE)),0,HLOOKUP($A80,raw_RS!$C$2:$U$16,6,FALSE))</f>
        <v>0</v>
      </c>
      <c r="K80">
        <v>0</v>
      </c>
    </row>
    <row r="81" spans="1:11" x14ac:dyDescent="0.2">
      <c r="A81" t="s">
        <v>96</v>
      </c>
      <c r="B81" t="s">
        <v>97</v>
      </c>
      <c r="C81" t="s">
        <v>86</v>
      </c>
      <c r="D81">
        <v>0</v>
      </c>
      <c r="E81">
        <v>0</v>
      </c>
      <c r="F81">
        <f t="shared" si="9"/>
        <v>0</v>
      </c>
      <c r="G81">
        <v>0</v>
      </c>
      <c r="H81">
        <f t="shared" si="8"/>
        <v>0</v>
      </c>
      <c r="I81">
        <f>IF(ISNA(HLOOKUP($A81,raw_RS!$C$2:$U$16,11,FALSE)),0,HLOOKUP($A81,raw_RS!$C$2:$U$16,11,FALSE))</f>
        <v>0</v>
      </c>
      <c r="J81">
        <f>IF(ISNA(HLOOKUP($A81,raw_RS!$C$2:$U$16,6,FALSE)),0,HLOOKUP($A81,raw_RS!$C$2:$U$16,6,FALSE))</f>
        <v>0</v>
      </c>
      <c r="K81">
        <v>0</v>
      </c>
    </row>
    <row r="82" spans="1:11" x14ac:dyDescent="0.2">
      <c r="A82" t="s">
        <v>34</v>
      </c>
      <c r="B82" t="s">
        <v>182</v>
      </c>
      <c r="C82" t="s">
        <v>86</v>
      </c>
      <c r="D82">
        <v>0</v>
      </c>
      <c r="E82">
        <v>0</v>
      </c>
      <c r="F82">
        <f t="shared" si="9"/>
        <v>0</v>
      </c>
      <c r="G82">
        <v>0</v>
      </c>
      <c r="H82">
        <f t="shared" si="8"/>
        <v>0</v>
      </c>
      <c r="I82">
        <f>IF(ISNA(HLOOKUP($A82,raw_RS!$C$2:$U$16,11,FALSE)),0,HLOOKUP($A82,raw_RS!$C$2:$U$16,11,FALSE))</f>
        <v>0</v>
      </c>
      <c r="J82">
        <f>IF(ISNA(HLOOKUP($A82,raw_RS!$C$2:$U$16,6,FALSE)),0,HLOOKUP($A82,raw_RS!$C$2:$U$16,6,FALSE))</f>
        <v>0</v>
      </c>
      <c r="K82">
        <v>0</v>
      </c>
    </row>
    <row r="83" spans="1:11" x14ac:dyDescent="0.2">
      <c r="A83" t="s">
        <v>168</v>
      </c>
      <c r="B83" t="s">
        <v>169</v>
      </c>
      <c r="C83" t="s">
        <v>86</v>
      </c>
      <c r="D83">
        <v>5181</v>
      </c>
      <c r="E83">
        <v>0</v>
      </c>
      <c r="F83">
        <f t="shared" si="9"/>
        <v>0.34799999999999998</v>
      </c>
      <c r="G83">
        <v>0</v>
      </c>
      <c r="H83">
        <f t="shared" si="8"/>
        <v>4073.71</v>
      </c>
      <c r="I83">
        <f>IF(ISNA(HLOOKUP($A83,raw_RS!$C$2:$U$16,11,FALSE)),0,HLOOKUP($A83,raw_RS!$C$2:$U$16,11,FALSE))</f>
        <v>218624.90700000001</v>
      </c>
      <c r="J83">
        <f>IF(ISNA(HLOOKUP($A83,raw_RS!$C$2:$U$16,6,FALSE)),0,HLOOKUP($A83,raw_RS!$C$2:$U$16,6,FALSE))</f>
        <v>75981.221999999994</v>
      </c>
      <c r="K83">
        <v>0</v>
      </c>
    </row>
    <row r="84" spans="1:11" x14ac:dyDescent="0.2">
      <c r="A84" t="s">
        <v>121</v>
      </c>
      <c r="B84" t="s">
        <v>122</v>
      </c>
      <c r="C84" t="s">
        <v>86</v>
      </c>
      <c r="D84">
        <v>0</v>
      </c>
      <c r="E84">
        <v>0</v>
      </c>
      <c r="F84">
        <f t="shared" si="9"/>
        <v>0</v>
      </c>
      <c r="G84">
        <v>0</v>
      </c>
      <c r="H84">
        <f t="shared" si="8"/>
        <v>0</v>
      </c>
      <c r="I84">
        <f>IF(ISNA(HLOOKUP($A84,raw_RS!$C$2:$U$16,11,FALSE)),0,HLOOKUP($A84,raw_RS!$C$2:$U$16,11,FALSE))</f>
        <v>0</v>
      </c>
      <c r="J84">
        <f>IF(ISNA(HLOOKUP($A84,raw_RS!$C$2:$U$16,6,FALSE)),0,HLOOKUP($A84,raw_RS!$C$2:$U$16,6,FALSE))</f>
        <v>0</v>
      </c>
      <c r="K84">
        <v>0</v>
      </c>
    </row>
    <row r="85" spans="1:11" x14ac:dyDescent="0.2">
      <c r="A85" t="s">
        <v>170</v>
      </c>
      <c r="B85" t="s">
        <v>171</v>
      </c>
      <c r="C85" t="s">
        <v>86</v>
      </c>
      <c r="D85">
        <v>0</v>
      </c>
      <c r="E85">
        <v>0</v>
      </c>
      <c r="F85">
        <f t="shared" si="9"/>
        <v>0</v>
      </c>
      <c r="G85">
        <v>0</v>
      </c>
      <c r="H85">
        <f t="shared" si="8"/>
        <v>0</v>
      </c>
      <c r="I85">
        <f>IF(ISNA(HLOOKUP($A85,raw_RS!$C$2:$U$16,11,FALSE)),0,HLOOKUP($A85,raw_RS!$C$2:$U$16,11,FALSE))</f>
        <v>0</v>
      </c>
      <c r="J85">
        <f>IF(ISNA(HLOOKUP($A85,raw_RS!$C$2:$U$16,6,FALSE)),0,HLOOKUP($A85,raw_RS!$C$2:$U$16,6,FALSE))</f>
        <v>0</v>
      </c>
      <c r="K85">
        <v>0</v>
      </c>
    </row>
    <row r="86" spans="1:11" x14ac:dyDescent="0.2">
      <c r="A86" t="s">
        <v>214</v>
      </c>
      <c r="B86" t="s">
        <v>215</v>
      </c>
      <c r="C86" t="s">
        <v>86</v>
      </c>
      <c r="D86">
        <v>0</v>
      </c>
      <c r="E86">
        <v>0</v>
      </c>
      <c r="F86">
        <v>1</v>
      </c>
      <c r="G86">
        <v>0</v>
      </c>
      <c r="H86">
        <f t="shared" si="8"/>
        <v>0</v>
      </c>
      <c r="I86">
        <f>IF(ISNA(HLOOKUP($A86,raw_RS!$C$2:$U$16,11,FALSE)),0,HLOOKUP($A86,raw_RS!$C$2:$U$16,11,FALSE))</f>
        <v>0</v>
      </c>
      <c r="J86">
        <f>IF(ISNA(HLOOKUP($A86,raw_RS!$C$2:$U$16,6,FALSE)),0,HLOOKUP($A86,raw_RS!$C$2:$U$16,6,FALSE))</f>
        <v>0</v>
      </c>
      <c r="K86">
        <v>0</v>
      </c>
    </row>
    <row r="87" spans="1:11" x14ac:dyDescent="0.2">
      <c r="A87" t="s">
        <v>45</v>
      </c>
      <c r="B87" t="s">
        <v>216</v>
      </c>
      <c r="C87" t="s">
        <v>86</v>
      </c>
      <c r="D87">
        <v>398</v>
      </c>
      <c r="E87">
        <v>0</v>
      </c>
      <c r="F87">
        <f t="shared" si="9"/>
        <v>1</v>
      </c>
      <c r="G87">
        <v>0</v>
      </c>
      <c r="H87">
        <f t="shared" si="8"/>
        <v>2256.81</v>
      </c>
      <c r="I87">
        <f>IF(ISNA(HLOOKUP($A87,raw_RS!$C$2:$U$16,11,FALSE)),0,HLOOKUP($A87,raw_RS!$C$2:$U$16,11,FALSE))</f>
        <v>3233.5630000000001</v>
      </c>
      <c r="J87">
        <f>IF(ISNA(HLOOKUP($A87,raw_RS!$C$2:$U$16,6,FALSE)),0,HLOOKUP($A87,raw_RS!$C$2:$U$16,6,FALSE))</f>
        <v>3233.5630000000001</v>
      </c>
      <c r="K87">
        <v>0</v>
      </c>
    </row>
    <row r="88" spans="1:11" x14ac:dyDescent="0.2">
      <c r="A88" t="s">
        <v>217</v>
      </c>
      <c r="B88" t="s">
        <v>218</v>
      </c>
      <c r="C88" t="s">
        <v>86</v>
      </c>
      <c r="D88">
        <v>0</v>
      </c>
      <c r="E88">
        <v>0</v>
      </c>
      <c r="F88">
        <v>1</v>
      </c>
      <c r="G88">
        <v>0</v>
      </c>
      <c r="H88">
        <f t="shared" si="8"/>
        <v>0</v>
      </c>
      <c r="I88">
        <f>IF(ISNA(HLOOKUP($A88,raw_RS!$C$2:$U$16,11,FALSE)),0,HLOOKUP($A88,raw_RS!$C$2:$U$16,11,FALSE))</f>
        <v>0</v>
      </c>
      <c r="J88">
        <f>IF(ISNA(HLOOKUP($A88,raw_RS!$C$2:$U$16,6,FALSE)),0,HLOOKUP($A88,raw_RS!$C$2:$U$16,6,FALSE))</f>
        <v>0</v>
      </c>
      <c r="K88">
        <v>0</v>
      </c>
    </row>
    <row r="89" spans="1:11" x14ac:dyDescent="0.2">
      <c r="A89" t="s">
        <v>48</v>
      </c>
      <c r="B89" t="s">
        <v>196</v>
      </c>
      <c r="C89" t="s">
        <v>86</v>
      </c>
      <c r="D89">
        <v>0</v>
      </c>
      <c r="E89">
        <v>0</v>
      </c>
      <c r="F89">
        <f>F87</f>
        <v>1</v>
      </c>
      <c r="G89">
        <v>0</v>
      </c>
      <c r="H89">
        <f t="shared" si="8"/>
        <v>0</v>
      </c>
      <c r="I89">
        <f>IF(ISNA(HLOOKUP($A89,raw_RS!$C$2:$U$16,11,FALSE)),0,HLOOKUP($A89,raw_RS!$C$2:$U$16,11,FALSE))</f>
        <v>0</v>
      </c>
      <c r="J89">
        <f>IF(ISNA(HLOOKUP($A89,raw_RS!$C$2:$U$16,6,FALSE)),0,HLOOKUP($A89,raw_RS!$C$2:$U$16,6,FALSE))</f>
        <v>0</v>
      </c>
      <c r="K89">
        <v>0</v>
      </c>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26ea20d7-b07c-4b8c-910d-061b36a62ee7">
      <Terms xmlns="http://schemas.microsoft.com/office/infopath/2007/PartnerControls"/>
    </lcf76f155ced4ddcb4097134ff3c332f>
    <TaxCatchAll xmlns="8ea8976e-b461-4dc7-a1f6-93425136281f"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B76FF306601E54A9190474F965DF301" ma:contentTypeVersion="15" ma:contentTypeDescription="Create a new document." ma:contentTypeScope="" ma:versionID="f2786055f7942ffa32017a1be24d2d4c">
  <xsd:schema xmlns:xsd="http://www.w3.org/2001/XMLSchema" xmlns:xs="http://www.w3.org/2001/XMLSchema" xmlns:p="http://schemas.microsoft.com/office/2006/metadata/properties" xmlns:ns2="26ea20d7-b07c-4b8c-910d-061b36a62ee7" xmlns:ns3="8ea8976e-b461-4dc7-a1f6-93425136281f" targetNamespace="http://schemas.microsoft.com/office/2006/metadata/properties" ma:root="true" ma:fieldsID="7968544bed0a0ff30de843d9b742d703" ns2:_="" ns3:_="">
    <xsd:import namespace="26ea20d7-b07c-4b8c-910d-061b36a62ee7"/>
    <xsd:import namespace="8ea8976e-b461-4dc7-a1f6-93425136281f"/>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ServiceObjectDetectorVersions" minOccurs="0"/>
                <xsd:element ref="ns2:lcf76f155ced4ddcb4097134ff3c332f" minOccurs="0"/>
                <xsd:element ref="ns3:TaxCatchAll" minOccurs="0"/>
                <xsd:element ref="ns2:MediaServiceLocation" minOccurs="0"/>
                <xsd:element ref="ns2:MediaServiceOCR" minOccurs="0"/>
                <xsd:element ref="ns2:MediaServiceGenerationTime" minOccurs="0"/>
                <xsd:element ref="ns2:MediaServiceEventHashCode" minOccurs="0"/>
                <xsd:element ref="ns2:MediaServiceSearchPropertie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ea20d7-b07c-4b8c-910d-061b36a62ee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1aa8d75-97ee-4a6e-a682-6298985b5c9e" ma:termSetId="09814cd3-568e-fe90-9814-8d621ff8fb84" ma:anchorId="fba54fb3-c3e1-fe81-a776-ca4b69148c4d" ma:open="true" ma:isKeyword="false">
      <xsd:complexType>
        <xsd:sequence>
          <xsd:element ref="pc:Terms" minOccurs="0" maxOccurs="1"/>
        </xsd:sequence>
      </xsd:complexType>
    </xsd:element>
    <xsd:element name="MediaServiceLocation" ma:index="17" nillable="true" ma:displayName="Location" ma:indexed="true"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ea8976e-b461-4dc7-a1f6-93425136281f"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3fa1f66-9166-4d51-a9dc-77dbf5e90cce}" ma:internalName="TaxCatchAll" ma:showField="CatchAllData" ma:web="8ea8976e-b461-4dc7-a1f6-93425136281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41EA77D-DD1B-4620-BB6C-ACC6054D919B}">
  <ds:schemaRefs>
    <ds:schemaRef ds:uri="http://schemas.microsoft.com/sharepoint/v3/contenttype/forms"/>
  </ds:schemaRefs>
</ds:datastoreItem>
</file>

<file path=customXml/itemProps2.xml><?xml version="1.0" encoding="utf-8"?>
<ds:datastoreItem xmlns:ds="http://schemas.openxmlformats.org/officeDocument/2006/customXml" ds:itemID="{9FB69E4F-D49A-4BE3-81AD-1A9EA22A0C48}">
  <ds:schemaRefs>
    <ds:schemaRef ds:uri="http://schemas.microsoft.com/office/2006/metadata/properties"/>
    <ds:schemaRef ds:uri="http://schemas.openxmlformats.org/package/2006/metadata/core-properties"/>
    <ds:schemaRef ds:uri="26ea20d7-b07c-4b8c-910d-061b36a62ee7"/>
    <ds:schemaRef ds:uri="http://www.w3.org/XML/1998/namespace"/>
    <ds:schemaRef ds:uri="http://purl.org/dc/elements/1.1/"/>
    <ds:schemaRef ds:uri="http://purl.org/dc/terms/"/>
    <ds:schemaRef ds:uri="http://purl.org/dc/dcmitype/"/>
    <ds:schemaRef ds:uri="http://schemas.microsoft.com/office/2006/documentManagement/types"/>
    <ds:schemaRef ds:uri="http://schemas.microsoft.com/office/infopath/2007/PartnerControls"/>
    <ds:schemaRef ds:uri="8ea8976e-b461-4dc7-a1f6-93425136281f"/>
  </ds:schemaRefs>
</ds:datastoreItem>
</file>

<file path=customXml/itemProps3.xml><?xml version="1.0" encoding="utf-8"?>
<ds:datastoreItem xmlns:ds="http://schemas.openxmlformats.org/officeDocument/2006/customXml" ds:itemID="{0C256794-8D16-4431-AA25-2899C4DC15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ea20d7-b07c-4b8c-910d-061b36a62ee7"/>
    <ds:schemaRef ds:uri="8ea8976e-b461-4dc7-a1f6-93425136281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Introduction</vt:lpstr>
      <vt:lpstr>raw_NO</vt:lpstr>
      <vt:lpstr>raw_RS</vt:lpstr>
      <vt:lpstr>raw_CH</vt:lpstr>
      <vt:lpstr>input_NO</vt:lpstr>
      <vt:lpstr>input_RS</vt:lpstr>
      <vt:lpstr>input_CH</vt:lpstr>
      <vt:lpstr>enriched_NO</vt:lpstr>
      <vt:lpstr>enriched_RS</vt:lpstr>
      <vt:lpstr>enriched_CH</vt:lpstr>
      <vt:lpstr>enriched_corrected_NO</vt:lpstr>
      <vt:lpstr>enriched_corrected_RS</vt:lpstr>
      <vt:lpstr>enriched_corrected_CH</vt:lpstr>
      <vt:lpstr>etlocal_NO</vt:lpstr>
      <vt:lpstr>etlocal_RS</vt:lpstr>
      <vt:lpstr>etlocal_CH</vt:lpstr>
      <vt:lpstr>etlocal_keys</vt:lpstr>
      <vt:lpstr>general assumptions</vt:lpstr>
      <vt:lpstr>EU27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Kyra de Haan</dc:creator>
  <cp:lastModifiedBy>Kyra de Haan</cp:lastModifiedBy>
  <dcterms:created xsi:type="dcterms:W3CDTF">2024-10-15T18:14:52Z</dcterms:created>
  <dcterms:modified xsi:type="dcterms:W3CDTF">2024-10-23T13:52:19Z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0x010100FB76FF306601E54A9190474F965DF301</vt:lpwstr>
  </property>
</Properties>
</file>