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NO_norway/2019/households/"/>
    </mc:Choice>
  </mc:AlternateContent>
  <xr:revisionPtr revIDLastSave="0" documentId="13_ncr:1_{CFCF6F8B-FBD5-524F-BD19-8E368026A731}" xr6:coauthVersionLast="47" xr6:coauthVersionMax="47" xr10:uidLastSave="{00000000-0000-0000-0000-000000000000}"/>
  <bookViews>
    <workbookView xWindow="0" yWindow="0" windowWidth="51200" windowHeight="28800" xr2:uid="{1E0A4FC2-5CCD-4440-85F0-F104F020AF76}"/>
  </bookViews>
  <sheets>
    <sheet name="Output" sheetId="42" r:id="rId1"/>
    <sheet name="Transformation" sheetId="41" r:id="rId2"/>
    <sheet name="Residences" sheetId="1" r:id="rId3"/>
    <sheet name="Calculations" sheetId="39" r:id="rId4"/>
    <sheet name="Existing datasets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42" l="1"/>
  <c r="E32" i="39"/>
  <c r="F32" i="39"/>
  <c r="D3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12" i="39"/>
  <c r="E5" i="39"/>
  <c r="E6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55" i="39"/>
  <c r="C4" i="39"/>
  <c r="C6" i="39"/>
  <c r="C30" i="42"/>
  <c r="C31" i="42"/>
  <c r="C32" i="42"/>
  <c r="C33" i="42"/>
  <c r="C34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B84" i="42"/>
  <c r="C84" i="42"/>
  <c r="B85" i="42"/>
  <c r="C85" i="42"/>
  <c r="B86" i="42"/>
  <c r="C86" i="42"/>
  <c r="B87" i="42"/>
  <c r="C87" i="42"/>
  <c r="B88" i="42"/>
  <c r="C88" i="42"/>
  <c r="B89" i="42"/>
  <c r="C89" i="42"/>
  <c r="B90" i="42"/>
  <c r="C90" i="42"/>
  <c r="B91" i="42"/>
  <c r="C91" i="42"/>
  <c r="B92" i="42"/>
  <c r="C92" i="42"/>
  <c r="B93" i="42"/>
  <c r="C93" i="42"/>
  <c r="B94" i="42"/>
  <c r="C94" i="42"/>
  <c r="B95" i="42"/>
  <c r="C95" i="42"/>
  <c r="B96" i="42"/>
  <c r="C96" i="42"/>
  <c r="B97" i="42"/>
  <c r="C97" i="42"/>
  <c r="B98" i="42"/>
  <c r="C98" i="42"/>
  <c r="B99" i="42"/>
  <c r="C99" i="42"/>
  <c r="B100" i="42"/>
  <c r="C100" i="42"/>
  <c r="B101" i="42"/>
  <c r="C101" i="42"/>
  <c r="B102" i="42"/>
  <c r="C102" i="42"/>
  <c r="B103" i="42"/>
  <c r="C103" i="42"/>
  <c r="B104" i="42"/>
  <c r="C104" i="42"/>
  <c r="B105" i="42"/>
  <c r="C105" i="42"/>
  <c r="B106" i="42"/>
  <c r="C106" i="42"/>
  <c r="B107" i="42"/>
  <c r="C107" i="42"/>
  <c r="B108" i="42"/>
  <c r="C108" i="42"/>
  <c r="B109" i="42"/>
  <c r="C109" i="42"/>
  <c r="B110" i="42"/>
  <c r="C110" i="42"/>
  <c r="B111" i="42"/>
  <c r="C111" i="42"/>
  <c r="B112" i="42"/>
  <c r="C112" i="42"/>
  <c r="B113" i="42"/>
  <c r="C113" i="42"/>
  <c r="B114" i="42"/>
  <c r="C114" i="42"/>
  <c r="B115" i="42"/>
  <c r="C115" i="42"/>
  <c r="B116" i="42"/>
  <c r="C116" i="42"/>
  <c r="B117" i="42"/>
  <c r="C117" i="42"/>
  <c r="B118" i="42"/>
  <c r="C118" i="42"/>
  <c r="B119" i="42"/>
  <c r="C119" i="42"/>
  <c r="B120" i="42"/>
  <c r="C120" i="42"/>
  <c r="B121" i="42"/>
  <c r="C121" i="42"/>
  <c r="B122" i="42"/>
  <c r="C122" i="42"/>
  <c r="B123" i="42"/>
  <c r="C123" i="42"/>
  <c r="B124" i="42"/>
  <c r="C124" i="42"/>
  <c r="B125" i="42"/>
  <c r="C125" i="42"/>
  <c r="B126" i="42"/>
  <c r="C126" i="42"/>
  <c r="B127" i="42"/>
  <c r="C127" i="42"/>
  <c r="B128" i="42"/>
  <c r="C128" i="42"/>
  <c r="B3" i="42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2" i="42"/>
  <c r="B2" i="42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" i="41"/>
  <c r="C5" i="39" l="1"/>
  <c r="E60" i="39"/>
  <c r="E62" i="39"/>
  <c r="E56" i="39"/>
  <c r="E64" i="39"/>
  <c r="E72" i="39"/>
  <c r="E61" i="39"/>
  <c r="E70" i="39"/>
  <c r="E63" i="39"/>
  <c r="E65" i="39"/>
  <c r="E73" i="39"/>
  <c r="E68" i="39"/>
  <c r="E69" i="39"/>
  <c r="E58" i="39"/>
  <c r="E66" i="39"/>
  <c r="E74" i="39"/>
  <c r="E55" i="39"/>
  <c r="E59" i="39"/>
  <c r="E71" i="39"/>
  <c r="E67" i="39"/>
  <c r="E57" i="39"/>
  <c r="F4" i="39"/>
  <c r="E4" i="39"/>
  <c r="B4" i="39"/>
  <c r="E75" i="39" l="1"/>
  <c r="C37" i="39"/>
  <c r="C38" i="39"/>
  <c r="G38" i="39" s="1"/>
  <c r="B49" i="39" s="1"/>
  <c r="C39" i="39"/>
  <c r="C36" i="39"/>
  <c r="C40" i="39" l="1"/>
  <c r="G37" i="39"/>
  <c r="B48" i="39" s="1"/>
  <c r="G36" i="39"/>
  <c r="B46" i="39" s="1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D6" i="39"/>
  <c r="F6" i="39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C60" i="39" l="1"/>
  <c r="C59" i="39"/>
  <c r="C58" i="39"/>
  <c r="C57" i="39"/>
  <c r="C74" i="39"/>
  <c r="C64" i="39"/>
  <c r="C56" i="39"/>
  <c r="C71" i="39"/>
  <c r="C63" i="39"/>
  <c r="C73" i="39"/>
  <c r="C70" i="39"/>
  <c r="C62" i="39"/>
  <c r="C55" i="39"/>
  <c r="C72" i="39"/>
  <c r="C61" i="39"/>
  <c r="C48" i="39"/>
  <c r="C50" i="39"/>
  <c r="C47" i="39"/>
  <c r="G40" i="39"/>
  <c r="I37" i="39"/>
  <c r="I40" i="39" s="1"/>
  <c r="J37" i="39"/>
  <c r="J40" i="39" s="1"/>
  <c r="H37" i="39"/>
  <c r="H40" i="39" s="1"/>
  <c r="B5" i="39"/>
  <c r="E40" i="39"/>
  <c r="F40" i="39"/>
  <c r="D40" i="39"/>
  <c r="C75" i="39" l="1"/>
  <c r="F5" i="39"/>
  <c r="F15" i="39" s="1"/>
  <c r="F25" i="39"/>
  <c r="F29" i="39"/>
  <c r="F18" i="39"/>
  <c r="F26" i="39"/>
  <c r="F16" i="39"/>
  <c r="F28" i="39"/>
  <c r="F31" i="39"/>
  <c r="F14" i="39"/>
  <c r="F23" i="39"/>
  <c r="D5" i="39"/>
  <c r="F24" i="39" l="1"/>
  <c r="F20" i="39"/>
  <c r="F27" i="39"/>
  <c r="F19" i="39"/>
  <c r="F13" i="39"/>
  <c r="F21" i="39"/>
  <c r="F12" i="39"/>
  <c r="F22" i="39"/>
  <c r="F17" i="39"/>
  <c r="F30" i="39"/>
  <c r="D16" i="39"/>
  <c r="D24" i="39"/>
  <c r="D12" i="39"/>
  <c r="D17" i="39"/>
  <c r="D25" i="39"/>
  <c r="D18" i="39"/>
  <c r="D26" i="39"/>
  <c r="D19" i="39"/>
  <c r="D27" i="39"/>
  <c r="D20" i="39"/>
  <c r="D28" i="39"/>
  <c r="D14" i="39"/>
  <c r="D30" i="39"/>
  <c r="D15" i="39"/>
  <c r="D23" i="39"/>
  <c r="D31" i="39"/>
  <c r="D13" i="39"/>
  <c r="D21" i="39"/>
  <c r="D29" i="39"/>
  <c r="D22" i="39"/>
  <c r="C73" i="1"/>
  <c r="B47" i="41" s="1"/>
  <c r="B65" i="42" s="1"/>
  <c r="C83" i="1"/>
  <c r="B55" i="41" s="1"/>
  <c r="C87" i="1"/>
  <c r="B59" i="41" s="1"/>
  <c r="B78" i="42" s="1"/>
  <c r="C92" i="1"/>
  <c r="B63" i="41" s="1"/>
  <c r="B69" i="42" s="1"/>
  <c r="C74" i="1"/>
  <c r="B48" i="41" s="1"/>
  <c r="B64" i="42" s="1"/>
  <c r="C79" i="1"/>
  <c r="B52" i="41" s="1"/>
  <c r="B80" i="42" s="1"/>
  <c r="C84" i="1"/>
  <c r="B56" i="41" s="1"/>
  <c r="B76" i="42" s="1"/>
  <c r="C89" i="1"/>
  <c r="B60" i="41" s="1"/>
  <c r="B72" i="42" s="1"/>
  <c r="C93" i="1"/>
  <c r="B64" i="41" s="1"/>
  <c r="B73" i="42" s="1"/>
  <c r="C78" i="1"/>
  <c r="B51" i="41" s="1"/>
  <c r="B81" i="42" s="1"/>
  <c r="C72" i="1"/>
  <c r="B46" i="41" s="1"/>
  <c r="B66" i="42" s="1"/>
  <c r="C77" i="1"/>
  <c r="B50" i="41" s="1"/>
  <c r="B82" i="42" s="1"/>
  <c r="C81" i="1"/>
  <c r="B54" i="41" s="1"/>
  <c r="B83" i="42" s="1"/>
  <c r="C86" i="1"/>
  <c r="B58" i="41" s="1"/>
  <c r="B74" i="42" s="1"/>
  <c r="C91" i="1"/>
  <c r="B62" i="41" s="1"/>
  <c r="B70" i="42" s="1"/>
  <c r="C71" i="1"/>
  <c r="B45" i="41" s="1"/>
  <c r="B67" i="42" s="1"/>
  <c r="C75" i="1"/>
  <c r="B49" i="41" s="1"/>
  <c r="B68" i="42" s="1"/>
  <c r="C80" i="1"/>
  <c r="B53" i="41" s="1"/>
  <c r="B79" i="42" s="1"/>
  <c r="C85" i="1"/>
  <c r="B57" i="41" s="1"/>
  <c r="B75" i="42" s="1"/>
  <c r="C90" i="1"/>
  <c r="B61" i="41" s="1"/>
  <c r="B71" i="42" s="1"/>
  <c r="C68" i="1"/>
  <c r="B44" i="41" s="1"/>
  <c r="B24" i="42" s="1"/>
  <c r="C67" i="1"/>
  <c r="B43" i="41" s="1"/>
  <c r="B25" i="42" s="1"/>
  <c r="C66" i="1"/>
  <c r="B42" i="41" s="1"/>
  <c r="B23" i="42" s="1"/>
  <c r="C63" i="1"/>
  <c r="B41" i="41" s="1"/>
  <c r="B16" i="42" s="1"/>
  <c r="C62" i="1"/>
  <c r="B40" i="41" s="1"/>
  <c r="B19" i="42" s="1"/>
  <c r="C61" i="1"/>
  <c r="B39" i="41" s="1"/>
  <c r="B18" i="42" s="1"/>
  <c r="C60" i="1"/>
  <c r="B38" i="41" s="1"/>
  <c r="B17" i="42" s="1"/>
  <c r="C59" i="1"/>
  <c r="B37" i="41" s="1"/>
  <c r="B15" i="42" s="1"/>
  <c r="C58" i="1"/>
  <c r="B36" i="41" s="1"/>
  <c r="B14" i="42" s="1"/>
  <c r="C57" i="1"/>
  <c r="B35" i="41" s="1"/>
  <c r="B13" i="42" s="1"/>
  <c r="C56" i="1"/>
  <c r="B34" i="41" s="1"/>
  <c r="B12" i="42" s="1"/>
  <c r="C53" i="1"/>
  <c r="B33" i="41" s="1"/>
  <c r="B28" i="42" s="1"/>
  <c r="C52" i="1"/>
  <c r="B32" i="41" s="1"/>
  <c r="B26" i="42" s="1"/>
  <c r="C51" i="1"/>
  <c r="B31" i="41" s="1"/>
  <c r="B27" i="42" s="1"/>
  <c r="C48" i="1"/>
  <c r="B30" i="41" s="1"/>
  <c r="B22" i="42" s="1"/>
  <c r="C47" i="1"/>
  <c r="B29" i="41" s="1"/>
  <c r="B21" i="42" s="1"/>
  <c r="C46" i="1"/>
  <c r="B28" i="41" s="1"/>
  <c r="B20" i="42" s="1"/>
  <c r="C43" i="1"/>
  <c r="B27" i="41" s="1"/>
  <c r="B31" i="42" s="1"/>
  <c r="C42" i="1"/>
  <c r="B26" i="41" s="1"/>
  <c r="B32" i="42" s="1"/>
  <c r="C41" i="1"/>
  <c r="B25" i="41" s="1"/>
  <c r="B30" i="42" s="1"/>
  <c r="C40" i="1"/>
  <c r="B24" i="41" s="1"/>
  <c r="B29" i="42" s="1"/>
  <c r="C37" i="1"/>
  <c r="B23" i="41" s="1"/>
  <c r="B34" i="42" s="1"/>
  <c r="C36" i="1"/>
  <c r="B22" i="41" s="1"/>
  <c r="B35" i="42" s="1"/>
  <c r="C35" i="1"/>
  <c r="B21" i="41" s="1"/>
  <c r="B33" i="42" s="1"/>
  <c r="C4" i="1"/>
  <c r="C32" i="1" l="1"/>
  <c r="C31" i="1"/>
  <c r="C28" i="1"/>
  <c r="C27" i="1"/>
  <c r="C23" i="1"/>
  <c r="C24" i="1"/>
  <c r="C22" i="1"/>
  <c r="C19" i="1"/>
  <c r="C18" i="1"/>
  <c r="C13" i="1"/>
  <c r="C14" i="1"/>
  <c r="C15" i="1"/>
  <c r="C12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<sst xmlns="http://schemas.openxmlformats.org/spreadsheetml/2006/main" count="1165" uniqueCount="383">
  <si>
    <t>Value</t>
  </si>
  <si>
    <t>Unit</t>
  </si>
  <si>
    <t>Priority</t>
  </si>
  <si>
    <t>Remark / definition</t>
  </si>
  <si>
    <t>Source used</t>
  </si>
  <si>
    <t>Hot water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</si>
  <si>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</si>
  <si>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</si>
  <si>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</si>
  <si>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</si>
  <si>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</si>
  <si>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</si>
  <si>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Electricity application</t>
  </si>
  <si>
    <t>Cooking</t>
  </si>
  <si>
    <t>% of final demand electricity</t>
  </si>
  <si>
    <t>How much electricity is used on average for cooking (as a share of total household electricity use)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</si>
  <si>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</si>
  <si>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</si>
  <si>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</si>
  <si>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</si>
  <si>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</si>
  <si>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</si>
  <si>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</si>
  <si>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</si>
  <si>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</si>
  <si>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</si>
  <si>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 xml:space="preserve">Cooking is included in  Appliances </t>
  </si>
  <si>
    <t>households_final_demand_electricity_households_final_demand_for_appliances_electricity_parent_share</t>
  </si>
  <si>
    <t>Natural gas application</t>
  </si>
  <si>
    <t>% of final demand gas</t>
  </si>
  <si>
    <t>How much natural gas is used on average for cooking (as a share of total household natural gas use)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</si>
  <si>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</si>
  <si>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</si>
  <si>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</si>
  <si>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</si>
  <si>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District heating application</t>
  </si>
  <si>
    <t>% of final demand heat</t>
  </si>
  <si>
    <t>Of the houses connected to a district heating network, what percentage of supplied heat is used for hot water (showering, dishes etc.)?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</si>
  <si>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</si>
  <si>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</si>
  <si>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(Solid) biomass distribution</t>
  </si>
  <si>
    <t>% of final demand biomass</t>
  </si>
  <si>
    <t>How much (solid) biomass is used on average for hot water (as a share of total household biomass use)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</si>
  <si>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</si>
  <si>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</si>
  <si>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</si>
  <si>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</si>
  <si>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</si>
  <si>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How much oil is used on average for hot water (as a share of total household oil use)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</si>
  <si>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</si>
  <si>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</si>
  <si>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</si>
  <si>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</si>
  <si>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How much coal is used on average for hot water (as a share of total household coal use)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</si>
  <si>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</si>
  <si>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</si>
  <si>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</si>
  <si>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</si>
  <si>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For introduction and general comments see: https://github.com/quintel/etdataset-public/blob/master/source_analyses/nl/2015/6_residences/6_residences_source_analysis.md</t>
  </si>
  <si>
    <t>Gas for space heating and hot water technologies</t>
  </si>
  <si>
    <t>High efficiency gas boiler</t>
  </si>
  <si>
    <t>% of gas demand for space heating and hot water</t>
  </si>
  <si>
    <t>How much natural gas used for space heating and hot water is used by high efficiency gas boilers? As a share of total household natural gas demand for space heating and hot water</t>
  </si>
  <si>
    <t>households_final_demand_for_space_heating_network_gas_households_space_heater_combined_network_gas_parent_share</t>
  </si>
  <si>
    <t>Regular gas boiler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</si>
  <si>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</si>
  <si>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</si>
  <si>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</si>
  <si>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</si>
  <si>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Electricity for space heating and hot water technologies</t>
  </si>
  <si>
    <t>Electric heater (resistive)</t>
  </si>
  <si>
    <t>% of electricity demand for space heating and hot water</t>
  </si>
  <si>
    <t>How much electricity used for space heating and hot water is used by electric heaters (resistive)? As a share of total household electricity demand for space heating and hot water</t>
  </si>
  <si>
    <t>households_final_demand_for_space_heating_electricity_households_space_heater_electricity_parent_share</t>
  </si>
  <si>
    <t>Electric heat pump (air source)</t>
  </si>
  <si>
    <t>households_final_demand_for_space_heating_electricity_households_space_heater_heatpump_air_water_electricity_parent_share</t>
  </si>
  <si>
    <t>Hybrid heat pump (using electricity and natural gas)</t>
  </si>
  <si>
    <t>households_final_demand_for_space_heating_electricity_households_space_heater_hybrid_heatpump_air_water_electricity_parent_share</t>
  </si>
  <si>
    <t>Electric heat pump (ground source)</t>
  </si>
  <si>
    <t>households_final_demand_for_space_heating_electricity_households_space_heater_heatpump_ground_water_electricity_parent_share</t>
  </si>
  <si>
    <t>Electricity for cooking technologies</t>
  </si>
  <si>
    <t>Halogen cooker</t>
  </si>
  <si>
    <t>% of electricity demand for cooking</t>
  </si>
  <si>
    <t>How much electricity used for cooking is used by halogen cookers? As a share of total household electricity demand for cooking</t>
  </si>
  <si>
    <t>households_final_demand_for_cooking_electricity_households_cooker_halogen_electricity_parent_share</t>
  </si>
  <si>
    <t>Induction</t>
  </si>
  <si>
    <t>households_final_demand_for_cooking_electricity_households_cooker_induction_electricity_parent_share</t>
  </si>
  <si>
    <t>Resistive cooker</t>
  </si>
  <si>
    <t>households_final_demand_for_cooking_electricity_households_cooker_resistive_electricity_parent_share</t>
  </si>
  <si>
    <t>Electricity for lighting technologies</t>
  </si>
  <si>
    <t>Incandescent tube</t>
  </si>
  <si>
    <t>% of electricity demand for lighting</t>
  </si>
  <si>
    <t>How much electricity used for lighting is used by incandescent tubes? As a share of total household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</si>
  <si>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</si>
  <si>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</si>
  <si>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</si>
  <si>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</si>
  <si>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</si>
  <si>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Electricity for appliances</t>
  </si>
  <si>
    <t>Clothes dryer</t>
  </si>
  <si>
    <t>% of electricity demand for appliances</t>
  </si>
  <si>
    <t>How much electricity used for appliances is used by clothes dryers? As a share of total household electricity demand for appliances</t>
  </si>
  <si>
    <t>households_final_demand_for_appliances_electricity_households_appliances_clothes_dryer_electricity_parent_share</t>
  </si>
  <si>
    <t>Computer</t>
  </si>
  <si>
    <t>households_final_demand_for_appliances_electricity_households_appliances_computer_media_electricity_parent_share</t>
  </si>
  <si>
    <t>Dishwasher</t>
  </si>
  <si>
    <t>households_final_demand_for_appliances_electricity_households_appliances_dishwasher_electricity_parent_share</t>
  </si>
  <si>
    <t>Fridge</t>
  </si>
  <si>
    <t>households_final_demand_for_appliances_electricity_households_appliances_fridge_freezer_electricity_parent_share</t>
  </si>
  <si>
    <t>Television</t>
  </si>
  <si>
    <t>households_final_demand_for_appliances_electricity_households_appliances_television_electricity_parent_share</t>
  </si>
  <si>
    <t>Vacuum cleaner</t>
  </si>
  <si>
    <t>households_final_demand_for_appliances_electricity_households_appliances_vacuum_cleaner_electricity_parent_share</t>
  </si>
  <si>
    <t>Washing machine</t>
  </si>
  <si>
    <t>households_final_demand_for_appliances_electricity_households_appliances_washing_machine_electricity_parent_share</t>
  </si>
  <si>
    <t>Other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</si>
  <si>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</si>
  <si>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</si>
  <si>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</si>
  <si>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</si>
  <si>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How much electricity used for cooling is used by (regular) airconditioning? As a share of total household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</si>
  <si>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</si>
  <si>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</si>
  <si>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</si>
  <si>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</si>
  <si>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Apartments</t>
  </si>
  <si>
    <t>2005 - present</t>
  </si>
  <si>
    <t>#</t>
  </si>
  <si>
    <t>present_number_of_apartments_2005_present</t>
  </si>
  <si>
    <t>1985 - 2004</t>
  </si>
  <si>
    <t>present_number_of_apartments_1985_2004</t>
  </si>
  <si>
    <t>1965 - 1984</t>
  </si>
  <si>
    <t>present_number_of_apartments_1965_1984</t>
  </si>
  <si>
    <t>1945 - 1964</t>
  </si>
  <si>
    <t>present_number_of_apartments_1945_1964</t>
  </si>
  <si>
    <t>&lt; 1945</t>
  </si>
  <si>
    <t>present_number_of_apartments_before_1945</t>
  </si>
  <si>
    <t>Terraced houses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</si>
  <si>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</si>
  <si>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</si>
  <si>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</si>
  <si>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</si>
  <si>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</si>
  <si>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Semi-detached houses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</si>
  <si>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</si>
  <si>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</si>
  <si>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</si>
  <si>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</si>
  <si>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</si>
  <si>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Detached houses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</si>
  <si>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</si>
  <si>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</si>
  <si>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</si>
  <si>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</si>
  <si>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</si>
  <si>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</si>
  <si>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</si>
  <si>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</si>
  <si>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</si>
  <si>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</si>
  <si>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</si>
  <si>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</si>
  <si>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</si>
  <si>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</si>
  <si>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</si>
  <si>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</si>
  <si>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</si>
  <si>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</si>
  <si>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</si>
  <si>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</si>
  <si>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</si>
  <si>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</si>
  <si>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</si>
  <si>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</si>
  <si>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</si>
  <si>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</si>
  <si>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</si>
  <si>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</si>
  <si>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</si>
  <si>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</si>
  <si>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</si>
  <si>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</si>
  <si>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</si>
  <si>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</si>
  <si>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</si>
  <si>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</si>
  <si>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</si>
  <si>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</si>
  <si>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</si>
  <si>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</si>
  <si>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</si>
  <si>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</si>
  <si>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</si>
  <si>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</si>
  <si>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</si>
  <si>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</si>
  <si>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</si>
  <si>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</si>
  <si>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</si>
  <si>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</si>
  <si>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</si>
  <si>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</si>
  <si>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</si>
  <si>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</si>
  <si>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</si>
  <si>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</si>
  <si>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</si>
  <si>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</si>
  <si>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</si>
  <si>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</si>
  <si>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</si>
  <si>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</si>
  <si>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</si>
  <si>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</si>
  <si>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</si>
  <si>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</si>
  <si>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</si>
  <si>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</si>
  <si>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</si>
  <si>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</si>
  <si>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</si>
  <si>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</si>
  <si>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</si>
  <si>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</si>
  <si>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</si>
  <si>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</si>
  <si>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</si>
  <si>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</si>
  <si>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</si>
  <si>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</si>
  <si>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</si>
  <si>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</si>
  <si>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</si>
  <si>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</si>
  <si>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</si>
  <si>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</si>
  <si>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</si>
  <si>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</si>
  <si>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</si>
  <si>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</si>
  <si>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</si>
  <si>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</si>
  <si>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</si>
  <si>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</si>
  <si>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</si>
  <si>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</si>
  <si>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</si>
  <si>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</si>
  <si>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</si>
  <si>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</si>
  <si>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</si>
  <si>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</si>
  <si>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</si>
  <si>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</si>
  <si>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</si>
  <si>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</si>
  <si>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</si>
  <si>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</si>
  <si>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</si>
  <si>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</si>
  <si>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</si>
  <si>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</si>
  <si>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</si>
  <si>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</si>
  <si>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</si>
  <si>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</si>
  <si>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</si>
  <si>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</si>
  <si>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</si>
  <si>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</si>
  <si>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</si>
  <si>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</si>
  <si>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</si>
  <si>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</si>
  <si>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</si>
  <si>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</si>
  <si>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</si>
  <si>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</si>
  <si>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</si>
  <si>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</si>
  <si>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</si>
  <si>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</si>
  <si>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</si>
  <si>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</si>
  <si>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</si>
  <si>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</si>
  <si>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</si>
  <si>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</si>
  <si>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</si>
  <si>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</si>
  <si>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</si>
  <si>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</si>
  <si>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</si>
  <si>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</si>
  <si>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</si>
  <si>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</si>
  <si>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</si>
  <si>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</si>
  <si>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</si>
  <si>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</si>
  <si>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</si>
  <si>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</si>
  <si>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</si>
  <si>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</si>
  <si>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General data and calculations</t>
  </si>
  <si>
    <t>Nr of households</t>
  </si>
  <si>
    <t>-</t>
  </si>
  <si>
    <t>No data for CH, NO 2021 data, RS and EU27 2019 data</t>
  </si>
  <si>
    <t>Derived from EU27, scaled with nr of households for NO and RS, scaled with nr of inhabitants for CH due to lack of households data</t>
  </si>
  <si>
    <t>Comments</t>
  </si>
  <si>
    <t>EU comparison Eurostat and Hotmaps source</t>
  </si>
  <si>
    <t>Eurostat uses categoristation flat, detached and semi-detached, Hotmaps uses categorisation apartments, detached and terraced</t>
  </si>
  <si>
    <t>For further reference, see sheet "Calculations"</t>
  </si>
  <si>
    <t xml:space="preserve">Calculated from final energy consumption in households per application per carrier of EU27 dataset: https://doi.org/10.2908/NRG_D_HHQ </t>
  </si>
  <si>
    <t>Eurostat 
Hotmaps Project, D2.3 WP2 Report – Open Data Set for the EU28 (2018)</t>
  </si>
  <si>
    <t>Eurostat data: Number of households by household composition (unit of measure: 1000 households)</t>
  </si>
  <si>
    <t>value</t>
  </si>
  <si>
    <t>comment</t>
  </si>
  <si>
    <t>households_final_demand_coal_demand</t>
  </si>
  <si>
    <t>households_final_demand_electricity_demand</t>
  </si>
  <si>
    <t>households_final_demand_network_gas_demand</t>
  </si>
  <si>
    <t>households_final_demand_solar_thermal_demand</t>
  </si>
  <si>
    <t>households_final_demand_wood_pellets_demand</t>
  </si>
  <si>
    <t>input_households_final_demand_crude_oil_demand</t>
  </si>
  <si>
    <t>input_households_final_demand_steam_hot_water_demand</t>
  </si>
  <si>
    <t>input_percentage_of_bio_kerosene_households_final_demand_crude_oil</t>
  </si>
  <si>
    <t>input_percentage_of_bio_oil_households_final_demand_crude_oil</t>
  </si>
  <si>
    <t>input_percentage_of_biodiesel_households_final_demand_crude_oil</t>
  </si>
  <si>
    <t>input_percentage_of_crude_oil_households_final_demand_crude_oil</t>
  </si>
  <si>
    <t>input_percentage_of_diesel_households_final_demand_crude_oil</t>
  </si>
  <si>
    <t>input_percentage_of_ht_steam_hot_water_households_final_demand_steam_hot_water</t>
  </si>
  <si>
    <t>input_percentage_of_kerosene_households_final_demand_crude_oil</t>
  </si>
  <si>
    <t>input_percentage_of_lpg_households_final_demand_crude_oil</t>
  </si>
  <si>
    <t>input_percentage_of_lt_steam_hot_water_households_final_demand_steam_hot_water</t>
  </si>
  <si>
    <t>input_percentage_of_mt_steam_hot_water_households_final_demand_steam_hot_water</t>
  </si>
  <si>
    <t>input_households_solar_pv_demand</t>
  </si>
  <si>
    <t>present_share_of_apartments_1945_1964_in_useful_demand_for_space_heating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</si>
  <si>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</si>
  <si>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</si>
  <si>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</si>
  <si>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</si>
  <si>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</si>
  <si>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</si>
  <si>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</si>
  <si>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</si>
  <si>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</si>
  <si>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</si>
  <si>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</si>
  <si>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</si>
  <si>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</si>
  <si>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</si>
  <si>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</si>
  <si>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</si>
  <si>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</si>
  <si>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</si>
  <si>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</si>
  <si>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residences_roof_surface_available_for_pv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</si>
  <si>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</si>
  <si>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</si>
  <si>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</si>
  <si>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</si>
  <si>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</si>
  <si>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</si>
  <si>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</si>
  <si>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</si>
  <si>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</si>
  <si>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</si>
  <si>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</si>
  <si>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</si>
  <si>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</si>
  <si>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</si>
  <si>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</si>
  <si>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</si>
  <si>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</si>
  <si>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</si>
  <si>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</si>
  <si>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</si>
  <si>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</si>
  <si>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</si>
  <si>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</si>
  <si>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</si>
  <si>
    <t>SE</t>
  </si>
  <si>
    <t>Derived from Hotmaps project housing types per construction period for Sweden, scaled with number of households in NO in  2021 from Eurostat https://doi.org/10.2908/LFST_HHNHTYCH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</si>
</sst>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  <numFmt numFmtId="174" formatCode="_-* #,##0_-;\-* #,##0_-;_-* &quot;-&quot;??_-;_-@_-"/>
  </numFmts>
  <fonts count="6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6" fillId="0" borderId="5" applyNumberFormat="0" applyFont="0" applyFill="0" applyBorder="0" applyProtection="0">
      <alignment horizontal="left" vertical="center" indent="5"/>
    </xf>
    <xf numFmtId="4" fontId="17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/>
    <xf numFmtId="0" fontId="14" fillId="0" borderId="0"/>
    <xf numFmtId="0" fontId="3" fillId="0" borderId="0"/>
    <xf numFmtId="168" fontId="19" fillId="0" borderId="0" applyNumberFormat="0" applyProtection="0">
      <alignment horizontal="center" vertical="center"/>
    </xf>
    <xf numFmtId="0" fontId="15" fillId="0" borderId="0"/>
    <xf numFmtId="0" fontId="20" fillId="0" borderId="0"/>
    <xf numFmtId="4" fontId="16" fillId="0" borderId="1" applyFill="0" applyBorder="0" applyProtection="0">
      <alignment horizontal="right" vertical="center"/>
    </xf>
    <xf numFmtId="0" fontId="16" fillId="0" borderId="1" applyNumberFormat="0" applyFill="0" applyAlignment="0" applyProtection="0"/>
    <xf numFmtId="0" fontId="21" fillId="10" borderId="0" applyNumberFormat="0" applyFont="0" applyBorder="0" applyAlignment="0" applyProtection="0"/>
    <xf numFmtId="169" fontId="16" fillId="11" borderId="1" applyNumberFormat="0" applyFont="0" applyBorder="0" applyAlignment="0" applyProtection="0">
      <alignment horizontal="right" vertical="center"/>
    </xf>
    <xf numFmtId="9" fontId="22" fillId="0" borderId="0" applyFont="0" applyFill="0" applyBorder="0" applyAlignment="0" applyProtection="0"/>
    <xf numFmtId="0" fontId="23" fillId="0" borderId="6">
      <alignment horizontal="center"/>
      <protection hidden="1"/>
    </xf>
    <xf numFmtId="9" fontId="14" fillId="0" borderId="0" applyFont="0" applyFill="0" applyBorder="0" applyAlignment="0" applyProtection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2" fillId="0" borderId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9" borderId="0" applyNumberFormat="0" applyBorder="0" applyAlignment="0" applyProtection="0"/>
    <xf numFmtId="0" fontId="26" fillId="13" borderId="0" applyNumberFormat="0" applyBorder="0" applyAlignment="0" applyProtection="0"/>
    <xf numFmtId="0" fontId="27" fillId="30" borderId="7" applyNumberFormat="0" applyAlignment="0" applyProtection="0"/>
    <xf numFmtId="0" fontId="28" fillId="31" borderId="8" applyNumberFormat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17" borderId="7" applyNumberFormat="0" applyAlignment="0" applyProtection="0"/>
    <xf numFmtId="0" fontId="36" fillId="0" borderId="12" applyNumberFormat="0" applyFill="0" applyAlignment="0" applyProtection="0"/>
    <xf numFmtId="0" fontId="37" fillId="32" borderId="0" applyNumberFormat="0" applyBorder="0" applyAlignment="0" applyProtection="0"/>
    <xf numFmtId="0" fontId="29" fillId="33" borderId="13" applyNumberFormat="0" applyFont="0" applyAlignment="0" applyProtection="0"/>
    <xf numFmtId="0" fontId="38" fillId="30" borderId="14" applyNumberFormat="0" applyAlignment="0" applyProtection="0"/>
    <xf numFmtId="9" fontId="24" fillId="0" borderId="0" applyFont="0" applyFill="0" applyBorder="0" applyAlignment="0" applyProtection="0"/>
    <xf numFmtId="0" fontId="3" fillId="0" borderId="0"/>
    <xf numFmtId="0" fontId="42" fillId="0" borderId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22" fillId="0" borderId="1" applyFill="0" applyProtection="0">
      <alignment horizontal="right" vertical="top" wrapText="1"/>
    </xf>
    <xf numFmtId="0" fontId="43" fillId="34" borderId="1" applyNumberFormat="0" applyProtection="0">
      <alignment horizontal="right"/>
    </xf>
    <xf numFmtId="1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7" fillId="35" borderId="16" applyBorder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4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9" fontId="42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37" borderId="17" applyProtection="0">
      <alignment horizontal="center" vertical="center"/>
    </xf>
    <xf numFmtId="0" fontId="52" fillId="36" borderId="13" applyAlignment="0" applyProtection="0"/>
    <xf numFmtId="0" fontId="53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6" fillId="3" borderId="4" applyNumberFormat="0" applyBorder="0" applyAlignment="0" applyProtection="0"/>
    <xf numFmtId="0" fontId="54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0" fillId="0" borderId="0"/>
    <xf numFmtId="0" fontId="3" fillId="0" borderId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3" fillId="0" borderId="0"/>
    <xf numFmtId="9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5" fillId="5" borderId="0" applyNumberFormat="0" applyBorder="0" applyAlignment="0" applyProtection="0"/>
    <xf numFmtId="0" fontId="1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6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1" fillId="0" borderId="0"/>
    <xf numFmtId="0" fontId="1" fillId="0" borderId="0"/>
    <xf numFmtId="0" fontId="57" fillId="0" borderId="0"/>
    <xf numFmtId="0" fontId="58" fillId="0" borderId="0"/>
    <xf numFmtId="166" fontId="58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58" fillId="0" borderId="0" applyFont="0" applyFill="0" applyBorder="0" applyAlignment="0" applyProtection="0"/>
    <xf numFmtId="173" fontId="61" fillId="0" borderId="0">
      <alignment horizontal="left"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22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8" fillId="0" borderId="0" applyFont="0" applyFill="0" applyBorder="0" applyAlignment="0" applyProtection="0"/>
    <xf numFmtId="173" fontId="62" fillId="0" borderId="0" applyFill="0" applyBorder="0" applyAlignment="0" applyProtection="0"/>
    <xf numFmtId="0" fontId="22" fillId="0" borderId="0"/>
    <xf numFmtId="0" fontId="22" fillId="0" borderId="0">
      <alignment horizontal="left" vertical="center"/>
    </xf>
    <xf numFmtId="0" fontId="22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57" fillId="0" borderId="0"/>
    <xf numFmtId="0" fontId="58" fillId="0" borderId="0"/>
    <xf numFmtId="0" fontId="22" fillId="0" borderId="0"/>
    <xf numFmtId="0" fontId="57" fillId="0" borderId="0"/>
    <xf numFmtId="0" fontId="57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3" fontId="0" fillId="0" borderId="0" xfId="108" applyNumberFormat="1" applyFont="1" applyAlignment="1">
      <alignment horizontal="left"/>
    </xf>
    <xf numFmtId="3" fontId="0" fillId="0" borderId="0" xfId="0" applyNumberFormat="1"/>
    <xf numFmtId="174" fontId="8" fillId="0" borderId="0" xfId="113" applyNumberFormat="1" applyFont="1" applyFill="1" applyBorder="1" applyAlignment="1">
      <alignment horizontal="right"/>
    </xf>
    <xf numFmtId="171" fontId="0" fillId="0" borderId="0" xfId="1" applyNumberFormat="1" applyFont="1" applyBorder="1" applyAlignment="1">
      <alignment wrapText="1"/>
    </xf>
    <xf numFmtId="171" fontId="0" fillId="0" borderId="0" xfId="1" applyNumberFormat="1" applyFont="1" applyFill="1" applyBorder="1" applyAlignment="1">
      <alignment wrapText="1"/>
    </xf>
    <xf numFmtId="171" fontId="4" fillId="0" borderId="0" xfId="1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64" fillId="0" borderId="0" xfId="2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3" fontId="57" fillId="0" borderId="0" xfId="108" applyNumberFormat="1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12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3" fontId="63" fillId="0" borderId="0" xfId="108" applyNumberFormat="1" applyFont="1" applyAlignment="1">
      <alignment horizontal="right"/>
    </xf>
    <xf numFmtId="3" fontId="4" fillId="0" borderId="0" xfId="108" applyNumberFormat="1" applyFont="1" applyAlignment="1">
      <alignment horizontal="right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2" applyFont="1" applyFill="1" applyBorder="1" applyAlignment="1">
      <alignment horizontal="left" vertical="top" wrapText="1"/>
    </xf>
    <xf numFmtId="9" fontId="0" fillId="0" borderId="0" xfId="0" applyNumberFormat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9" fontId="4" fillId="0" borderId="0" xfId="1" applyFont="1" applyFill="1" applyBorder="1" applyAlignment="1">
      <alignment horizontal="right" vertical="top" wrapText="1"/>
    </xf>
    <xf numFmtId="3" fontId="57" fillId="0" borderId="0" xfId="108" applyNumberFormat="1" applyFont="1" applyAlignment="1">
      <alignment horizontal="right"/>
    </xf>
    <xf numFmtId="0" fontId="57" fillId="0" borderId="0" xfId="108" applyFont="1" applyAlignment="1">
      <alignment horizontal="left"/>
    </xf>
    <xf numFmtId="171" fontId="0" fillId="0" borderId="0" xfId="1" applyNumberFormat="1" applyFont="1"/>
    <xf numFmtId="9" fontId="0" fillId="0" borderId="0" xfId="0" applyNumberFormat="1" applyAlignment="1">
      <alignment horizontal="right" vertical="top" wrapText="1"/>
    </xf>
    <xf numFmtId="1" fontId="65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9" fillId="0" borderId="0" xfId="1" applyFont="1" applyFill="1" applyBorder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9" fontId="0" fillId="0" borderId="0" xfId="0" applyNumberFormat="1"/>
    <xf numFmtId="0" fontId="8" fillId="0" borderId="0" xfId="0" applyFont="1" applyAlignment="1">
      <alignment vertical="top"/>
    </xf>
    <xf numFmtId="9" fontId="0" fillId="0" borderId="0" xfId="1" applyFont="1"/>
    <xf numFmtId="10" fontId="0" fillId="0" borderId="0" xfId="0" applyNumberFormat="1"/>
    <xf numFmtId="0" fontId="12" fillId="0" borderId="0" xfId="0" applyFont="1"/>
    <xf numFmtId="3" fontId="57" fillId="0" borderId="0" xfId="0" applyNumberFormat="1" applyFont="1" applyAlignment="1">
      <alignment horizontal="left"/>
    </xf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D31D-BB9B-6D47-AA3B-B98F7EC32060}">
  <dimension ref="A1:C128"/>
  <sheetViews>
    <sheetView tabSelected="1" topLeftCell="A48" workbookViewId="0">
      <selection activeCell="B59" sqref="B59"/>
    </sheetView>
  </sheetViews>
  <sheetFormatPr baseColWidth="10" defaultRowHeight="16" x14ac:dyDescent="0.2"/>
  <cols>
    <col min="1" max="1" width="121.1640625" bestFit="1" customWidth="1"/>
  </cols>
  <sheetData>
    <row r="1" spans="1:3" x14ac:dyDescent="0.2">
      <c r="A1" t="s">
        <v>273</v>
      </c>
      <c r="B1" t="s">
        <v>316</v>
      </c>
      <c r="C1" t="s">
        <v>317</v>
      </c>
    </row>
    <row r="2" spans="1:3" x14ac:dyDescent="0.2">
      <c r="A2" t="s">
        <v>54</v>
      </c>
      <c r="B2">
        <f>IFERROR(VLOOKUP($A2,Transformation!$A:$B,2,FALSE), " ")</f>
        <v>7.7536628886746756E-2</v>
      </c>
      <c r="C2" t="str">
        <f>IFERROR(VLOOKUP($A2,Transformation!$A:$C,3,FALSE), " ")</f>
        <v xml:space="preserve">Calculated from final energy consumption in households per application per carrier of EU27 dataset: https://doi.org/10.2908/NRG_D_HHQ </v>
      </c>
    </row>
    <row r="3" spans="1:3" x14ac:dyDescent="0.2">
      <c r="A3" t="s">
        <v>55</v>
      </c>
      <c r="B3">
        <f>IFERROR(VLOOKUP($A3,Transformation!$A:$B,2,FALSE), " ")</f>
        <v>0.92246337111325327</v>
      </c>
      <c r="C3" t="str">
        <f>IFERROR(VLOOKUP($A3,Transformation!$A:$C,3,FALSE), " ")</f>
        <v xml:space="preserve">Calculated from final energy consumption in households per application per carrier of EU27 dataset: https://doi.org/10.2908/NRG_D_HHQ </v>
      </c>
    </row>
    <row r="4" spans="1:3" x14ac:dyDescent="0.2">
      <c r="A4" t="s">
        <v>49</v>
      </c>
      <c r="B4">
        <f>IFERROR(VLOOKUP($A4,Transformation!$A:$B,2,FALSE), " ")</f>
        <v>0.15741418607298524</v>
      </c>
      <c r="C4" t="str">
        <f>IFERROR(VLOOKUP($A4,Transformation!$A:$C,3,FALSE), " ")</f>
        <v xml:space="preserve">Calculated from final energy consumption in households per application per carrier of EU27 dataset: https://doi.org/10.2908/NRG_D_HHQ </v>
      </c>
    </row>
    <row r="5" spans="1:3" x14ac:dyDescent="0.2">
      <c r="A5" t="s">
        <v>50</v>
      </c>
      <c r="B5">
        <f>IFERROR(VLOOKUP($A5,Transformation!$A:$B,2,FALSE), " ")</f>
        <v>0.8425858139270147</v>
      </c>
      <c r="C5" t="str">
        <f>IFERROR(VLOOKUP($A5,Transformation!$A:$C,3,FALSE), " ")</f>
        <v xml:space="preserve">Calculated from final energy consumption in households per application per carrier of EU27 dataset: https://doi.org/10.2908/NRG_D_HHQ </v>
      </c>
    </row>
    <row r="6" spans="1:3" x14ac:dyDescent="0.2">
      <c r="A6" t="s">
        <v>27</v>
      </c>
      <c r="B6">
        <f>IFERROR(VLOOKUP($A6,Transformation!$A:$B,2,FALSE), " ")</f>
        <v>0.54589275556956429</v>
      </c>
      <c r="C6" t="str">
        <f>IFERROR(VLOOKUP($A6,Transformation!$A:$C,3,FALSE), " ")</f>
        <v xml:space="preserve">Calculated from final energy consumption in households per application per carrier of EU27 dataset: https://doi.org/10.2908/NRG_D_HHQ </v>
      </c>
    </row>
    <row r="7" spans="1:3" x14ac:dyDescent="0.2">
      <c r="A7" t="s">
        <v>16</v>
      </c>
      <c r="B7">
        <f>IFERROR(VLOOKUP($A7,Transformation!$A:$B,2,FALSE), " ")</f>
        <v>0.12511500744684953</v>
      </c>
      <c r="C7" t="str">
        <f>IFERROR(VLOOKUP($A7,Transformation!$A:$C,3,FALSE), " ")</f>
        <v xml:space="preserve">Calculated from final energy consumption in households per application per carrier of EU27 dataset: https://doi.org/10.2908/NRG_D_HHQ </v>
      </c>
    </row>
    <row r="8" spans="1:3" x14ac:dyDescent="0.2">
      <c r="A8" t="s">
        <v>19</v>
      </c>
      <c r="B8">
        <f>IFERROR(VLOOKUP($A8,Transformation!$A:$B,2,FALSE), " ")</f>
        <v>1.9077884526405468E-2</v>
      </c>
      <c r="C8" t="str">
        <f>IFERROR(VLOOKUP($A8,Transformation!$A:$C,3,FALSE), " ")</f>
        <v xml:space="preserve">Calculated from final energy consumption in households per application per carrier of EU27 dataset: https://doi.org/10.2908/NRG_D_HHQ </v>
      </c>
    </row>
    <row r="9" spans="1:3" x14ac:dyDescent="0.2">
      <c r="A9" t="s">
        <v>20</v>
      </c>
      <c r="B9">
        <f>IFERROR(VLOOKUP($A9,Transformation!$A:$B,2,FALSE), " ")</f>
        <v>0.12156327005845442</v>
      </c>
      <c r="C9" t="str">
        <f>IFERROR(VLOOKUP($A9,Transformation!$A:$C,3,FALSE), " ")</f>
        <v xml:space="preserve">Calculated from final energy consumption in households per application per carrier of EU27 dataset: https://doi.org/10.2908/NRG_D_HHQ </v>
      </c>
    </row>
    <row r="10" spans="1:3" x14ac:dyDescent="0.2">
      <c r="A10" t="s">
        <v>22</v>
      </c>
      <c r="B10">
        <f>IFERROR(VLOOKUP($A10,Transformation!$A:$B,2,FALSE), " ")</f>
        <v>3.2726795156928605E-2</v>
      </c>
      <c r="C10" t="str">
        <f>IFERROR(VLOOKUP($A10,Transformation!$A:$C,3,FALSE), " ")</f>
        <v xml:space="preserve">Calculated from final energy consumption in households per application per carrier of EU27 dataset: https://doi.org/10.2908/NRG_D_HHQ </v>
      </c>
    </row>
    <row r="11" spans="1:3" x14ac:dyDescent="0.2">
      <c r="A11" t="s">
        <v>24</v>
      </c>
      <c r="B11">
        <f>IFERROR(VLOOKUP($A11,Transformation!$A:$B,2,FALSE), " ")</f>
        <v>0.15562428724179772</v>
      </c>
      <c r="C11" t="str">
        <f>IFERROR(VLOOKUP($A11,Transformation!$A:$C,3,FALSE), " ")</f>
        <v xml:space="preserve">Calculated from final energy consumption in households per application per carrier of EU27 dataset: https://doi.org/10.2908/NRG_D_HHQ </v>
      </c>
    </row>
    <row r="12" spans="1:3" x14ac:dyDescent="0.2">
      <c r="A12" t="s">
        <v>102</v>
      </c>
      <c r="B12">
        <f>IFERROR(VLOOKUP($A12,Transformation!$A:$B,2,FALSE), " ")</f>
        <v>7.320242439168477E-2</v>
      </c>
      <c r="C12" t="str">
        <f>IFERROR(VLOOKUP($A12,Transformation!$A:$C,3,FALSE), " ")</f>
        <v>Derived from EU dataset from annual POTEnCIA report on country energy consumption (2019) https://jeodpp.jrc.ec.europa.eu/ftp/jrc-opendata/POTEnCIA/Central_2018/</v>
      </c>
    </row>
    <row r="13" spans="1:3" x14ac:dyDescent="0.2">
      <c r="A13" t="s">
        <v>104</v>
      </c>
      <c r="B13">
        <f>IFERROR(VLOOKUP($A13,Transformation!$A:$B,2,FALSE), " ")</f>
        <v>8.8592046109937095E-2</v>
      </c>
      <c r="C13" t="str">
        <f>IFERROR(VLOOKUP($A13,Transformation!$A:$C,3,FALSE), " ")</f>
        <v>Derived from EU dataset from annual POTEnCIA report on country energy consumption (2019) https://jeodpp.jrc.ec.europa.eu/ftp/jrc-opendata/POTEnCIA/Central_2018/</v>
      </c>
    </row>
    <row r="14" spans="1:3" x14ac:dyDescent="0.2">
      <c r="A14" t="s">
        <v>106</v>
      </c>
      <c r="B14">
        <f>IFERROR(VLOOKUP($A14,Transformation!$A:$B,2,FALSE), " ")</f>
        <v>6.5878991464695211E-2</v>
      </c>
      <c r="C14" t="str">
        <f>IFERROR(VLOOKUP($A14,Transformation!$A:$C,3,FALSE), " ")</f>
        <v>Derived from EU dataset from annual POTEnCIA report on country energy consumption (2019) https://jeodpp.jrc.ec.europa.eu/ftp/jrc-opendata/POTEnCIA/Central_2018/</v>
      </c>
    </row>
    <row r="15" spans="1:3" x14ac:dyDescent="0.2">
      <c r="A15" t="s">
        <v>108</v>
      </c>
      <c r="B15">
        <f>IFERROR(VLOOKUP($A15,Transformation!$A:$B,2,FALSE), " ")</f>
        <v>0.26444486168913672</v>
      </c>
      <c r="C15" t="str">
        <f>IFERROR(VLOOKUP($A15,Transformation!$A:$C,3,FALSE), " ")</f>
        <v>Derived from EU dataset from annual POTEnCIA report on country energy consumption (2019) https://jeodpp.jrc.ec.europa.eu/ftp/jrc-opendata/POTEnCIA/Central_2018/</v>
      </c>
    </row>
    <row r="16" spans="1:3" x14ac:dyDescent="0.2">
      <c r="A16" t="s">
        <v>116</v>
      </c>
      <c r="B16">
        <f>IFERROR(VLOOKUP($A16,Transformation!$A:$B,2,FALSE), " ")</f>
        <v>4.6084348883287468E-2</v>
      </c>
      <c r="C16" t="str">
        <f>IFERROR(VLOOKUP($A16,Transformation!$A:$C,3,FALSE), " ")</f>
        <v>Derived from EU dataset from annual POTEnCIA report on country energy consumption (2019) https://jeodpp.jrc.ec.europa.eu/ftp/jrc-opendata/POTEnCIA/Central_2018/</v>
      </c>
    </row>
    <row r="17" spans="1:3" x14ac:dyDescent="0.2">
      <c r="A17" t="s">
        <v>110</v>
      </c>
      <c r="B17">
        <f>IFERROR(VLOOKUP($A17,Transformation!$A:$B,2,FALSE), " ")</f>
        <v>0.2973564303756111</v>
      </c>
      <c r="C17" t="str">
        <f>IFERROR(VLOOKUP($A17,Transformation!$A:$C,3,FALSE), " ")</f>
        <v>Derived from EU dataset from annual POTEnCIA report on country energy consumption (2019) https://jeodpp.jrc.ec.europa.eu/ftp/jrc-opendata/POTEnCIA/Central_2018/</v>
      </c>
    </row>
    <row r="18" spans="1:3" x14ac:dyDescent="0.2">
      <c r="A18" t="s">
        <v>112</v>
      </c>
      <c r="B18">
        <f>IFERROR(VLOOKUP($A18,Transformation!$A:$B,2,FALSE), " ")</f>
        <v>7.0000000000000007E-2</v>
      </c>
      <c r="C18" t="str">
        <f>IFERROR(VLOOKUP($A18,Transformation!$A:$C,3,FALSE), " ")</f>
        <v>Derived from EU dataset from annual POTEnCIA report on country energy consumption (2019) https://jeodpp.jrc.ec.europa.eu/ftp/jrc-opendata/POTEnCIA/Central_2018/</v>
      </c>
    </row>
    <row r="19" spans="1:3" x14ac:dyDescent="0.2">
      <c r="A19" t="s">
        <v>114</v>
      </c>
      <c r="B19">
        <f>IFERROR(VLOOKUP($A19,Transformation!$A:$B,2,FALSE), " ")</f>
        <v>9.4440897085647513E-2</v>
      </c>
      <c r="C19" t="str">
        <f>IFERROR(VLOOKUP($A19,Transformation!$A:$C,3,FALSE), " ")</f>
        <v>Derived from EU dataset from annual POTEnCIA report on country energy consumption (2019) https://jeodpp.jrc.ec.europa.eu/ftp/jrc-opendata/POTEnCIA/Central_2018/</v>
      </c>
    </row>
    <row r="20" spans="1:3" x14ac:dyDescent="0.2">
      <c r="A20" t="s">
        <v>84</v>
      </c>
      <c r="B20">
        <f>IFERROR(VLOOKUP($A20,Transformation!$A:$B,2,FALSE), " ")</f>
        <v>0.71</v>
      </c>
      <c r="C20" t="str">
        <f>IFERROR(VLOOKUP($A20,Transformation!$A:$C,3,FALSE), " ")</f>
        <v>Derived from EU dataset from annual POTEnCIA report on country energy consumption (2019) https://jeodpp.jrc.ec.europa.eu/ftp/jrc-opendata/POTEnCIA/Central_2018/</v>
      </c>
    </row>
    <row r="21" spans="1:3" x14ac:dyDescent="0.2">
      <c r="A21" t="s">
        <v>86</v>
      </c>
      <c r="B21">
        <f>IFERROR(VLOOKUP($A21,Transformation!$A:$B,2,FALSE), " ")</f>
        <v>0.19</v>
      </c>
      <c r="C21" t="str">
        <f>IFERROR(VLOOKUP($A21,Transformation!$A:$C,3,FALSE), " ")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88</v>
      </c>
      <c r="B22">
        <f>IFERROR(VLOOKUP($A22,Transformation!$A:$B,2,FALSE), " ")</f>
        <v>0.1</v>
      </c>
      <c r="C22" t="str">
        <f>IFERROR(VLOOKUP($A22,Transformation!$A:$C,3,FALSE), " ")</f>
        <v>Derived from EU dataset from annual POTEnCIA report on country energy consumption (2019) https://jeodpp.jrc.ec.europa.eu/ftp/jrc-opendata/POTEnCIA/Central_2018/</v>
      </c>
    </row>
    <row r="23" spans="1:3" x14ac:dyDescent="0.2">
      <c r="A23" t="s">
        <v>121</v>
      </c>
      <c r="B23">
        <f>IFERROR(VLOOKUP($A23,Transformation!$A:$B,2,FALSE), " ")</f>
        <v>0.98</v>
      </c>
      <c r="C23" t="str">
        <f>IFERROR(VLOOKUP($A23,Transformation!$A:$C,3,FALSE), " ")</f>
        <v>Derived from EU dataset from annual POTEnCIA report on country energy consumption (2019) https://jeodpp.jrc.ec.europa.eu/ftp/jrc-opendata/POTEnCIA/Central_2018/</v>
      </c>
    </row>
    <row r="24" spans="1:3" x14ac:dyDescent="0.2">
      <c r="A24" t="s">
        <v>123</v>
      </c>
      <c r="B24">
        <f>IFERROR(VLOOKUP($A24,Transformation!$A:$B,2,FALSE), " ")</f>
        <v>0</v>
      </c>
      <c r="C24" t="str">
        <f>IFERROR(VLOOKUP($A24,Transformation!$A:$C,3,FALSE), " ")</f>
        <v>Derived from EU dataset from annual POTEnCIA report on country energy consumption (2019) https://jeodpp.jrc.ec.europa.eu/ftp/jrc-opendata/POTEnCIA/Central_2018/</v>
      </c>
    </row>
    <row r="25" spans="1:3" x14ac:dyDescent="0.2">
      <c r="A25" t="s">
        <v>122</v>
      </c>
      <c r="B25">
        <f>IFERROR(VLOOKUP($A25,Transformation!$A:$B,2,FALSE), " ")</f>
        <v>0.02</v>
      </c>
      <c r="C25" t="str">
        <f>IFERROR(VLOOKUP($A25,Transformation!$A:$C,3,FALSE), " ")</f>
        <v>Derived from EU dataset from annual POTEnCIA report on country energy consumption (2019) https://jeodpp.jrc.ec.europa.eu/ftp/jrc-opendata/POTEnCIA/Central_2018/</v>
      </c>
    </row>
    <row r="26" spans="1:3" x14ac:dyDescent="0.2">
      <c r="A26" t="s">
        <v>95</v>
      </c>
      <c r="B26">
        <f>IFERROR(VLOOKUP($A26,Transformation!$A:$B,2,FALSE), " ")</f>
        <v>0.16</v>
      </c>
      <c r="C26" t="str">
        <f>IFERROR(VLOOKUP($A26,Transformation!$A:$C,3,FALSE), " ")</f>
        <v>Derived from EU dataset from annual POTEnCIA report on country energy consumption (2019) https://jeodpp.jrc.ec.europa.eu/ftp/jrc-opendata/POTEnCIA/Central_2018/</v>
      </c>
    </row>
    <row r="27" spans="1:3" x14ac:dyDescent="0.2">
      <c r="A27" t="s">
        <v>93</v>
      </c>
      <c r="B27">
        <f>IFERROR(VLOOKUP($A27,Transformation!$A:$B,2,FALSE), " ")</f>
        <v>0.83</v>
      </c>
      <c r="C27" t="str">
        <f>IFERROR(VLOOKUP($A27,Transformation!$A:$C,3,FALSE), " ")</f>
        <v>Derived from EU dataset from annual POTEnCIA report on country energy consumption (2019) https://jeodpp.jrc.ec.europa.eu/ftp/jrc-opendata/POTEnCIA/Central_2018/</v>
      </c>
    </row>
    <row r="28" spans="1:3" x14ac:dyDescent="0.2">
      <c r="A28" t="s">
        <v>97</v>
      </c>
      <c r="B28">
        <f>IFERROR(VLOOKUP($A28,Transformation!$A:$B,2,FALSE), " ")</f>
        <v>0.01</v>
      </c>
      <c r="C28" t="str">
        <f>IFERROR(VLOOKUP($A28,Transformation!$A:$C,3,FALSE), " ")</f>
        <v>Derived from EU dataset from annual POTEnCIA report on country energy consumption (2019) https://jeodpp.jrc.ec.europa.eu/ftp/jrc-opendata/POTEnCIA/Central_2018/</v>
      </c>
    </row>
    <row r="29" spans="1:3" x14ac:dyDescent="0.2">
      <c r="A29" t="s">
        <v>73</v>
      </c>
      <c r="B29">
        <f>IFERROR(VLOOKUP($A29,Transformation!$A:$B,2,FALSE), " ")</f>
        <v>0.74999569508561681</v>
      </c>
      <c r="C29" t="str">
        <f>IFERROR(VLOOKUP($A29,Transformation!$A:$C,3,FALSE), " ")</f>
        <v>Derived from EU dataset from annual POTEnCIA report on country energy consumption (2019) https://jeodpp.jrc.ec.europa.eu/ftp/jrc-opendata/POTEnCIA/Central_2018/</v>
      </c>
    </row>
    <row r="30" spans="1:3" x14ac:dyDescent="0.2">
      <c r="A30" t="s">
        <v>75</v>
      </c>
      <c r="B30">
        <f>IFERROR(VLOOKUP($A30,Transformation!$A:$B,2,FALSE), " ")</f>
        <v>0.2330949433239603</v>
      </c>
      <c r="C30" t="str">
        <f>IFERROR(VLOOKUP($A30,Transformation!$A:$C,3,FALSE), " ")</f>
        <v>Derived from EU dataset from annual POTEnCIA report on country energy consumption (2019) https://jeodpp.jrc.ec.europa.eu/ftp/jrc-opendata/POTEnCIA/Central_2018/</v>
      </c>
    </row>
    <row r="31" spans="1:3" x14ac:dyDescent="0.2">
      <c r="A31" t="s">
        <v>79</v>
      </c>
      <c r="B31">
        <f>IFERROR(VLOOKUP($A31,Transformation!$A:$B,2,FALSE), " ")</f>
        <v>1.6909361590422844E-2</v>
      </c>
      <c r="C31" t="str">
        <f>IFERROR(VLOOKUP($A31,Transformation!$A:$C,3,FALSE), " ")</f>
        <v>Derived from EU dataset from annual POTEnCIA report on country energy consumption (2019) https://jeodpp.jrc.ec.europa.eu/ftp/jrc-opendata/POTEnCIA/Central_2018/</v>
      </c>
    </row>
    <row r="32" spans="1:3" x14ac:dyDescent="0.2">
      <c r="A32" t="s">
        <v>77</v>
      </c>
      <c r="B32">
        <f>IFERROR(VLOOKUP($A32,Transformation!$A:$B,2,FALSE), " ")</f>
        <v>0</v>
      </c>
      <c r="C32" t="str">
        <f>IFERROR(VLOOKUP($A32,Transformation!$A:$C,3,FALSE), " ")</f>
        <v>Derived from EU dataset from annual POTEnCIA report on country energy consumption (2019) https://jeodpp.jrc.ec.europa.eu/ftp/jrc-opendata/POTEnCIA/Central_2018/</v>
      </c>
    </row>
    <row r="33" spans="1:3" x14ac:dyDescent="0.2">
      <c r="A33" t="s">
        <v>63</v>
      </c>
      <c r="B33">
        <f>IFERROR(VLOOKUP($A33,Transformation!$A:$B,2,FALSE), " ")</f>
        <v>0.96</v>
      </c>
      <c r="C33" t="str">
        <f>IFERROR(VLOOKUP($A33,Transformation!$A:$C,3,FALSE), " ")</f>
        <v>Derived from EU dataset from annual POTEnCIA report on country energy consumption (2019) https://jeodpp.jrc.ec.europa.eu/ftp/jrc-opendata/POTEnCIA/Central_2018/</v>
      </c>
    </row>
    <row r="34" spans="1:3" x14ac:dyDescent="0.2">
      <c r="A34" t="s">
        <v>68</v>
      </c>
      <c r="B34">
        <f>IFERROR(VLOOKUP($A34,Transformation!$A:$B,2,FALSE), " ")</f>
        <v>0</v>
      </c>
      <c r="C34" t="str">
        <f>IFERROR(VLOOKUP($A34,Transformation!$A:$C,3,FALSE), " ")</f>
        <v>Derived from EU dataset from annual POTEnCIA report on country energy consumption (2019) https://jeodpp.jrc.ec.europa.eu/ftp/jrc-opendata/POTEnCIA/Central_2018/</v>
      </c>
    </row>
    <row r="35" spans="1:3" x14ac:dyDescent="0.2">
      <c r="A35" t="s">
        <v>66</v>
      </c>
      <c r="B35">
        <f>IFERROR(VLOOKUP($A35,Transformation!$A:$B,2,FALSE), " ")</f>
        <v>0.04</v>
      </c>
      <c r="C35" t="str">
        <f>IFERROR(VLOOKUP($A35,Transformation!$A:$C,3,FALSE),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31</v>
      </c>
      <c r="B36">
        <f>IFERROR(VLOOKUP($A36,Transformation!$A:$B,2,FALSE), " ")</f>
        <v>5.8675768982949648E-2</v>
      </c>
      <c r="C36" t="str">
        <f>IFERROR(VLOOKUP($A36,Transformation!$A:$C,3,FALSE), " ")</f>
        <v xml:space="preserve">Calculated from final energy consumption in households per application per carrier of EU27 dataset: https://doi.org/10.2908/NRG_D_HHQ </v>
      </c>
    </row>
    <row r="37" spans="1:3" x14ac:dyDescent="0.2">
      <c r="A37" t="s">
        <v>34</v>
      </c>
      <c r="B37">
        <f>IFERROR(VLOOKUP($A37,Transformation!$A:$B,2,FALSE), " ")</f>
        <v>0</v>
      </c>
      <c r="C37" t="str">
        <f>IFERROR(VLOOKUP($A37,Transformation!$A:$C,3,FALSE), " ")</f>
        <v xml:space="preserve">Calculated from final energy consumption in households per application per carrier of EU27 dataset: https://doi.org/10.2908/NRG_D_HHQ </v>
      </c>
    </row>
    <row r="38" spans="1:3" x14ac:dyDescent="0.2">
      <c r="A38" t="s">
        <v>32</v>
      </c>
      <c r="B38">
        <f>IFERROR(VLOOKUP($A38,Transformation!$A:$B,2,FALSE), " ")</f>
        <v>0.18962930238280215</v>
      </c>
      <c r="C38" t="str">
        <f>IFERROR(VLOOKUP($A38,Transformation!$A:$C,3,FALSE), " ")</f>
        <v xml:space="preserve">Calculated from final energy consumption in households per application per carrier of EU27 dataset: https://doi.org/10.2908/NRG_D_HHQ </v>
      </c>
    </row>
    <row r="39" spans="1:3" x14ac:dyDescent="0.2">
      <c r="A39" t="s">
        <v>33</v>
      </c>
      <c r="B39">
        <f>IFERROR(VLOOKUP($A39,Transformation!$A:$B,2,FALSE), " ")</f>
        <v>0.75169492863424825</v>
      </c>
      <c r="C39" t="str">
        <f>IFERROR(VLOOKUP($A39,Transformation!$A:$C,3,FALSE), " ")</f>
        <v xml:space="preserve">Calculated from final energy consumption in households per application per carrier of EU27 dataset: https://doi.org/10.2908/NRG_D_HHQ </v>
      </c>
    </row>
    <row r="40" spans="1:3" x14ac:dyDescent="0.2">
      <c r="A40" t="s">
        <v>45</v>
      </c>
      <c r="B40">
        <f>IFERROR(VLOOKUP($A40,Transformation!$A:$B,2,FALSE), " ")</f>
        <v>1.2549396513238489E-2</v>
      </c>
      <c r="C40" t="str">
        <f>IFERROR(VLOOKUP($A40,Transformation!$A:$C,3,FALSE), " ")</f>
        <v xml:space="preserve">Calculated from final energy consumption in households per application per carrier of EU27 dataset: https://doi.org/10.2908/NRG_D_HHQ </v>
      </c>
    </row>
    <row r="41" spans="1:3" x14ac:dyDescent="0.2">
      <c r="A41" t="s">
        <v>43</v>
      </c>
      <c r="B41">
        <f>IFERROR(VLOOKUP($A41,Transformation!$A:$B,2,FALSE), " ")</f>
        <v>6.0235527750498279E-2</v>
      </c>
      <c r="C41" t="str">
        <f>IFERROR(VLOOKUP($A41,Transformation!$A:$C,3,FALSE), " ")</f>
        <v xml:space="preserve">Calculated from final energy consumption in households per application per carrier of EU27 dataset: https://doi.org/10.2908/NRG_D_HHQ </v>
      </c>
    </row>
    <row r="42" spans="1:3" x14ac:dyDescent="0.2">
      <c r="A42" t="s">
        <v>44</v>
      </c>
      <c r="B42">
        <f>IFERROR(VLOOKUP($A42,Transformation!$A:$B,2,FALSE), " ")</f>
        <v>0.92721507573626316</v>
      </c>
      <c r="C42" t="str">
        <f>IFERROR(VLOOKUP($A42,Transformation!$A:$C,3,FALSE), " ")</f>
        <v xml:space="preserve">Calculated from final energy consumption in households per application per carrier of EU27 dataset: https://doi.org/10.2908/NRG_D_HHQ </v>
      </c>
    </row>
    <row r="43" spans="1:3" x14ac:dyDescent="0.2">
      <c r="A43" t="s">
        <v>38</v>
      </c>
      <c r="B43">
        <f>IFERROR(VLOOKUP($A43,Transformation!$A:$B,2,FALSE), " ")</f>
        <v>0.22587629800288919</v>
      </c>
      <c r="C43" t="str">
        <f>IFERROR(VLOOKUP($A43,Transformation!$A:$C,3,FALSE), " ")</f>
        <v xml:space="preserve">Calculated from final energy consumption in households per application per carrier of EU27 dataset: https://doi.org/10.2908/NRG_D_HHQ </v>
      </c>
    </row>
    <row r="44" spans="1:3" x14ac:dyDescent="0.2">
      <c r="A44" t="s">
        <v>39</v>
      </c>
      <c r="B44">
        <f>IFERROR(VLOOKUP($A44,Transformation!$A:$B,2,FALSE), " ")</f>
        <v>0.77412370199711078</v>
      </c>
      <c r="C44" t="str">
        <f>IFERROR(VLOOKUP($A44,Transformation!$A:$C,3,FALSE), " ")</f>
        <v xml:space="preserve">Calculated from final energy consumption in households per application per carrier of EU27 dataset: https://doi.org/10.2908/NRG_D_HHQ </v>
      </c>
    </row>
    <row r="45" spans="1:3" x14ac:dyDescent="0.2">
      <c r="A45" t="s">
        <v>318</v>
      </c>
      <c r="B45" t="str">
        <f>IFERROR(VLOOKUP($A45,Transformation!$A:$B,2,FALSE), " ")</f>
        <v xml:space="preserve"> </v>
      </c>
      <c r="C45" t="str">
        <f>IFERROR(VLOOKUP($A45,Transformation!$A:$C,3,FALSE), " ")</f>
        <v xml:space="preserve"> </v>
      </c>
    </row>
    <row r="46" spans="1:3" x14ac:dyDescent="0.2">
      <c r="A46" t="s">
        <v>319</v>
      </c>
      <c r="B46" t="str">
        <f>IFERROR(VLOOKUP($A46,Transformation!$A:$B,2,FALSE), " ")</f>
        <v xml:space="preserve"> </v>
      </c>
      <c r="C46" t="str">
        <f>IFERROR(VLOOKUP($A46,Transformation!$A:$C,3,FALSE), " ")</f>
        <v xml:space="preserve"> </v>
      </c>
    </row>
    <row r="47" spans="1:3" x14ac:dyDescent="0.2">
      <c r="A47" t="s">
        <v>320</v>
      </c>
      <c r="B47" t="str">
        <f>IFERROR(VLOOKUP($A47,Transformation!$A:$B,2,FALSE), " ")</f>
        <v xml:space="preserve"> </v>
      </c>
      <c r="C47" t="str">
        <f>IFERROR(VLOOKUP($A47,Transformation!$A:$C,3,FALSE), " ")</f>
        <v xml:space="preserve"> </v>
      </c>
    </row>
    <row r="48" spans="1:3" x14ac:dyDescent="0.2">
      <c r="A48" t="s">
        <v>321</v>
      </c>
      <c r="B48" t="str">
        <f>IFERROR(VLOOKUP($A48,Transformation!$A:$B,2,FALSE), " ")</f>
        <v xml:space="preserve"> </v>
      </c>
      <c r="C48" t="str">
        <f>IFERROR(VLOOKUP($A48,Transformation!$A:$C,3,FALSE), " ")</f>
        <v xml:space="preserve"> </v>
      </c>
    </row>
    <row r="49" spans="1:3" x14ac:dyDescent="0.2">
      <c r="A49" t="s">
        <v>322</v>
      </c>
      <c r="B49" t="str">
        <f>IFERROR(VLOOKUP($A49,Transformation!$A:$B,2,FALSE), " ")</f>
        <v xml:space="preserve"> </v>
      </c>
      <c r="C49" t="str">
        <f>IFERROR(VLOOKUP($A49,Transformation!$A:$C,3,FALSE), " ")</f>
        <v xml:space="preserve"> </v>
      </c>
    </row>
    <row r="50" spans="1:3" x14ac:dyDescent="0.2">
      <c r="A50" t="s">
        <v>323</v>
      </c>
      <c r="B50" t="str">
        <f>IFERROR(VLOOKUP($A50,Transformation!$A:$B,2,FALSE), " ")</f>
        <v xml:space="preserve"> </v>
      </c>
      <c r="C50" t="str">
        <f>IFERROR(VLOOKUP($A50,Transformation!$A:$C,3,FALSE), " ")</f>
        <v xml:space="preserve"> </v>
      </c>
    </row>
    <row r="51" spans="1:3" x14ac:dyDescent="0.2">
      <c r="A51" t="s">
        <v>324</v>
      </c>
      <c r="B51" t="str">
        <f>IFERROR(VLOOKUP($A51,Transformation!$A:$B,2,FALSE), " ")</f>
        <v xml:space="preserve"> </v>
      </c>
      <c r="C51" t="str">
        <f>IFERROR(VLOOKUP($A51,Transformation!$A:$C,3,FALSE), " ")</f>
        <v xml:space="preserve"> </v>
      </c>
    </row>
    <row r="52" spans="1:3" x14ac:dyDescent="0.2">
      <c r="A52" t="s">
        <v>325</v>
      </c>
      <c r="B52" t="str">
        <f>IFERROR(VLOOKUP($A52,Transformation!$A:$B,2,FALSE), " ")</f>
        <v xml:space="preserve"> </v>
      </c>
      <c r="C52" t="str">
        <f>IFERROR(VLOOKUP($A52,Transformation!$A:$C,3,FALSE), " ")</f>
        <v xml:space="preserve"> </v>
      </c>
    </row>
    <row r="53" spans="1:3" x14ac:dyDescent="0.2">
      <c r="A53" t="s">
        <v>326</v>
      </c>
      <c r="B53" t="str">
        <f>IFERROR(VLOOKUP($A53,Transformation!$A:$B,2,FALSE), " ")</f>
        <v xml:space="preserve"> </v>
      </c>
      <c r="C53" t="str">
        <f>IFERROR(VLOOKUP($A53,Transformation!$A:$C,3,FALSE), " ")</f>
        <v xml:space="preserve"> </v>
      </c>
    </row>
    <row r="54" spans="1:3" x14ac:dyDescent="0.2">
      <c r="A54" t="s">
        <v>327</v>
      </c>
      <c r="B54" t="str">
        <f>IFERROR(VLOOKUP($A54,Transformation!$A:$B,2,FALSE), " ")</f>
        <v xml:space="preserve"> </v>
      </c>
      <c r="C54" t="str">
        <f>IFERROR(VLOOKUP($A54,Transformation!$A:$C,3,FALSE), " ")</f>
        <v xml:space="preserve"> </v>
      </c>
    </row>
    <row r="55" spans="1:3" x14ac:dyDescent="0.2">
      <c r="A55" t="s">
        <v>328</v>
      </c>
      <c r="B55" t="str">
        <f>IFERROR(VLOOKUP($A55,Transformation!$A:$B,2,FALSE), " ")</f>
        <v xml:space="preserve"> </v>
      </c>
      <c r="C55" t="str">
        <f>IFERROR(VLOOKUP($A55,Transformation!$A:$C,3,FALSE), " ")</f>
        <v xml:space="preserve"> </v>
      </c>
    </row>
    <row r="56" spans="1:3" x14ac:dyDescent="0.2">
      <c r="A56" t="s">
        <v>329</v>
      </c>
      <c r="B56" t="str">
        <f>IFERROR(VLOOKUP($A56,Transformation!$A:$B,2,FALSE), " ")</f>
        <v xml:space="preserve"> </v>
      </c>
      <c r="C56" t="str">
        <f>IFERROR(VLOOKUP($A56,Transformation!$A:$C,3,FALSE), " ")</f>
        <v xml:space="preserve"> </v>
      </c>
    </row>
    <row r="57" spans="1:3" x14ac:dyDescent="0.2">
      <c r="A57" t="s">
        <v>330</v>
      </c>
      <c r="B57" t="str">
        <f>IFERROR(VLOOKUP($A57,Transformation!$A:$B,2,FALSE), " ")</f>
        <v xml:space="preserve"> </v>
      </c>
      <c r="C57" t="str">
        <f>IFERROR(VLOOKUP($A57,Transformation!$A:$C,3,FALSE), " ")</f>
        <v xml:space="preserve"> </v>
      </c>
    </row>
    <row r="58" spans="1:3" x14ac:dyDescent="0.2">
      <c r="A58" t="s">
        <v>331</v>
      </c>
      <c r="B58" t="str">
        <f>IFERROR(VLOOKUP($A58,Transformation!$A:$B,2,FALSE), " ")</f>
        <v xml:space="preserve"> </v>
      </c>
      <c r="C58" t="str">
        <f>IFERROR(VLOOKUP($A58,Transformation!$A:$C,3,FALSE), " ")</f>
        <v xml:space="preserve"> </v>
      </c>
    </row>
    <row r="59" spans="1:3" x14ac:dyDescent="0.2">
      <c r="A59" t="s">
        <v>332</v>
      </c>
      <c r="B59" t="str">
        <f>IFERROR(VLOOKUP($A59,Transformation!$A:$B,2,FALSE), " ")</f>
        <v xml:space="preserve"> </v>
      </c>
      <c r="C59" t="str">
        <f>IFERROR(VLOOKUP($A59,Transformation!$A:$C,3,FALSE), " ")</f>
        <v xml:space="preserve"> </v>
      </c>
    </row>
    <row r="60" spans="1:3" x14ac:dyDescent="0.2">
      <c r="A60" t="s">
        <v>333</v>
      </c>
      <c r="B60" t="str">
        <f>IFERROR(VLOOKUP($A60,Transformation!$A:$B,2,FALSE), " ")</f>
        <v xml:space="preserve"> </v>
      </c>
      <c r="C60" t="str">
        <f>IFERROR(VLOOKUP($A60,Transformation!$A:$C,3,FALSE), " ")</f>
        <v xml:space="preserve"> </v>
      </c>
    </row>
    <row r="61" spans="1:3" x14ac:dyDescent="0.2">
      <c r="A61" t="s">
        <v>334</v>
      </c>
      <c r="B61" t="str">
        <f>IFERROR(VLOOKUP($A61,Transformation!$A:$B,2,FALSE), " ")</f>
        <v xml:space="preserve"> </v>
      </c>
      <c r="C61" t="str">
        <f>IFERROR(VLOOKUP($A61,Transformation!$A:$C,3,FALSE), " ")</f>
        <v xml:space="preserve"> </v>
      </c>
    </row>
    <row r="62" spans="1:3" x14ac:dyDescent="0.2">
      <c r="A62" t="s">
        <v>335</v>
      </c>
      <c r="B62" t="str">
        <f>IFERROR(VLOOKUP($A62,Transformation!$A:$B,2,FALSE), " ")</f>
        <v xml:space="preserve"> </v>
      </c>
      <c r="C62" t="str">
        <f>IFERROR(VLOOKUP($A62,Transformation!$A:$C,3,FALSE), " ")</f>
        <v xml:space="preserve"> </v>
      </c>
    </row>
    <row r="63" spans="1:3" x14ac:dyDescent="0.2">
      <c r="A63" t="s">
        <v>214</v>
      </c>
      <c r="B63" t="str">
        <f>IFERROR(VLOOKUP($A63,Transformation!$A:$B,2,FALSE), " ")</f>
        <v xml:space="preserve"> </v>
      </c>
      <c r="C63" t="str">
        <f>IFERROR(VLOOKUP($A63,Transformation!$A:$C,3,FALSE), " ")</f>
        <v xml:space="preserve"> </v>
      </c>
    </row>
    <row r="64" spans="1:3" x14ac:dyDescent="0.2">
      <c r="A64" t="s">
        <v>134</v>
      </c>
      <c r="B64">
        <f>IFERROR(VLOOKUP($A64,Transformation!$A:$B,2,FALSE), " ")</f>
        <v>24356.702696065589</v>
      </c>
      <c r="C64" t="str">
        <f>IFERROR(VLOOKUP($A64,Transformation!$A:$C,3,FALSE), " ")</f>
        <v>Derived from Hotmaps project housing types per construction period for Sweden, scaled with number of households in NO in  2021 from Eurostat https://doi.org/10.2908/LFST_HHNHTYCH</v>
      </c>
    </row>
    <row r="65" spans="1:3" x14ac:dyDescent="0.2">
      <c r="A65" t="s">
        <v>132</v>
      </c>
      <c r="B65">
        <f>IFERROR(VLOOKUP($A65,Transformation!$A:$B,2,FALSE), " ")</f>
        <v>101008.8727512175</v>
      </c>
      <c r="C65" t="str">
        <f>IFERROR(VLOOKUP($A65,Transformation!$A:$C,3,FALSE), " ")</f>
        <v>Derived from Hotmaps project housing types per construction period for Sweden, scaled with number of households in NO in  2021 from Eurostat https://doi.org/10.2908/LFST_HHNHTYCH</v>
      </c>
    </row>
    <row r="66" spans="1:3" x14ac:dyDescent="0.2">
      <c r="A66" t="s">
        <v>130</v>
      </c>
      <c r="B66">
        <f>IFERROR(VLOOKUP($A66,Transformation!$A:$B,2,FALSE), " ")</f>
        <v>69536.043291568538</v>
      </c>
      <c r="C66" t="str">
        <f>IFERROR(VLOOKUP($A66,Transformation!$A:$C,3,FALSE), " ")</f>
        <v>Derived from Hotmaps project housing types per construction period for Sweden, scaled with number of households in NO in  2021 from Eurostat https://doi.org/10.2908/LFST_HHNHTYCH</v>
      </c>
    </row>
    <row r="67" spans="1:3" x14ac:dyDescent="0.2">
      <c r="A67" t="s">
        <v>128</v>
      </c>
      <c r="B67">
        <f>IFERROR(VLOOKUP($A67,Transformation!$A:$B,2,FALSE), " ")</f>
        <v>19016.058039132618</v>
      </c>
      <c r="C67" t="str">
        <f>IFERROR(VLOOKUP($A67,Transformation!$A:$C,3,FALSE), " ")</f>
        <v>Derived from Hotmaps project housing types per construction period for Sweden, scaled with number of households in NO in  2021 from Eurostat https://doi.org/10.2908/LFST_HHNHTYCH</v>
      </c>
    </row>
    <row r="68" spans="1:3" x14ac:dyDescent="0.2">
      <c r="A68" t="s">
        <v>136</v>
      </c>
      <c r="B68">
        <f>IFERROR(VLOOKUP($A68,Transformation!$A:$B,2,FALSE), " ")</f>
        <v>182196.63389666268</v>
      </c>
      <c r="C68" t="str">
        <f>IFERROR(VLOOKUP($A68,Transformation!$A:$C,3,FALSE), " ")</f>
        <v>Derived from Hotmaps project housing types per construction period for Sweden, scaled with number of households in NO in  2021 from Eurostat https://doi.org/10.2908/LFST_HHNHTYCH</v>
      </c>
    </row>
    <row r="69" spans="1:3" x14ac:dyDescent="0.2">
      <c r="A69" t="s">
        <v>153</v>
      </c>
      <c r="B69">
        <f>IFERROR(VLOOKUP($A69,Transformation!$A:$B,2,FALSE), " ")</f>
        <v>69164.721703848598</v>
      </c>
      <c r="C69" t="str">
        <f>IFERROR(VLOOKUP($A69,Transformation!$A:$C,3,FALSE), " ")</f>
        <v>Derived from Hotmaps project housing types per construction period for Sweden, scaled with number of households in NO in  2021 from Eurostat https://doi.org/10.2908/LFST_HHNHTYCH</v>
      </c>
    </row>
    <row r="70" spans="1:3" x14ac:dyDescent="0.2">
      <c r="A70" t="s">
        <v>152</v>
      </c>
      <c r="B70">
        <f>IFERROR(VLOOKUP($A70,Transformation!$A:$B,2,FALSE), " ")</f>
        <v>257405.07311062218</v>
      </c>
      <c r="C70" t="str">
        <f>IFERROR(VLOOKUP($A70,Transformation!$A:$C,3,FALSE), " ")</f>
        <v>Derived from Hotmaps project housing types per construction period for Sweden, scaled with number of households in NO in  2021 from Eurostat https://doi.org/10.2908/LFST_HHNHTYCH</v>
      </c>
    </row>
    <row r="71" spans="1:3" x14ac:dyDescent="0.2">
      <c r="A71" t="s">
        <v>151</v>
      </c>
      <c r="B71">
        <f>IFERROR(VLOOKUP($A71,Transformation!$A:$B,2,FALSE), " ")</f>
        <v>118400.88709610759</v>
      </c>
      <c r="C71" t="str">
        <f>IFERROR(VLOOKUP($A71,Transformation!$A:$C,3,FALSE), " ")</f>
        <v>Derived from Hotmaps project housing types per construction period for Sweden, scaled with number of households in NO in  2021 from Eurostat https://doi.org/10.2908/LFST_HHNHTYCH</v>
      </c>
    </row>
    <row r="72" spans="1:3" x14ac:dyDescent="0.2">
      <c r="A72" t="s">
        <v>150</v>
      </c>
      <c r="B72">
        <f>IFERROR(VLOOKUP($A72,Transformation!$A:$B,2,FALSE), " ")</f>
        <v>48600.99413823073</v>
      </c>
      <c r="C72" t="str">
        <f>IFERROR(VLOOKUP($A72,Transformation!$A:$C,3,FALSE), " ")</f>
        <v>Derived from Hotmaps project housing types per construction period for Sweden, scaled with number of households in NO in  2021 from Eurostat https://doi.org/10.2908/LFST_HHNHTYCH</v>
      </c>
    </row>
    <row r="73" spans="1:3" x14ac:dyDescent="0.2">
      <c r="A73" t="s">
        <v>154</v>
      </c>
      <c r="B73">
        <f>IFERROR(VLOOKUP($A73,Transformation!$A:$B,2,FALSE), " ")</f>
        <v>246741.28148820563</v>
      </c>
      <c r="C73" t="str">
        <f>IFERROR(VLOOKUP($A73,Transformation!$A:$C,3,FALSE), " ")</f>
        <v>Derived from Hotmaps project housing types per construction period for Sweden, scaled with number of households in NO in  2021 from Eurostat https://doi.org/10.2908/LFST_HHNHTYCH</v>
      </c>
    </row>
    <row r="74" spans="1:3" x14ac:dyDescent="0.2">
      <c r="A74" t="s">
        <v>147</v>
      </c>
      <c r="B74">
        <f>IFERROR(VLOOKUP($A74,Transformation!$A:$B,2,FALSE), " ")</f>
        <v>0</v>
      </c>
      <c r="C74" t="str">
        <f>IFERROR(VLOOKUP($A74,Transformation!$A:$C,3,FALSE), " ")</f>
        <v>Derived from Hotmaps project housing types per construction period for Sweden, scaled with number of households in NO in  2021 from Eurostat https://doi.org/10.2908/LFST_HHNHTYCH</v>
      </c>
    </row>
    <row r="75" spans="1:3" x14ac:dyDescent="0.2">
      <c r="A75" t="s">
        <v>146</v>
      </c>
      <c r="B75">
        <f>IFERROR(VLOOKUP($A75,Transformation!$A:$B,2,FALSE), " ")</f>
        <v>0</v>
      </c>
      <c r="C75" t="str">
        <f>IFERROR(VLOOKUP($A75,Transformation!$A:$C,3,FALSE), " ")</f>
        <v>Derived from Hotmaps project housing types per construction period for Sweden, scaled with number of households in NO in  2021 from Eurostat https://doi.org/10.2908/LFST_HHNHTYCH</v>
      </c>
    </row>
    <row r="76" spans="1:3" x14ac:dyDescent="0.2">
      <c r="A76" t="s">
        <v>145</v>
      </c>
      <c r="B76">
        <f>IFERROR(VLOOKUP($A76,Transformation!$A:$B,2,FALSE), " ")</f>
        <v>0</v>
      </c>
      <c r="C76" t="str">
        <f>IFERROR(VLOOKUP($A76,Transformation!$A:$C,3,FALSE), " ")</f>
        <v>Derived from Hotmaps project housing types per construction period for Sweden, scaled with number of households in NO in  2021 from Eurostat https://doi.org/10.2908/LFST_HHNHTYCH</v>
      </c>
    </row>
    <row r="77" spans="1:3" x14ac:dyDescent="0.2">
      <c r="A77" t="s">
        <v>144</v>
      </c>
      <c r="B77">
        <f>IFERROR(VLOOKUP($A77,Transformation!$A:$B,2,FALSE), " ")</f>
        <v>0</v>
      </c>
      <c r="C77" t="str">
        <f>IFERROR(VLOOKUP($A77,Transformation!$A:$C,3,FALSE), " ")</f>
        <v>Derived from Hotmaps project housing types per construction period for Sweden, scaled with number of households in NO in  2021 from Eurostat https://doi.org/10.2908/LFST_HHNHTYCH</v>
      </c>
    </row>
    <row r="78" spans="1:3" x14ac:dyDescent="0.2">
      <c r="A78" t="s">
        <v>148</v>
      </c>
      <c r="B78">
        <f>IFERROR(VLOOKUP($A78,Transformation!$A:$B,2,FALSE), " ")</f>
        <v>0</v>
      </c>
      <c r="C78" t="str">
        <f>IFERROR(VLOOKUP($A78,Transformation!$A:$C,3,FALSE), " ")</f>
        <v>Derived from Hotmaps project housing types per construction period for Sweden, scaled with number of households in NO in  2021 from Eurostat https://doi.org/10.2908/LFST_HHNHTYCH</v>
      </c>
    </row>
    <row r="79" spans="1:3" x14ac:dyDescent="0.2">
      <c r="A79" t="s">
        <v>141</v>
      </c>
      <c r="B79">
        <f>IFERROR(VLOOKUP($A79,Transformation!$A:$B,2,FALSE), " ")</f>
        <v>124735.5492320788</v>
      </c>
      <c r="C79" t="str">
        <f>IFERROR(VLOOKUP($A79,Transformation!$A:$C,3,FALSE), " ")</f>
        <v>Derived from Hotmaps project housing types per construction period for Sweden, scaled with number of households in NO in  2021 from Eurostat https://doi.org/10.2908/LFST_HHNHTYCH</v>
      </c>
    </row>
    <row r="80" spans="1:3" x14ac:dyDescent="0.2">
      <c r="A80" t="s">
        <v>140</v>
      </c>
      <c r="B80">
        <f>IFERROR(VLOOKUP($A80,Transformation!$A:$B,2,FALSE), " ")</f>
        <v>499263.02129172656</v>
      </c>
      <c r="C80" t="str">
        <f>IFERROR(VLOOKUP($A80,Transformation!$A:$C,3,FALSE), " ")</f>
        <v>Derived from Hotmaps project housing types per construction period for Sweden, scaled with number of households in NO in  2021 from Eurostat https://doi.org/10.2908/LFST_HHNHTYCH</v>
      </c>
    </row>
    <row r="81" spans="1:3" x14ac:dyDescent="0.2">
      <c r="A81" t="s">
        <v>139</v>
      </c>
      <c r="B81">
        <f>IFERROR(VLOOKUP($A81,Transformation!$A:$B,2,FALSE), " ")</f>
        <v>511158.5938456069</v>
      </c>
      <c r="C81" t="str">
        <f>IFERROR(VLOOKUP($A81,Transformation!$A:$C,3,FALSE), " ")</f>
        <v>Derived from Hotmaps project housing types per construction period for Sweden, scaled with number of households in NO in  2021 from Eurostat https://doi.org/10.2908/LFST_HHNHTYCH</v>
      </c>
    </row>
    <row r="82" spans="1:3" x14ac:dyDescent="0.2">
      <c r="A82" t="s">
        <v>138</v>
      </c>
      <c r="B82">
        <f>IFERROR(VLOOKUP($A82,Transformation!$A:$B,2,FALSE), " ")</f>
        <v>359985.84564960853</v>
      </c>
      <c r="C82" t="str">
        <f>IFERROR(VLOOKUP($A82,Transformation!$A:$C,3,FALSE), " ")</f>
        <v>Derived from Hotmaps project housing types per construction period for Sweden, scaled with number of households in NO in  2021 from Eurostat https://doi.org/10.2908/LFST_HHNHTYCH</v>
      </c>
    </row>
    <row r="83" spans="1:3" x14ac:dyDescent="0.2">
      <c r="A83" t="s">
        <v>142</v>
      </c>
      <c r="B83">
        <f>IFERROR(VLOOKUP($A83,Transformation!$A:$B,2,FALSE), " ")</f>
        <v>199592.16549405013</v>
      </c>
      <c r="C83" t="str">
        <f>IFERROR(VLOOKUP($A83,Transformation!$A:$C,3,FALSE), " ")</f>
        <v>Derived from Hotmaps project housing types per construction period for Sweden, scaled with number of households in NO in  2021 from Eurostat https://doi.org/10.2908/LFST_HHNHTYCH</v>
      </c>
    </row>
    <row r="84" spans="1:3" x14ac:dyDescent="0.2">
      <c r="A84" t="s">
        <v>336</v>
      </c>
      <c r="B84" t="str">
        <f>IFERROR(VLOOKUP($A84,Transformation!$A:$B,2,FALSE), " ")</f>
        <v xml:space="preserve"> </v>
      </c>
      <c r="C84" t="str">
        <f>IFERROR(VLOOKUP($A84,Transformation!$A:$C,3,FALSE), " ")</f>
        <v xml:space="preserve"> </v>
      </c>
    </row>
    <row r="85" spans="1:3" x14ac:dyDescent="0.2">
      <c r="A85" t="s">
        <v>337</v>
      </c>
      <c r="B85" t="str">
        <f>IFERROR(VLOOKUP($A85,Transformation!$A:$B,2,FALSE), " ")</f>
        <v xml:space="preserve"> </v>
      </c>
      <c r="C85" t="str">
        <f>IFERROR(VLOOKUP($A85,Transformation!$A:$C,3,FALSE), " ")</f>
        <v xml:space="preserve"> </v>
      </c>
    </row>
    <row r="86" spans="1:3" x14ac:dyDescent="0.2">
      <c r="A86" t="s">
        <v>338</v>
      </c>
      <c r="B86" t="str">
        <f>IFERROR(VLOOKUP($A86,Transformation!$A:$B,2,FALSE), " ")</f>
        <v xml:space="preserve"> </v>
      </c>
      <c r="C86" t="str">
        <f>IFERROR(VLOOKUP($A86,Transformation!$A:$C,3,FALSE), " ")</f>
        <v xml:space="preserve"> </v>
      </c>
    </row>
    <row r="87" spans="1:3" x14ac:dyDescent="0.2">
      <c r="A87" t="s">
        <v>339</v>
      </c>
      <c r="B87" t="str">
        <f>IFERROR(VLOOKUP($A87,Transformation!$A:$B,2,FALSE), " ")</f>
        <v xml:space="preserve"> </v>
      </c>
      <c r="C87" t="str">
        <f>IFERROR(VLOOKUP($A87,Transformation!$A:$C,3,FALSE), " ")</f>
        <v xml:space="preserve"> </v>
      </c>
    </row>
    <row r="88" spans="1:3" x14ac:dyDescent="0.2">
      <c r="A88" t="s">
        <v>340</v>
      </c>
      <c r="B88" t="str">
        <f>IFERROR(VLOOKUP($A88,Transformation!$A:$B,2,FALSE), " ")</f>
        <v xml:space="preserve"> </v>
      </c>
      <c r="C88" t="str">
        <f>IFERROR(VLOOKUP($A88,Transformation!$A:$C,3,FALSE), " ")</f>
        <v xml:space="preserve"> </v>
      </c>
    </row>
    <row r="89" spans="1:3" x14ac:dyDescent="0.2">
      <c r="A89" t="s">
        <v>341</v>
      </c>
      <c r="B89" t="str">
        <f>IFERROR(VLOOKUP($A89,Transformation!$A:$B,2,FALSE), " ")</f>
        <v xml:space="preserve"> </v>
      </c>
      <c r="C89" t="str">
        <f>IFERROR(VLOOKUP($A89,Transformation!$A:$C,3,FALSE), " ")</f>
        <v xml:space="preserve"> </v>
      </c>
    </row>
    <row r="90" spans="1:3" x14ac:dyDescent="0.2">
      <c r="A90" t="s">
        <v>342</v>
      </c>
      <c r="B90" t="str">
        <f>IFERROR(VLOOKUP($A90,Transformation!$A:$B,2,FALSE), " ")</f>
        <v xml:space="preserve"> </v>
      </c>
      <c r="C90" t="str">
        <f>IFERROR(VLOOKUP($A90,Transformation!$A:$C,3,FALSE), " ")</f>
        <v xml:space="preserve"> </v>
      </c>
    </row>
    <row r="91" spans="1:3" x14ac:dyDescent="0.2">
      <c r="A91" t="s">
        <v>343</v>
      </c>
      <c r="B91" t="str">
        <f>IFERROR(VLOOKUP($A91,Transformation!$A:$B,2,FALSE), " ")</f>
        <v xml:space="preserve"> </v>
      </c>
      <c r="C91" t="str">
        <f>IFERROR(VLOOKUP($A91,Transformation!$A:$C,3,FALSE), " ")</f>
        <v xml:space="preserve"> </v>
      </c>
    </row>
    <row r="92" spans="1:3" x14ac:dyDescent="0.2">
      <c r="A92" t="s">
        <v>344</v>
      </c>
      <c r="B92" t="str">
        <f>IFERROR(VLOOKUP($A92,Transformation!$A:$B,2,FALSE), " ")</f>
        <v xml:space="preserve"> </v>
      </c>
      <c r="C92" t="str">
        <f>IFERROR(VLOOKUP($A92,Transformation!$A:$C,3,FALSE), " ")</f>
        <v xml:space="preserve"> </v>
      </c>
    </row>
    <row r="93" spans="1:3" x14ac:dyDescent="0.2">
      <c r="A93" t="s">
        <v>345</v>
      </c>
      <c r="B93" t="str">
        <f>IFERROR(VLOOKUP($A93,Transformation!$A:$B,2,FALSE), " ")</f>
        <v xml:space="preserve"> </v>
      </c>
      <c r="C93" t="str">
        <f>IFERROR(VLOOKUP($A93,Transformation!$A:$C,3,FALSE), " ")</f>
        <v xml:space="preserve"> </v>
      </c>
    </row>
    <row r="94" spans="1:3" x14ac:dyDescent="0.2">
      <c r="A94" t="s">
        <v>346</v>
      </c>
      <c r="B94" t="str">
        <f>IFERROR(VLOOKUP($A94,Transformation!$A:$B,2,FALSE), " ")</f>
        <v xml:space="preserve"> </v>
      </c>
      <c r="C94" t="str">
        <f>IFERROR(VLOOKUP($A94,Transformation!$A:$C,3,FALSE), " ")</f>
        <v xml:space="preserve"> </v>
      </c>
    </row>
    <row r="95" spans="1:3" x14ac:dyDescent="0.2">
      <c r="A95" t="s">
        <v>347</v>
      </c>
      <c r="B95" t="str">
        <f>IFERROR(VLOOKUP($A95,Transformation!$A:$B,2,FALSE), " ")</f>
        <v xml:space="preserve"> </v>
      </c>
      <c r="C95" t="str">
        <f>IFERROR(VLOOKUP($A95,Transformation!$A:$C,3,FALSE), " ")</f>
        <v xml:space="preserve"> </v>
      </c>
    </row>
    <row r="96" spans="1:3" x14ac:dyDescent="0.2">
      <c r="A96" t="s">
        <v>348</v>
      </c>
      <c r="B96" t="str">
        <f>IFERROR(VLOOKUP($A96,Transformation!$A:$B,2,FALSE), " ")</f>
        <v xml:space="preserve"> </v>
      </c>
      <c r="C96" t="str">
        <f>IFERROR(VLOOKUP($A96,Transformation!$A:$C,3,FALSE), " ")</f>
        <v xml:space="preserve"> </v>
      </c>
    </row>
    <row r="97" spans="1:3" x14ac:dyDescent="0.2">
      <c r="A97" t="s">
        <v>349</v>
      </c>
      <c r="B97" t="str">
        <f>IFERROR(VLOOKUP($A97,Transformation!$A:$B,2,FALSE), " ")</f>
        <v xml:space="preserve"> </v>
      </c>
      <c r="C97" t="str">
        <f>IFERROR(VLOOKUP($A97,Transformation!$A:$C,3,FALSE), " ")</f>
        <v xml:space="preserve"> </v>
      </c>
    </row>
    <row r="98" spans="1:3" x14ac:dyDescent="0.2">
      <c r="A98" t="s">
        <v>350</v>
      </c>
      <c r="B98" t="str">
        <f>IFERROR(VLOOKUP($A98,Transformation!$A:$B,2,FALSE), " ")</f>
        <v xml:space="preserve"> </v>
      </c>
      <c r="C98" t="str">
        <f>IFERROR(VLOOKUP($A98,Transformation!$A:$C,3,FALSE), " ")</f>
        <v xml:space="preserve"> </v>
      </c>
    </row>
    <row r="99" spans="1:3" x14ac:dyDescent="0.2">
      <c r="A99" t="s">
        <v>351</v>
      </c>
      <c r="B99" t="str">
        <f>IFERROR(VLOOKUP($A99,Transformation!$A:$B,2,FALSE), " ")</f>
        <v xml:space="preserve"> </v>
      </c>
      <c r="C99" t="str">
        <f>IFERROR(VLOOKUP($A99,Transformation!$A:$C,3,FALSE), " ")</f>
        <v xml:space="preserve"> </v>
      </c>
    </row>
    <row r="100" spans="1:3" x14ac:dyDescent="0.2">
      <c r="A100" t="s">
        <v>352</v>
      </c>
      <c r="B100" t="str">
        <f>IFERROR(VLOOKUP($A100,Transformation!$A:$B,2,FALSE), " ")</f>
        <v xml:space="preserve"> </v>
      </c>
      <c r="C100" t="str">
        <f>IFERROR(VLOOKUP($A100,Transformation!$A:$C,3,FALSE), " ")</f>
        <v xml:space="preserve"> </v>
      </c>
    </row>
    <row r="101" spans="1:3" x14ac:dyDescent="0.2">
      <c r="A101" t="s">
        <v>353</v>
      </c>
      <c r="B101" t="str">
        <f>IFERROR(VLOOKUP($A101,Transformation!$A:$B,2,FALSE), " ")</f>
        <v xml:space="preserve"> </v>
      </c>
      <c r="C101" t="str">
        <f>IFERROR(VLOOKUP($A101,Transformation!$A:$C,3,FALSE), " ")</f>
        <v xml:space="preserve"> </v>
      </c>
    </row>
    <row r="102" spans="1:3" x14ac:dyDescent="0.2">
      <c r="A102" t="s">
        <v>354</v>
      </c>
      <c r="B102" t="str">
        <f>IFERROR(VLOOKUP($A102,Transformation!$A:$B,2,FALSE), " ")</f>
        <v xml:space="preserve"> </v>
      </c>
      <c r="C102" t="str">
        <f>IFERROR(VLOOKUP($A102,Transformation!$A:$C,3,FALSE), " ")</f>
        <v xml:space="preserve"> </v>
      </c>
    </row>
    <row r="103" spans="1:3" x14ac:dyDescent="0.2">
      <c r="A103" t="s">
        <v>355</v>
      </c>
      <c r="B103" t="str">
        <f>IFERROR(VLOOKUP($A103,Transformation!$A:$B,2,FALSE), " ")</f>
        <v xml:space="preserve"> </v>
      </c>
      <c r="C103" t="str">
        <f>IFERROR(VLOOKUP($A103,Transformation!$A:$C,3,FALSE), " ")</f>
        <v xml:space="preserve"> </v>
      </c>
    </row>
    <row r="104" spans="1:3" x14ac:dyDescent="0.2">
      <c r="A104" t="s">
        <v>356</v>
      </c>
      <c r="B104" t="str">
        <f>IFERROR(VLOOKUP($A104,Transformation!$A:$B,2,FALSE), " ")</f>
        <v xml:space="preserve"> </v>
      </c>
      <c r="C104" t="str">
        <f>IFERROR(VLOOKUP($A104,Transformation!$A:$C,3,FALSE), " ")</f>
        <v xml:space="preserve"> </v>
      </c>
    </row>
    <row r="105" spans="1:3" x14ac:dyDescent="0.2">
      <c r="A105" t="s">
        <v>357</v>
      </c>
      <c r="B105" t="str">
        <f>IFERROR(VLOOKUP($A105,Transformation!$A:$B,2,FALSE), " ")</f>
        <v xml:space="preserve"> </v>
      </c>
      <c r="C105" t="str">
        <f>IFERROR(VLOOKUP($A105,Transformation!$A:$C,3,FALSE), " ")</f>
        <v xml:space="preserve"> </v>
      </c>
    </row>
    <row r="106" spans="1:3" x14ac:dyDescent="0.2">
      <c r="A106" t="s">
        <v>358</v>
      </c>
      <c r="B106" t="str">
        <f>IFERROR(VLOOKUP($A106,Transformation!$A:$B,2,FALSE), " ")</f>
        <v xml:space="preserve"> </v>
      </c>
      <c r="C106" t="str">
        <f>IFERROR(VLOOKUP($A106,Transformation!$A:$C,3,FALSE), " ")</f>
        <v xml:space="preserve"> </v>
      </c>
    </row>
    <row r="107" spans="1:3" x14ac:dyDescent="0.2">
      <c r="A107" t="s">
        <v>359</v>
      </c>
      <c r="B107" t="str">
        <f>IFERROR(VLOOKUP($A107,Transformation!$A:$B,2,FALSE), " ")</f>
        <v xml:space="preserve"> </v>
      </c>
      <c r="C107" t="str">
        <f>IFERROR(VLOOKUP($A107,Transformation!$A:$C,3,FALSE), " ")</f>
        <v xml:space="preserve"> </v>
      </c>
    </row>
    <row r="108" spans="1:3" x14ac:dyDescent="0.2">
      <c r="A108" t="s">
        <v>360</v>
      </c>
      <c r="B108" t="str">
        <f>IFERROR(VLOOKUP($A108,Transformation!$A:$B,2,FALSE), " ")</f>
        <v xml:space="preserve"> </v>
      </c>
      <c r="C108" t="str">
        <f>IFERROR(VLOOKUP($A108,Transformation!$A:$C,3,FALSE), " ")</f>
        <v xml:space="preserve"> </v>
      </c>
    </row>
    <row r="109" spans="1:3" x14ac:dyDescent="0.2">
      <c r="A109" t="s">
        <v>361</v>
      </c>
      <c r="B109" t="str">
        <f>IFERROR(VLOOKUP($A109,Transformation!$A:$B,2,FALSE), " ")</f>
        <v xml:space="preserve"> </v>
      </c>
      <c r="C109" t="str">
        <f>IFERROR(VLOOKUP($A109,Transformation!$A:$C,3,FALSE), " ")</f>
        <v xml:space="preserve"> </v>
      </c>
    </row>
    <row r="110" spans="1:3" x14ac:dyDescent="0.2">
      <c r="A110" t="s">
        <v>362</v>
      </c>
      <c r="B110" t="str">
        <f>IFERROR(VLOOKUP($A110,Transformation!$A:$B,2,FALSE), " ")</f>
        <v xml:space="preserve"> </v>
      </c>
      <c r="C110" t="str">
        <f>IFERROR(VLOOKUP($A110,Transformation!$A:$C,3,FALSE), " ")</f>
        <v xml:space="preserve"> </v>
      </c>
    </row>
    <row r="111" spans="1:3" x14ac:dyDescent="0.2">
      <c r="A111" t="s">
        <v>363</v>
      </c>
      <c r="B111" t="str">
        <f>IFERROR(VLOOKUP($A111,Transformation!$A:$B,2,FALSE), " ")</f>
        <v xml:space="preserve"> </v>
      </c>
      <c r="C111" t="str">
        <f>IFERROR(VLOOKUP($A111,Transformation!$A:$C,3,FALSE), " ")</f>
        <v xml:space="preserve"> </v>
      </c>
    </row>
    <row r="112" spans="1:3" x14ac:dyDescent="0.2">
      <c r="A112" t="s">
        <v>364</v>
      </c>
      <c r="B112" t="str">
        <f>IFERROR(VLOOKUP($A112,Transformation!$A:$B,2,FALSE), " ")</f>
        <v xml:space="preserve"> </v>
      </c>
      <c r="C112" t="str">
        <f>IFERROR(VLOOKUP($A112,Transformation!$A:$C,3,FALSE), " ")</f>
        <v xml:space="preserve"> </v>
      </c>
    </row>
    <row r="113" spans="1:3" x14ac:dyDescent="0.2">
      <c r="A113" t="s">
        <v>365</v>
      </c>
      <c r="B113" t="str">
        <f>IFERROR(VLOOKUP($A113,Transformation!$A:$B,2,FALSE), " ")</f>
        <v xml:space="preserve"> </v>
      </c>
      <c r="C113" t="str">
        <f>IFERROR(VLOOKUP($A113,Transformation!$A:$C,3,FALSE), " ")</f>
        <v xml:space="preserve"> </v>
      </c>
    </row>
    <row r="114" spans="1:3" x14ac:dyDescent="0.2">
      <c r="A114" t="s">
        <v>366</v>
      </c>
      <c r="B114" t="str">
        <f>IFERROR(VLOOKUP($A114,Transformation!$A:$B,2,FALSE), " ")</f>
        <v xml:space="preserve"> </v>
      </c>
      <c r="C114" t="str">
        <f>IFERROR(VLOOKUP($A114,Transformation!$A:$C,3,FALSE), " ")</f>
        <v xml:space="preserve"> </v>
      </c>
    </row>
    <row r="115" spans="1:3" x14ac:dyDescent="0.2">
      <c r="A115" t="s">
        <v>367</v>
      </c>
      <c r="B115" t="str">
        <f>IFERROR(VLOOKUP($A115,Transformation!$A:$B,2,FALSE), " ")</f>
        <v xml:space="preserve"> </v>
      </c>
      <c r="C115" t="str">
        <f>IFERROR(VLOOKUP($A115,Transformation!$A:$C,3,FALSE), " ")</f>
        <v xml:space="preserve"> </v>
      </c>
    </row>
    <row r="116" spans="1:3" x14ac:dyDescent="0.2">
      <c r="A116" t="s">
        <v>368</v>
      </c>
      <c r="B116" t="str">
        <f>IFERROR(VLOOKUP($A116,Transformation!$A:$B,2,FALSE), " ")</f>
        <v xml:space="preserve"> </v>
      </c>
      <c r="C116" t="str">
        <f>IFERROR(VLOOKUP($A116,Transformation!$A:$C,3,FALSE), " ")</f>
        <v xml:space="preserve"> </v>
      </c>
    </row>
    <row r="117" spans="1:3" x14ac:dyDescent="0.2">
      <c r="A117" t="s">
        <v>369</v>
      </c>
      <c r="B117" t="str">
        <f>IFERROR(VLOOKUP($A117,Transformation!$A:$B,2,FALSE), " ")</f>
        <v xml:space="preserve"> </v>
      </c>
      <c r="C117" t="str">
        <f>IFERROR(VLOOKUP($A117,Transformation!$A:$C,3,FALSE), " ")</f>
        <v xml:space="preserve"> </v>
      </c>
    </row>
    <row r="118" spans="1:3" x14ac:dyDescent="0.2">
      <c r="A118" t="s">
        <v>370</v>
      </c>
      <c r="B118" t="str">
        <f>IFERROR(VLOOKUP($A118,Transformation!$A:$B,2,FALSE), " ")</f>
        <v xml:space="preserve"> </v>
      </c>
      <c r="C118" t="str">
        <f>IFERROR(VLOOKUP($A118,Transformation!$A:$C,3,FALSE), " ")</f>
        <v xml:space="preserve"> </v>
      </c>
    </row>
    <row r="119" spans="1:3" x14ac:dyDescent="0.2">
      <c r="A119" t="s">
        <v>371</v>
      </c>
      <c r="B119" t="str">
        <f>IFERROR(VLOOKUP($A119,Transformation!$A:$B,2,FALSE), " ")</f>
        <v xml:space="preserve"> </v>
      </c>
      <c r="C119" t="str">
        <f>IFERROR(VLOOKUP($A119,Transformation!$A:$C,3,FALSE), " ")</f>
        <v xml:space="preserve"> </v>
      </c>
    </row>
    <row r="120" spans="1:3" x14ac:dyDescent="0.2">
      <c r="A120" t="s">
        <v>372</v>
      </c>
      <c r="B120" t="str">
        <f>IFERROR(VLOOKUP($A120,Transformation!$A:$B,2,FALSE), " ")</f>
        <v xml:space="preserve"> </v>
      </c>
      <c r="C120" t="str">
        <f>IFERROR(VLOOKUP($A120,Transformation!$A:$C,3,FALSE), " ")</f>
        <v xml:space="preserve"> </v>
      </c>
    </row>
    <row r="121" spans="1:3" x14ac:dyDescent="0.2">
      <c r="A121" t="s">
        <v>373</v>
      </c>
      <c r="B121" t="str">
        <f>IFERROR(VLOOKUP($A121,Transformation!$A:$B,2,FALSE), " ")</f>
        <v xml:space="preserve"> </v>
      </c>
      <c r="C121" t="str">
        <f>IFERROR(VLOOKUP($A121,Transformation!$A:$C,3,FALSE), " ")</f>
        <v xml:space="preserve"> </v>
      </c>
    </row>
    <row r="122" spans="1:3" x14ac:dyDescent="0.2">
      <c r="A122" t="s">
        <v>374</v>
      </c>
      <c r="B122" t="str">
        <f>IFERROR(VLOOKUP($A122,Transformation!$A:$B,2,FALSE), " ")</f>
        <v xml:space="preserve"> </v>
      </c>
      <c r="C122" t="str">
        <f>IFERROR(VLOOKUP($A122,Transformation!$A:$C,3,FALSE), " ")</f>
        <v xml:space="preserve"> </v>
      </c>
    </row>
    <row r="123" spans="1:3" x14ac:dyDescent="0.2">
      <c r="A123" t="s">
        <v>375</v>
      </c>
      <c r="B123" t="str">
        <f>IFERROR(VLOOKUP($A123,Transformation!$A:$B,2,FALSE), " ")</f>
        <v xml:space="preserve"> </v>
      </c>
      <c r="C123" t="str">
        <f>IFERROR(VLOOKUP($A123,Transformation!$A:$C,3,FALSE), " ")</f>
        <v xml:space="preserve"> </v>
      </c>
    </row>
    <row r="124" spans="1:3" x14ac:dyDescent="0.2">
      <c r="A124" t="s">
        <v>376</v>
      </c>
      <c r="B124" t="str">
        <f>IFERROR(VLOOKUP($A124,Transformation!$A:$B,2,FALSE), " ")</f>
        <v xml:space="preserve"> </v>
      </c>
      <c r="C124" t="str">
        <f>IFERROR(VLOOKUP($A124,Transformation!$A:$C,3,FALSE), " ")</f>
        <v xml:space="preserve"> </v>
      </c>
    </row>
    <row r="125" spans="1:3" x14ac:dyDescent="0.2">
      <c r="A125" t="s">
        <v>377</v>
      </c>
      <c r="B125" t="str">
        <f>IFERROR(VLOOKUP($A125,Transformation!$A:$B,2,FALSE), " ")</f>
        <v xml:space="preserve"> </v>
      </c>
      <c r="C125" t="str">
        <f>IFERROR(VLOOKUP($A125,Transformation!$A:$C,3,FALSE), " ")</f>
        <v xml:space="preserve"> </v>
      </c>
    </row>
    <row r="126" spans="1:3" x14ac:dyDescent="0.2">
      <c r="A126" t="s">
        <v>378</v>
      </c>
      <c r="B126" t="str">
        <f>IFERROR(VLOOKUP($A126,Transformation!$A:$B,2,FALSE), " ")</f>
        <v xml:space="preserve"> </v>
      </c>
      <c r="C126" t="str">
        <f>IFERROR(VLOOKUP($A126,Transformation!$A:$C,3,FALSE), " ")</f>
        <v xml:space="preserve"> </v>
      </c>
    </row>
    <row r="127" spans="1:3" x14ac:dyDescent="0.2">
      <c r="A127" t="s">
        <v>379</v>
      </c>
      <c r="B127" t="str">
        <f>IFERROR(VLOOKUP($A127,Transformation!$A:$B,2,FALSE), " ")</f>
        <v xml:space="preserve"> </v>
      </c>
      <c r="C127" t="str">
        <f>IFERROR(VLOOKUP($A127,Transformation!$A:$C,3,FALSE), " ")</f>
        <v xml:space="preserve"> </v>
      </c>
    </row>
    <row r="128" spans="1:3" x14ac:dyDescent="0.2">
      <c r="A128" t="s">
        <v>380</v>
      </c>
      <c r="B128" t="str">
        <f>IFERROR(VLOOKUP($A128,Transformation!$A:$B,2,FALSE), " ")</f>
        <v xml:space="preserve"> </v>
      </c>
      <c r="C128" t="str">
        <f>IFERROR(VLOOKUP($A128,Transformation!$A:$C,3,FALSE), " 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AD27-5034-BF4E-B07D-9DE1FADF732F}">
  <dimension ref="A1:C80"/>
  <sheetViews>
    <sheetView workbookViewId="0">
      <selection activeCell="C45" sqref="C45:C64"/>
    </sheetView>
  </sheetViews>
  <sheetFormatPr baseColWidth="10" defaultRowHeight="16" x14ac:dyDescent="0.2"/>
  <cols>
    <col min="1" max="1" width="121.1640625" bestFit="1" customWidth="1"/>
    <col min="2" max="2" width="12.1640625" bestFit="1" customWidth="1"/>
  </cols>
  <sheetData>
    <row r="1" spans="1:3" x14ac:dyDescent="0.2">
      <c r="A1" t="s">
        <v>273</v>
      </c>
      <c r="B1" t="s">
        <v>316</v>
      </c>
      <c r="C1" t="s">
        <v>317</v>
      </c>
    </row>
    <row r="2" spans="1:3" x14ac:dyDescent="0.2">
      <c r="A2" s="51" t="s">
        <v>16</v>
      </c>
      <c r="B2">
        <f>Residences!C4</f>
        <v>0.12511500744684953</v>
      </c>
      <c r="C2" t="s">
        <v>313</v>
      </c>
    </row>
    <row r="3" spans="1:3" x14ac:dyDescent="0.2">
      <c r="A3" s="51" t="s">
        <v>19</v>
      </c>
      <c r="B3">
        <f>Residences!C5</f>
        <v>1.9077884526405468E-2</v>
      </c>
      <c r="C3" t="s">
        <v>313</v>
      </c>
    </row>
    <row r="4" spans="1:3" x14ac:dyDescent="0.2">
      <c r="A4" s="51" t="s">
        <v>20</v>
      </c>
      <c r="B4">
        <f>Residences!C6</f>
        <v>0.12156327005845442</v>
      </c>
      <c r="C4" t="s">
        <v>313</v>
      </c>
    </row>
    <row r="5" spans="1:3" x14ac:dyDescent="0.2">
      <c r="A5" s="51" t="s">
        <v>22</v>
      </c>
      <c r="B5">
        <f>Residences!C7</f>
        <v>3.2726795156928605E-2</v>
      </c>
      <c r="C5" t="s">
        <v>313</v>
      </c>
    </row>
    <row r="6" spans="1:3" x14ac:dyDescent="0.2">
      <c r="A6" s="51" t="s">
        <v>24</v>
      </c>
      <c r="B6">
        <f>Residences!C8</f>
        <v>0.15562428724179772</v>
      </c>
      <c r="C6" t="s">
        <v>313</v>
      </c>
    </row>
    <row r="7" spans="1:3" x14ac:dyDescent="0.2">
      <c r="A7" s="51" t="s">
        <v>27</v>
      </c>
      <c r="B7">
        <f>Residences!C9</f>
        <v>0.54589275556956429</v>
      </c>
      <c r="C7" t="s">
        <v>313</v>
      </c>
    </row>
    <row r="8" spans="1:3" x14ac:dyDescent="0.2">
      <c r="A8" s="51" t="s">
        <v>31</v>
      </c>
      <c r="B8">
        <f>Residences!C12</f>
        <v>5.8675768982949648E-2</v>
      </c>
      <c r="C8" t="s">
        <v>313</v>
      </c>
    </row>
    <row r="9" spans="1:3" x14ac:dyDescent="0.2">
      <c r="A9" s="51" t="s">
        <v>32</v>
      </c>
      <c r="B9">
        <f>Residences!C13</f>
        <v>0.18962930238280215</v>
      </c>
      <c r="C9" t="s">
        <v>313</v>
      </c>
    </row>
    <row r="10" spans="1:3" x14ac:dyDescent="0.2">
      <c r="A10" s="51" t="s">
        <v>33</v>
      </c>
      <c r="B10">
        <f>Residences!C14</f>
        <v>0.75169492863424825</v>
      </c>
      <c r="C10" t="s">
        <v>313</v>
      </c>
    </row>
    <row r="11" spans="1:3" x14ac:dyDescent="0.2">
      <c r="A11" s="51" t="s">
        <v>34</v>
      </c>
      <c r="B11">
        <f>Residences!C15</f>
        <v>0</v>
      </c>
      <c r="C11" t="s">
        <v>313</v>
      </c>
    </row>
    <row r="12" spans="1:3" x14ac:dyDescent="0.2">
      <c r="A12" s="51" t="s">
        <v>38</v>
      </c>
      <c r="B12">
        <f>Residences!C18</f>
        <v>0.22587629800288919</v>
      </c>
      <c r="C12" t="s">
        <v>313</v>
      </c>
    </row>
    <row r="13" spans="1:3" x14ac:dyDescent="0.2">
      <c r="A13" s="51" t="s">
        <v>39</v>
      </c>
      <c r="B13">
        <f>Residences!C19</f>
        <v>0.77412370199711078</v>
      </c>
      <c r="C13" t="s">
        <v>313</v>
      </c>
    </row>
    <row r="14" spans="1:3" x14ac:dyDescent="0.2">
      <c r="A14" s="51" t="s">
        <v>43</v>
      </c>
      <c r="B14">
        <f>Residences!C22</f>
        <v>6.0235527750498279E-2</v>
      </c>
      <c r="C14" t="s">
        <v>313</v>
      </c>
    </row>
    <row r="15" spans="1:3" x14ac:dyDescent="0.2">
      <c r="A15" s="51" t="s">
        <v>44</v>
      </c>
      <c r="B15">
        <f>Residences!C23</f>
        <v>0.92721507573626316</v>
      </c>
      <c r="C15" t="s">
        <v>313</v>
      </c>
    </row>
    <row r="16" spans="1:3" x14ac:dyDescent="0.2">
      <c r="A16" s="51" t="s">
        <v>45</v>
      </c>
      <c r="B16">
        <f>Residences!C24</f>
        <v>1.2549396513238489E-2</v>
      </c>
      <c r="C16" t="s">
        <v>313</v>
      </c>
    </row>
    <row r="17" spans="1:3" x14ac:dyDescent="0.2">
      <c r="A17" s="51" t="s">
        <v>49</v>
      </c>
      <c r="B17">
        <f>Residences!C27</f>
        <v>0.15741418607298524</v>
      </c>
      <c r="C17" t="s">
        <v>313</v>
      </c>
    </row>
    <row r="18" spans="1:3" x14ac:dyDescent="0.2">
      <c r="A18" s="51" t="s">
        <v>50</v>
      </c>
      <c r="B18">
        <f>Residences!C28</f>
        <v>0.8425858139270147</v>
      </c>
      <c r="C18" t="s">
        <v>313</v>
      </c>
    </row>
    <row r="19" spans="1:3" x14ac:dyDescent="0.2">
      <c r="A19" s="51" t="s">
        <v>54</v>
      </c>
      <c r="B19">
        <f>Residences!C31</f>
        <v>7.7536628886746756E-2</v>
      </c>
      <c r="C19" t="s">
        <v>313</v>
      </c>
    </row>
    <row r="20" spans="1:3" x14ac:dyDescent="0.2">
      <c r="A20" s="51" t="s">
        <v>55</v>
      </c>
      <c r="B20">
        <f>Residences!C32</f>
        <v>0.92246337111325327</v>
      </c>
      <c r="C20" t="s">
        <v>313</v>
      </c>
    </row>
    <row r="21" spans="1:3" x14ac:dyDescent="0.2">
      <c r="A21" s="51" t="s">
        <v>63</v>
      </c>
      <c r="B21">
        <f>Residences!C35</f>
        <v>0.96</v>
      </c>
      <c r="C21" t="s">
        <v>222</v>
      </c>
    </row>
    <row r="22" spans="1:3" x14ac:dyDescent="0.2">
      <c r="A22" s="51" t="s">
        <v>66</v>
      </c>
      <c r="B22">
        <f>Residences!C36</f>
        <v>0.04</v>
      </c>
      <c r="C22" t="s">
        <v>222</v>
      </c>
    </row>
    <row r="23" spans="1:3" x14ac:dyDescent="0.2">
      <c r="A23" s="51" t="s">
        <v>68</v>
      </c>
      <c r="B23">
        <f>Residences!C37</f>
        <v>0</v>
      </c>
      <c r="C23" t="s">
        <v>222</v>
      </c>
    </row>
    <row r="24" spans="1:3" x14ac:dyDescent="0.2">
      <c r="A24" s="51" t="s">
        <v>73</v>
      </c>
      <c r="B24">
        <f>Residences!C40</f>
        <v>0.74999569508561681</v>
      </c>
      <c r="C24" t="s">
        <v>222</v>
      </c>
    </row>
    <row r="25" spans="1:3" x14ac:dyDescent="0.2">
      <c r="A25" s="51" t="s">
        <v>75</v>
      </c>
      <c r="B25">
        <f>Residences!C41</f>
        <v>0.2330949433239603</v>
      </c>
      <c r="C25" t="s">
        <v>222</v>
      </c>
    </row>
    <row r="26" spans="1:3" x14ac:dyDescent="0.2">
      <c r="A26" s="51" t="s">
        <v>77</v>
      </c>
      <c r="B26">
        <f>Residences!C42</f>
        <v>0</v>
      </c>
      <c r="C26" t="s">
        <v>222</v>
      </c>
    </row>
    <row r="27" spans="1:3" x14ac:dyDescent="0.2">
      <c r="A27" s="51" t="s">
        <v>79</v>
      </c>
      <c r="B27">
        <f>Residences!C43</f>
        <v>1.6909361590422844E-2</v>
      </c>
      <c r="C27" t="s">
        <v>222</v>
      </c>
    </row>
    <row r="28" spans="1:3" x14ac:dyDescent="0.2">
      <c r="A28" s="51" t="s">
        <v>84</v>
      </c>
      <c r="B28">
        <f>Residences!C46</f>
        <v>0.71</v>
      </c>
      <c r="C28" t="s">
        <v>222</v>
      </c>
    </row>
    <row r="29" spans="1:3" x14ac:dyDescent="0.2">
      <c r="A29" s="51" t="s">
        <v>86</v>
      </c>
      <c r="B29">
        <f>Residences!C47</f>
        <v>0.19</v>
      </c>
      <c r="C29" t="s">
        <v>222</v>
      </c>
    </row>
    <row r="30" spans="1:3" x14ac:dyDescent="0.2">
      <c r="A30" s="52" t="s">
        <v>88</v>
      </c>
      <c r="B30">
        <f>Residences!C48</f>
        <v>0.1</v>
      </c>
      <c r="C30" t="s">
        <v>222</v>
      </c>
    </row>
    <row r="31" spans="1:3" x14ac:dyDescent="0.2">
      <c r="A31" s="51" t="s">
        <v>93</v>
      </c>
      <c r="B31">
        <f>Residences!C51</f>
        <v>0.83</v>
      </c>
      <c r="C31" t="s">
        <v>222</v>
      </c>
    </row>
    <row r="32" spans="1:3" x14ac:dyDescent="0.2">
      <c r="A32" s="51" t="s">
        <v>95</v>
      </c>
      <c r="B32">
        <f>Residences!C52</f>
        <v>0.16</v>
      </c>
      <c r="C32" t="s">
        <v>222</v>
      </c>
    </row>
    <row r="33" spans="1:3" x14ac:dyDescent="0.2">
      <c r="A33" s="51" t="s">
        <v>97</v>
      </c>
      <c r="B33">
        <f>Residences!C53</f>
        <v>0.01</v>
      </c>
      <c r="C33" t="s">
        <v>222</v>
      </c>
    </row>
    <row r="34" spans="1:3" x14ac:dyDescent="0.2">
      <c r="A34" s="51" t="s">
        <v>102</v>
      </c>
      <c r="B34">
        <f>Residences!C56</f>
        <v>7.320242439168477E-2</v>
      </c>
      <c r="C34" t="s">
        <v>222</v>
      </c>
    </row>
    <row r="35" spans="1:3" x14ac:dyDescent="0.2">
      <c r="A35" s="51" t="s">
        <v>104</v>
      </c>
      <c r="B35">
        <f>Residences!C57</f>
        <v>8.8592046109937095E-2</v>
      </c>
      <c r="C35" t="s">
        <v>222</v>
      </c>
    </row>
    <row r="36" spans="1:3" x14ac:dyDescent="0.2">
      <c r="A36" s="51" t="s">
        <v>106</v>
      </c>
      <c r="B36">
        <f>Residences!C58</f>
        <v>6.5878991464695211E-2</v>
      </c>
      <c r="C36" t="s">
        <v>222</v>
      </c>
    </row>
    <row r="37" spans="1:3" x14ac:dyDescent="0.2">
      <c r="A37" s="51" t="s">
        <v>108</v>
      </c>
      <c r="B37">
        <f>Residences!C59</f>
        <v>0.26444486168913672</v>
      </c>
      <c r="C37" t="s">
        <v>222</v>
      </c>
    </row>
    <row r="38" spans="1:3" x14ac:dyDescent="0.2">
      <c r="A38" s="51" t="s">
        <v>110</v>
      </c>
      <c r="B38">
        <f>Residences!C60</f>
        <v>0.2973564303756111</v>
      </c>
      <c r="C38" t="s">
        <v>222</v>
      </c>
    </row>
    <row r="39" spans="1:3" x14ac:dyDescent="0.2">
      <c r="A39" s="51" t="s">
        <v>112</v>
      </c>
      <c r="B39">
        <f>Residences!C61</f>
        <v>7.0000000000000007E-2</v>
      </c>
      <c r="C39" t="s">
        <v>222</v>
      </c>
    </row>
    <row r="40" spans="1:3" x14ac:dyDescent="0.2">
      <c r="A40" s="51" t="s">
        <v>114</v>
      </c>
      <c r="B40">
        <f>Residences!C62</f>
        <v>9.4440897085647513E-2</v>
      </c>
      <c r="C40" t="s">
        <v>222</v>
      </c>
    </row>
    <row r="41" spans="1:3" x14ac:dyDescent="0.2">
      <c r="A41" s="51" t="s">
        <v>116</v>
      </c>
      <c r="B41">
        <f>Residences!C63</f>
        <v>4.6084348883287468E-2</v>
      </c>
      <c r="C41" t="s">
        <v>222</v>
      </c>
    </row>
    <row r="42" spans="1:3" x14ac:dyDescent="0.2">
      <c r="A42" s="51" t="s">
        <v>121</v>
      </c>
      <c r="B42">
        <f>Residences!C66</f>
        <v>0.98</v>
      </c>
      <c r="C42" t="s">
        <v>222</v>
      </c>
    </row>
    <row r="43" spans="1:3" x14ac:dyDescent="0.2">
      <c r="A43" s="51" t="s">
        <v>122</v>
      </c>
      <c r="B43">
        <f>Residences!C67</f>
        <v>0.02</v>
      </c>
      <c r="C43" t="s">
        <v>222</v>
      </c>
    </row>
    <row r="44" spans="1:3" x14ac:dyDescent="0.2">
      <c r="A44" s="51" t="s">
        <v>123</v>
      </c>
      <c r="B44">
        <f>Residences!C68</f>
        <v>0</v>
      </c>
      <c r="C44" t="s">
        <v>222</v>
      </c>
    </row>
    <row r="45" spans="1:3" x14ac:dyDescent="0.2">
      <c r="A45" s="51" t="s">
        <v>128</v>
      </c>
      <c r="B45">
        <f>Residences!C71</f>
        <v>19016.058039132618</v>
      </c>
      <c r="C45" t="s">
        <v>382</v>
      </c>
    </row>
    <row r="46" spans="1:3" x14ac:dyDescent="0.2">
      <c r="A46" s="51" t="s">
        <v>130</v>
      </c>
      <c r="B46">
        <f>Residences!C72</f>
        <v>69536.043291568538</v>
      </c>
      <c r="C46" t="s">
        <v>382</v>
      </c>
    </row>
    <row r="47" spans="1:3" x14ac:dyDescent="0.2">
      <c r="A47" s="51" t="s">
        <v>132</v>
      </c>
      <c r="B47">
        <f>Residences!C73</f>
        <v>101008.8727512175</v>
      </c>
      <c r="C47" t="s">
        <v>382</v>
      </c>
    </row>
    <row r="48" spans="1:3" x14ac:dyDescent="0.2">
      <c r="A48" s="51" t="s">
        <v>134</v>
      </c>
      <c r="B48">
        <f>Residences!C74</f>
        <v>24356.702696065589</v>
      </c>
      <c r="C48" t="s">
        <v>382</v>
      </c>
    </row>
    <row r="49" spans="1:3" x14ac:dyDescent="0.2">
      <c r="A49" s="51" t="s">
        <v>136</v>
      </c>
      <c r="B49">
        <f>Residences!C75</f>
        <v>182196.63389666268</v>
      </c>
      <c r="C49" t="s">
        <v>382</v>
      </c>
    </row>
    <row r="50" spans="1:3" x14ac:dyDescent="0.2">
      <c r="A50" s="51" t="s">
        <v>138</v>
      </c>
      <c r="B50">
        <f>Residences!C77</f>
        <v>359985.84564960853</v>
      </c>
      <c r="C50" t="s">
        <v>382</v>
      </c>
    </row>
    <row r="51" spans="1:3" x14ac:dyDescent="0.2">
      <c r="A51" s="51" t="s">
        <v>139</v>
      </c>
      <c r="B51">
        <f>Residences!C78</f>
        <v>511158.5938456069</v>
      </c>
      <c r="C51" t="s">
        <v>382</v>
      </c>
    </row>
    <row r="52" spans="1:3" x14ac:dyDescent="0.2">
      <c r="A52" s="51" t="s">
        <v>140</v>
      </c>
      <c r="B52">
        <f>Residences!C79</f>
        <v>499263.02129172656</v>
      </c>
      <c r="C52" t="s">
        <v>382</v>
      </c>
    </row>
    <row r="53" spans="1:3" x14ac:dyDescent="0.2">
      <c r="A53" s="51" t="s">
        <v>141</v>
      </c>
      <c r="B53">
        <f>Residences!C80</f>
        <v>124735.5492320788</v>
      </c>
      <c r="C53" t="s">
        <v>382</v>
      </c>
    </row>
    <row r="54" spans="1:3" x14ac:dyDescent="0.2">
      <c r="A54" s="51" t="s">
        <v>142</v>
      </c>
      <c r="B54">
        <f>Residences!C81</f>
        <v>199592.16549405013</v>
      </c>
      <c r="C54" t="s">
        <v>382</v>
      </c>
    </row>
    <row r="55" spans="1:3" x14ac:dyDescent="0.2">
      <c r="A55" s="51" t="s">
        <v>144</v>
      </c>
      <c r="B55">
        <f>Residences!C83</f>
        <v>0</v>
      </c>
      <c r="C55" t="s">
        <v>382</v>
      </c>
    </row>
    <row r="56" spans="1:3" x14ac:dyDescent="0.2">
      <c r="A56" s="51" t="s">
        <v>145</v>
      </c>
      <c r="B56">
        <f>Residences!C84</f>
        <v>0</v>
      </c>
      <c r="C56" t="s">
        <v>382</v>
      </c>
    </row>
    <row r="57" spans="1:3" x14ac:dyDescent="0.2">
      <c r="A57" s="51" t="s">
        <v>146</v>
      </c>
      <c r="B57">
        <f>Residences!C85</f>
        <v>0</v>
      </c>
      <c r="C57" t="s">
        <v>382</v>
      </c>
    </row>
    <row r="58" spans="1:3" x14ac:dyDescent="0.2">
      <c r="A58" s="51" t="s">
        <v>147</v>
      </c>
      <c r="B58">
        <f>Residences!C86</f>
        <v>0</v>
      </c>
      <c r="C58" t="s">
        <v>382</v>
      </c>
    </row>
    <row r="59" spans="1:3" x14ac:dyDescent="0.2">
      <c r="A59" s="51" t="s">
        <v>148</v>
      </c>
      <c r="B59">
        <f>Residences!C87</f>
        <v>0</v>
      </c>
      <c r="C59" t="s">
        <v>382</v>
      </c>
    </row>
    <row r="60" spans="1:3" x14ac:dyDescent="0.2">
      <c r="A60" s="51" t="s">
        <v>150</v>
      </c>
      <c r="B60">
        <f>Residences!C89</f>
        <v>48600.99413823073</v>
      </c>
      <c r="C60" t="s">
        <v>382</v>
      </c>
    </row>
    <row r="61" spans="1:3" x14ac:dyDescent="0.2">
      <c r="A61" s="51" t="s">
        <v>151</v>
      </c>
      <c r="B61">
        <f>Residences!C90</f>
        <v>118400.88709610759</v>
      </c>
      <c r="C61" t="s">
        <v>382</v>
      </c>
    </row>
    <row r="62" spans="1:3" x14ac:dyDescent="0.2">
      <c r="A62" s="51" t="s">
        <v>152</v>
      </c>
      <c r="B62">
        <f>Residences!C91</f>
        <v>257405.07311062218</v>
      </c>
      <c r="C62" t="s">
        <v>382</v>
      </c>
    </row>
    <row r="63" spans="1:3" x14ac:dyDescent="0.2">
      <c r="A63" s="51" t="s">
        <v>153</v>
      </c>
      <c r="B63">
        <f>Residences!C92</f>
        <v>69164.721703848598</v>
      </c>
      <c r="C63" t="s">
        <v>382</v>
      </c>
    </row>
    <row r="64" spans="1:3" x14ac:dyDescent="0.2">
      <c r="A64" s="51" t="s">
        <v>154</v>
      </c>
      <c r="B64">
        <f>Residences!C93</f>
        <v>246741.28148820563</v>
      </c>
      <c r="C64" t="s">
        <v>382</v>
      </c>
    </row>
    <row r="65" spans="1:1" x14ac:dyDescent="0.2">
      <c r="A65" s="51"/>
    </row>
    <row r="66" spans="1:1" x14ac:dyDescent="0.2">
      <c r="A66" s="51"/>
    </row>
    <row r="67" spans="1:1" x14ac:dyDescent="0.2">
      <c r="A67" s="51"/>
    </row>
    <row r="68" spans="1:1" x14ac:dyDescent="0.2">
      <c r="A68" s="51"/>
    </row>
    <row r="69" spans="1:1" x14ac:dyDescent="0.2">
      <c r="A69" s="51"/>
    </row>
    <row r="70" spans="1:1" x14ac:dyDescent="0.2">
      <c r="A70" s="51"/>
    </row>
    <row r="71" spans="1:1" x14ac:dyDescent="0.2">
      <c r="A71" s="51"/>
    </row>
    <row r="72" spans="1:1" x14ac:dyDescent="0.2">
      <c r="A72" s="51"/>
    </row>
    <row r="73" spans="1:1" x14ac:dyDescent="0.2">
      <c r="A73" s="51"/>
    </row>
    <row r="74" spans="1:1" x14ac:dyDescent="0.2">
      <c r="A74" s="51"/>
    </row>
    <row r="75" spans="1:1" x14ac:dyDescent="0.2">
      <c r="A75" s="51"/>
    </row>
    <row r="76" spans="1:1" x14ac:dyDescent="0.2">
      <c r="A76" s="51"/>
    </row>
    <row r="77" spans="1:1" x14ac:dyDescent="0.2">
      <c r="A77" s="51"/>
    </row>
    <row r="78" spans="1:1" x14ac:dyDescent="0.2">
      <c r="A78" s="51"/>
    </row>
    <row r="79" spans="1:1" x14ac:dyDescent="0.2">
      <c r="A79" s="51"/>
    </row>
    <row r="80" spans="1:1" x14ac:dyDescent="0.2">
      <c r="A80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M109"/>
  <sheetViews>
    <sheetView topLeftCell="A52" zoomScale="68" workbookViewId="0">
      <selection activeCell="H71" sqref="H71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8" width="40.1640625" customWidth="1"/>
    <col min="9" max="9" width="43.83203125" style="1" customWidth="1"/>
    <col min="10" max="10" width="17.83203125" customWidth="1"/>
  </cols>
  <sheetData>
    <row r="1" spans="1:13" s="1" customFormat="1" ht="20" x14ac:dyDescent="0.2">
      <c r="A1" s="16" t="s">
        <v>8</v>
      </c>
      <c r="B1" s="16"/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309</v>
      </c>
      <c r="I1" s="23" t="s">
        <v>9</v>
      </c>
      <c r="J1"/>
    </row>
    <row r="2" spans="1:13" s="1" customFormat="1" ht="34" x14ac:dyDescent="0.2">
      <c r="A2" s="17" t="s">
        <v>10</v>
      </c>
      <c r="B2" s="14"/>
      <c r="C2" s="14"/>
      <c r="D2" s="14"/>
      <c r="E2" s="14" t="s">
        <v>6</v>
      </c>
      <c r="F2" s="14" t="s">
        <v>11</v>
      </c>
      <c r="G2" s="14"/>
      <c r="H2" s="14"/>
      <c r="I2" s="14"/>
      <c r="J2"/>
    </row>
    <row r="3" spans="1:13" s="1" customFormat="1" ht="19" x14ac:dyDescent="0.2">
      <c r="A3" s="15"/>
      <c r="B3" s="20" t="s">
        <v>12</v>
      </c>
      <c r="C3" s="13"/>
      <c r="D3" s="13"/>
      <c r="E3" s="13"/>
      <c r="F3" s="13"/>
      <c r="G3" s="13"/>
      <c r="H3" s="13"/>
      <c r="J3"/>
    </row>
    <row r="4" spans="1:13" s="1" customFormat="1" ht="51" x14ac:dyDescent="0.2">
      <c r="A4" s="15"/>
      <c r="B4" s="19" t="s">
        <v>13</v>
      </c>
      <c r="C4" s="35">
        <f>VLOOKUP($J4,'Existing datasets'!$A$3:$B$22,2,FALSE)</f>
        <v>0.12511500744684953</v>
      </c>
      <c r="D4" s="13" t="s">
        <v>14</v>
      </c>
      <c r="E4" s="13"/>
      <c r="F4" s="13" t="s">
        <v>15</v>
      </c>
      <c r="G4" s="35" t="s">
        <v>288</v>
      </c>
      <c r="H4" s="13" t="s">
        <v>313</v>
      </c>
      <c r="I4" s="10"/>
      <c r="J4" t="s">
        <v>16</v>
      </c>
      <c r="M4" s="34"/>
    </row>
    <row r="5" spans="1:13" s="1" customFormat="1" ht="34" x14ac:dyDescent="0.2">
      <c r="A5" s="15"/>
      <c r="B5" s="19" t="s">
        <v>17</v>
      </c>
      <c r="C5" s="35">
        <f>VLOOKUP($J5,'Existing datasets'!$A$3:$B$22,2,FALSE)</f>
        <v>1.9077884526405468E-2</v>
      </c>
      <c r="D5" s="13" t="s">
        <v>14</v>
      </c>
      <c r="E5" s="13"/>
      <c r="F5" s="13" t="s">
        <v>18</v>
      </c>
      <c r="G5" s="35" t="s">
        <v>288</v>
      </c>
      <c r="H5" s="13"/>
      <c r="I5" s="10"/>
      <c r="J5" t="s">
        <v>19</v>
      </c>
    </row>
    <row r="6" spans="1:13" s="1" customFormat="1" ht="19" x14ac:dyDescent="0.2">
      <c r="A6" s="15"/>
      <c r="B6" s="19" t="s">
        <v>5</v>
      </c>
      <c r="C6" s="35">
        <f>VLOOKUP($J6,'Existing datasets'!$A$3:$B$22,2,FALSE)</f>
        <v>0.12156327005845442</v>
      </c>
      <c r="D6" s="13" t="s">
        <v>14</v>
      </c>
      <c r="E6" s="13"/>
      <c r="F6" s="13"/>
      <c r="G6" s="35" t="s">
        <v>288</v>
      </c>
      <c r="H6" s="13"/>
      <c r="I6" s="10"/>
      <c r="J6" t="s">
        <v>20</v>
      </c>
    </row>
    <row r="7" spans="1:13" s="1" customFormat="1" ht="19" x14ac:dyDescent="0.2">
      <c r="A7" s="15"/>
      <c r="B7" s="19" t="s">
        <v>21</v>
      </c>
      <c r="C7" s="35">
        <f>VLOOKUP($J7,'Existing datasets'!$A$3:$B$22,2,FALSE)</f>
        <v>3.2726795156928605E-2</v>
      </c>
      <c r="D7" s="13" t="s">
        <v>14</v>
      </c>
      <c r="E7" s="13"/>
      <c r="F7" s="13"/>
      <c r="G7" s="35" t="s">
        <v>288</v>
      </c>
      <c r="H7" s="13"/>
      <c r="I7" s="10"/>
      <c r="J7" t="s">
        <v>22</v>
      </c>
    </row>
    <row r="8" spans="1:13" s="1" customFormat="1" ht="19" x14ac:dyDescent="0.2">
      <c r="A8" s="15"/>
      <c r="B8" s="19" t="s">
        <v>23</v>
      </c>
      <c r="C8" s="35">
        <f>VLOOKUP($J8,'Existing datasets'!$A$3:$B$22,2,FALSE)</f>
        <v>0.15562428724179772</v>
      </c>
      <c r="D8" s="13" t="s">
        <v>14</v>
      </c>
      <c r="E8" s="13"/>
      <c r="F8" s="13"/>
      <c r="G8" s="35" t="s">
        <v>288</v>
      </c>
      <c r="H8" s="13"/>
      <c r="I8" s="10"/>
      <c r="J8" t="s">
        <v>24</v>
      </c>
    </row>
    <row r="9" spans="1:13" s="1" customFormat="1" ht="19" x14ac:dyDescent="0.2">
      <c r="A9" s="15"/>
      <c r="B9" s="19" t="s">
        <v>25</v>
      </c>
      <c r="C9" s="35">
        <f>VLOOKUP($J9,'Existing datasets'!$A$3:$B$22,2,FALSE)</f>
        <v>0.54589275556956429</v>
      </c>
      <c r="D9" s="13" t="s">
        <v>14</v>
      </c>
      <c r="E9" s="13"/>
      <c r="F9" s="13" t="s">
        <v>26</v>
      </c>
      <c r="G9" s="35" t="s">
        <v>288</v>
      </c>
      <c r="H9" s="13"/>
      <c r="I9" s="10"/>
      <c r="J9" t="s">
        <v>27</v>
      </c>
    </row>
    <row r="10" spans="1:13" s="1" customFormat="1" ht="19" x14ac:dyDescent="0.2">
      <c r="A10" s="15"/>
      <c r="B10" s="20"/>
      <c r="C10" s="40"/>
      <c r="D10" s="13"/>
      <c r="E10" s="13"/>
      <c r="F10" s="13"/>
      <c r="G10" s="13"/>
      <c r="H10" s="13"/>
      <c r="I10" s="32"/>
      <c r="J10"/>
    </row>
    <row r="11" spans="1:13" s="1" customFormat="1" ht="19" x14ac:dyDescent="0.2">
      <c r="A11" s="15"/>
      <c r="B11" s="20" t="s">
        <v>28</v>
      </c>
      <c r="C11" s="24"/>
      <c r="D11" s="13"/>
      <c r="E11" s="13"/>
      <c r="F11" s="13"/>
      <c r="G11" s="13"/>
      <c r="H11" s="13"/>
      <c r="I11" s="32"/>
      <c r="J11"/>
    </row>
    <row r="12" spans="1:13" s="1" customFormat="1" ht="51" x14ac:dyDescent="0.2">
      <c r="A12" s="15"/>
      <c r="B12" s="19" t="s">
        <v>13</v>
      </c>
      <c r="C12" s="35">
        <f>VLOOKUP($J12,'Existing datasets'!$A$3:$B$22,2,FALSE)</f>
        <v>5.8675768982949648E-2</v>
      </c>
      <c r="D12" s="13" t="s">
        <v>29</v>
      </c>
      <c r="E12" s="13"/>
      <c r="F12" s="13" t="s">
        <v>30</v>
      </c>
      <c r="G12" s="35" t="s">
        <v>288</v>
      </c>
      <c r="H12" s="13"/>
      <c r="I12" s="13"/>
      <c r="J12" t="s">
        <v>31</v>
      </c>
    </row>
    <row r="13" spans="1:13" s="1" customFormat="1" ht="34" x14ac:dyDescent="0.2">
      <c r="A13" s="15"/>
      <c r="B13" s="19" t="s">
        <v>5</v>
      </c>
      <c r="C13" s="35">
        <f>VLOOKUP($J13,'Existing datasets'!$A$3:$B$22,2,FALSE)</f>
        <v>0.18962930238280215</v>
      </c>
      <c r="D13" s="13" t="s">
        <v>29</v>
      </c>
      <c r="E13" s="13"/>
      <c r="F13" s="13" t="s">
        <v>18</v>
      </c>
      <c r="G13" s="35" t="s">
        <v>288</v>
      </c>
      <c r="H13" s="13"/>
      <c r="I13" s="10"/>
      <c r="J13" t="s">
        <v>32</v>
      </c>
    </row>
    <row r="14" spans="1:13" s="1" customFormat="1" ht="19" x14ac:dyDescent="0.2">
      <c r="A14" s="15"/>
      <c r="B14" s="19" t="s">
        <v>23</v>
      </c>
      <c r="C14" s="35">
        <f>VLOOKUP($J14,'Existing datasets'!$A$3:$B$22,2,FALSE)</f>
        <v>0.75169492863424825</v>
      </c>
      <c r="D14" s="13" t="s">
        <v>29</v>
      </c>
      <c r="E14" s="13"/>
      <c r="F14" s="13"/>
      <c r="G14" s="35" t="s">
        <v>288</v>
      </c>
      <c r="H14" s="13"/>
      <c r="I14" s="10"/>
      <c r="J14" t="s">
        <v>33</v>
      </c>
    </row>
    <row r="15" spans="1:13" s="1" customFormat="1" ht="19" x14ac:dyDescent="0.2">
      <c r="A15" s="15"/>
      <c r="B15" s="19" t="s">
        <v>17</v>
      </c>
      <c r="C15" s="35">
        <f>VLOOKUP($J15,'Existing datasets'!$A$3:$B$22,2,FALSE)</f>
        <v>0</v>
      </c>
      <c r="D15" s="13" t="s">
        <v>29</v>
      </c>
      <c r="E15" s="13"/>
      <c r="F15" s="13"/>
      <c r="G15" s="35" t="s">
        <v>288</v>
      </c>
      <c r="H15" s="13"/>
      <c r="I15" s="10"/>
      <c r="J15" t="s">
        <v>34</v>
      </c>
    </row>
    <row r="16" spans="1:13" s="1" customFormat="1" ht="19" x14ac:dyDescent="0.2">
      <c r="A16" s="15"/>
      <c r="B16" s="13"/>
      <c r="C16" s="24"/>
      <c r="D16" s="13"/>
      <c r="E16" s="13"/>
      <c r="F16" s="13"/>
      <c r="G16" s="13"/>
      <c r="H16" s="13"/>
      <c r="J16"/>
    </row>
    <row r="17" spans="1:10" s="1" customFormat="1" ht="19" x14ac:dyDescent="0.2">
      <c r="A17" s="15"/>
      <c r="B17" s="20" t="s">
        <v>35</v>
      </c>
      <c r="C17" s="24"/>
      <c r="D17" s="13"/>
      <c r="E17" s="13"/>
      <c r="F17" s="13"/>
      <c r="G17" s="13"/>
      <c r="H17" s="13"/>
      <c r="J17"/>
    </row>
    <row r="18" spans="1:10" s="1" customFormat="1" ht="51" x14ac:dyDescent="0.2">
      <c r="A18" s="15"/>
      <c r="B18" s="19" t="s">
        <v>5</v>
      </c>
      <c r="C18" s="35">
        <f>VLOOKUP($J18,'Existing datasets'!$A$3:$B$22,2,FALSE)</f>
        <v>0.22587629800288919</v>
      </c>
      <c r="D18" s="13" t="s">
        <v>36</v>
      </c>
      <c r="E18" s="13"/>
      <c r="F18" s="13" t="s">
        <v>37</v>
      </c>
      <c r="G18" s="35" t="s">
        <v>288</v>
      </c>
      <c r="H18" s="13"/>
      <c r="I18" s="10"/>
      <c r="J18" t="s">
        <v>38</v>
      </c>
    </row>
    <row r="19" spans="1:10" s="1" customFormat="1" ht="34" x14ac:dyDescent="0.2">
      <c r="A19" s="15"/>
      <c r="B19" s="19" t="s">
        <v>23</v>
      </c>
      <c r="C19" s="35">
        <f>VLOOKUP($J19,'Existing datasets'!$A$3:$B$22,2,FALSE)</f>
        <v>0.77412370199711078</v>
      </c>
      <c r="D19" s="13" t="s">
        <v>36</v>
      </c>
      <c r="E19" s="13"/>
      <c r="F19" s="13" t="s">
        <v>18</v>
      </c>
      <c r="G19" s="35" t="s">
        <v>288</v>
      </c>
      <c r="H19" s="13"/>
      <c r="I19" s="10"/>
      <c r="J19" t="s">
        <v>39</v>
      </c>
    </row>
    <row r="20" spans="1:10" s="1" customFormat="1" ht="19" x14ac:dyDescent="0.2">
      <c r="A20" s="15"/>
      <c r="B20" s="13"/>
      <c r="C20" s="24"/>
      <c r="D20" s="13"/>
      <c r="E20" s="13"/>
      <c r="F20" s="13"/>
      <c r="G20" s="13"/>
      <c r="H20" s="13"/>
      <c r="J20"/>
    </row>
    <row r="21" spans="1:10" s="1" customFormat="1" ht="19" x14ac:dyDescent="0.2">
      <c r="A21" s="15"/>
      <c r="B21" s="20" t="s">
        <v>40</v>
      </c>
      <c r="C21" s="24"/>
      <c r="D21" s="13"/>
      <c r="E21" s="13"/>
      <c r="F21" s="13"/>
      <c r="G21" s="13"/>
      <c r="H21" s="13"/>
      <c r="J21"/>
    </row>
    <row r="22" spans="1:10" s="1" customFormat="1" ht="51" x14ac:dyDescent="0.2">
      <c r="A22" s="15"/>
      <c r="B22" s="19" t="s">
        <v>5</v>
      </c>
      <c r="C22" s="35">
        <f>VLOOKUP($J22,'Existing datasets'!$A$3:$B$22,2,FALSE)</f>
        <v>6.0235527750498279E-2</v>
      </c>
      <c r="D22" s="13" t="s">
        <v>41</v>
      </c>
      <c r="E22" s="13"/>
      <c r="F22" s="13" t="s">
        <v>42</v>
      </c>
      <c r="G22" s="35" t="s">
        <v>288</v>
      </c>
      <c r="H22" s="13"/>
      <c r="I22" s="10"/>
      <c r="J22" t="s">
        <v>43</v>
      </c>
    </row>
    <row r="23" spans="1:10" s="1" customFormat="1" ht="34" x14ac:dyDescent="0.2">
      <c r="A23" s="15"/>
      <c r="B23" s="19" t="s">
        <v>23</v>
      </c>
      <c r="C23" s="35">
        <f>VLOOKUP($J23,'Existing datasets'!$A$3:$B$22,2,FALSE)</f>
        <v>0.92721507573626316</v>
      </c>
      <c r="D23" s="13" t="s">
        <v>41</v>
      </c>
      <c r="E23" s="13"/>
      <c r="F23" s="13" t="s">
        <v>18</v>
      </c>
      <c r="G23" s="35" t="s">
        <v>288</v>
      </c>
      <c r="H23" s="13"/>
      <c r="I23" s="10"/>
      <c r="J23" t="s">
        <v>44</v>
      </c>
    </row>
    <row r="24" spans="1:10" s="1" customFormat="1" ht="19" x14ac:dyDescent="0.2">
      <c r="A24" s="15"/>
      <c r="B24" s="25" t="s">
        <v>13</v>
      </c>
      <c r="C24" s="35">
        <f>VLOOKUP($J24,'Existing datasets'!$A$3:$B$22,2,FALSE)</f>
        <v>1.2549396513238489E-2</v>
      </c>
      <c r="D24" s="13" t="s">
        <v>41</v>
      </c>
      <c r="E24" s="13"/>
      <c r="F24" s="13"/>
      <c r="G24" s="35" t="s">
        <v>288</v>
      </c>
      <c r="H24" s="13"/>
      <c r="I24" s="10"/>
      <c r="J24" t="s">
        <v>45</v>
      </c>
    </row>
    <row r="25" spans="1:10" s="1" customFormat="1" ht="19" x14ac:dyDescent="0.2">
      <c r="A25" s="15"/>
      <c r="B25" s="20"/>
      <c r="C25" s="24"/>
      <c r="D25" s="13"/>
      <c r="E25" s="13"/>
      <c r="F25" s="13"/>
      <c r="G25" s="13"/>
      <c r="H25" s="13"/>
      <c r="J25"/>
    </row>
    <row r="26" spans="1:10" s="1" customFormat="1" ht="19" x14ac:dyDescent="0.2">
      <c r="A26" s="15"/>
      <c r="B26" s="20" t="s">
        <v>46</v>
      </c>
      <c r="C26" s="24"/>
      <c r="D26" s="13"/>
      <c r="E26" s="13"/>
      <c r="F26" s="13"/>
      <c r="G26" s="13"/>
      <c r="H26" s="13"/>
      <c r="J26"/>
    </row>
    <row r="27" spans="1:10" s="1" customFormat="1" ht="34" x14ac:dyDescent="0.2">
      <c r="A27" s="15"/>
      <c r="B27" s="19" t="s">
        <v>5</v>
      </c>
      <c r="C27" s="35">
        <f>VLOOKUP($J27,'Existing datasets'!$A$3:$B$22,2,FALSE)</f>
        <v>0.15741418607298524</v>
      </c>
      <c r="D27" s="13" t="s">
        <v>47</v>
      </c>
      <c r="E27" s="13"/>
      <c r="F27" s="13" t="s">
        <v>48</v>
      </c>
      <c r="G27" s="35" t="s">
        <v>288</v>
      </c>
      <c r="H27" s="13"/>
      <c r="I27" s="10"/>
      <c r="J27" t="s">
        <v>49</v>
      </c>
    </row>
    <row r="28" spans="1:10" s="1" customFormat="1" ht="34" x14ac:dyDescent="0.2">
      <c r="A28" s="15"/>
      <c r="B28" s="19" t="s">
        <v>23</v>
      </c>
      <c r="C28" s="35">
        <f>VLOOKUP($J28,'Existing datasets'!$A$3:$B$22,2,FALSE)</f>
        <v>0.8425858139270147</v>
      </c>
      <c r="D28" s="13" t="s">
        <v>47</v>
      </c>
      <c r="E28" s="13"/>
      <c r="F28" s="13" t="s">
        <v>18</v>
      </c>
      <c r="G28" s="35" t="s">
        <v>288</v>
      </c>
      <c r="H28" s="13"/>
      <c r="I28" s="10"/>
      <c r="J28" t="s">
        <v>50</v>
      </c>
    </row>
    <row r="29" spans="1:10" s="1" customFormat="1" ht="19" x14ac:dyDescent="0.2">
      <c r="A29" s="15"/>
      <c r="B29" s="13"/>
      <c r="C29" s="24"/>
      <c r="D29" s="13"/>
      <c r="E29" s="13"/>
      <c r="F29" s="13"/>
      <c r="G29" s="13"/>
      <c r="H29" s="13"/>
      <c r="J29"/>
    </row>
    <row r="30" spans="1:10" s="1" customFormat="1" ht="19" x14ac:dyDescent="0.2">
      <c r="A30" s="15"/>
      <c r="B30" s="20" t="s">
        <v>51</v>
      </c>
      <c r="C30" s="24"/>
      <c r="D30" s="13"/>
      <c r="E30" s="13"/>
      <c r="F30" s="13"/>
      <c r="G30" s="13"/>
      <c r="H30" s="13"/>
      <c r="J30"/>
    </row>
    <row r="31" spans="1:10" s="1" customFormat="1" ht="34" x14ac:dyDescent="0.2">
      <c r="A31" s="15"/>
      <c r="B31" s="19" t="s">
        <v>5</v>
      </c>
      <c r="C31" s="35">
        <f>VLOOKUP($J31,'Existing datasets'!$A$3:$B$22,2,FALSE)</f>
        <v>7.7536628886746756E-2</v>
      </c>
      <c r="D31" s="13" t="s">
        <v>52</v>
      </c>
      <c r="E31" s="13"/>
      <c r="F31" s="13" t="s">
        <v>53</v>
      </c>
      <c r="G31" s="35" t="s">
        <v>288</v>
      </c>
      <c r="H31" s="13"/>
      <c r="I31" s="10"/>
      <c r="J31" t="s">
        <v>54</v>
      </c>
    </row>
    <row r="32" spans="1:10" s="1" customFormat="1" ht="34" x14ac:dyDescent="0.2">
      <c r="A32" s="15"/>
      <c r="B32" s="19" t="s">
        <v>23</v>
      </c>
      <c r="C32" s="35">
        <f>VLOOKUP($J32,'Existing datasets'!$A$3:$B$22,2,FALSE)</f>
        <v>0.92246337111325327</v>
      </c>
      <c r="D32" s="13" t="s">
        <v>52</v>
      </c>
      <c r="E32" s="13"/>
      <c r="F32" s="13" t="s">
        <v>18</v>
      </c>
      <c r="G32" s="35" t="s">
        <v>288</v>
      </c>
      <c r="H32" s="13"/>
      <c r="I32" s="10"/>
      <c r="J32" t="s">
        <v>55</v>
      </c>
    </row>
    <row r="33" spans="1:12" s="1" customFormat="1" ht="85" x14ac:dyDescent="0.2">
      <c r="A33" s="17" t="s">
        <v>56</v>
      </c>
      <c r="B33" s="14"/>
      <c r="C33" s="26"/>
      <c r="D33" s="14"/>
      <c r="E33" s="14" t="s">
        <v>7</v>
      </c>
      <c r="F33" s="14" t="s">
        <v>57</v>
      </c>
      <c r="G33" s="14"/>
      <c r="H33" s="14" t="s">
        <v>58</v>
      </c>
      <c r="I33" s="14"/>
      <c r="J33"/>
    </row>
    <row r="34" spans="1:12" s="1" customFormat="1" ht="34" x14ac:dyDescent="0.2">
      <c r="A34" s="15"/>
      <c r="B34" s="20" t="s">
        <v>59</v>
      </c>
      <c r="C34" s="24"/>
      <c r="D34" s="13"/>
      <c r="E34" s="13"/>
      <c r="F34" s="13"/>
      <c r="G34" s="13"/>
      <c r="H34" s="13"/>
      <c r="J34"/>
    </row>
    <row r="35" spans="1:12" s="1" customFormat="1" ht="85" x14ac:dyDescent="0.2">
      <c r="A35" s="15"/>
      <c r="B35" s="22" t="s">
        <v>60</v>
      </c>
      <c r="C35" s="35">
        <f>VLOOKUP($J35,'Existing datasets'!$A:$B,2,FALSE)</f>
        <v>0.96</v>
      </c>
      <c r="D35" s="13" t="s">
        <v>61</v>
      </c>
      <c r="E35" s="13"/>
      <c r="F35" s="13" t="s">
        <v>62</v>
      </c>
      <c r="G35" s="35" t="s">
        <v>221</v>
      </c>
      <c r="H35" s="13" t="s">
        <v>222</v>
      </c>
      <c r="I35" s="10"/>
      <c r="J35" t="s">
        <v>63</v>
      </c>
    </row>
    <row r="36" spans="1:12" s="1" customFormat="1" ht="34" x14ac:dyDescent="0.2">
      <c r="A36" s="15"/>
      <c r="B36" s="19" t="s">
        <v>64</v>
      </c>
      <c r="C36" s="35">
        <f>VLOOKUP($J36,'Existing datasets'!$A:$B,2,FALSE)</f>
        <v>0.04</v>
      </c>
      <c r="D36" s="13" t="s">
        <v>61</v>
      </c>
      <c r="E36" s="13"/>
      <c r="F36" s="13" t="s">
        <v>65</v>
      </c>
      <c r="G36" s="35" t="s">
        <v>221</v>
      </c>
      <c r="H36" s="13"/>
      <c r="I36" s="10"/>
      <c r="J36" t="s">
        <v>66</v>
      </c>
    </row>
    <row r="37" spans="1:12" s="1" customFormat="1" ht="19" x14ac:dyDescent="0.2">
      <c r="A37" s="15"/>
      <c r="B37" s="19" t="s">
        <v>67</v>
      </c>
      <c r="C37" s="35">
        <f>VLOOKUP($J37,'Existing datasets'!$A:$B,2,FALSE)</f>
        <v>0</v>
      </c>
      <c r="D37" s="13" t="s">
        <v>61</v>
      </c>
      <c r="E37" s="13"/>
      <c r="F37" s="13"/>
      <c r="G37" s="35" t="s">
        <v>221</v>
      </c>
      <c r="H37" s="13"/>
      <c r="I37" s="10"/>
      <c r="J37" t="s">
        <v>68</v>
      </c>
    </row>
    <row r="38" spans="1:12" s="1" customFormat="1" ht="19" x14ac:dyDescent="0.2">
      <c r="A38" s="15"/>
      <c r="B38" s="13"/>
      <c r="C38" s="24"/>
      <c r="D38" s="13"/>
      <c r="E38" s="13"/>
      <c r="F38" s="13"/>
      <c r="G38" s="13"/>
      <c r="H38" s="13"/>
      <c r="J38"/>
    </row>
    <row r="39" spans="1:12" s="1" customFormat="1" ht="34" x14ac:dyDescent="0.2">
      <c r="A39" s="15"/>
      <c r="B39" s="20" t="s">
        <v>69</v>
      </c>
      <c r="C39" s="24"/>
      <c r="D39" s="13"/>
      <c r="E39" s="13"/>
      <c r="F39" s="13"/>
      <c r="G39" s="13"/>
      <c r="H39" s="13"/>
      <c r="I39" s="9"/>
      <c r="J39"/>
    </row>
    <row r="40" spans="1:12" s="1" customFormat="1" ht="85" x14ac:dyDescent="0.2">
      <c r="A40" s="15"/>
      <c r="B40" s="19" t="s">
        <v>70</v>
      </c>
      <c r="C40" s="35">
        <f>VLOOKUP($J40,'Existing datasets'!$A:$B,2,FALSE)</f>
        <v>0.74999569508561681</v>
      </c>
      <c r="D40" s="13" t="s">
        <v>71</v>
      </c>
      <c r="E40" s="13"/>
      <c r="F40" s="13" t="s">
        <v>72</v>
      </c>
      <c r="G40" s="35" t="s">
        <v>221</v>
      </c>
      <c r="H40" s="13"/>
      <c r="I40" s="10"/>
      <c r="J40" t="s">
        <v>73</v>
      </c>
    </row>
    <row r="41" spans="1:12" s="1" customFormat="1" ht="34" x14ac:dyDescent="0.2">
      <c r="A41" s="15"/>
      <c r="B41" s="22" t="s">
        <v>74</v>
      </c>
      <c r="C41" s="35">
        <f>VLOOKUP($J41,'Existing datasets'!$A:$B,2,FALSE)</f>
        <v>0.2330949433239603</v>
      </c>
      <c r="D41" s="13" t="s">
        <v>71</v>
      </c>
      <c r="E41" s="13"/>
      <c r="F41" s="13" t="s">
        <v>65</v>
      </c>
      <c r="G41" s="35" t="s">
        <v>221</v>
      </c>
      <c r="H41" s="13"/>
      <c r="I41" s="10"/>
      <c r="J41" t="s">
        <v>75</v>
      </c>
    </row>
    <row r="42" spans="1:12" s="1" customFormat="1" ht="34" x14ac:dyDescent="0.2">
      <c r="A42" s="15"/>
      <c r="B42" s="19" t="s">
        <v>76</v>
      </c>
      <c r="C42" s="35">
        <f>VLOOKUP($J42,'Existing datasets'!$A:$B,2,FALSE)</f>
        <v>0</v>
      </c>
      <c r="D42" s="13" t="s">
        <v>71</v>
      </c>
      <c r="E42" s="13"/>
      <c r="F42" s="13"/>
      <c r="G42" s="35" t="s">
        <v>221</v>
      </c>
      <c r="H42" s="13"/>
      <c r="I42" s="10"/>
      <c r="J42" t="s">
        <v>77</v>
      </c>
    </row>
    <row r="43" spans="1:12" s="1" customFormat="1" ht="34" x14ac:dyDescent="0.2">
      <c r="A43" s="15"/>
      <c r="B43" s="22" t="s">
        <v>78</v>
      </c>
      <c r="C43" s="35">
        <f>VLOOKUP($J43,'Existing datasets'!$A:$B,2,FALSE)</f>
        <v>1.6909361590422844E-2</v>
      </c>
      <c r="D43" s="13" t="s">
        <v>71</v>
      </c>
      <c r="E43" s="13"/>
      <c r="F43" s="13"/>
      <c r="G43" s="35" t="s">
        <v>221</v>
      </c>
      <c r="H43" s="13"/>
      <c r="I43" s="10"/>
      <c r="J43" t="s">
        <v>79</v>
      </c>
    </row>
    <row r="44" spans="1:12" s="1" customFormat="1" ht="19" x14ac:dyDescent="0.2">
      <c r="A44" s="15"/>
      <c r="B44" s="13"/>
      <c r="C44" s="24"/>
      <c r="D44" s="13"/>
      <c r="E44" s="13"/>
      <c r="F44" s="13"/>
      <c r="G44" s="13"/>
      <c r="H44" s="13"/>
      <c r="J44"/>
    </row>
    <row r="45" spans="1:12" s="1" customFormat="1" ht="19" x14ac:dyDescent="0.2">
      <c r="A45" s="15"/>
      <c r="B45" s="20" t="s">
        <v>80</v>
      </c>
      <c r="C45" s="24"/>
      <c r="D45" s="13"/>
      <c r="E45" s="13"/>
      <c r="F45" s="13"/>
      <c r="G45" s="13"/>
      <c r="H45" s="13"/>
      <c r="J45"/>
    </row>
    <row r="46" spans="1:12" s="1" customFormat="1" ht="51" x14ac:dyDescent="0.2">
      <c r="A46" s="15"/>
      <c r="B46" s="27" t="s">
        <v>81</v>
      </c>
      <c r="C46" s="35">
        <f>VLOOKUP($J46,'Existing datasets'!$A:$B,2,FALSE)</f>
        <v>0.71</v>
      </c>
      <c r="D46" s="13" t="s">
        <v>82</v>
      </c>
      <c r="E46" s="13"/>
      <c r="F46" s="13" t="s">
        <v>83</v>
      </c>
      <c r="G46" s="35" t="s">
        <v>221</v>
      </c>
      <c r="H46" s="13"/>
      <c r="I46" s="10"/>
      <c r="J46" t="s">
        <v>84</v>
      </c>
      <c r="K46" s="5"/>
      <c r="L46" s="6"/>
    </row>
    <row r="47" spans="1:12" s="1" customFormat="1" ht="34" x14ac:dyDescent="0.2">
      <c r="A47" s="15"/>
      <c r="B47" s="19" t="s">
        <v>85</v>
      </c>
      <c r="C47" s="35">
        <f>VLOOKUP($J47,'Existing datasets'!$A:$B,2,FALSE)</f>
        <v>0.19</v>
      </c>
      <c r="D47" s="13" t="s">
        <v>82</v>
      </c>
      <c r="E47" s="13"/>
      <c r="F47" s="13" t="s">
        <v>65</v>
      </c>
      <c r="G47" s="35" t="s">
        <v>221</v>
      </c>
      <c r="H47" s="13"/>
      <c r="I47" s="10"/>
      <c r="J47" t="s">
        <v>86</v>
      </c>
      <c r="K47" s="5"/>
      <c r="L47" s="6"/>
    </row>
    <row r="48" spans="1:12" s="1" customFormat="1" ht="19" x14ac:dyDescent="0.2">
      <c r="A48" s="15"/>
      <c r="B48" s="19" t="s">
        <v>87</v>
      </c>
      <c r="C48" s="35">
        <f>VLOOKUP($J48,'Existing datasets'!$A:$B,2,FALSE)</f>
        <v>0.1</v>
      </c>
      <c r="D48" s="13" t="s">
        <v>82</v>
      </c>
      <c r="E48" s="13"/>
      <c r="F48" s="13"/>
      <c r="G48" s="35" t="s">
        <v>221</v>
      </c>
      <c r="H48" s="13"/>
      <c r="I48" s="10"/>
      <c r="J48" s="12" t="s">
        <v>88</v>
      </c>
      <c r="K48" s="5"/>
      <c r="L48" s="6"/>
    </row>
    <row r="49" spans="1:13" s="1" customFormat="1" ht="19" x14ac:dyDescent="0.2">
      <c r="A49" s="15"/>
      <c r="B49" s="27"/>
      <c r="C49" s="24"/>
      <c r="D49" s="13"/>
      <c r="E49" s="13"/>
      <c r="F49" s="13"/>
      <c r="G49" s="13"/>
      <c r="H49" s="13"/>
      <c r="J49" s="37"/>
      <c r="K49" s="5"/>
      <c r="L49" s="7"/>
    </row>
    <row r="50" spans="1:13" s="1" customFormat="1" ht="19" x14ac:dyDescent="0.2">
      <c r="A50" s="15"/>
      <c r="B50" s="20" t="s">
        <v>89</v>
      </c>
      <c r="C50" s="24"/>
      <c r="D50" s="13"/>
      <c r="E50" s="13"/>
      <c r="F50" s="13"/>
      <c r="G50" s="13"/>
      <c r="H50" s="13"/>
      <c r="J50" s="28"/>
      <c r="K50" s="29"/>
      <c r="L50" s="8"/>
    </row>
    <row r="51" spans="1:13" s="1" customFormat="1" ht="51" x14ac:dyDescent="0.2">
      <c r="A51" s="15"/>
      <c r="B51" s="27" t="s">
        <v>90</v>
      </c>
      <c r="C51" s="35">
        <f>VLOOKUP($J51,'Existing datasets'!$A:$B,2,FALSE)</f>
        <v>0.83</v>
      </c>
      <c r="D51" s="13" t="s">
        <v>91</v>
      </c>
      <c r="E51" s="13"/>
      <c r="F51" s="13" t="s">
        <v>92</v>
      </c>
      <c r="G51" s="35" t="s">
        <v>221</v>
      </c>
      <c r="H51" s="13"/>
      <c r="I51" s="10"/>
      <c r="J51" t="s">
        <v>93</v>
      </c>
    </row>
    <row r="52" spans="1:13" s="1" customFormat="1" ht="34" x14ac:dyDescent="0.2">
      <c r="A52" s="15"/>
      <c r="B52" s="19" t="s">
        <v>94</v>
      </c>
      <c r="C52" s="35">
        <f>VLOOKUP($J52,'Existing datasets'!$A:$B,2,FALSE)</f>
        <v>0.16</v>
      </c>
      <c r="D52" s="13" t="s">
        <v>91</v>
      </c>
      <c r="E52" s="13"/>
      <c r="F52" s="13" t="s">
        <v>65</v>
      </c>
      <c r="G52" s="35" t="s">
        <v>221</v>
      </c>
      <c r="H52" s="13"/>
      <c r="I52" s="10"/>
      <c r="J52" t="s">
        <v>95</v>
      </c>
    </row>
    <row r="53" spans="1:13" s="1" customFormat="1" ht="19" x14ac:dyDescent="0.2">
      <c r="A53" s="15"/>
      <c r="B53" s="19" t="s">
        <v>96</v>
      </c>
      <c r="C53" s="35">
        <f>VLOOKUP($J53,'Existing datasets'!$A:$B,2,FALSE)</f>
        <v>0.01</v>
      </c>
      <c r="D53" s="13" t="s">
        <v>91</v>
      </c>
      <c r="E53" s="13"/>
      <c r="F53" s="13"/>
      <c r="G53" s="35" t="s">
        <v>221</v>
      </c>
      <c r="H53" s="13"/>
      <c r="I53" s="10"/>
      <c r="J53" t="s">
        <v>97</v>
      </c>
    </row>
    <row r="54" spans="1:13" s="1" customFormat="1" ht="19" x14ac:dyDescent="0.2">
      <c r="A54" s="15"/>
      <c r="B54" s="19"/>
      <c r="C54" s="24"/>
      <c r="D54" s="13"/>
      <c r="E54" s="13"/>
      <c r="F54" s="13"/>
      <c r="G54" s="13"/>
      <c r="H54" s="13"/>
      <c r="J54"/>
    </row>
    <row r="55" spans="1:13" s="1" customFormat="1" ht="19" x14ac:dyDescent="0.2">
      <c r="A55" s="15"/>
      <c r="B55" s="20" t="s">
        <v>98</v>
      </c>
      <c r="C55" s="24"/>
      <c r="D55" s="13"/>
      <c r="E55" s="13"/>
      <c r="F55" s="13"/>
      <c r="G55" s="13"/>
      <c r="H55" s="13"/>
      <c r="J55"/>
    </row>
    <row r="56" spans="1:13" s="1" customFormat="1" ht="51" x14ac:dyDescent="0.2">
      <c r="A56" s="15"/>
      <c r="B56" s="27" t="s">
        <v>99</v>
      </c>
      <c r="C56" s="35">
        <f>VLOOKUP($J56,'Existing datasets'!$A:$B,2,FALSE)</f>
        <v>7.320242439168477E-2</v>
      </c>
      <c r="D56" s="13" t="s">
        <v>100</v>
      </c>
      <c r="E56" s="13"/>
      <c r="F56" s="13" t="s">
        <v>101</v>
      </c>
      <c r="G56" s="35" t="s">
        <v>221</v>
      </c>
      <c r="H56" s="13"/>
      <c r="I56" s="10"/>
      <c r="J56" t="s">
        <v>102</v>
      </c>
    </row>
    <row r="57" spans="1:13" s="1" customFormat="1" ht="34" x14ac:dyDescent="0.2">
      <c r="A57" s="15"/>
      <c r="B57" s="19" t="s">
        <v>103</v>
      </c>
      <c r="C57" s="35">
        <f>VLOOKUP($J57,'Existing datasets'!$A:$B,2,FALSE)</f>
        <v>8.8592046109937095E-2</v>
      </c>
      <c r="D57" s="13" t="s">
        <v>100</v>
      </c>
      <c r="E57" s="13"/>
      <c r="F57" s="13" t="s">
        <v>65</v>
      </c>
      <c r="G57" s="35" t="s">
        <v>221</v>
      </c>
      <c r="H57" s="13"/>
      <c r="I57" s="10"/>
      <c r="J57" t="s">
        <v>104</v>
      </c>
      <c r="K57" s="3"/>
      <c r="L57" s="3"/>
    </row>
    <row r="58" spans="1:13" s="1" customFormat="1" ht="19" x14ac:dyDescent="0.2">
      <c r="A58" s="15"/>
      <c r="B58" s="19" t="s">
        <v>105</v>
      </c>
      <c r="C58" s="35">
        <f>VLOOKUP($J58,'Existing datasets'!$A:$B,2,FALSE)</f>
        <v>6.5878991464695211E-2</v>
      </c>
      <c r="D58" s="13" t="s">
        <v>100</v>
      </c>
      <c r="E58" s="13"/>
      <c r="F58" s="13"/>
      <c r="G58" s="35" t="s">
        <v>221</v>
      </c>
      <c r="H58" s="13"/>
      <c r="I58" s="10"/>
      <c r="J58" t="s">
        <v>106</v>
      </c>
    </row>
    <row r="59" spans="1:13" s="1" customFormat="1" ht="19" x14ac:dyDescent="0.2">
      <c r="A59" s="15"/>
      <c r="B59" s="19" t="s">
        <v>107</v>
      </c>
      <c r="C59" s="35">
        <f>VLOOKUP($J59,'Existing datasets'!$A:$B,2,FALSE)</f>
        <v>0.26444486168913672</v>
      </c>
      <c r="D59" s="13" t="s">
        <v>100</v>
      </c>
      <c r="E59" s="13"/>
      <c r="F59" s="13"/>
      <c r="G59" s="35" t="s">
        <v>221</v>
      </c>
      <c r="H59" s="13"/>
      <c r="I59" s="10"/>
      <c r="J59" t="s">
        <v>108</v>
      </c>
      <c r="K59"/>
      <c r="L59"/>
      <c r="M59"/>
    </row>
    <row r="60" spans="1:13" s="1" customFormat="1" ht="19" x14ac:dyDescent="0.2">
      <c r="A60" s="15"/>
      <c r="B60" s="19" t="s">
        <v>109</v>
      </c>
      <c r="C60" s="35">
        <f>VLOOKUP($J60,'Existing datasets'!$A:$B,2,FALSE)</f>
        <v>0.2973564303756111</v>
      </c>
      <c r="D60" s="13" t="s">
        <v>100</v>
      </c>
      <c r="E60" s="13"/>
      <c r="F60" s="13"/>
      <c r="G60" s="35" t="s">
        <v>221</v>
      </c>
      <c r="H60" s="30"/>
      <c r="I60" s="10"/>
      <c r="J60" t="s">
        <v>110</v>
      </c>
      <c r="K60"/>
      <c r="L60"/>
      <c r="M60"/>
    </row>
    <row r="61" spans="1:13" s="1" customFormat="1" ht="19" x14ac:dyDescent="0.2">
      <c r="A61" s="15"/>
      <c r="B61" s="19" t="s">
        <v>111</v>
      </c>
      <c r="C61" s="35">
        <f>VLOOKUP($J61,'Existing datasets'!$A:$B,2,FALSE)</f>
        <v>7.0000000000000007E-2</v>
      </c>
      <c r="D61" s="13" t="s">
        <v>100</v>
      </c>
      <c r="E61" s="13"/>
      <c r="F61" s="13"/>
      <c r="G61" s="35" t="s">
        <v>221</v>
      </c>
      <c r="H61" s="13"/>
      <c r="I61" s="10"/>
      <c r="J61" t="s">
        <v>112</v>
      </c>
      <c r="K61"/>
      <c r="L61"/>
      <c r="M61"/>
    </row>
    <row r="62" spans="1:13" s="1" customFormat="1" ht="19" x14ac:dyDescent="0.2">
      <c r="A62" s="15"/>
      <c r="B62" s="19" t="s">
        <v>113</v>
      </c>
      <c r="C62" s="35">
        <f>VLOOKUP($J62,'Existing datasets'!$A:$B,2,FALSE)</f>
        <v>9.4440897085647513E-2</v>
      </c>
      <c r="D62" s="13" t="s">
        <v>100</v>
      </c>
      <c r="E62" s="13"/>
      <c r="F62" s="13"/>
      <c r="G62" s="35" t="s">
        <v>221</v>
      </c>
      <c r="H62" s="13"/>
      <c r="I62" s="10"/>
      <c r="J62" t="s">
        <v>114</v>
      </c>
    </row>
    <row r="63" spans="1:13" s="1" customFormat="1" ht="19" x14ac:dyDescent="0.2">
      <c r="A63" s="15"/>
      <c r="B63" s="27" t="s">
        <v>115</v>
      </c>
      <c r="C63" s="35">
        <f>VLOOKUP($J63,'Existing datasets'!$A:$B,2,FALSE)</f>
        <v>4.6084348883287468E-2</v>
      </c>
      <c r="D63" s="13" t="s">
        <v>100</v>
      </c>
      <c r="E63" s="13"/>
      <c r="F63" s="13"/>
      <c r="G63" s="35" t="s">
        <v>221</v>
      </c>
      <c r="H63" s="13"/>
      <c r="I63" s="10"/>
      <c r="J63" t="s">
        <v>116</v>
      </c>
      <c r="K63" s="38"/>
    </row>
    <row r="64" spans="1:13" s="1" customFormat="1" ht="19" x14ac:dyDescent="0.2">
      <c r="A64" s="15"/>
      <c r="B64" s="19"/>
      <c r="C64" s="24"/>
      <c r="D64" s="13"/>
      <c r="E64" s="13"/>
      <c r="F64" s="13"/>
      <c r="G64" s="13"/>
      <c r="H64" s="13"/>
      <c r="J64"/>
    </row>
    <row r="65" spans="1:10" s="1" customFormat="1" ht="19" x14ac:dyDescent="0.2">
      <c r="A65" s="15"/>
      <c r="B65" s="20" t="s">
        <v>117</v>
      </c>
      <c r="C65" s="24"/>
      <c r="D65" s="13"/>
      <c r="E65" s="13"/>
      <c r="F65" s="13"/>
      <c r="G65" s="13"/>
      <c r="H65" s="13"/>
      <c r="J65"/>
    </row>
    <row r="66" spans="1:10" s="1" customFormat="1" ht="51" x14ac:dyDescent="0.2">
      <c r="A66" s="15"/>
      <c r="B66" s="19" t="s">
        <v>118</v>
      </c>
      <c r="C66" s="35">
        <f>VLOOKUP($J66,'Existing datasets'!$A:$B,2,FALSE)</f>
        <v>0.98</v>
      </c>
      <c r="D66" s="13" t="s">
        <v>119</v>
      </c>
      <c r="E66" s="13"/>
      <c r="F66" s="13" t="s">
        <v>120</v>
      </c>
      <c r="G66" s="35" t="s">
        <v>221</v>
      </c>
      <c r="H66" s="13"/>
      <c r="I66" s="10"/>
      <c r="J66" t="s">
        <v>121</v>
      </c>
    </row>
    <row r="67" spans="1:10" s="1" customFormat="1" ht="34" x14ac:dyDescent="0.2">
      <c r="A67" s="15"/>
      <c r="B67" s="22" t="s">
        <v>78</v>
      </c>
      <c r="C67" s="35">
        <f>VLOOKUP($J67,'Existing datasets'!$A:$B,2,FALSE)</f>
        <v>0.02</v>
      </c>
      <c r="D67" s="13" t="s">
        <v>119</v>
      </c>
      <c r="E67" s="13"/>
      <c r="F67" s="13" t="s">
        <v>65</v>
      </c>
      <c r="G67" s="35" t="s">
        <v>221</v>
      </c>
      <c r="H67" s="13"/>
      <c r="I67" s="10"/>
      <c r="J67" t="s">
        <v>122</v>
      </c>
    </row>
    <row r="68" spans="1:10" s="1" customFormat="1" ht="19" x14ac:dyDescent="0.2">
      <c r="A68" s="15"/>
      <c r="B68" s="22" t="s">
        <v>74</v>
      </c>
      <c r="C68" s="35">
        <f>VLOOKUP($J68,'Existing datasets'!$A:$B,2,FALSE)</f>
        <v>0</v>
      </c>
      <c r="D68" s="13" t="s">
        <v>119</v>
      </c>
      <c r="E68" s="13"/>
      <c r="F68" s="13"/>
      <c r="G68" s="35" t="s">
        <v>221</v>
      </c>
      <c r="H68" s="13"/>
      <c r="I68" s="10"/>
      <c r="J68" t="s">
        <v>123</v>
      </c>
    </row>
    <row r="69" spans="1:10" s="1" customFormat="1" ht="19" x14ac:dyDescent="0.2">
      <c r="A69" s="15"/>
      <c r="C69" s="31"/>
      <c r="E69" s="13"/>
      <c r="F69" s="13"/>
      <c r="G69" s="36"/>
      <c r="H69" s="13"/>
      <c r="J69"/>
    </row>
    <row r="70" spans="1:10" s="1" customFormat="1" ht="20" x14ac:dyDescent="0.2">
      <c r="A70" s="17" t="s">
        <v>124</v>
      </c>
      <c r="B70" s="14"/>
      <c r="C70" s="26"/>
      <c r="D70" s="14"/>
      <c r="E70" s="14" t="s">
        <v>6</v>
      </c>
      <c r="F70" s="14"/>
      <c r="G70" s="14"/>
      <c r="H70" s="14"/>
      <c r="I70" s="14"/>
      <c r="J70"/>
    </row>
    <row r="71" spans="1:10" s="1" customFormat="1" ht="85" x14ac:dyDescent="0.2">
      <c r="A71" s="15" t="s">
        <v>125</v>
      </c>
      <c r="B71" s="48" t="s">
        <v>126</v>
      </c>
      <c r="C71" s="41">
        <f>INDEX(Calculations!$E$11:$E$31,MATCH(Residences!$J71,Calculations!$B$11:$B$31,0))</f>
        <v>19016.058039132618</v>
      </c>
      <c r="D71" s="13" t="s">
        <v>127</v>
      </c>
      <c r="F71" s="13"/>
      <c r="G71" s="35" t="s">
        <v>314</v>
      </c>
      <c r="H71" s="13" t="s">
        <v>382</v>
      </c>
      <c r="I71" s="33" t="s">
        <v>312</v>
      </c>
      <c r="J71" s="21" t="s">
        <v>128</v>
      </c>
    </row>
    <row r="72" spans="1:10" s="1" customFormat="1" ht="51" x14ac:dyDescent="0.2">
      <c r="A72" s="15"/>
      <c r="B72" s="48" t="s">
        <v>129</v>
      </c>
      <c r="C72" s="41">
        <f>INDEX(Calculations!$E$11:$E$31,MATCH(Residences!$J72,Calculations!$B$11:$B$31,0))</f>
        <v>69536.043291568538</v>
      </c>
      <c r="D72" s="13" t="s">
        <v>127</v>
      </c>
      <c r="F72" s="13"/>
      <c r="G72" s="35" t="s">
        <v>314</v>
      </c>
      <c r="H72" s="13"/>
      <c r="J72" s="21" t="s">
        <v>130</v>
      </c>
    </row>
    <row r="73" spans="1:10" s="1" customFormat="1" ht="51" x14ac:dyDescent="0.2">
      <c r="A73" s="15"/>
      <c r="B73" s="48" t="s">
        <v>131</v>
      </c>
      <c r="C73" s="41">
        <f>INDEX(Calculations!$E$11:$E$31,MATCH(Residences!$J73,Calculations!$B$11:$B$31,0))</f>
        <v>101008.8727512175</v>
      </c>
      <c r="D73" s="13" t="s">
        <v>127</v>
      </c>
      <c r="F73" s="13"/>
      <c r="G73" s="35" t="s">
        <v>314</v>
      </c>
      <c r="H73" s="13"/>
      <c r="J73" s="21" t="s">
        <v>132</v>
      </c>
    </row>
    <row r="74" spans="1:10" s="1" customFormat="1" ht="51" x14ac:dyDescent="0.2">
      <c r="A74" s="15"/>
      <c r="B74" s="48" t="s">
        <v>133</v>
      </c>
      <c r="C74" s="41">
        <f>INDEX(Calculations!$E$11:$E$31,MATCH(Residences!$J74,Calculations!$B$11:$B$31,0))</f>
        <v>24356.702696065589</v>
      </c>
      <c r="D74" s="13" t="s">
        <v>127</v>
      </c>
      <c r="E74" s="13"/>
      <c r="F74" s="13"/>
      <c r="G74" s="35" t="s">
        <v>314</v>
      </c>
      <c r="H74" s="13"/>
      <c r="I74" s="33"/>
      <c r="J74" s="21" t="s">
        <v>134</v>
      </c>
    </row>
    <row r="75" spans="1:10" s="1" customFormat="1" ht="51" x14ac:dyDescent="0.2">
      <c r="A75" s="15"/>
      <c r="B75" s="48" t="s">
        <v>135</v>
      </c>
      <c r="C75" s="41">
        <f>INDEX(Calculations!$E$11:$E$31,MATCH(Residences!$J75,Calculations!$B$11:$B$31,0))</f>
        <v>182196.63389666268</v>
      </c>
      <c r="D75" s="13" t="s">
        <v>127</v>
      </c>
      <c r="E75" s="13"/>
      <c r="F75" s="13"/>
      <c r="G75" s="35" t="s">
        <v>314</v>
      </c>
      <c r="H75" s="13"/>
      <c r="I75" s="10"/>
      <c r="J75" s="21" t="s">
        <v>136</v>
      </c>
    </row>
    <row r="76" spans="1:10" s="1" customFormat="1" ht="19" x14ac:dyDescent="0.2">
      <c r="A76" s="15"/>
      <c r="B76" s="18"/>
      <c r="C76" s="45"/>
      <c r="D76" s="13"/>
      <c r="E76" s="13"/>
      <c r="F76" s="13"/>
      <c r="G76" s="13"/>
      <c r="H76" s="13"/>
      <c r="I76" s="10"/>
      <c r="J76"/>
    </row>
    <row r="77" spans="1:10" s="1" customFormat="1" ht="51" x14ac:dyDescent="0.2">
      <c r="A77" s="11" t="s">
        <v>137</v>
      </c>
      <c r="B77" s="48" t="s">
        <v>126</v>
      </c>
      <c r="C77" s="41">
        <f>INDEX(Calculations!$E$11:$E$31,MATCH(Residences!$J77,Calculations!$B$11:$B$31,0))</f>
        <v>359985.84564960853</v>
      </c>
      <c r="D77" s="13" t="s">
        <v>127</v>
      </c>
      <c r="F77" s="13"/>
      <c r="G77" s="35" t="s">
        <v>314</v>
      </c>
      <c r="H77" s="13"/>
      <c r="I77" s="10"/>
      <c r="J77" s="21" t="s">
        <v>138</v>
      </c>
    </row>
    <row r="78" spans="1:10" s="1" customFormat="1" ht="51" x14ac:dyDescent="0.2">
      <c r="A78" s="15"/>
      <c r="B78" s="48" t="s">
        <v>129</v>
      </c>
      <c r="C78" s="41">
        <f>INDEX(Calculations!$E$11:$E$31,MATCH(Residences!$J78,Calculations!$B$11:$B$31,0))</f>
        <v>511158.5938456069</v>
      </c>
      <c r="D78" s="13" t="s">
        <v>127</v>
      </c>
      <c r="F78" s="13"/>
      <c r="G78" s="35" t="s">
        <v>314</v>
      </c>
      <c r="H78" s="13"/>
      <c r="I78" s="33"/>
      <c r="J78" s="21" t="s">
        <v>139</v>
      </c>
    </row>
    <row r="79" spans="1:10" s="1" customFormat="1" ht="51" x14ac:dyDescent="0.2">
      <c r="A79" s="15"/>
      <c r="B79" s="48" t="s">
        <v>131</v>
      </c>
      <c r="C79" s="41">
        <f>INDEX(Calculations!$E$11:$E$31,MATCH(Residences!$J79,Calculations!$B$11:$B$31,0))</f>
        <v>499263.02129172656</v>
      </c>
      <c r="D79" s="13" t="s">
        <v>127</v>
      </c>
      <c r="F79" s="13"/>
      <c r="G79" s="35" t="s">
        <v>314</v>
      </c>
      <c r="H79" s="13"/>
      <c r="J79" s="21" t="s">
        <v>140</v>
      </c>
    </row>
    <row r="80" spans="1:10" s="1" customFormat="1" ht="51" x14ac:dyDescent="0.2">
      <c r="A80" s="15"/>
      <c r="B80" s="48" t="s">
        <v>133</v>
      </c>
      <c r="C80" s="41">
        <f>INDEX(Calculations!$E$11:$E$31,MATCH(Residences!$J80,Calculations!$B$11:$B$31,0))</f>
        <v>124735.5492320788</v>
      </c>
      <c r="D80" s="13" t="s">
        <v>127</v>
      </c>
      <c r="E80" s="13"/>
      <c r="F80" s="13"/>
      <c r="G80" s="35" t="s">
        <v>314</v>
      </c>
      <c r="J80" s="21" t="s">
        <v>141</v>
      </c>
    </row>
    <row r="81" spans="1:10" s="1" customFormat="1" ht="51" x14ac:dyDescent="0.2">
      <c r="A81" s="15"/>
      <c r="B81" s="48" t="s">
        <v>135</v>
      </c>
      <c r="C81" s="41">
        <f>INDEX(Calculations!$E$11:$E$31,MATCH(Residences!$J81,Calculations!$B$11:$B$31,0))</f>
        <v>199592.16549405013</v>
      </c>
      <c r="D81" s="13" t="s">
        <v>127</v>
      </c>
      <c r="E81" s="13"/>
      <c r="F81" s="13"/>
      <c r="G81" s="35" t="s">
        <v>314</v>
      </c>
      <c r="H81" s="13"/>
      <c r="I81" s="10"/>
      <c r="J81" s="21" t="s">
        <v>142</v>
      </c>
    </row>
    <row r="82" spans="1:10" s="1" customFormat="1" ht="19" x14ac:dyDescent="0.2">
      <c r="A82" s="15"/>
      <c r="B82" s="48"/>
      <c r="C82" s="46"/>
      <c r="D82" s="13"/>
      <c r="E82" s="13"/>
      <c r="G82" s="13"/>
      <c r="H82" s="13"/>
      <c r="I82" s="10"/>
    </row>
    <row r="83" spans="1:10" s="1" customFormat="1" ht="51" x14ac:dyDescent="0.2">
      <c r="A83" s="11" t="s">
        <v>143</v>
      </c>
      <c r="B83" s="48" t="s">
        <v>126</v>
      </c>
      <c r="C83" s="41">
        <f>INDEX(Calculations!$E$11:$E$31,MATCH(Residences!$J83,Calculations!$B$11:$B$31,0))</f>
        <v>0</v>
      </c>
      <c r="D83" s="13" t="s">
        <v>127</v>
      </c>
      <c r="F83" s="13"/>
      <c r="G83" s="35" t="s">
        <v>314</v>
      </c>
      <c r="H83" s="13"/>
      <c r="I83" s="10"/>
      <c r="J83" s="21" t="s">
        <v>144</v>
      </c>
    </row>
    <row r="84" spans="1:10" s="1" customFormat="1" ht="51" x14ac:dyDescent="0.2">
      <c r="A84" s="15"/>
      <c r="B84" s="48" t="s">
        <v>129</v>
      </c>
      <c r="C84" s="41">
        <f>INDEX(Calculations!$E$11:$E$31,MATCH(Residences!$J84,Calculations!$B$11:$B$31,0))</f>
        <v>0</v>
      </c>
      <c r="D84" s="13" t="s">
        <v>127</v>
      </c>
      <c r="F84" s="13"/>
      <c r="G84" s="35" t="s">
        <v>314</v>
      </c>
      <c r="H84" s="13"/>
      <c r="I84" s="10"/>
      <c r="J84" s="21" t="s">
        <v>145</v>
      </c>
    </row>
    <row r="85" spans="1:10" s="1" customFormat="1" ht="51" x14ac:dyDescent="0.2">
      <c r="A85" s="15"/>
      <c r="B85" s="48" t="s">
        <v>131</v>
      </c>
      <c r="C85" s="41">
        <f>INDEX(Calculations!$E$11:$E$31,MATCH(Residences!$J85,Calculations!$B$11:$B$31,0))</f>
        <v>0</v>
      </c>
      <c r="D85" s="13" t="s">
        <v>127</v>
      </c>
      <c r="F85" s="13"/>
      <c r="G85" s="35" t="s">
        <v>314</v>
      </c>
      <c r="H85" s="13"/>
      <c r="I85" s="10"/>
      <c r="J85" s="21" t="s">
        <v>146</v>
      </c>
    </row>
    <row r="86" spans="1:10" s="1" customFormat="1" ht="51" x14ac:dyDescent="0.2">
      <c r="A86" s="15"/>
      <c r="B86" s="48" t="s">
        <v>133</v>
      </c>
      <c r="C86" s="41">
        <f>INDEX(Calculations!$E$11:$E$31,MATCH(Residences!$J86,Calculations!$B$11:$B$31,0))</f>
        <v>0</v>
      </c>
      <c r="D86" s="13" t="s">
        <v>127</v>
      </c>
      <c r="E86" s="13"/>
      <c r="F86" s="13"/>
      <c r="G86" s="35" t="s">
        <v>314</v>
      </c>
      <c r="H86" s="13"/>
      <c r="I86" s="10"/>
      <c r="J86" s="21" t="s">
        <v>147</v>
      </c>
    </row>
    <row r="87" spans="1:10" s="1" customFormat="1" ht="51" x14ac:dyDescent="0.2">
      <c r="A87" s="15"/>
      <c r="B87" s="48" t="s">
        <v>135</v>
      </c>
      <c r="C87" s="41">
        <f>INDEX(Calculations!$E$11:$E$31,MATCH(Residences!$J87,Calculations!$B$11:$B$31,0))</f>
        <v>0</v>
      </c>
      <c r="D87" s="13" t="s">
        <v>127</v>
      </c>
      <c r="E87" s="13"/>
      <c r="F87" s="13"/>
      <c r="G87" s="35" t="s">
        <v>314</v>
      </c>
      <c r="H87" s="13"/>
      <c r="I87" s="10"/>
      <c r="J87" s="21" t="s">
        <v>148</v>
      </c>
    </row>
    <row r="88" spans="1:10" s="1" customFormat="1" ht="19" x14ac:dyDescent="0.2">
      <c r="A88" s="15"/>
      <c r="B88" s="48"/>
      <c r="C88" s="46"/>
      <c r="D88" s="13"/>
      <c r="E88" s="13"/>
      <c r="G88" s="13"/>
      <c r="H88" s="13"/>
      <c r="I88" s="10"/>
      <c r="J88"/>
    </row>
    <row r="89" spans="1:10" s="1" customFormat="1" ht="51" x14ac:dyDescent="0.2">
      <c r="A89" s="11" t="s">
        <v>149</v>
      </c>
      <c r="B89" s="48" t="s">
        <v>126</v>
      </c>
      <c r="C89" s="41">
        <f>INDEX(Calculations!$E$11:$E$31,MATCH(Residences!$J89,Calculations!$B$11:$B$31,0))</f>
        <v>48600.99413823073</v>
      </c>
      <c r="D89" s="13" t="s">
        <v>127</v>
      </c>
      <c r="F89" s="13"/>
      <c r="G89" s="35" t="s">
        <v>314</v>
      </c>
      <c r="H89" s="13"/>
      <c r="I89" s="10"/>
      <c r="J89" s="21" t="s">
        <v>150</v>
      </c>
    </row>
    <row r="90" spans="1:10" s="1" customFormat="1" ht="51" x14ac:dyDescent="0.2">
      <c r="A90" s="15"/>
      <c r="B90" s="48" t="s">
        <v>129</v>
      </c>
      <c r="C90" s="41">
        <f>INDEX(Calculations!$E$11:$E$31,MATCH(Residences!$J90,Calculations!$B$11:$B$31,0))</f>
        <v>118400.88709610759</v>
      </c>
      <c r="D90" s="13" t="s">
        <v>127</v>
      </c>
      <c r="F90" s="13"/>
      <c r="G90" s="35" t="s">
        <v>314</v>
      </c>
      <c r="H90" s="13"/>
      <c r="I90" s="10"/>
      <c r="J90" s="21" t="s">
        <v>151</v>
      </c>
    </row>
    <row r="91" spans="1:10" s="1" customFormat="1" ht="51" x14ac:dyDescent="0.2">
      <c r="A91" s="15"/>
      <c r="B91" s="48" t="s">
        <v>131</v>
      </c>
      <c r="C91" s="41">
        <f>INDEX(Calculations!$E$11:$E$31,MATCH(Residences!$J91,Calculations!$B$11:$B$31,0))</f>
        <v>257405.07311062218</v>
      </c>
      <c r="D91" s="13" t="s">
        <v>127</v>
      </c>
      <c r="F91" s="13"/>
      <c r="G91" s="35" t="s">
        <v>314</v>
      </c>
      <c r="H91" s="13"/>
      <c r="I91" s="10"/>
      <c r="J91" s="21" t="s">
        <v>152</v>
      </c>
    </row>
    <row r="92" spans="1:10" s="1" customFormat="1" ht="51" x14ac:dyDescent="0.2">
      <c r="A92" s="15"/>
      <c r="B92" s="48" t="s">
        <v>133</v>
      </c>
      <c r="C92" s="41">
        <f>INDEX(Calculations!$E$11:$E$31,MATCH(Residences!$J92,Calculations!$B$11:$B$31,0))</f>
        <v>69164.721703848598</v>
      </c>
      <c r="D92" s="13" t="s">
        <v>127</v>
      </c>
      <c r="E92" s="13"/>
      <c r="F92" s="13"/>
      <c r="G92" s="35" t="s">
        <v>314</v>
      </c>
      <c r="H92" s="13"/>
      <c r="I92" s="10"/>
      <c r="J92" s="21" t="s">
        <v>153</v>
      </c>
    </row>
    <row r="93" spans="1:10" s="1" customFormat="1" ht="51" x14ac:dyDescent="0.2">
      <c r="A93" s="15"/>
      <c r="B93" s="48" t="s">
        <v>135</v>
      </c>
      <c r="C93" s="41">
        <f>INDEX(Calculations!$E$11:$E$31,MATCH(Residences!$J93,Calculations!$B$11:$B$31,0))</f>
        <v>246741.28148820563</v>
      </c>
      <c r="D93" s="13" t="s">
        <v>127</v>
      </c>
      <c r="E93" s="13"/>
      <c r="F93" s="13"/>
      <c r="G93" s="35" t="s">
        <v>314</v>
      </c>
      <c r="H93" s="13"/>
      <c r="I93" s="10"/>
      <c r="J93" s="21" t="s">
        <v>154</v>
      </c>
    </row>
    <row r="94" spans="1:10" x14ac:dyDescent="0.2">
      <c r="B94" s="21"/>
      <c r="C94" s="21"/>
      <c r="D94" s="21"/>
      <c r="E94" s="21"/>
    </row>
    <row r="95" spans="1:10" x14ac:dyDescent="0.2">
      <c r="B95" s="21"/>
      <c r="C95" s="21"/>
      <c r="D95" s="21"/>
      <c r="E95" s="21"/>
    </row>
    <row r="96" spans="1:10" x14ac:dyDescent="0.2">
      <c r="B96" s="21"/>
      <c r="C96" s="21"/>
      <c r="D96" s="21"/>
      <c r="E96" s="21"/>
    </row>
    <row r="97" spans="2:5" x14ac:dyDescent="0.2">
      <c r="B97" s="21"/>
      <c r="C97" s="21"/>
      <c r="D97" s="21"/>
      <c r="E97" s="21"/>
    </row>
    <row r="98" spans="2:5" x14ac:dyDescent="0.2">
      <c r="B98" s="21"/>
      <c r="C98" s="21"/>
      <c r="D98" s="21"/>
      <c r="E98" s="21"/>
    </row>
    <row r="99" spans="2:5" x14ac:dyDescent="0.2">
      <c r="B99" s="21"/>
      <c r="C99" s="21"/>
      <c r="D99" s="21"/>
      <c r="E99" s="21"/>
    </row>
    <row r="100" spans="2:5" x14ac:dyDescent="0.2">
      <c r="B100" s="21"/>
      <c r="C100" s="21"/>
      <c r="D100" s="21"/>
      <c r="E100" s="21"/>
    </row>
    <row r="101" spans="2:5" x14ac:dyDescent="0.2">
      <c r="B101" s="21"/>
      <c r="C101" s="21"/>
      <c r="D101" s="21"/>
      <c r="E101" s="21"/>
    </row>
    <row r="102" spans="2:5" x14ac:dyDescent="0.2">
      <c r="B102" s="21"/>
      <c r="C102" s="21"/>
      <c r="D102" s="21"/>
      <c r="E102" s="21"/>
    </row>
    <row r="103" spans="2:5" x14ac:dyDescent="0.2">
      <c r="B103" s="21"/>
      <c r="C103" s="21"/>
      <c r="D103" s="21"/>
      <c r="E103" s="21"/>
    </row>
    <row r="104" spans="2:5" x14ac:dyDescent="0.2">
      <c r="B104" s="21"/>
      <c r="C104" s="21"/>
      <c r="D104" s="21"/>
      <c r="E104" s="21"/>
    </row>
    <row r="105" spans="2:5" x14ac:dyDescent="0.2">
      <c r="B105" s="21"/>
      <c r="C105" s="21"/>
      <c r="D105" s="21"/>
      <c r="E105" s="21"/>
    </row>
    <row r="106" spans="2:5" x14ac:dyDescent="0.2">
      <c r="B106" s="21"/>
      <c r="C106" s="21"/>
      <c r="D106" s="21"/>
      <c r="E106" s="21"/>
    </row>
    <row r="107" spans="2:5" x14ac:dyDescent="0.2">
      <c r="B107" s="21"/>
      <c r="C107" s="21"/>
      <c r="D107" s="21"/>
      <c r="E107" s="21"/>
    </row>
    <row r="108" spans="2:5" x14ac:dyDescent="0.2">
      <c r="B108" s="21"/>
      <c r="C108" s="21"/>
      <c r="D108" s="21"/>
      <c r="E108" s="21"/>
    </row>
    <row r="109" spans="2:5" x14ac:dyDescent="0.2">
      <c r="B109" s="21"/>
      <c r="C109" s="21"/>
      <c r="D109" s="21"/>
      <c r="E109" s="21"/>
    </row>
  </sheetData>
  <phoneticPr fontId="10" type="noConversion"/>
  <conditionalFormatting sqref="J18:J19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K75"/>
  <sheetViews>
    <sheetView zoomScale="117" workbookViewId="0">
      <selection activeCell="E31" sqref="E31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7" x14ac:dyDescent="0.2">
      <c r="A1" s="2" t="s">
        <v>304</v>
      </c>
    </row>
    <row r="2" spans="1:7" x14ac:dyDescent="0.2">
      <c r="B2" t="s">
        <v>217</v>
      </c>
      <c r="C2" t="s">
        <v>381</v>
      </c>
      <c r="D2" t="s">
        <v>223</v>
      </c>
      <c r="E2" t="s">
        <v>224</v>
      </c>
      <c r="F2" t="s">
        <v>225</v>
      </c>
      <c r="G2" t="s">
        <v>309</v>
      </c>
    </row>
    <row r="3" spans="1:7" x14ac:dyDescent="0.2">
      <c r="A3" t="s">
        <v>276</v>
      </c>
      <c r="B3" s="4">
        <v>446559279</v>
      </c>
      <c r="C3">
        <v>10230185</v>
      </c>
      <c r="D3">
        <v>8544527</v>
      </c>
      <c r="E3">
        <v>5328212</v>
      </c>
      <c r="F3">
        <v>6963764</v>
      </c>
      <c r="G3" t="s">
        <v>279</v>
      </c>
    </row>
    <row r="4" spans="1:7" x14ac:dyDescent="0.2">
      <c r="A4" t="s">
        <v>305</v>
      </c>
      <c r="B4">
        <f>'Source data'!J4*1000</f>
        <v>195599000</v>
      </c>
      <c r="C4">
        <f>'Source data'!J11*1000</f>
        <v>5225100</v>
      </c>
      <c r="D4" t="s">
        <v>306</v>
      </c>
      <c r="E4">
        <f>'Source data'!J7*1000</f>
        <v>2514500</v>
      </c>
      <c r="F4">
        <f>'Source data'!J8*1000</f>
        <v>2403900</v>
      </c>
      <c r="G4" t="s">
        <v>307</v>
      </c>
    </row>
    <row r="5" spans="1:7" x14ac:dyDescent="0.2">
      <c r="A5" t="s">
        <v>274</v>
      </c>
      <c r="B5" s="43">
        <f>SUM(B55:B74)</f>
        <v>301378258.85199875</v>
      </c>
      <c r="C5">
        <f>SUM(D55:D74)</f>
        <v>5883120.6540887244</v>
      </c>
      <c r="D5">
        <f>$B$5/Calculations!$B$3*Calculations!D3</f>
        <v>5766613.2831020905</v>
      </c>
      <c r="E5">
        <f>$C$5/Calculations!$C$4*Calculations!E4</f>
        <v>2831162.4437247324</v>
      </c>
      <c r="F5">
        <f>$B$5/Calculations!$B$4*Calculations!F4</f>
        <v>3703920.7585637951</v>
      </c>
      <c r="G5" t="s">
        <v>308</v>
      </c>
    </row>
    <row r="6" spans="1:7" x14ac:dyDescent="0.2">
      <c r="A6" t="s">
        <v>277</v>
      </c>
      <c r="B6">
        <v>56142611.188868985</v>
      </c>
      <c r="C6">
        <f>$B$6/$B$3*D3</f>
        <v>1074240.4865666069</v>
      </c>
      <c r="D6">
        <f>$B$6/$B$3*D3</f>
        <v>1074240.4865666069</v>
      </c>
      <c r="E6">
        <f>$C$6/$C$3*E3</f>
        <v>559499.27116763126</v>
      </c>
      <c r="F6">
        <f>$B$6/$B$3*F3</f>
        <v>875502.78999586764</v>
      </c>
      <c r="G6" t="s">
        <v>280</v>
      </c>
    </row>
    <row r="9" spans="1:7" x14ac:dyDescent="0.2">
      <c r="A9" s="2" t="s">
        <v>124</v>
      </c>
    </row>
    <row r="11" spans="1:7" x14ac:dyDescent="0.2">
      <c r="A11" s="2" t="s">
        <v>283</v>
      </c>
      <c r="B11" s="2" t="s">
        <v>284</v>
      </c>
      <c r="C11" s="2" t="s">
        <v>281</v>
      </c>
      <c r="D11" s="2" t="s">
        <v>223</v>
      </c>
      <c r="E11" s="2" t="s">
        <v>224</v>
      </c>
      <c r="F11" s="2" t="s">
        <v>225</v>
      </c>
    </row>
    <row r="12" spans="1:7" x14ac:dyDescent="0.2">
      <c r="A12" t="s">
        <v>253</v>
      </c>
      <c r="B12" t="s">
        <v>128</v>
      </c>
      <c r="C12" t="s">
        <v>248</v>
      </c>
      <c r="D12">
        <f t="shared" ref="D12:D31" si="0">D$5*VLOOKUP($A12,$A$54:$C$74,3,FALSE)</f>
        <v>117462.17967424294</v>
      </c>
      <c r="E12">
        <f>E$5*VLOOKUP($A12,$A$54:$E$74,5,FALSE)</f>
        <v>19016.058039132618</v>
      </c>
      <c r="F12">
        <f t="shared" ref="F12:F31" si="1">F$5*VLOOKUP($A12,$A$54:$C$74,3,FALSE)</f>
        <v>75446.468192425236</v>
      </c>
    </row>
    <row r="13" spans="1:7" x14ac:dyDescent="0.2">
      <c r="A13" t="s">
        <v>254</v>
      </c>
      <c r="B13" t="s">
        <v>130</v>
      </c>
      <c r="C13" t="s">
        <v>248</v>
      </c>
      <c r="D13">
        <f t="shared" si="0"/>
        <v>216636.40335017399</v>
      </c>
      <c r="E13">
        <f t="shared" ref="E13:E31" si="2">E$5*VLOOKUP($A13,$A$54:$E$74,5,FALSE)</f>
        <v>69536.043291568538</v>
      </c>
      <c r="F13">
        <f t="shared" si="1"/>
        <v>139146.50281484867</v>
      </c>
    </row>
    <row r="14" spans="1:7" x14ac:dyDescent="0.2">
      <c r="A14" t="s">
        <v>255</v>
      </c>
      <c r="B14" t="s">
        <v>132</v>
      </c>
      <c r="C14" t="s">
        <v>248</v>
      </c>
      <c r="D14">
        <f t="shared" si="0"/>
        <v>341815.33677428315</v>
      </c>
      <c r="E14">
        <f t="shared" si="2"/>
        <v>101008.8727512175</v>
      </c>
      <c r="F14">
        <f t="shared" si="1"/>
        <v>219549.47545792069</v>
      </c>
    </row>
    <row r="15" spans="1:7" x14ac:dyDescent="0.2">
      <c r="A15" t="s">
        <v>256</v>
      </c>
      <c r="B15" t="s">
        <v>134</v>
      </c>
      <c r="C15" t="s">
        <v>248</v>
      </c>
      <c r="D15">
        <f t="shared" si="0"/>
        <v>103319.61015746498</v>
      </c>
      <c r="E15">
        <f t="shared" si="2"/>
        <v>24356.702696065589</v>
      </c>
      <c r="F15">
        <f t="shared" si="1"/>
        <v>66362.634364669997</v>
      </c>
    </row>
    <row r="16" spans="1:7" x14ac:dyDescent="0.2">
      <c r="A16" t="s">
        <v>257</v>
      </c>
      <c r="B16" t="s">
        <v>136</v>
      </c>
      <c r="C16" t="s">
        <v>248</v>
      </c>
      <c r="D16">
        <f t="shared" si="0"/>
        <v>143520.95069386519</v>
      </c>
      <c r="E16">
        <f t="shared" si="2"/>
        <v>182196.63389666268</v>
      </c>
      <c r="F16">
        <f t="shared" si="1"/>
        <v>92184.130002533246</v>
      </c>
    </row>
    <row r="17" spans="1:6" x14ac:dyDescent="0.2">
      <c r="A17" t="s">
        <v>258</v>
      </c>
      <c r="B17" t="s">
        <v>138</v>
      </c>
      <c r="C17" t="s">
        <v>251</v>
      </c>
      <c r="D17">
        <f t="shared" si="0"/>
        <v>346138.3202172665</v>
      </c>
      <c r="E17">
        <f t="shared" si="2"/>
        <v>359985.84564960853</v>
      </c>
      <c r="F17">
        <f t="shared" si="1"/>
        <v>222326.14649988455</v>
      </c>
    </row>
    <row r="18" spans="1:6" x14ac:dyDescent="0.2">
      <c r="A18" t="s">
        <v>259</v>
      </c>
      <c r="B18" t="s">
        <v>139</v>
      </c>
      <c r="C18" t="s">
        <v>251</v>
      </c>
      <c r="D18">
        <f t="shared" si="0"/>
        <v>472302.00092652923</v>
      </c>
      <c r="E18">
        <f t="shared" si="2"/>
        <v>511158.5938456069</v>
      </c>
      <c r="F18">
        <f t="shared" si="1"/>
        <v>303361.62660138245</v>
      </c>
    </row>
    <row r="19" spans="1:6" x14ac:dyDescent="0.2">
      <c r="A19" t="s">
        <v>260</v>
      </c>
      <c r="B19" t="s">
        <v>140</v>
      </c>
      <c r="C19" t="s">
        <v>251</v>
      </c>
      <c r="D19">
        <f t="shared" si="0"/>
        <v>500486.06317858893</v>
      </c>
      <c r="E19">
        <f t="shared" si="2"/>
        <v>499263.02129172656</v>
      </c>
      <c r="F19">
        <f t="shared" si="1"/>
        <v>321464.37220111885</v>
      </c>
    </row>
    <row r="20" spans="1:6" x14ac:dyDescent="0.2">
      <c r="A20" t="s">
        <v>261</v>
      </c>
      <c r="B20" t="s">
        <v>141</v>
      </c>
      <c r="C20" t="s">
        <v>251</v>
      </c>
      <c r="D20">
        <f t="shared" si="0"/>
        <v>144191.73478117184</v>
      </c>
      <c r="E20">
        <f t="shared" si="2"/>
        <v>124735.5492320788</v>
      </c>
      <c r="F20">
        <f t="shared" si="1"/>
        <v>92614.977535307771</v>
      </c>
    </row>
    <row r="21" spans="1:6" x14ac:dyDescent="0.2">
      <c r="A21" t="s">
        <v>262</v>
      </c>
      <c r="B21" t="s">
        <v>142</v>
      </c>
      <c r="C21" t="s">
        <v>251</v>
      </c>
      <c r="D21">
        <f t="shared" si="0"/>
        <v>247949.62470482435</v>
      </c>
      <c r="E21">
        <f t="shared" si="2"/>
        <v>199592.16549405013</v>
      </c>
      <c r="F21">
        <f t="shared" si="1"/>
        <v>159259.12089743343</v>
      </c>
    </row>
    <row r="22" spans="1:6" x14ac:dyDescent="0.2">
      <c r="A22" t="s">
        <v>263</v>
      </c>
      <c r="B22" t="s">
        <v>144</v>
      </c>
      <c r="C22" t="s">
        <v>250</v>
      </c>
      <c r="D22">
        <f t="shared" si="0"/>
        <v>0</v>
      </c>
      <c r="E22">
        <f t="shared" si="2"/>
        <v>0</v>
      </c>
      <c r="F22">
        <f t="shared" si="1"/>
        <v>0</v>
      </c>
    </row>
    <row r="23" spans="1:6" x14ac:dyDescent="0.2">
      <c r="A23" t="s">
        <v>264</v>
      </c>
      <c r="B23" t="s">
        <v>145</v>
      </c>
      <c r="C23" t="s">
        <v>250</v>
      </c>
      <c r="D23">
        <f t="shared" si="0"/>
        <v>0</v>
      </c>
      <c r="E23">
        <f t="shared" si="2"/>
        <v>0</v>
      </c>
      <c r="F23">
        <f t="shared" si="1"/>
        <v>0</v>
      </c>
    </row>
    <row r="24" spans="1:6" x14ac:dyDescent="0.2">
      <c r="A24" t="s">
        <v>265</v>
      </c>
      <c r="B24" t="s">
        <v>146</v>
      </c>
      <c r="C24" t="s">
        <v>250</v>
      </c>
      <c r="D24">
        <f t="shared" si="0"/>
        <v>0</v>
      </c>
      <c r="E24">
        <f t="shared" si="2"/>
        <v>0</v>
      </c>
      <c r="F24">
        <f t="shared" si="1"/>
        <v>0</v>
      </c>
    </row>
    <row r="25" spans="1:6" x14ac:dyDescent="0.2">
      <c r="A25" t="s">
        <v>266</v>
      </c>
      <c r="B25" t="s">
        <v>147</v>
      </c>
      <c r="C25" t="s">
        <v>250</v>
      </c>
      <c r="D25">
        <f t="shared" si="0"/>
        <v>0</v>
      </c>
      <c r="E25">
        <f t="shared" si="2"/>
        <v>0</v>
      </c>
      <c r="F25">
        <f t="shared" si="1"/>
        <v>0</v>
      </c>
    </row>
    <row r="26" spans="1:6" x14ac:dyDescent="0.2">
      <c r="A26" t="s">
        <v>267</v>
      </c>
      <c r="B26" t="s">
        <v>148</v>
      </c>
      <c r="C26" t="s">
        <v>250</v>
      </c>
      <c r="D26">
        <f t="shared" si="0"/>
        <v>0</v>
      </c>
      <c r="E26">
        <f t="shared" si="2"/>
        <v>0</v>
      </c>
      <c r="F26">
        <f t="shared" si="1"/>
        <v>0</v>
      </c>
    </row>
    <row r="27" spans="1:6" x14ac:dyDescent="0.2">
      <c r="A27" t="s">
        <v>268</v>
      </c>
      <c r="B27" t="s">
        <v>150</v>
      </c>
      <c r="C27" t="s">
        <v>249</v>
      </c>
      <c r="D27">
        <f t="shared" si="0"/>
        <v>429867.73119875498</v>
      </c>
      <c r="E27">
        <f t="shared" si="2"/>
        <v>48600.99413823073</v>
      </c>
      <c r="F27">
        <f t="shared" si="1"/>
        <v>276105.91084534884</v>
      </c>
    </row>
    <row r="28" spans="1:6" x14ac:dyDescent="0.2">
      <c r="A28" t="s">
        <v>269</v>
      </c>
      <c r="B28" t="s">
        <v>151</v>
      </c>
      <c r="C28" t="s">
        <v>249</v>
      </c>
      <c r="D28">
        <f t="shared" si="0"/>
        <v>714473.98486924882</v>
      </c>
      <c r="E28">
        <f t="shared" si="2"/>
        <v>118400.88709610759</v>
      </c>
      <c r="F28">
        <f t="shared" si="1"/>
        <v>458909.74374259164</v>
      </c>
    </row>
    <row r="29" spans="1:6" x14ac:dyDescent="0.2">
      <c r="A29" t="s">
        <v>270</v>
      </c>
      <c r="B29" t="s">
        <v>152</v>
      </c>
      <c r="C29" t="s">
        <v>249</v>
      </c>
      <c r="D29">
        <f t="shared" si="0"/>
        <v>972555.28234492964</v>
      </c>
      <c r="E29">
        <f t="shared" si="2"/>
        <v>257405.07311062218</v>
      </c>
      <c r="F29">
        <f t="shared" si="1"/>
        <v>624676.4820668631</v>
      </c>
    </row>
    <row r="30" spans="1:6" x14ac:dyDescent="0.2">
      <c r="A30" t="s">
        <v>271</v>
      </c>
      <c r="B30" t="s">
        <v>153</v>
      </c>
      <c r="C30" t="s">
        <v>249</v>
      </c>
      <c r="D30">
        <f t="shared" si="0"/>
        <v>334888.15069837373</v>
      </c>
      <c r="E30">
        <f t="shared" si="2"/>
        <v>69164.721703848598</v>
      </c>
      <c r="F30">
        <f t="shared" si="1"/>
        <v>215100.11375368093</v>
      </c>
    </row>
    <row r="31" spans="1:6" x14ac:dyDescent="0.2">
      <c r="A31" t="s">
        <v>272</v>
      </c>
      <c r="B31" t="s">
        <v>154</v>
      </c>
      <c r="C31" t="s">
        <v>249</v>
      </c>
      <c r="D31">
        <f t="shared" si="0"/>
        <v>681005.90953237237</v>
      </c>
      <c r="E31">
        <f t="shared" si="2"/>
        <v>246741.28148820563</v>
      </c>
      <c r="F31">
        <f t="shared" si="1"/>
        <v>437413.05358778575</v>
      </c>
    </row>
    <row r="32" spans="1:6" x14ac:dyDescent="0.2">
      <c r="D32">
        <f>SUM(D12:D31)</f>
        <v>5766613.2831020914</v>
      </c>
      <c r="E32">
        <f t="shared" ref="E32:F32" si="3">SUM(E12:E31)</f>
        <v>2831162.4437247328</v>
      </c>
      <c r="F32">
        <f t="shared" si="3"/>
        <v>3703920.7585637956</v>
      </c>
    </row>
    <row r="34" spans="1:11" x14ac:dyDescent="0.2">
      <c r="A34" t="s">
        <v>296</v>
      </c>
      <c r="B34" t="s">
        <v>297</v>
      </c>
      <c r="C34" t="s">
        <v>252</v>
      </c>
      <c r="G34" t="s">
        <v>286</v>
      </c>
    </row>
    <row r="35" spans="1:11" x14ac:dyDescent="0.2">
      <c r="C35" t="s">
        <v>217</v>
      </c>
      <c r="D35" t="s">
        <v>223</v>
      </c>
      <c r="E35" t="s">
        <v>224</v>
      </c>
      <c r="F35" t="s">
        <v>225</v>
      </c>
      <c r="G35" t="s">
        <v>217</v>
      </c>
      <c r="H35" t="s">
        <v>223</v>
      </c>
      <c r="I35" t="s">
        <v>224</v>
      </c>
      <c r="J35" t="s">
        <v>225</v>
      </c>
    </row>
    <row r="36" spans="1:11" x14ac:dyDescent="0.2">
      <c r="A36" t="s">
        <v>239</v>
      </c>
      <c r="B36" t="s">
        <v>295</v>
      </c>
      <c r="C36">
        <f>INDEX('Source data'!$J$41:$J$48,MATCH($A36,'Source data'!$E$41:$E$48,0))</f>
        <v>46.1</v>
      </c>
      <c r="D36">
        <f>INDEX('Source data'!$J$17:$J$24,MATCH($A36,'Source data'!$E$17:$E$24,0))</f>
        <v>62.2</v>
      </c>
      <c r="E36">
        <f>INDEX('Source data'!$J$25:$J$32,MATCH($A36,'Source data'!$E$25:$E$32,0))</f>
        <v>21.7</v>
      </c>
      <c r="F36">
        <f>INDEX('Source data'!$J$33:$J$40,MATCH($A36,'Source data'!$E$33:$E$40,0))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1" x14ac:dyDescent="0.2">
      <c r="A37" t="s">
        <v>244</v>
      </c>
      <c r="B37" t="s">
        <v>249</v>
      </c>
      <c r="C37">
        <f>INDEX('Source data'!$J$41:$J$48,MATCH($A37,'Source data'!$E$41:$E$48,0))</f>
        <v>34.799999999999997</v>
      </c>
      <c r="D37">
        <f>INDEX('Source data'!$J$17:$J$24,MATCH($A37,'Source data'!$E$17:$E$24,0))</f>
        <v>22.8</v>
      </c>
      <c r="E37">
        <f>INDEX('Source data'!$J$25:$J$32,MATCH($A37,'Source data'!$E$25:$E$32,0))</f>
        <v>57.5</v>
      </c>
      <c r="F37">
        <f>INDEX('Source data'!$J$33:$J$40,MATCH($A37,'Source data'!$E$33:$E$40,0))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1" x14ac:dyDescent="0.2">
      <c r="A38" t="s">
        <v>245</v>
      </c>
      <c r="B38" t="s">
        <v>292</v>
      </c>
      <c r="C38">
        <f>INDEX('Source data'!$J$41:$J$48,MATCH($A38,'Source data'!$E$41:$E$48,0))</f>
        <v>18.5</v>
      </c>
      <c r="D38">
        <f>INDEX('Source data'!$J$17:$J$24,MATCH($A38,'Source data'!$E$17:$E$24,0))</f>
        <v>11.8</v>
      </c>
      <c r="E38">
        <f>INDEX('Source data'!$J$25:$J$32,MATCH($A38,'Source data'!$E$25:$E$32,0))</f>
        <v>20.5</v>
      </c>
      <c r="F38">
        <f>INDEX('Source data'!$J$33:$J$40,MATCH($A38,'Source data'!$E$33:$E$40,0))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1" x14ac:dyDescent="0.2">
      <c r="A39" t="s">
        <v>246</v>
      </c>
      <c r="B39" t="s">
        <v>285</v>
      </c>
      <c r="C39">
        <f>INDEX('Source data'!$J$41:$J$48,MATCH($A39,'Source data'!$E$41:$E$48,0))</f>
        <v>0.6</v>
      </c>
      <c r="D39">
        <f>INDEX('Source data'!$J$17:$J$24,MATCH($A39,'Source data'!$E$17:$E$24,0))</f>
        <v>3.2</v>
      </c>
      <c r="E39">
        <f>INDEX('Source data'!$J$25:$J$32,MATCH($A39,'Source data'!$E$25:$E$32,0))</f>
        <v>0.4</v>
      </c>
      <c r="F39">
        <f>INDEX('Source data'!$J$33:$J$40,MATCH($A39,'Source data'!$E$33:$E$40,0))</f>
        <v>0.2</v>
      </c>
      <c r="K39" t="s">
        <v>287</v>
      </c>
    </row>
    <row r="40" spans="1:11" x14ac:dyDescent="0.2">
      <c r="B40" t="s">
        <v>275</v>
      </c>
      <c r="C40">
        <f t="shared" ref="C40:J40" si="4">SUM(C36:C39)</f>
        <v>100</v>
      </c>
      <c r="D40">
        <f t="shared" si="4"/>
        <v>100</v>
      </c>
      <c r="E40">
        <f t="shared" si="4"/>
        <v>100.10000000000001</v>
      </c>
      <c r="F40">
        <f t="shared" si="4"/>
        <v>99.90000000000002</v>
      </c>
      <c r="G40">
        <f t="shared" si="4"/>
        <v>100</v>
      </c>
      <c r="H40">
        <f t="shared" si="4"/>
        <v>100</v>
      </c>
      <c r="I40">
        <f t="shared" si="4"/>
        <v>100.1</v>
      </c>
      <c r="J40">
        <f t="shared" si="4"/>
        <v>99.9</v>
      </c>
    </row>
    <row r="43" spans="1:11" x14ac:dyDescent="0.2">
      <c r="A43" s="2" t="s">
        <v>310</v>
      </c>
    </row>
    <row r="44" spans="1:11" x14ac:dyDescent="0.2">
      <c r="A44" t="s">
        <v>311</v>
      </c>
    </row>
    <row r="45" spans="1:11" x14ac:dyDescent="0.2">
      <c r="B45" t="s">
        <v>288</v>
      </c>
      <c r="C45" t="s">
        <v>293</v>
      </c>
    </row>
    <row r="46" spans="1:11" x14ac:dyDescent="0.2">
      <c r="A46" t="s">
        <v>294</v>
      </c>
      <c r="B46" s="49">
        <f>G36/100</f>
        <v>0.46100000000000002</v>
      </c>
      <c r="C46">
        <v>0</v>
      </c>
    </row>
    <row r="47" spans="1:11" x14ac:dyDescent="0.2">
      <c r="A47" t="s">
        <v>248</v>
      </c>
      <c r="B47" s="49">
        <v>0</v>
      </c>
      <c r="C47" s="47">
        <f>SUM($B$55:$B$59)/SUM($B$55:$B$74)</f>
        <v>0.16001670917555338</v>
      </c>
    </row>
    <row r="48" spans="1:11" x14ac:dyDescent="0.2">
      <c r="A48" t="s">
        <v>249</v>
      </c>
      <c r="B48" s="49">
        <f>G37/100</f>
        <v>0.35399999999999998</v>
      </c>
      <c r="C48" s="47">
        <f>SUM($B$70:$B$74)/SUM($B$55:$B$74)</f>
        <v>0.54326359421806536</v>
      </c>
    </row>
    <row r="49" spans="1:5" x14ac:dyDescent="0.2">
      <c r="A49" t="s">
        <v>292</v>
      </c>
      <c r="B49" s="49">
        <f>G38/100</f>
        <v>0.185</v>
      </c>
      <c r="C49" s="47">
        <v>0</v>
      </c>
    </row>
    <row r="50" spans="1:5" x14ac:dyDescent="0.2">
      <c r="A50" t="s">
        <v>251</v>
      </c>
      <c r="B50" s="49">
        <v>0</v>
      </c>
      <c r="C50" s="47">
        <f>SUM($B$60:$B$64)/SUM($B$55:$B$74)</f>
        <v>0.29671969660638137</v>
      </c>
    </row>
    <row r="53" spans="1:5" x14ac:dyDescent="0.2">
      <c r="A53" s="2" t="s">
        <v>289</v>
      </c>
    </row>
    <row r="54" spans="1:5" x14ac:dyDescent="0.2">
      <c r="A54" t="s">
        <v>273</v>
      </c>
      <c r="B54" t="s">
        <v>217</v>
      </c>
      <c r="C54" t="s">
        <v>278</v>
      </c>
      <c r="D54" t="s">
        <v>381</v>
      </c>
      <c r="E54" t="s">
        <v>278</v>
      </c>
    </row>
    <row r="55" spans="1:5" x14ac:dyDescent="0.2">
      <c r="A55" t="s">
        <v>253</v>
      </c>
      <c r="B55" s="43">
        <f>VLOOKUP($A55,'Existing datasets'!$A:$B,2,FALSE)</f>
        <v>6138880.0415866654</v>
      </c>
      <c r="C55" s="44">
        <f t="shared" ref="C55:C64" si="5">B55/SUM($B$55:$B$74)</f>
        <v>2.0369352669866458E-2</v>
      </c>
      <c r="D55">
        <f>VLOOKUP($A55,'Existing datasets'!$A:$C,3,FALSE)</f>
        <v>39515.134165946241</v>
      </c>
      <c r="E55" s="50">
        <f>D55/SUM($D$55:$D$74)</f>
        <v>6.7166962041622456E-3</v>
      </c>
    </row>
    <row r="56" spans="1:5" x14ac:dyDescent="0.2">
      <c r="A56" t="s">
        <v>254</v>
      </c>
      <c r="B56" s="43">
        <f>VLOOKUP($A56,'Existing datasets'!$A:$B,2,FALSE)</f>
        <v>11321983.77806131</v>
      </c>
      <c r="C56" s="44">
        <f t="shared" si="5"/>
        <v>3.7567354132274439E-2</v>
      </c>
      <c r="D56">
        <f>VLOOKUP($A56,'Existing datasets'!$A:$C,3,FALSE)</f>
        <v>144495.0406851361</v>
      </c>
      <c r="E56" s="50">
        <f t="shared" ref="E56:E74" si="6">D56/SUM($D$55:$D$74)</f>
        <v>2.4560951437348669E-2</v>
      </c>
    </row>
    <row r="57" spans="1:5" x14ac:dyDescent="0.2">
      <c r="A57" t="s">
        <v>255</v>
      </c>
      <c r="B57" s="43">
        <f>VLOOKUP($A57,'Existing datasets'!$A:$B,2,FALSE)</f>
        <v>17864161.508421246</v>
      </c>
      <c r="C57" s="44">
        <f t="shared" si="5"/>
        <v>5.927488458015813E-2</v>
      </c>
      <c r="D57">
        <f>VLOOKUP($A57,'Existing datasets'!$A:$C,3,FALSE)</f>
        <v>209895.19228967448</v>
      </c>
      <c r="E57" s="50">
        <f t="shared" si="6"/>
        <v>3.5677526372640156E-2</v>
      </c>
    </row>
    <row r="58" spans="1:5" x14ac:dyDescent="0.2">
      <c r="A58" t="s">
        <v>256</v>
      </c>
      <c r="B58" s="43">
        <f>VLOOKUP($A58,'Existing datasets'!$A:$B,2,FALSE)</f>
        <v>5399752.4518886339</v>
      </c>
      <c r="C58" s="44">
        <f t="shared" si="5"/>
        <v>1.7916861264170858E-2</v>
      </c>
      <c r="D58">
        <f>VLOOKUP($A58,'Existing datasets'!$A:$C,3,FALSE)</f>
        <v>50612.927920943446</v>
      </c>
      <c r="E58" s="50">
        <f t="shared" si="6"/>
        <v>8.6030749489674069E-3</v>
      </c>
    </row>
    <row r="59" spans="1:5" x14ac:dyDescent="0.2">
      <c r="A59" t="s">
        <v>257</v>
      </c>
      <c r="B59" s="43">
        <f>VLOOKUP($A59,'Existing datasets'!$A:$B,2,FALSE)</f>
        <v>7500779.4185970724</v>
      </c>
      <c r="C59" s="44">
        <f t="shared" si="5"/>
        <v>2.488825652908349E-2</v>
      </c>
      <c r="D59">
        <f>VLOOKUP($A59,'Existing datasets'!$A:$C,3,FALSE)</f>
        <v>378602.35902702407</v>
      </c>
      <c r="E59" s="50">
        <f t="shared" si="6"/>
        <v>6.4354002116869438E-2</v>
      </c>
    </row>
    <row r="60" spans="1:5" x14ac:dyDescent="0.2">
      <c r="A60" t="s">
        <v>258</v>
      </c>
      <c r="B60" s="43">
        <f>VLOOKUP($A60,'Existing datasets'!$A:$B,2,FALSE)</f>
        <v>18090091.904501401</v>
      </c>
      <c r="C60" s="44">
        <f t="shared" si="5"/>
        <v>6.0024541827966127E-2</v>
      </c>
      <c r="D60">
        <f>VLOOKUP($A60,'Existing datasets'!$A:$C,3,FALSE)</f>
        <v>748046.14917628525</v>
      </c>
      <c r="E60" s="50">
        <f t="shared" si="6"/>
        <v>0.12715125069828354</v>
      </c>
    </row>
    <row r="61" spans="1:5" x14ac:dyDescent="0.2">
      <c r="A61" t="s">
        <v>259</v>
      </c>
      <c r="B61" s="43">
        <f>VLOOKUP($A61,'Existing datasets'!$A:$B,2,FALSE)</f>
        <v>24683735.097800992</v>
      </c>
      <c r="C61" s="44">
        <f t="shared" si="5"/>
        <v>8.1902839281856474E-2</v>
      </c>
      <c r="D61">
        <f>VLOOKUP($A61,'Existing datasets'!$A:$C,3,FALSE)</f>
        <v>1062181.2561951403</v>
      </c>
      <c r="E61" s="50">
        <f t="shared" si="6"/>
        <v>0.18054725011579226</v>
      </c>
    </row>
    <row r="62" spans="1:5" x14ac:dyDescent="0.2">
      <c r="A62" t="s">
        <v>260</v>
      </c>
      <c r="B62" s="43">
        <f>VLOOKUP($A62,'Existing datasets'!$A:$B,2,FALSE)</f>
        <v>26156707.740823932</v>
      </c>
      <c r="C62" s="44">
        <f t="shared" si="5"/>
        <v>8.6790294165409607E-2</v>
      </c>
      <c r="D62">
        <f>VLOOKUP($A62,'Existing datasets'!$A:$C,3,FALSE)</f>
        <v>1037462.4030826805</v>
      </c>
      <c r="E62" s="50">
        <f t="shared" si="6"/>
        <v>0.17634559344990688</v>
      </c>
    </row>
    <row r="63" spans="1:5" x14ac:dyDescent="0.2">
      <c r="A63" t="s">
        <v>261</v>
      </c>
      <c r="B63" s="43">
        <f>VLOOKUP($A63,'Existing datasets'!$A:$B,2,FALSE)</f>
        <v>7535836.345492186</v>
      </c>
      <c r="C63" s="44">
        <f t="shared" si="5"/>
        <v>2.5004578545902659E-2</v>
      </c>
      <c r="D63">
        <f>VLOOKUP($A63,'Existing datasets'!$A:$C,3,FALSE)</f>
        <v>259198.93350269829</v>
      </c>
      <c r="E63" s="50">
        <f t="shared" si="6"/>
        <v>4.4058068624269503E-2</v>
      </c>
    </row>
    <row r="64" spans="1:5" x14ac:dyDescent="0.2">
      <c r="A64" t="s">
        <v>262</v>
      </c>
      <c r="B64" s="43">
        <f>VLOOKUP($A64,'Existing datasets'!$A:$B,2,FALSE)</f>
        <v>12958494.441706011</v>
      </c>
      <c r="C64" s="44">
        <f t="shared" si="5"/>
        <v>4.2997442785246455E-2</v>
      </c>
      <c r="D64">
        <f>VLOOKUP($A64,'Existing datasets'!$A:$C,3,FALSE)</f>
        <v>414750.05922567559</v>
      </c>
      <c r="E64" s="50">
        <f t="shared" si="6"/>
        <v>7.0498309249773322E-2</v>
      </c>
    </row>
    <row r="65" spans="1:5" x14ac:dyDescent="0.2">
      <c r="A65" t="s">
        <v>263</v>
      </c>
      <c r="B65" s="43">
        <f>VLOOKUP($A65,'Existing datasets'!$A:$B,2,FALSE)</f>
        <v>0</v>
      </c>
      <c r="C65" s="44">
        <v>0</v>
      </c>
      <c r="D65">
        <f>VLOOKUP($A65,'Existing datasets'!$A:$C,3,FALSE)</f>
        <v>0</v>
      </c>
      <c r="E65" s="50">
        <f t="shared" si="6"/>
        <v>0</v>
      </c>
    </row>
    <row r="66" spans="1:5" x14ac:dyDescent="0.2">
      <c r="A66" t="s">
        <v>264</v>
      </c>
      <c r="B66" s="43">
        <f>VLOOKUP($A66,'Existing datasets'!$A:$B,2,FALSE)</f>
        <v>0</v>
      </c>
      <c r="C66" s="44">
        <v>0</v>
      </c>
      <c r="D66">
        <f>VLOOKUP($A66,'Existing datasets'!$A:$C,3,FALSE)</f>
        <v>0</v>
      </c>
      <c r="E66" s="50">
        <f t="shared" si="6"/>
        <v>0</v>
      </c>
    </row>
    <row r="67" spans="1:5" x14ac:dyDescent="0.2">
      <c r="A67" t="s">
        <v>265</v>
      </c>
      <c r="B67" s="43">
        <f>VLOOKUP($A67,'Existing datasets'!$A:$B,2,FALSE)</f>
        <v>0</v>
      </c>
      <c r="C67" s="44">
        <v>0</v>
      </c>
      <c r="D67">
        <f>VLOOKUP($A67,'Existing datasets'!$A:$C,3,FALSE)</f>
        <v>0</v>
      </c>
      <c r="E67" s="50">
        <f t="shared" si="6"/>
        <v>0</v>
      </c>
    </row>
    <row r="68" spans="1:5" x14ac:dyDescent="0.2">
      <c r="A68" t="s">
        <v>266</v>
      </c>
      <c r="B68" s="43">
        <f>VLOOKUP($A68,'Existing datasets'!$A:$B,2,FALSE)</f>
        <v>0</v>
      </c>
      <c r="C68" s="44">
        <v>0</v>
      </c>
      <c r="D68">
        <f>VLOOKUP($A68,'Existing datasets'!$A:$C,3,FALSE)</f>
        <v>0</v>
      </c>
      <c r="E68" s="50">
        <f t="shared" si="6"/>
        <v>0</v>
      </c>
    </row>
    <row r="69" spans="1:5" x14ac:dyDescent="0.2">
      <c r="A69" t="s">
        <v>267</v>
      </c>
      <c r="B69" s="43">
        <f>VLOOKUP($A69,'Existing datasets'!$A:$B,2,FALSE)</f>
        <v>0</v>
      </c>
      <c r="C69" s="44">
        <v>0</v>
      </c>
      <c r="D69">
        <f>VLOOKUP($A69,'Existing datasets'!$A:$C,3,FALSE)</f>
        <v>0</v>
      </c>
      <c r="E69" s="50">
        <f t="shared" si="6"/>
        <v>0</v>
      </c>
    </row>
    <row r="70" spans="1:5" x14ac:dyDescent="0.2">
      <c r="A70" t="s">
        <v>268</v>
      </c>
      <c r="B70" s="43">
        <f>VLOOKUP($A70,'Existing datasets'!$A:$B,2,FALSE)</f>
        <v>22466009.424451679</v>
      </c>
      <c r="C70" s="44">
        <f>B70/SUM($B$55:$B$74)</f>
        <v>7.4544227277802133E-2</v>
      </c>
      <c r="D70">
        <f>VLOOKUP($A70,'Existing datasets'!$A:$C,3,FALSE)</f>
        <v>100992.2666421433</v>
      </c>
      <c r="E70" s="50">
        <f t="shared" si="6"/>
        <v>1.7166444915923056E-2</v>
      </c>
    </row>
    <row r="71" spans="1:5" x14ac:dyDescent="0.2">
      <c r="A71" t="s">
        <v>269</v>
      </c>
      <c r="B71" s="43">
        <f>VLOOKUP($A71,'Existing datasets'!$A:$B,2,FALSE)</f>
        <v>37340274.955824777</v>
      </c>
      <c r="C71" s="44">
        <f>B71/SUM($B$55:$B$74)</f>
        <v>0.12389836976980444</v>
      </c>
      <c r="D71">
        <f>VLOOKUP($A71,'Existing datasets'!$A:$C,3,FALSE)</f>
        <v>246035.58368099888</v>
      </c>
      <c r="E71" s="50">
        <f t="shared" si="6"/>
        <v>4.1820591170437071E-2</v>
      </c>
    </row>
    <row r="72" spans="1:5" x14ac:dyDescent="0.2">
      <c r="A72" t="s">
        <v>270</v>
      </c>
      <c r="B72" s="43">
        <f>VLOOKUP($A72,'Existing datasets'!$A:$B,2,FALSE)</f>
        <v>50828277.056365229</v>
      </c>
      <c r="C72" s="44">
        <f>B72/SUM($B$55:$B$74)</f>
        <v>0.16865276629435319</v>
      </c>
      <c r="D72">
        <f>VLOOKUP($A72,'Existing datasets'!$A:$C,3,FALSE)</f>
        <v>534884.56850678532</v>
      </c>
      <c r="E72" s="50">
        <f t="shared" si="6"/>
        <v>9.0918510762658694E-2</v>
      </c>
    </row>
    <row r="73" spans="1:5" x14ac:dyDescent="0.2">
      <c r="A73" t="s">
        <v>271</v>
      </c>
      <c r="B73" s="43">
        <f>VLOOKUP($A73,'Existing datasets'!$A:$B,2,FALSE)</f>
        <v>17502128.68676161</v>
      </c>
      <c r="C73" s="44">
        <f>B73/SUM($B$55:$B$74)</f>
        <v>5.8073627319469585E-2</v>
      </c>
      <c r="D73">
        <f>VLOOKUP($A73,'Existing datasets'!$A:$C,3,FALSE)</f>
        <v>143723.43900369029</v>
      </c>
      <c r="E73" s="50">
        <f t="shared" si="6"/>
        <v>2.4429796268720681E-2</v>
      </c>
    </row>
    <row r="74" spans="1:5" x14ac:dyDescent="0.2">
      <c r="A74" t="s">
        <v>272</v>
      </c>
      <c r="B74" s="43">
        <f>VLOOKUP($A74,'Existing datasets'!$A:$B,2,FALSE)</f>
        <v>35591145.999716006</v>
      </c>
      <c r="C74" s="44">
        <f>B74/SUM($B$55:$B$74)</f>
        <v>0.11809460355663597</v>
      </c>
      <c r="D74">
        <f>VLOOKUP($A74,'Existing datasets'!$A:$C,3,FALSE)</f>
        <v>512725.34098390263</v>
      </c>
      <c r="E74" s="50">
        <f t="shared" si="6"/>
        <v>8.7151933664247117E-2</v>
      </c>
    </row>
    <row r="75" spans="1:5" x14ac:dyDescent="0.2">
      <c r="C75" s="50">
        <f>SUM(C55:C74)</f>
        <v>1</v>
      </c>
      <c r="E75" s="50">
        <f>SUM(E55:E74)</f>
        <v>1</v>
      </c>
    </row>
  </sheetData>
  <conditionalFormatting sqref="B55:B74">
    <cfRule type="containsBlanks" dxfId="1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C147"/>
  <sheetViews>
    <sheetView topLeftCell="A95" workbookViewId="0">
      <selection activeCell="B124" sqref="B124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3" x14ac:dyDescent="0.2">
      <c r="A1" t="s">
        <v>290</v>
      </c>
    </row>
    <row r="3" spans="1:3" x14ac:dyDescent="0.2">
      <c r="A3" t="s">
        <v>273</v>
      </c>
      <c r="B3" t="s">
        <v>220</v>
      </c>
      <c r="C3" t="s">
        <v>381</v>
      </c>
    </row>
    <row r="4" spans="1:3" x14ac:dyDescent="0.2">
      <c r="A4" t="s">
        <v>16</v>
      </c>
      <c r="B4" s="39">
        <v>0.12511500744684953</v>
      </c>
    </row>
    <row r="5" spans="1:3" x14ac:dyDescent="0.2">
      <c r="A5" t="s">
        <v>19</v>
      </c>
      <c r="B5" s="39">
        <v>1.9077884526405468E-2</v>
      </c>
    </row>
    <row r="6" spans="1:3" x14ac:dyDescent="0.2">
      <c r="A6" t="s">
        <v>24</v>
      </c>
      <c r="B6" s="39">
        <v>0.15562428724179772</v>
      </c>
    </row>
    <row r="7" spans="1:3" x14ac:dyDescent="0.2">
      <c r="A7" t="s">
        <v>20</v>
      </c>
      <c r="B7" s="39">
        <v>0.12156327005845442</v>
      </c>
    </row>
    <row r="8" spans="1:3" x14ac:dyDescent="0.2">
      <c r="A8" t="s">
        <v>22</v>
      </c>
      <c r="B8" s="39">
        <v>3.2726795156928605E-2</v>
      </c>
    </row>
    <row r="9" spans="1:3" x14ac:dyDescent="0.2">
      <c r="A9" t="s">
        <v>27</v>
      </c>
      <c r="B9" s="39">
        <v>0.54589275556956429</v>
      </c>
    </row>
    <row r="10" spans="1:3" x14ac:dyDescent="0.2">
      <c r="A10" t="s">
        <v>31</v>
      </c>
      <c r="B10" s="39">
        <v>5.8675768982949648E-2</v>
      </c>
    </row>
    <row r="11" spans="1:3" x14ac:dyDescent="0.2">
      <c r="A11" t="s">
        <v>33</v>
      </c>
      <c r="B11" s="39">
        <v>0.75169492863424825</v>
      </c>
    </row>
    <row r="12" spans="1:3" x14ac:dyDescent="0.2">
      <c r="A12" t="s">
        <v>32</v>
      </c>
      <c r="B12" s="39">
        <v>0.18962930238280215</v>
      </c>
    </row>
    <row r="13" spans="1:3" x14ac:dyDescent="0.2">
      <c r="A13" t="s">
        <v>34</v>
      </c>
      <c r="B13" s="39">
        <v>0</v>
      </c>
    </row>
    <row r="14" spans="1:3" x14ac:dyDescent="0.2">
      <c r="A14" t="s">
        <v>39</v>
      </c>
      <c r="B14" s="39">
        <v>0.77412370199711078</v>
      </c>
    </row>
    <row r="15" spans="1:3" x14ac:dyDescent="0.2">
      <c r="A15" t="s">
        <v>38</v>
      </c>
      <c r="B15" s="39">
        <v>0.22587629800288919</v>
      </c>
    </row>
    <row r="16" spans="1:3" x14ac:dyDescent="0.2">
      <c r="A16" t="s">
        <v>50</v>
      </c>
      <c r="B16" s="39">
        <v>0.8425858139270147</v>
      </c>
    </row>
    <row r="17" spans="1:2" x14ac:dyDescent="0.2">
      <c r="A17" t="s">
        <v>49</v>
      </c>
      <c r="B17" s="39">
        <v>0.15741418607298524</v>
      </c>
    </row>
    <row r="18" spans="1:2" x14ac:dyDescent="0.2">
      <c r="A18" t="s">
        <v>43</v>
      </c>
      <c r="B18" s="39">
        <v>6.0235527750498279E-2</v>
      </c>
    </row>
    <row r="19" spans="1:2" x14ac:dyDescent="0.2">
      <c r="A19" t="s">
        <v>44</v>
      </c>
      <c r="B19" s="39">
        <v>0.92721507573626316</v>
      </c>
    </row>
    <row r="20" spans="1:2" x14ac:dyDescent="0.2">
      <c r="A20" t="s">
        <v>45</v>
      </c>
      <c r="B20" s="39">
        <v>1.2549396513238489E-2</v>
      </c>
    </row>
    <row r="21" spans="1:2" x14ac:dyDescent="0.2">
      <c r="A21" t="s">
        <v>55</v>
      </c>
      <c r="B21" s="39">
        <v>0.92246337111325327</v>
      </c>
    </row>
    <row r="22" spans="1:2" x14ac:dyDescent="0.2">
      <c r="A22" t="s">
        <v>54</v>
      </c>
      <c r="B22" s="39">
        <v>7.7536628886746756E-2</v>
      </c>
    </row>
    <row r="23" spans="1:2" x14ac:dyDescent="0.2">
      <c r="A23" t="s">
        <v>187</v>
      </c>
      <c r="B23">
        <v>4.1035966730948989E-2</v>
      </c>
    </row>
    <row r="24" spans="1:2" x14ac:dyDescent="0.2">
      <c r="A24" t="s">
        <v>186</v>
      </c>
      <c r="B24">
        <v>0.63593224721431885</v>
      </c>
    </row>
    <row r="25" spans="1:2" x14ac:dyDescent="0.2">
      <c r="A25" t="s">
        <v>210</v>
      </c>
      <c r="B25">
        <v>0.69129605116572634</v>
      </c>
    </row>
    <row r="26" spans="1:2" x14ac:dyDescent="0.2">
      <c r="A26" t="s">
        <v>209</v>
      </c>
      <c r="B26">
        <v>0.112096868553377</v>
      </c>
    </row>
    <row r="27" spans="1:2" x14ac:dyDescent="0.2">
      <c r="A27" t="s">
        <v>194</v>
      </c>
      <c r="B27">
        <v>0</v>
      </c>
    </row>
    <row r="28" spans="1:2" x14ac:dyDescent="0.2">
      <c r="A28" t="s">
        <v>191</v>
      </c>
      <c r="B28">
        <v>0.17543405581578514</v>
      </c>
    </row>
    <row r="29" spans="1:2" x14ac:dyDescent="0.2">
      <c r="A29" t="s">
        <v>190</v>
      </c>
      <c r="B29">
        <v>0.63816507500607889</v>
      </c>
    </row>
    <row r="30" spans="1:2" x14ac:dyDescent="0.2">
      <c r="A30" t="s">
        <v>193</v>
      </c>
      <c r="B30">
        <v>9.6986019869336068E-2</v>
      </c>
    </row>
    <row r="31" spans="1:2" x14ac:dyDescent="0.2">
      <c r="A31" t="s">
        <v>182</v>
      </c>
      <c r="B31">
        <v>1.7714579035689741E-4</v>
      </c>
    </row>
    <row r="32" spans="1:2" x14ac:dyDescent="0.2">
      <c r="A32" t="s">
        <v>181</v>
      </c>
      <c r="B32">
        <v>0.92839670029298416</v>
      </c>
    </row>
    <row r="33" spans="1:2" x14ac:dyDescent="0.2">
      <c r="A33" t="s">
        <v>184</v>
      </c>
      <c r="B33">
        <v>4.9823669512408089E-2</v>
      </c>
    </row>
    <row r="34" spans="1:2" x14ac:dyDescent="0.2">
      <c r="A34" t="s">
        <v>201</v>
      </c>
      <c r="B34">
        <v>0</v>
      </c>
    </row>
    <row r="35" spans="1:2" x14ac:dyDescent="0.2">
      <c r="A35" t="s">
        <v>205</v>
      </c>
      <c r="B35">
        <v>0</v>
      </c>
    </row>
    <row r="36" spans="1:2" x14ac:dyDescent="0.2">
      <c r="A36" t="s">
        <v>197</v>
      </c>
      <c r="B36">
        <v>0.43511312020537035</v>
      </c>
    </row>
    <row r="37" spans="1:2" x14ac:dyDescent="0.2">
      <c r="A37" t="s">
        <v>196</v>
      </c>
      <c r="B37">
        <v>0.49017265117379394</v>
      </c>
    </row>
    <row r="38" spans="1:2" x14ac:dyDescent="0.2">
      <c r="A38" t="s">
        <v>212</v>
      </c>
      <c r="B38">
        <v>0.75698904304200743</v>
      </c>
    </row>
    <row r="39" spans="1:2" x14ac:dyDescent="0.2">
      <c r="A39" t="s">
        <v>167</v>
      </c>
      <c r="B39">
        <v>3.5743277723325424E-2</v>
      </c>
    </row>
    <row r="40" spans="1:2" x14ac:dyDescent="0.2">
      <c r="A40" t="s">
        <v>165</v>
      </c>
      <c r="B40">
        <v>0.15755977423872347</v>
      </c>
    </row>
    <row r="41" spans="1:2" x14ac:dyDescent="0.2">
      <c r="A41" t="s">
        <v>158</v>
      </c>
      <c r="B41">
        <v>0.42326355142613131</v>
      </c>
    </row>
    <row r="42" spans="1:2" x14ac:dyDescent="0.2">
      <c r="A42" t="s">
        <v>160</v>
      </c>
      <c r="B42">
        <v>0.14996110371264487</v>
      </c>
    </row>
    <row r="43" spans="1:2" x14ac:dyDescent="0.2">
      <c r="A43" t="s">
        <v>163</v>
      </c>
      <c r="B43">
        <v>2.8274434892141421E-2</v>
      </c>
    </row>
    <row r="44" spans="1:2" x14ac:dyDescent="0.2">
      <c r="A44" t="s">
        <v>156</v>
      </c>
      <c r="B44">
        <v>8.7226441284952494E-2</v>
      </c>
    </row>
    <row r="45" spans="1:2" x14ac:dyDescent="0.2">
      <c r="A45" t="s">
        <v>161</v>
      </c>
      <c r="B45">
        <v>3.3071543099411462E-3</v>
      </c>
    </row>
    <row r="46" spans="1:2" x14ac:dyDescent="0.2">
      <c r="A46" t="s">
        <v>157</v>
      </c>
      <c r="B46">
        <v>0.26473256403503109</v>
      </c>
    </row>
    <row r="47" spans="1:2" x14ac:dyDescent="0.2">
      <c r="A47" t="s">
        <v>166</v>
      </c>
      <c r="B47">
        <v>0.96425672227667458</v>
      </c>
    </row>
    <row r="48" spans="1:2" x14ac:dyDescent="0.2">
      <c r="A48" t="s">
        <v>164</v>
      </c>
      <c r="B48">
        <v>0.84244022576127664</v>
      </c>
    </row>
    <row r="49" spans="1:2" x14ac:dyDescent="0.2">
      <c r="A49" t="s">
        <v>155</v>
      </c>
      <c r="B49">
        <v>0.22477744325388516</v>
      </c>
    </row>
    <row r="50" spans="1:2" x14ac:dyDescent="0.2">
      <c r="A50" t="s">
        <v>159</v>
      </c>
      <c r="B50">
        <v>0.84673174197741408</v>
      </c>
    </row>
    <row r="51" spans="1:2" x14ac:dyDescent="0.2">
      <c r="A51" t="s">
        <v>162</v>
      </c>
      <c r="B51">
        <v>0.97172556510785868</v>
      </c>
    </row>
    <row r="52" spans="1:2" x14ac:dyDescent="0.2">
      <c r="A52" t="s">
        <v>204</v>
      </c>
      <c r="B52">
        <v>1</v>
      </c>
    </row>
    <row r="53" spans="1:2" x14ac:dyDescent="0.2">
      <c r="A53" t="s">
        <v>208</v>
      </c>
      <c r="B53">
        <v>0.19660708028089663</v>
      </c>
    </row>
    <row r="54" spans="1:2" x14ac:dyDescent="0.2">
      <c r="A54" t="s">
        <v>211</v>
      </c>
      <c r="B54">
        <v>0.24301095695799257</v>
      </c>
    </row>
    <row r="55" spans="1:2" x14ac:dyDescent="0.2">
      <c r="A55" t="s">
        <v>192</v>
      </c>
      <c r="B55">
        <v>8.814545213113491E-6</v>
      </c>
    </row>
    <row r="56" spans="1:2" x14ac:dyDescent="0.2">
      <c r="A56" t="s">
        <v>198</v>
      </c>
      <c r="B56">
        <v>3.1586356140981668E-3</v>
      </c>
    </row>
    <row r="57" spans="1:2" x14ac:dyDescent="0.2">
      <c r="A57" t="s">
        <v>188</v>
      </c>
      <c r="B57">
        <v>0.22888526961217853</v>
      </c>
    </row>
    <row r="58" spans="1:2" x14ac:dyDescent="0.2">
      <c r="A58" t="s">
        <v>202</v>
      </c>
      <c r="B58">
        <v>8.2653934736048804E-2</v>
      </c>
    </row>
    <row r="59" spans="1:2" x14ac:dyDescent="0.2">
      <c r="A59" t="s">
        <v>183</v>
      </c>
      <c r="B59">
        <v>3.1040504206268108E-5</v>
      </c>
    </row>
    <row r="60" spans="1:2" x14ac:dyDescent="0.2">
      <c r="A60" t="s">
        <v>55</v>
      </c>
      <c r="B60">
        <v>0.85881165396842618</v>
      </c>
    </row>
    <row r="61" spans="1:2" x14ac:dyDescent="0.2">
      <c r="A61" t="s">
        <v>50</v>
      </c>
      <c r="B61">
        <v>0.79410261525684345</v>
      </c>
    </row>
    <row r="62" spans="1:2" x14ac:dyDescent="0.2">
      <c r="A62" t="s">
        <v>24</v>
      </c>
      <c r="B62">
        <v>0.19404412790639169</v>
      </c>
    </row>
    <row r="63" spans="1:2" x14ac:dyDescent="0.2">
      <c r="A63" t="s">
        <v>33</v>
      </c>
      <c r="B63">
        <v>0.69331537656356357</v>
      </c>
    </row>
    <row r="64" spans="1:2" x14ac:dyDescent="0.2">
      <c r="A64" t="s">
        <v>27</v>
      </c>
      <c r="B64">
        <v>0.49576766809573891</v>
      </c>
    </row>
    <row r="65" spans="1:2" x14ac:dyDescent="0.2">
      <c r="A65" t="s">
        <v>16</v>
      </c>
      <c r="B65">
        <v>0.12814159953572207</v>
      </c>
    </row>
    <row r="66" spans="1:2" x14ac:dyDescent="0.2">
      <c r="A66" t="s">
        <v>19</v>
      </c>
      <c r="B66">
        <v>2.2136452123985236E-2</v>
      </c>
    </row>
    <row r="67" spans="1:2" x14ac:dyDescent="0.2">
      <c r="A67" t="s">
        <v>218</v>
      </c>
      <c r="B67">
        <v>0.84887939444267457</v>
      </c>
    </row>
    <row r="68" spans="1:2" x14ac:dyDescent="0.2">
      <c r="A68" t="s">
        <v>22</v>
      </c>
      <c r="B68">
        <v>2.9721748460562421E-2</v>
      </c>
    </row>
    <row r="69" spans="1:2" x14ac:dyDescent="0.2">
      <c r="A69" t="s">
        <v>44</v>
      </c>
      <c r="B69">
        <v>0.85249513948389521</v>
      </c>
    </row>
    <row r="70" spans="1:2" x14ac:dyDescent="0.2">
      <c r="A70" t="s">
        <v>31</v>
      </c>
      <c r="B70">
        <v>0.12257423309480332</v>
      </c>
    </row>
    <row r="71" spans="1:2" x14ac:dyDescent="0.2">
      <c r="A71" t="s">
        <v>34</v>
      </c>
      <c r="B71">
        <v>2.8036318218255544E-4</v>
      </c>
    </row>
    <row r="72" spans="1:2" x14ac:dyDescent="0.2">
      <c r="A72" t="s">
        <v>54</v>
      </c>
      <c r="B72">
        <v>0.14118834603157382</v>
      </c>
    </row>
    <row r="73" spans="1:2" x14ac:dyDescent="0.2">
      <c r="A73" t="s">
        <v>49</v>
      </c>
      <c r="B73">
        <v>0.20589738474315647</v>
      </c>
    </row>
    <row r="74" spans="1:2" x14ac:dyDescent="0.2">
      <c r="A74" t="s">
        <v>20</v>
      </c>
      <c r="B74">
        <v>0.13018840387759972</v>
      </c>
    </row>
    <row r="75" spans="1:2" x14ac:dyDescent="0.2">
      <c r="A75" t="s">
        <v>32</v>
      </c>
      <c r="B75">
        <v>0.18383002715945049</v>
      </c>
    </row>
    <row r="76" spans="1:2" x14ac:dyDescent="0.2">
      <c r="A76" t="s">
        <v>45</v>
      </c>
      <c r="B76">
        <v>8.5799430570154891E-3</v>
      </c>
    </row>
    <row r="77" spans="1:2" x14ac:dyDescent="0.2">
      <c r="A77" t="s">
        <v>219</v>
      </c>
      <c r="B77">
        <v>0.15112060555732551</v>
      </c>
    </row>
    <row r="78" spans="1:2" x14ac:dyDescent="0.2">
      <c r="A78" t="s">
        <v>43</v>
      </c>
      <c r="B78">
        <v>0.13892491745908928</v>
      </c>
    </row>
    <row r="79" spans="1:2" x14ac:dyDescent="0.2">
      <c r="A79" t="s">
        <v>178</v>
      </c>
      <c r="B79">
        <v>0.99</v>
      </c>
    </row>
    <row r="80" spans="1:2" x14ac:dyDescent="0.2">
      <c r="A80" t="s">
        <v>180</v>
      </c>
      <c r="B80">
        <v>0.01</v>
      </c>
    </row>
    <row r="81" spans="1:2" x14ac:dyDescent="0.2">
      <c r="A81" t="s">
        <v>179</v>
      </c>
      <c r="B81">
        <v>0</v>
      </c>
    </row>
    <row r="82" spans="1:2" x14ac:dyDescent="0.2">
      <c r="A82" t="s">
        <v>175</v>
      </c>
      <c r="B82">
        <v>0.05</v>
      </c>
    </row>
    <row r="83" spans="1:2" x14ac:dyDescent="0.2">
      <c r="A83" t="s">
        <v>177</v>
      </c>
      <c r="B83">
        <v>0.01</v>
      </c>
    </row>
    <row r="84" spans="1:2" x14ac:dyDescent="0.2">
      <c r="A84" t="s">
        <v>176</v>
      </c>
      <c r="B84">
        <v>0.94</v>
      </c>
    </row>
    <row r="85" spans="1:2" x14ac:dyDescent="0.2">
      <c r="A85" t="s">
        <v>172</v>
      </c>
      <c r="B85">
        <v>0.1576305052423696</v>
      </c>
    </row>
    <row r="86" spans="1:2" x14ac:dyDescent="0.2">
      <c r="A86" t="s">
        <v>171</v>
      </c>
      <c r="B86">
        <v>0.6847389895152608</v>
      </c>
    </row>
    <row r="87" spans="1:2" x14ac:dyDescent="0.2">
      <c r="A87" t="s">
        <v>173</v>
      </c>
      <c r="B87">
        <v>0.1576305052423696</v>
      </c>
    </row>
    <row r="88" spans="1:2" x14ac:dyDescent="0.2">
      <c r="A88" t="s">
        <v>169</v>
      </c>
      <c r="B88">
        <v>8.4615978263029388E-3</v>
      </c>
    </row>
    <row r="89" spans="1:2" x14ac:dyDescent="0.2">
      <c r="A89" t="s">
        <v>168</v>
      </c>
      <c r="B89">
        <v>0.99153840217369704</v>
      </c>
    </row>
    <row r="90" spans="1:2" x14ac:dyDescent="0.2">
      <c r="A90" t="s">
        <v>102</v>
      </c>
      <c r="B90">
        <v>7.320242439168477E-2</v>
      </c>
    </row>
    <row r="91" spans="1:2" x14ac:dyDescent="0.2">
      <c r="A91" t="s">
        <v>104</v>
      </c>
      <c r="B91">
        <v>8.8592046109937095E-2</v>
      </c>
    </row>
    <row r="92" spans="1:2" x14ac:dyDescent="0.2">
      <c r="A92" t="s">
        <v>106</v>
      </c>
      <c r="B92">
        <v>6.5878991464695211E-2</v>
      </c>
    </row>
    <row r="93" spans="1:2" x14ac:dyDescent="0.2">
      <c r="A93" t="s">
        <v>108</v>
      </c>
      <c r="B93">
        <v>0.26444486168913672</v>
      </c>
    </row>
    <row r="94" spans="1:2" x14ac:dyDescent="0.2">
      <c r="A94" t="s">
        <v>116</v>
      </c>
      <c r="B94">
        <v>4.6084348883287468E-2</v>
      </c>
    </row>
    <row r="95" spans="1:2" x14ac:dyDescent="0.2">
      <c r="A95" t="s">
        <v>110</v>
      </c>
      <c r="B95">
        <v>0.2973564303756111</v>
      </c>
    </row>
    <row r="96" spans="1:2" x14ac:dyDescent="0.2">
      <c r="A96" t="s">
        <v>112</v>
      </c>
      <c r="B96">
        <v>7.0000000000000007E-2</v>
      </c>
    </row>
    <row r="97" spans="1:2" x14ac:dyDescent="0.2">
      <c r="A97" t="s">
        <v>114</v>
      </c>
      <c r="B97">
        <v>9.4440897085647513E-2</v>
      </c>
    </row>
    <row r="98" spans="1:2" x14ac:dyDescent="0.2">
      <c r="A98" t="s">
        <v>84</v>
      </c>
      <c r="B98">
        <v>0.71</v>
      </c>
    </row>
    <row r="99" spans="1:2" x14ac:dyDescent="0.2">
      <c r="A99" t="s">
        <v>86</v>
      </c>
      <c r="B99">
        <v>0.19</v>
      </c>
    </row>
    <row r="100" spans="1:2" x14ac:dyDescent="0.2">
      <c r="A100" t="s">
        <v>88</v>
      </c>
      <c r="B100">
        <v>0.1</v>
      </c>
    </row>
    <row r="101" spans="1:2" x14ac:dyDescent="0.2">
      <c r="A101" t="s">
        <v>121</v>
      </c>
      <c r="B101">
        <v>0.98</v>
      </c>
    </row>
    <row r="102" spans="1:2" x14ac:dyDescent="0.2">
      <c r="A102" t="s">
        <v>123</v>
      </c>
      <c r="B102">
        <v>0</v>
      </c>
    </row>
    <row r="103" spans="1:2" x14ac:dyDescent="0.2">
      <c r="A103" t="s">
        <v>122</v>
      </c>
      <c r="B103">
        <v>0.02</v>
      </c>
    </row>
    <row r="104" spans="1:2" x14ac:dyDescent="0.2">
      <c r="A104" t="s">
        <v>95</v>
      </c>
      <c r="B104">
        <v>0.16</v>
      </c>
    </row>
    <row r="105" spans="1:2" x14ac:dyDescent="0.2">
      <c r="A105" t="s">
        <v>93</v>
      </c>
      <c r="B105">
        <v>0.83</v>
      </c>
    </row>
    <row r="106" spans="1:2" x14ac:dyDescent="0.2">
      <c r="A106" t="s">
        <v>97</v>
      </c>
      <c r="B106">
        <v>0.01</v>
      </c>
    </row>
    <row r="107" spans="1:2" x14ac:dyDescent="0.2">
      <c r="A107" t="s">
        <v>73</v>
      </c>
      <c r="B107">
        <v>0.74999569508561681</v>
      </c>
    </row>
    <row r="108" spans="1:2" x14ac:dyDescent="0.2">
      <c r="A108" t="s">
        <v>75</v>
      </c>
      <c r="B108">
        <v>0.2330949433239603</v>
      </c>
    </row>
    <row r="109" spans="1:2" x14ac:dyDescent="0.2">
      <c r="A109" t="s">
        <v>79</v>
      </c>
      <c r="B109">
        <v>1.6909361590422844E-2</v>
      </c>
    </row>
    <row r="110" spans="1:2" x14ac:dyDescent="0.2">
      <c r="A110" t="s">
        <v>77</v>
      </c>
      <c r="B110">
        <v>0</v>
      </c>
    </row>
    <row r="111" spans="1:2" x14ac:dyDescent="0.2">
      <c r="A111" t="s">
        <v>63</v>
      </c>
      <c r="B111">
        <v>0.96</v>
      </c>
    </row>
    <row r="112" spans="1:2" x14ac:dyDescent="0.2">
      <c r="A112" t="s">
        <v>68</v>
      </c>
      <c r="B112">
        <v>0</v>
      </c>
    </row>
    <row r="113" spans="1:3" x14ac:dyDescent="0.2">
      <c r="A113" t="s">
        <v>66</v>
      </c>
      <c r="B113">
        <v>0.04</v>
      </c>
    </row>
    <row r="114" spans="1:3" x14ac:dyDescent="0.2">
      <c r="A114" t="s">
        <v>200</v>
      </c>
      <c r="B114">
        <v>0.66391712391771796</v>
      </c>
    </row>
    <row r="115" spans="1:3" x14ac:dyDescent="0.2">
      <c r="A115" t="s">
        <v>199</v>
      </c>
      <c r="B115">
        <v>7.1555593006737597E-2</v>
      </c>
    </row>
    <row r="116" spans="1:3" x14ac:dyDescent="0.2">
      <c r="A116" t="s">
        <v>203</v>
      </c>
      <c r="B116">
        <v>0.25342894134623317</v>
      </c>
    </row>
    <row r="117" spans="1:3" x14ac:dyDescent="0.2">
      <c r="A117" t="s">
        <v>195</v>
      </c>
      <c r="B117">
        <v>8.9406034763586842E-2</v>
      </c>
    </row>
    <row r="118" spans="1:3" x14ac:dyDescent="0.2">
      <c r="A118" t="s">
        <v>189</v>
      </c>
      <c r="B118">
        <v>9.4146516442553493E-2</v>
      </c>
    </row>
    <row r="119" spans="1:3" x14ac:dyDescent="0.2">
      <c r="A119" t="s">
        <v>207</v>
      </c>
      <c r="B119">
        <v>4.2465174663445349E-2</v>
      </c>
    </row>
    <row r="120" spans="1:3" x14ac:dyDescent="0.2">
      <c r="A120" t="s">
        <v>206</v>
      </c>
      <c r="B120">
        <v>0.95753482533655465</v>
      </c>
    </row>
    <row r="121" spans="1:3" x14ac:dyDescent="0.2">
      <c r="A121" t="s">
        <v>185</v>
      </c>
      <c r="B121">
        <v>2.1571443900044614E-2</v>
      </c>
    </row>
    <row r="122" spans="1:3" x14ac:dyDescent="0.2">
      <c r="A122" t="s">
        <v>174</v>
      </c>
      <c r="B122">
        <v>0</v>
      </c>
    </row>
    <row r="123" spans="1:3" x14ac:dyDescent="0.2">
      <c r="A123" t="s">
        <v>170</v>
      </c>
      <c r="B123">
        <v>0</v>
      </c>
    </row>
    <row r="124" spans="1:3" x14ac:dyDescent="0.2">
      <c r="A124" t="s">
        <v>215</v>
      </c>
      <c r="B124">
        <v>56142611.189999998</v>
      </c>
      <c r="C124">
        <v>1366105.4412909041</v>
      </c>
    </row>
    <row r="125" spans="1:3" x14ac:dyDescent="0.2">
      <c r="A125" t="s">
        <v>213</v>
      </c>
      <c r="B125">
        <v>274390884.67675865</v>
      </c>
    </row>
    <row r="126" spans="1:3" x14ac:dyDescent="0.2">
      <c r="A126" t="s">
        <v>214</v>
      </c>
      <c r="B126">
        <v>514436397</v>
      </c>
    </row>
    <row r="127" spans="1:3" x14ac:dyDescent="0.2">
      <c r="A127" t="s">
        <v>216</v>
      </c>
      <c r="B127">
        <v>224809240.99999964</v>
      </c>
    </row>
    <row r="128" spans="1:3" x14ac:dyDescent="0.2">
      <c r="A128" t="s">
        <v>253</v>
      </c>
      <c r="B128" s="43">
        <v>6138880.0415866654</v>
      </c>
      <c r="C128">
        <v>39515.134165946241</v>
      </c>
    </row>
    <row r="129" spans="1:3" x14ac:dyDescent="0.2">
      <c r="A129" t="s">
        <v>254</v>
      </c>
      <c r="B129" s="43">
        <v>11321983.77806131</v>
      </c>
      <c r="C129">
        <v>144495.0406851361</v>
      </c>
    </row>
    <row r="130" spans="1:3" x14ac:dyDescent="0.2">
      <c r="A130" t="s">
        <v>255</v>
      </c>
      <c r="B130" s="43">
        <v>17864161.508421246</v>
      </c>
      <c r="C130">
        <v>209895.19228967448</v>
      </c>
    </row>
    <row r="131" spans="1:3" x14ac:dyDescent="0.2">
      <c r="A131" t="s">
        <v>256</v>
      </c>
      <c r="B131" s="43">
        <v>5399752.4518886339</v>
      </c>
      <c r="C131">
        <v>50612.927920943446</v>
      </c>
    </row>
    <row r="132" spans="1:3" x14ac:dyDescent="0.2">
      <c r="A132" t="s">
        <v>257</v>
      </c>
      <c r="B132" s="43">
        <v>7500779.4185970724</v>
      </c>
      <c r="C132">
        <v>378602.35902702407</v>
      </c>
    </row>
    <row r="133" spans="1:3" x14ac:dyDescent="0.2">
      <c r="A133" t="s">
        <v>258</v>
      </c>
      <c r="B133" s="43">
        <v>18090091.904501401</v>
      </c>
      <c r="C133">
        <v>748046.14917628525</v>
      </c>
    </row>
    <row r="134" spans="1:3" x14ac:dyDescent="0.2">
      <c r="A134" t="s">
        <v>259</v>
      </c>
      <c r="B134" s="43">
        <v>24683735.097800992</v>
      </c>
      <c r="C134">
        <v>1062181.2561951403</v>
      </c>
    </row>
    <row r="135" spans="1:3" x14ac:dyDescent="0.2">
      <c r="A135" t="s">
        <v>260</v>
      </c>
      <c r="B135" s="43">
        <v>26156707.740823932</v>
      </c>
      <c r="C135">
        <v>1037462.4030826805</v>
      </c>
    </row>
    <row r="136" spans="1:3" x14ac:dyDescent="0.2">
      <c r="A136" t="s">
        <v>261</v>
      </c>
      <c r="B136" s="43">
        <v>7535836.345492186</v>
      </c>
      <c r="C136">
        <v>259198.93350269829</v>
      </c>
    </row>
    <row r="137" spans="1:3" x14ac:dyDescent="0.2">
      <c r="A137" t="s">
        <v>262</v>
      </c>
      <c r="B137" s="43">
        <v>12958494.441706011</v>
      </c>
      <c r="C137">
        <v>414750.05922567559</v>
      </c>
    </row>
    <row r="138" spans="1:3" x14ac:dyDescent="0.2">
      <c r="A138" t="s">
        <v>263</v>
      </c>
      <c r="B138" s="43">
        <v>0</v>
      </c>
      <c r="C138">
        <v>0</v>
      </c>
    </row>
    <row r="139" spans="1:3" x14ac:dyDescent="0.2">
      <c r="A139" t="s">
        <v>264</v>
      </c>
      <c r="B139" s="43">
        <v>0</v>
      </c>
      <c r="C139">
        <v>0</v>
      </c>
    </row>
    <row r="140" spans="1:3" x14ac:dyDescent="0.2">
      <c r="A140" t="s">
        <v>265</v>
      </c>
      <c r="B140" s="43">
        <v>0</v>
      </c>
      <c r="C140">
        <v>0</v>
      </c>
    </row>
    <row r="141" spans="1:3" x14ac:dyDescent="0.2">
      <c r="A141" t="s">
        <v>266</v>
      </c>
      <c r="B141" s="43">
        <v>0</v>
      </c>
      <c r="C141">
        <v>0</v>
      </c>
    </row>
    <row r="142" spans="1:3" x14ac:dyDescent="0.2">
      <c r="A142" t="s">
        <v>267</v>
      </c>
      <c r="B142" s="43">
        <v>0</v>
      </c>
      <c r="C142">
        <v>0</v>
      </c>
    </row>
    <row r="143" spans="1:3" x14ac:dyDescent="0.2">
      <c r="A143" t="s">
        <v>268</v>
      </c>
      <c r="B143" s="43">
        <v>22466009.424451679</v>
      </c>
      <c r="C143">
        <v>100992.2666421433</v>
      </c>
    </row>
    <row r="144" spans="1:3" x14ac:dyDescent="0.2">
      <c r="A144" t="s">
        <v>269</v>
      </c>
      <c r="B144" s="43">
        <v>37340274.955824777</v>
      </c>
      <c r="C144">
        <v>246035.58368099888</v>
      </c>
    </row>
    <row r="145" spans="1:3" x14ac:dyDescent="0.2">
      <c r="A145" t="s">
        <v>270</v>
      </c>
      <c r="B145" s="43">
        <v>50828277.056365229</v>
      </c>
      <c r="C145">
        <v>534884.56850678532</v>
      </c>
    </row>
    <row r="146" spans="1:3" x14ac:dyDescent="0.2">
      <c r="A146" t="s">
        <v>271</v>
      </c>
      <c r="B146" s="43">
        <v>17502128.68676161</v>
      </c>
      <c r="C146">
        <v>143723.43900369029</v>
      </c>
    </row>
    <row r="147" spans="1:3" x14ac:dyDescent="0.2">
      <c r="A147" t="s">
        <v>272</v>
      </c>
      <c r="B147" s="43">
        <v>35591145.999716006</v>
      </c>
      <c r="C147">
        <v>512725.34098390263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F2AE-EC9E-664B-BA45-077062A28A3F}">
  <dimension ref="A1:J48"/>
  <sheetViews>
    <sheetView workbookViewId="0">
      <selection activeCell="B23" sqref="B23"/>
    </sheetView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315</v>
      </c>
    </row>
    <row r="2" spans="1:10" x14ac:dyDescent="0.2">
      <c r="A2" t="s">
        <v>298</v>
      </c>
    </row>
    <row r="3" spans="1:10" x14ac:dyDescent="0.2">
      <c r="A3" t="s">
        <v>226</v>
      </c>
      <c r="B3" t="s">
        <v>227</v>
      </c>
      <c r="C3" t="s">
        <v>228</v>
      </c>
      <c r="D3" t="s">
        <v>299</v>
      </c>
      <c r="E3" t="s">
        <v>300</v>
      </c>
      <c r="F3" t="s">
        <v>301</v>
      </c>
      <c r="G3" t="s">
        <v>232</v>
      </c>
      <c r="H3" t="s">
        <v>233</v>
      </c>
      <c r="I3" t="s">
        <v>234</v>
      </c>
      <c r="J3" t="s">
        <v>235</v>
      </c>
    </row>
    <row r="4" spans="1:10" x14ac:dyDescent="0.2">
      <c r="A4" t="s">
        <v>302</v>
      </c>
      <c r="B4" s="42">
        <v>45547.958333333336</v>
      </c>
      <c r="C4" t="s">
        <v>237</v>
      </c>
      <c r="D4" t="s">
        <v>238</v>
      </c>
      <c r="E4" t="s">
        <v>238</v>
      </c>
      <c r="F4" t="s">
        <v>238</v>
      </c>
      <c r="G4" t="s">
        <v>303</v>
      </c>
      <c r="H4" t="s">
        <v>291</v>
      </c>
      <c r="I4">
        <v>2019</v>
      </c>
      <c r="J4">
        <v>195599</v>
      </c>
    </row>
    <row r="5" spans="1:10" x14ac:dyDescent="0.2">
      <c r="A5" t="s">
        <v>302</v>
      </c>
      <c r="B5" s="42">
        <v>45547.958333333336</v>
      </c>
      <c r="C5" t="s">
        <v>237</v>
      </c>
      <c r="D5" t="s">
        <v>238</v>
      </c>
      <c r="E5" t="s">
        <v>238</v>
      </c>
      <c r="F5" t="s">
        <v>238</v>
      </c>
      <c r="G5" t="s">
        <v>303</v>
      </c>
      <c r="H5" t="s">
        <v>291</v>
      </c>
      <c r="I5">
        <v>2020</v>
      </c>
      <c r="J5">
        <v>195958.5</v>
      </c>
    </row>
    <row r="6" spans="1:10" x14ac:dyDescent="0.2">
      <c r="A6" t="s">
        <v>302</v>
      </c>
      <c r="B6" s="42">
        <v>45547.958333333336</v>
      </c>
      <c r="C6" t="s">
        <v>237</v>
      </c>
      <c r="D6" t="s">
        <v>238</v>
      </c>
      <c r="E6" t="s">
        <v>238</v>
      </c>
      <c r="F6" t="s">
        <v>238</v>
      </c>
      <c r="G6" t="s">
        <v>303</v>
      </c>
      <c r="H6" t="s">
        <v>291</v>
      </c>
      <c r="I6">
        <v>2021</v>
      </c>
      <c r="J6">
        <v>196329.7</v>
      </c>
    </row>
    <row r="7" spans="1:10" x14ac:dyDescent="0.2">
      <c r="A7" t="s">
        <v>302</v>
      </c>
      <c r="B7" s="42">
        <v>45547.958333333336</v>
      </c>
      <c r="C7" t="s">
        <v>237</v>
      </c>
      <c r="D7" t="s">
        <v>238</v>
      </c>
      <c r="E7" t="s">
        <v>238</v>
      </c>
      <c r="F7" t="s">
        <v>238</v>
      </c>
      <c r="G7" t="s">
        <v>303</v>
      </c>
      <c r="H7" t="s">
        <v>224</v>
      </c>
      <c r="I7">
        <v>2021</v>
      </c>
      <c r="J7">
        <v>2514.5</v>
      </c>
    </row>
    <row r="8" spans="1:10" x14ac:dyDescent="0.2">
      <c r="A8" t="s">
        <v>302</v>
      </c>
      <c r="B8" s="42">
        <v>45547.958333333336</v>
      </c>
      <c r="C8" t="s">
        <v>237</v>
      </c>
      <c r="D8" t="s">
        <v>238</v>
      </c>
      <c r="E8" t="s">
        <v>238</v>
      </c>
      <c r="F8" t="s">
        <v>238</v>
      </c>
      <c r="G8" t="s">
        <v>303</v>
      </c>
      <c r="H8" t="s">
        <v>225</v>
      </c>
      <c r="I8">
        <v>2019</v>
      </c>
      <c r="J8">
        <v>2403.9</v>
      </c>
    </row>
    <row r="9" spans="1:10" x14ac:dyDescent="0.2">
      <c r="A9" t="s">
        <v>302</v>
      </c>
      <c r="B9" s="42">
        <v>45547.958333333336</v>
      </c>
      <c r="C9" t="s">
        <v>237</v>
      </c>
      <c r="D9" t="s">
        <v>238</v>
      </c>
      <c r="E9" t="s">
        <v>238</v>
      </c>
      <c r="F9" t="s">
        <v>238</v>
      </c>
      <c r="G9" t="s">
        <v>303</v>
      </c>
      <c r="H9" t="s">
        <v>225</v>
      </c>
      <c r="I9">
        <v>2020</v>
      </c>
      <c r="J9">
        <v>2391</v>
      </c>
    </row>
    <row r="10" spans="1:10" x14ac:dyDescent="0.2">
      <c r="A10" t="s">
        <v>302</v>
      </c>
      <c r="B10" s="42">
        <v>45547.958333333336</v>
      </c>
      <c r="C10" t="s">
        <v>237</v>
      </c>
      <c r="D10" t="s">
        <v>238</v>
      </c>
      <c r="E10" t="s">
        <v>238</v>
      </c>
      <c r="F10" t="s">
        <v>238</v>
      </c>
      <c r="G10" t="s">
        <v>303</v>
      </c>
      <c r="H10" t="s">
        <v>225</v>
      </c>
      <c r="I10">
        <v>2021</v>
      </c>
      <c r="J10">
        <v>2591.9</v>
      </c>
    </row>
    <row r="11" spans="1:10" x14ac:dyDescent="0.2">
      <c r="A11" t="s">
        <v>302</v>
      </c>
      <c r="B11" s="42">
        <v>45547.958333333336</v>
      </c>
      <c r="C11" t="s">
        <v>237</v>
      </c>
      <c r="D11" t="s">
        <v>238</v>
      </c>
      <c r="E11" t="s">
        <v>238</v>
      </c>
      <c r="F11" t="s">
        <v>238</v>
      </c>
      <c r="G11" t="s">
        <v>303</v>
      </c>
      <c r="H11" t="s">
        <v>381</v>
      </c>
      <c r="I11">
        <v>2019</v>
      </c>
      <c r="J11">
        <v>5225.1000000000004</v>
      </c>
    </row>
    <row r="12" spans="1:10" x14ac:dyDescent="0.2">
      <c r="B12" s="42"/>
    </row>
    <row r="14" spans="1:10" x14ac:dyDescent="0.2">
      <c r="A14" s="2" t="s">
        <v>282</v>
      </c>
    </row>
    <row r="15" spans="1:10" x14ac:dyDescent="0.2">
      <c r="A15" t="s">
        <v>247</v>
      </c>
    </row>
    <row r="16" spans="1:10" x14ac:dyDescent="0.2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</row>
    <row r="17" spans="1:10" x14ac:dyDescent="0.2">
      <c r="A17" t="s">
        <v>236</v>
      </c>
      <c r="B17" s="42">
        <v>45534.958333333336</v>
      </c>
      <c r="C17" t="s">
        <v>237</v>
      </c>
      <c r="D17" t="s">
        <v>238</v>
      </c>
      <c r="E17" t="s">
        <v>239</v>
      </c>
      <c r="F17" t="s">
        <v>238</v>
      </c>
      <c r="G17" t="s">
        <v>240</v>
      </c>
      <c r="H17" t="s">
        <v>223</v>
      </c>
      <c r="I17">
        <v>2019</v>
      </c>
      <c r="J17">
        <v>62.2</v>
      </c>
    </row>
    <row r="18" spans="1:10" x14ac:dyDescent="0.2">
      <c r="A18" t="s">
        <v>236</v>
      </c>
      <c r="B18" s="42">
        <v>45534.958333333336</v>
      </c>
      <c r="C18" t="s">
        <v>237</v>
      </c>
      <c r="D18" t="s">
        <v>238</v>
      </c>
      <c r="E18" t="s">
        <v>241</v>
      </c>
      <c r="F18" t="s">
        <v>238</v>
      </c>
      <c r="G18" t="s">
        <v>240</v>
      </c>
      <c r="H18" t="s">
        <v>223</v>
      </c>
      <c r="I18">
        <v>2019</v>
      </c>
      <c r="J18">
        <v>24.2</v>
      </c>
    </row>
    <row r="19" spans="1:10" x14ac:dyDescent="0.2">
      <c r="A19" t="s">
        <v>236</v>
      </c>
      <c r="B19" s="42">
        <v>45534.958333333336</v>
      </c>
      <c r="C19" t="s">
        <v>237</v>
      </c>
      <c r="D19" t="s">
        <v>238</v>
      </c>
      <c r="E19" t="s">
        <v>242</v>
      </c>
      <c r="F19" t="s">
        <v>238</v>
      </c>
      <c r="G19" t="s">
        <v>240</v>
      </c>
      <c r="H19" t="s">
        <v>223</v>
      </c>
      <c r="I19">
        <v>2019</v>
      </c>
      <c r="J19">
        <v>38</v>
      </c>
    </row>
    <row r="20" spans="1:10" x14ac:dyDescent="0.2">
      <c r="A20" t="s">
        <v>236</v>
      </c>
      <c r="B20" s="42">
        <v>45534.958333333336</v>
      </c>
      <c r="C20" t="s">
        <v>237</v>
      </c>
      <c r="D20" t="s">
        <v>238</v>
      </c>
      <c r="E20" t="s">
        <v>243</v>
      </c>
      <c r="F20" t="s">
        <v>238</v>
      </c>
      <c r="G20" t="s">
        <v>240</v>
      </c>
      <c r="H20" t="s">
        <v>223</v>
      </c>
      <c r="I20">
        <v>2019</v>
      </c>
      <c r="J20">
        <v>34.6</v>
      </c>
    </row>
    <row r="21" spans="1:10" x14ac:dyDescent="0.2">
      <c r="A21" t="s">
        <v>236</v>
      </c>
      <c r="B21" s="42">
        <v>45534.958333333336</v>
      </c>
      <c r="C21" t="s">
        <v>237</v>
      </c>
      <c r="D21" t="s">
        <v>238</v>
      </c>
      <c r="E21" t="s">
        <v>244</v>
      </c>
      <c r="F21" t="s">
        <v>238</v>
      </c>
      <c r="G21" t="s">
        <v>240</v>
      </c>
      <c r="H21" t="s">
        <v>223</v>
      </c>
      <c r="I21">
        <v>2019</v>
      </c>
      <c r="J21">
        <v>22.8</v>
      </c>
    </row>
    <row r="22" spans="1:10" x14ac:dyDescent="0.2">
      <c r="A22" t="s">
        <v>236</v>
      </c>
      <c r="B22" s="42">
        <v>45534.958333333336</v>
      </c>
      <c r="C22" t="s">
        <v>237</v>
      </c>
      <c r="D22" t="s">
        <v>238</v>
      </c>
      <c r="E22" t="s">
        <v>245</v>
      </c>
      <c r="F22" t="s">
        <v>238</v>
      </c>
      <c r="G22" t="s">
        <v>240</v>
      </c>
      <c r="H22" t="s">
        <v>223</v>
      </c>
      <c r="I22">
        <v>2019</v>
      </c>
      <c r="J22">
        <v>11.8</v>
      </c>
    </row>
    <row r="23" spans="1:10" x14ac:dyDescent="0.2">
      <c r="A23" t="s">
        <v>236</v>
      </c>
      <c r="B23" s="42">
        <v>45534.958333333336</v>
      </c>
      <c r="C23" t="s">
        <v>237</v>
      </c>
      <c r="D23" t="s">
        <v>238</v>
      </c>
      <c r="E23" t="s">
        <v>246</v>
      </c>
      <c r="F23" t="s">
        <v>238</v>
      </c>
      <c r="G23" t="s">
        <v>240</v>
      </c>
      <c r="H23" t="s">
        <v>223</v>
      </c>
      <c r="I23">
        <v>2019</v>
      </c>
      <c r="J23">
        <v>3.2</v>
      </c>
    </row>
    <row r="24" spans="1:10" x14ac:dyDescent="0.2">
      <c r="A24" t="s">
        <v>236</v>
      </c>
      <c r="B24" s="42">
        <v>45534.958333333336</v>
      </c>
      <c r="C24" t="s">
        <v>237</v>
      </c>
      <c r="D24" t="s">
        <v>238</v>
      </c>
      <c r="E24" t="s">
        <v>238</v>
      </c>
      <c r="F24" t="s">
        <v>238</v>
      </c>
      <c r="G24" t="s">
        <v>240</v>
      </c>
      <c r="H24" t="s">
        <v>223</v>
      </c>
      <c r="I24">
        <v>2019</v>
      </c>
      <c r="J24">
        <v>100</v>
      </c>
    </row>
    <row r="25" spans="1:10" x14ac:dyDescent="0.2">
      <c r="A25" t="s">
        <v>236</v>
      </c>
      <c r="B25" s="42">
        <v>45534.958333333336</v>
      </c>
      <c r="C25" t="s">
        <v>237</v>
      </c>
      <c r="D25" t="s">
        <v>238</v>
      </c>
      <c r="E25" t="s">
        <v>239</v>
      </c>
      <c r="F25" t="s">
        <v>238</v>
      </c>
      <c r="G25" t="s">
        <v>240</v>
      </c>
      <c r="H25" t="s">
        <v>224</v>
      </c>
      <c r="I25">
        <v>2019</v>
      </c>
      <c r="J25">
        <v>21.7</v>
      </c>
    </row>
    <row r="26" spans="1:10" x14ac:dyDescent="0.2">
      <c r="A26" t="s">
        <v>236</v>
      </c>
      <c r="B26" s="42">
        <v>45534.958333333336</v>
      </c>
      <c r="C26" t="s">
        <v>237</v>
      </c>
      <c r="D26" t="s">
        <v>238</v>
      </c>
      <c r="E26" t="s">
        <v>241</v>
      </c>
      <c r="F26" t="s">
        <v>238</v>
      </c>
      <c r="G26" t="s">
        <v>240</v>
      </c>
      <c r="H26" t="s">
        <v>224</v>
      </c>
      <c r="I26">
        <v>2019</v>
      </c>
      <c r="J26">
        <v>16.100000000000001</v>
      </c>
    </row>
    <row r="27" spans="1:10" x14ac:dyDescent="0.2">
      <c r="A27" t="s">
        <v>236</v>
      </c>
      <c r="B27" s="42">
        <v>45534.958333333336</v>
      </c>
      <c r="C27" t="s">
        <v>237</v>
      </c>
      <c r="D27" t="s">
        <v>238</v>
      </c>
      <c r="E27" t="s">
        <v>242</v>
      </c>
      <c r="F27" t="s">
        <v>238</v>
      </c>
      <c r="G27" t="s">
        <v>240</v>
      </c>
      <c r="H27" t="s">
        <v>224</v>
      </c>
      <c r="I27">
        <v>2019</v>
      </c>
      <c r="J27">
        <v>5.6</v>
      </c>
    </row>
    <row r="28" spans="1:10" x14ac:dyDescent="0.2">
      <c r="A28" t="s">
        <v>236</v>
      </c>
      <c r="B28" s="42">
        <v>45534.958333333336</v>
      </c>
      <c r="C28" t="s">
        <v>237</v>
      </c>
      <c r="D28" t="s">
        <v>238</v>
      </c>
      <c r="E28" t="s">
        <v>243</v>
      </c>
      <c r="F28" t="s">
        <v>238</v>
      </c>
      <c r="G28" t="s">
        <v>240</v>
      </c>
      <c r="H28" t="s">
        <v>224</v>
      </c>
      <c r="I28">
        <v>2019</v>
      </c>
      <c r="J28">
        <v>78</v>
      </c>
    </row>
    <row r="29" spans="1:10" x14ac:dyDescent="0.2">
      <c r="A29" t="s">
        <v>236</v>
      </c>
      <c r="B29" s="42">
        <v>45534.958333333336</v>
      </c>
      <c r="C29" t="s">
        <v>237</v>
      </c>
      <c r="D29" t="s">
        <v>238</v>
      </c>
      <c r="E29" t="s">
        <v>244</v>
      </c>
      <c r="F29" t="s">
        <v>238</v>
      </c>
      <c r="G29" t="s">
        <v>240</v>
      </c>
      <c r="H29" t="s">
        <v>224</v>
      </c>
      <c r="I29">
        <v>2019</v>
      </c>
      <c r="J29">
        <v>57.5</v>
      </c>
    </row>
    <row r="30" spans="1:10" x14ac:dyDescent="0.2">
      <c r="A30" t="s">
        <v>236</v>
      </c>
      <c r="B30" s="42">
        <v>45534.958333333336</v>
      </c>
      <c r="C30" t="s">
        <v>237</v>
      </c>
      <c r="D30" t="s">
        <v>238</v>
      </c>
      <c r="E30" t="s">
        <v>245</v>
      </c>
      <c r="F30" t="s">
        <v>238</v>
      </c>
      <c r="G30" t="s">
        <v>240</v>
      </c>
      <c r="H30" t="s">
        <v>224</v>
      </c>
      <c r="I30">
        <v>2019</v>
      </c>
      <c r="J30">
        <v>20.5</v>
      </c>
    </row>
    <row r="31" spans="1:10" x14ac:dyDescent="0.2">
      <c r="A31" t="s">
        <v>236</v>
      </c>
      <c r="B31" s="42">
        <v>45534.958333333336</v>
      </c>
      <c r="C31" t="s">
        <v>237</v>
      </c>
      <c r="D31" t="s">
        <v>238</v>
      </c>
      <c r="E31" t="s">
        <v>246</v>
      </c>
      <c r="F31" t="s">
        <v>238</v>
      </c>
      <c r="G31" t="s">
        <v>240</v>
      </c>
      <c r="H31" t="s">
        <v>224</v>
      </c>
      <c r="I31">
        <v>2019</v>
      </c>
      <c r="J31">
        <v>0.4</v>
      </c>
    </row>
    <row r="32" spans="1:10" x14ac:dyDescent="0.2">
      <c r="A32" t="s">
        <v>236</v>
      </c>
      <c r="B32" s="42">
        <v>45534.958333333336</v>
      </c>
      <c r="C32" t="s">
        <v>237</v>
      </c>
      <c r="D32" t="s">
        <v>238</v>
      </c>
      <c r="E32" t="s">
        <v>238</v>
      </c>
      <c r="F32" t="s">
        <v>238</v>
      </c>
      <c r="G32" t="s">
        <v>240</v>
      </c>
      <c r="H32" t="s">
        <v>224</v>
      </c>
      <c r="I32">
        <v>2019</v>
      </c>
      <c r="J32">
        <v>100</v>
      </c>
    </row>
    <row r="33" spans="1:10" x14ac:dyDescent="0.2">
      <c r="A33" t="s">
        <v>236</v>
      </c>
      <c r="B33" s="42">
        <v>45534.958333333336</v>
      </c>
      <c r="C33" t="s">
        <v>237</v>
      </c>
      <c r="D33" t="s">
        <v>238</v>
      </c>
      <c r="E33" t="s">
        <v>239</v>
      </c>
      <c r="F33" t="s">
        <v>238</v>
      </c>
      <c r="G33" t="s">
        <v>240</v>
      </c>
      <c r="H33" t="s">
        <v>225</v>
      </c>
      <c r="I33">
        <v>2019</v>
      </c>
      <c r="J33">
        <v>27.1</v>
      </c>
    </row>
    <row r="34" spans="1:10" x14ac:dyDescent="0.2">
      <c r="A34" t="s">
        <v>236</v>
      </c>
      <c r="B34" s="42">
        <v>45534.958333333336</v>
      </c>
      <c r="C34" t="s">
        <v>237</v>
      </c>
      <c r="D34" t="s">
        <v>238</v>
      </c>
      <c r="E34" t="s">
        <v>241</v>
      </c>
      <c r="F34" t="s">
        <v>238</v>
      </c>
      <c r="G34" t="s">
        <v>240</v>
      </c>
      <c r="H34" t="s">
        <v>225</v>
      </c>
      <c r="I34">
        <v>2019</v>
      </c>
      <c r="J34">
        <v>23.3</v>
      </c>
    </row>
    <row r="35" spans="1:10" x14ac:dyDescent="0.2">
      <c r="A35" t="s">
        <v>236</v>
      </c>
      <c r="B35" s="42">
        <v>45534.958333333336</v>
      </c>
      <c r="C35" t="s">
        <v>237</v>
      </c>
      <c r="D35" t="s">
        <v>238</v>
      </c>
      <c r="E35" t="s">
        <v>242</v>
      </c>
      <c r="F35" t="s">
        <v>238</v>
      </c>
      <c r="G35" t="s">
        <v>240</v>
      </c>
      <c r="H35" t="s">
        <v>225</v>
      </c>
      <c r="I35">
        <v>2019</v>
      </c>
      <c r="J35">
        <v>3.8</v>
      </c>
    </row>
    <row r="36" spans="1:10" x14ac:dyDescent="0.2">
      <c r="A36" t="s">
        <v>236</v>
      </c>
      <c r="B36" s="42">
        <v>45534.958333333336</v>
      </c>
      <c r="C36" t="s">
        <v>237</v>
      </c>
      <c r="D36" t="s">
        <v>238</v>
      </c>
      <c r="E36" t="s">
        <v>243</v>
      </c>
      <c r="F36" t="s">
        <v>238</v>
      </c>
      <c r="G36" t="s">
        <v>240</v>
      </c>
      <c r="H36" t="s">
        <v>225</v>
      </c>
      <c r="I36">
        <v>2019</v>
      </c>
      <c r="J36">
        <v>72.599999999999994</v>
      </c>
    </row>
    <row r="37" spans="1:10" x14ac:dyDescent="0.2">
      <c r="A37" t="s">
        <v>236</v>
      </c>
      <c r="B37" s="42">
        <v>45534.958333333336</v>
      </c>
      <c r="C37" t="s">
        <v>237</v>
      </c>
      <c r="D37" t="s">
        <v>238</v>
      </c>
      <c r="E37" t="s">
        <v>244</v>
      </c>
      <c r="F37" t="s">
        <v>238</v>
      </c>
      <c r="G37" t="s">
        <v>240</v>
      </c>
      <c r="H37" t="s">
        <v>225</v>
      </c>
      <c r="I37">
        <v>2019</v>
      </c>
      <c r="J37">
        <v>65.2</v>
      </c>
    </row>
    <row r="38" spans="1:10" x14ac:dyDescent="0.2">
      <c r="A38" t="s">
        <v>236</v>
      </c>
      <c r="B38" s="42">
        <v>45534.958333333336</v>
      </c>
      <c r="C38" t="s">
        <v>237</v>
      </c>
      <c r="D38" t="s">
        <v>238</v>
      </c>
      <c r="E38" t="s">
        <v>245</v>
      </c>
      <c r="F38" t="s">
        <v>238</v>
      </c>
      <c r="G38" t="s">
        <v>240</v>
      </c>
      <c r="H38" t="s">
        <v>225</v>
      </c>
      <c r="I38">
        <v>2019</v>
      </c>
      <c r="J38">
        <v>7.4</v>
      </c>
    </row>
    <row r="39" spans="1:10" x14ac:dyDescent="0.2">
      <c r="A39" t="s">
        <v>236</v>
      </c>
      <c r="B39" s="42">
        <v>45534.958333333336</v>
      </c>
      <c r="C39" t="s">
        <v>237</v>
      </c>
      <c r="D39" t="s">
        <v>238</v>
      </c>
      <c r="E39" t="s">
        <v>246</v>
      </c>
      <c r="F39" t="s">
        <v>238</v>
      </c>
      <c r="G39" t="s">
        <v>240</v>
      </c>
      <c r="H39" t="s">
        <v>225</v>
      </c>
      <c r="I39">
        <v>2019</v>
      </c>
      <c r="J39">
        <v>0.2</v>
      </c>
    </row>
    <row r="40" spans="1:10" x14ac:dyDescent="0.2">
      <c r="A40" t="s">
        <v>236</v>
      </c>
      <c r="B40" s="42">
        <v>45534.958333333336</v>
      </c>
      <c r="C40" t="s">
        <v>237</v>
      </c>
      <c r="D40" t="s">
        <v>238</v>
      </c>
      <c r="E40" t="s">
        <v>238</v>
      </c>
      <c r="F40" t="s">
        <v>238</v>
      </c>
      <c r="G40" t="s">
        <v>240</v>
      </c>
      <c r="H40" t="s">
        <v>225</v>
      </c>
      <c r="I40">
        <v>2019</v>
      </c>
      <c r="J40">
        <v>100</v>
      </c>
    </row>
    <row r="41" spans="1:10" x14ac:dyDescent="0.2">
      <c r="A41" t="s">
        <v>236</v>
      </c>
      <c r="B41" s="42">
        <v>45534.958333333336</v>
      </c>
      <c r="C41" t="s">
        <v>237</v>
      </c>
      <c r="D41" t="s">
        <v>238</v>
      </c>
      <c r="E41" t="s">
        <v>239</v>
      </c>
      <c r="F41" t="s">
        <v>238</v>
      </c>
      <c r="G41" t="s">
        <v>240</v>
      </c>
      <c r="H41" t="s">
        <v>291</v>
      </c>
      <c r="I41">
        <v>2019</v>
      </c>
      <c r="J41">
        <v>46.1</v>
      </c>
    </row>
    <row r="42" spans="1:10" x14ac:dyDescent="0.2">
      <c r="A42" t="s">
        <v>236</v>
      </c>
      <c r="B42" s="42">
        <v>45534.958333333336</v>
      </c>
      <c r="C42" t="s">
        <v>237</v>
      </c>
      <c r="D42" t="s">
        <v>238</v>
      </c>
      <c r="E42" t="s">
        <v>241</v>
      </c>
      <c r="F42" t="s">
        <v>238</v>
      </c>
      <c r="G42" t="s">
        <v>240</v>
      </c>
      <c r="H42" t="s">
        <v>291</v>
      </c>
      <c r="I42">
        <v>2019</v>
      </c>
      <c r="J42">
        <v>26.7</v>
      </c>
    </row>
    <row r="43" spans="1:10" x14ac:dyDescent="0.2">
      <c r="A43" t="s">
        <v>236</v>
      </c>
      <c r="B43" s="42">
        <v>45534.958333333336</v>
      </c>
      <c r="C43" t="s">
        <v>237</v>
      </c>
      <c r="D43" t="s">
        <v>238</v>
      </c>
      <c r="E43" t="s">
        <v>242</v>
      </c>
      <c r="F43" t="s">
        <v>238</v>
      </c>
      <c r="G43" t="s">
        <v>240</v>
      </c>
      <c r="H43" t="s">
        <v>291</v>
      </c>
      <c r="I43">
        <v>2019</v>
      </c>
      <c r="J43">
        <v>19.399999999999999</v>
      </c>
    </row>
    <row r="44" spans="1:10" x14ac:dyDescent="0.2">
      <c r="A44" t="s">
        <v>236</v>
      </c>
      <c r="B44" s="42">
        <v>45534.958333333336</v>
      </c>
      <c r="C44" t="s">
        <v>237</v>
      </c>
      <c r="D44" t="s">
        <v>238</v>
      </c>
      <c r="E44" t="s">
        <v>243</v>
      </c>
      <c r="F44" t="s">
        <v>238</v>
      </c>
      <c r="G44" t="s">
        <v>240</v>
      </c>
      <c r="H44" t="s">
        <v>291</v>
      </c>
      <c r="I44">
        <v>2019</v>
      </c>
      <c r="J44">
        <v>53.3</v>
      </c>
    </row>
    <row r="45" spans="1:10" x14ac:dyDescent="0.2">
      <c r="A45" t="s">
        <v>236</v>
      </c>
      <c r="B45" s="42">
        <v>45534.958333333336</v>
      </c>
      <c r="C45" t="s">
        <v>237</v>
      </c>
      <c r="D45" t="s">
        <v>238</v>
      </c>
      <c r="E45" t="s">
        <v>244</v>
      </c>
      <c r="F45" t="s">
        <v>238</v>
      </c>
      <c r="G45" t="s">
        <v>240</v>
      </c>
      <c r="H45" t="s">
        <v>291</v>
      </c>
      <c r="I45">
        <v>2019</v>
      </c>
      <c r="J45">
        <v>34.799999999999997</v>
      </c>
    </row>
    <row r="46" spans="1:10" x14ac:dyDescent="0.2">
      <c r="A46" t="s">
        <v>236</v>
      </c>
      <c r="B46" s="42">
        <v>45534.958333333336</v>
      </c>
      <c r="C46" t="s">
        <v>237</v>
      </c>
      <c r="D46" t="s">
        <v>238</v>
      </c>
      <c r="E46" t="s">
        <v>245</v>
      </c>
      <c r="F46" t="s">
        <v>238</v>
      </c>
      <c r="G46" t="s">
        <v>240</v>
      </c>
      <c r="H46" t="s">
        <v>291</v>
      </c>
      <c r="I46">
        <v>2019</v>
      </c>
      <c r="J46">
        <v>18.5</v>
      </c>
    </row>
    <row r="47" spans="1:10" x14ac:dyDescent="0.2">
      <c r="A47" t="s">
        <v>236</v>
      </c>
      <c r="B47" s="42">
        <v>45534.958333333336</v>
      </c>
      <c r="C47" t="s">
        <v>237</v>
      </c>
      <c r="D47" t="s">
        <v>238</v>
      </c>
      <c r="E47" t="s">
        <v>246</v>
      </c>
      <c r="F47" t="s">
        <v>238</v>
      </c>
      <c r="G47" t="s">
        <v>240</v>
      </c>
      <c r="H47" t="s">
        <v>291</v>
      </c>
      <c r="I47">
        <v>2019</v>
      </c>
      <c r="J47">
        <v>0.6</v>
      </c>
    </row>
    <row r="48" spans="1:10" x14ac:dyDescent="0.2">
      <c r="A48" t="s">
        <v>236</v>
      </c>
      <c r="B48" s="42">
        <v>45534.958333333336</v>
      </c>
      <c r="C48" t="s">
        <v>237</v>
      </c>
      <c r="D48" t="s">
        <v>238</v>
      </c>
      <c r="E48" t="s">
        <v>238</v>
      </c>
      <c r="F48" t="s">
        <v>238</v>
      </c>
      <c r="G48" t="s">
        <v>240</v>
      </c>
      <c r="H48" t="s">
        <v>291</v>
      </c>
      <c r="I48">
        <v>2019</v>
      </c>
      <c r="J48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8ea8976e-b461-4dc7-a1f6-93425136281f"/>
    <ds:schemaRef ds:uri="http://purl.org/dc/elements/1.1/"/>
    <ds:schemaRef ds:uri="http://schemas.openxmlformats.org/package/2006/metadata/core-properties"/>
    <ds:schemaRef ds:uri="26ea20d7-b07c-4b8c-910d-061b36a62ee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Residences</vt:lpstr>
      <vt:lpstr>Calculations</vt:lpstr>
      <vt:lpstr>Existing datasets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Kyra de Haan</cp:lastModifiedBy>
  <cp:revision/>
  <dcterms:created xsi:type="dcterms:W3CDTF">2020-04-24T08:08:09Z</dcterms:created>
  <dcterms:modified xsi:type="dcterms:W3CDTF">2024-10-09T09:47:50Z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