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NO_norway/2019/4_transport/"/>
    </mc:Choice>
  </mc:AlternateContent>
  <xr:revisionPtr revIDLastSave="0" documentId="13_ncr:1_{FEDCD5CF-92FC-1B43-9ACE-D2B533EE5D14}" xr6:coauthVersionLast="47" xr6:coauthVersionMax="47" xr10:uidLastSave="{00000000-0000-0000-0000-000000000000}"/>
  <bookViews>
    <workbookView xWindow="25580" yWindow="500" windowWidth="25600" windowHeight="28300" xr2:uid="{1E0A4FC2-5CCD-4440-85F0-F104F020AF76}"/>
  </bookViews>
  <sheets>
    <sheet name="Output" sheetId="42" r:id="rId1"/>
    <sheet name="Transformation" sheetId="41" r:id="rId2"/>
    <sheet name="Transport" sheetId="4" r:id="rId3"/>
    <sheet name="Calculations" sheetId="39" r:id="rId4"/>
    <sheet name="EU27 data" sheetId="37" r:id="rId5"/>
    <sheet name="Source data" sheetId="4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B52" i="42"/>
  <c r="C52" i="42"/>
  <c r="B53" i="42"/>
  <c r="C53" i="42"/>
  <c r="B54" i="42"/>
  <c r="C54" i="42"/>
  <c r="B55" i="42"/>
  <c r="C55" i="42"/>
  <c r="B56" i="42"/>
  <c r="C56" i="42"/>
  <c r="B57" i="42"/>
  <c r="C57" i="42"/>
  <c r="B58" i="42"/>
  <c r="C58" i="42"/>
  <c r="B59" i="42"/>
  <c r="C59" i="42"/>
  <c r="B60" i="42"/>
  <c r="C60" i="42"/>
  <c r="B61" i="42"/>
  <c r="C61" i="42"/>
  <c r="B62" i="42"/>
  <c r="C62" i="42"/>
  <c r="B63" i="42"/>
  <c r="C63" i="42"/>
  <c r="B64" i="42"/>
  <c r="C64" i="42"/>
  <c r="B65" i="42"/>
  <c r="C65" i="42"/>
  <c r="C2" i="42"/>
  <c r="B2" i="42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2" i="41"/>
  <c r="E4" i="39"/>
  <c r="D4" i="39"/>
  <c r="B4" i="39"/>
  <c r="D32" i="39" l="1"/>
  <c r="C74" i="39"/>
  <c r="C73" i="39"/>
  <c r="C72" i="39"/>
  <c r="C71" i="39"/>
  <c r="C70" i="39"/>
  <c r="C64" i="39"/>
  <c r="C63" i="39"/>
  <c r="C62" i="39"/>
  <c r="C61" i="39"/>
  <c r="C60" i="39"/>
  <c r="C59" i="39"/>
  <c r="C58" i="39"/>
  <c r="C57" i="39"/>
  <c r="C56" i="39"/>
  <c r="C55" i="39"/>
  <c r="C75" i="39" s="1"/>
  <c r="B49" i="39"/>
  <c r="B48" i="39"/>
  <c r="B46" i="39"/>
  <c r="C37" i="39"/>
  <c r="C38" i="39"/>
  <c r="G38" i="39" s="1"/>
  <c r="C39" i="39"/>
  <c r="C36" i="39"/>
  <c r="C40" i="39" l="1"/>
  <c r="G37" i="39"/>
  <c r="G36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55" i="39"/>
  <c r="C6" i="39"/>
  <c r="D6" i="39"/>
  <c r="E6" i="39"/>
  <c r="F37" i="39"/>
  <c r="F38" i="39"/>
  <c r="J38" i="39" s="1"/>
  <c r="F39" i="39"/>
  <c r="F36" i="39"/>
  <c r="J36" i="39" s="1"/>
  <c r="E37" i="39"/>
  <c r="E38" i="39"/>
  <c r="I38" i="39" s="1"/>
  <c r="E39" i="39"/>
  <c r="E36" i="39"/>
  <c r="I36" i="39" s="1"/>
  <c r="D37" i="39"/>
  <c r="D38" i="39"/>
  <c r="H38" i="39" s="1"/>
  <c r="D39" i="39"/>
  <c r="D36" i="39"/>
  <c r="H36" i="39" s="1"/>
  <c r="C48" i="39" l="1"/>
  <c r="C50" i="39"/>
  <c r="C47" i="39"/>
  <c r="G40" i="39"/>
  <c r="I37" i="39"/>
  <c r="I40" i="39" s="1"/>
  <c r="J37" i="39"/>
  <c r="J40" i="39" s="1"/>
  <c r="H37" i="39"/>
  <c r="H40" i="39" s="1"/>
  <c r="B5" i="39"/>
  <c r="E40" i="39"/>
  <c r="F40" i="39"/>
  <c r="D40" i="39"/>
  <c r="E5" i="39" l="1"/>
  <c r="D5" i="39"/>
  <c r="F25" i="39"/>
  <c r="F29" i="39"/>
  <c r="F18" i="39"/>
  <c r="F26" i="39"/>
  <c r="F15" i="39"/>
  <c r="F27" i="39"/>
  <c r="F16" i="39"/>
  <c r="F20" i="39"/>
  <c r="F24" i="39"/>
  <c r="F28" i="39"/>
  <c r="F31" i="39"/>
  <c r="F14" i="39"/>
  <c r="F19" i="39"/>
  <c r="F23" i="39"/>
  <c r="C5" i="39"/>
  <c r="F13" i="39" l="1"/>
  <c r="F21" i="39"/>
  <c r="F12" i="39"/>
  <c r="F22" i="39"/>
  <c r="F17" i="39"/>
  <c r="F30" i="39"/>
  <c r="D16" i="39"/>
  <c r="D24" i="39"/>
  <c r="D12" i="39"/>
  <c r="D17" i="39"/>
  <c r="D25" i="39"/>
  <c r="D18" i="39"/>
  <c r="D26" i="39"/>
  <c r="D19" i="39"/>
  <c r="D27" i="39"/>
  <c r="D20" i="39"/>
  <c r="D28" i="39"/>
  <c r="D14" i="39"/>
  <c r="D30" i="39"/>
  <c r="D15" i="39"/>
  <c r="D23" i="39"/>
  <c r="D31" i="39"/>
  <c r="D13" i="39"/>
  <c r="D21" i="39"/>
  <c r="D29" i="39"/>
  <c r="D22" i="39"/>
  <c r="E14" i="39"/>
  <c r="E22" i="39"/>
  <c r="E26" i="39"/>
  <c r="E30" i="39"/>
  <c r="E15" i="39"/>
  <c r="E19" i="39"/>
  <c r="E23" i="39"/>
  <c r="E27" i="39"/>
  <c r="E31" i="39"/>
  <c r="E18" i="39"/>
  <c r="E13" i="39"/>
  <c r="E17" i="39"/>
  <c r="E21" i="39"/>
  <c r="E25" i="39"/>
  <c r="E29" i="39"/>
  <c r="E12" i="39"/>
  <c r="E16" i="39"/>
  <c r="E20" i="39"/>
  <c r="E24" i="39"/>
  <c r="E28" i="39"/>
  <c r="C51" i="4"/>
  <c r="C50" i="4"/>
  <c r="C47" i="4"/>
  <c r="C46" i="4"/>
  <c r="C45" i="4"/>
  <c r="C42" i="4"/>
  <c r="C41" i="4"/>
  <c r="C38" i="4"/>
  <c r="C37" i="4"/>
  <c r="C34" i="4"/>
  <c r="C33" i="4"/>
  <c r="C32" i="4"/>
  <c r="C31" i="4"/>
  <c r="C28" i="4"/>
  <c r="C27" i="4"/>
  <c r="C26" i="4"/>
  <c r="C25" i="4"/>
  <c r="C22" i="4"/>
  <c r="C21" i="4"/>
  <c r="C20" i="4"/>
  <c r="C19" i="4"/>
  <c r="C18" i="4"/>
  <c r="C17" i="4"/>
  <c r="C14" i="4"/>
  <c r="C13" i="4"/>
  <c r="C12" i="4"/>
  <c r="C11" i="4"/>
  <c r="C8" i="4"/>
  <c r="C7" i="4"/>
  <c r="C6" i="4"/>
  <c r="C5" i="4"/>
  <c r="C4" i="4"/>
  <c r="F32" i="39" l="1"/>
  <c r="E32" i="39"/>
</calcChain>
</file>

<file path=xl/sharedStrings.xml><?xml version="1.0" encoding="utf-8"?>
<sst xmlns="http://schemas.openxmlformats.org/spreadsheetml/2006/main" count="884" uniqueCount="303">
  <si>
    <t>Value</t>
  </si>
  <si>
    <t>Unit</t>
  </si>
  <si>
    <t>Priority</t>
  </si>
  <si>
    <t>Remark / definition</t>
  </si>
  <si>
    <t>Source used</t>
  </si>
  <si>
    <t>Medium</t>
  </si>
  <si>
    <t>Subject</t>
  </si>
  <si>
    <t>Notes</t>
  </si>
  <si>
    <t>households_final_demand_electricity_households_final_demand_for_cooking_electricity_parent_share</t>
  </si>
  <si>
    <t>households_final_demand_electricity_households_final_demand_for_cooling_electricity_parent_share</t>
  </si>
  <si>
    <t>households_final_demand_electricity_households_final_demand_for_hot_water_electricity_parent_share</t>
  </si>
  <si>
    <t>households_final_demand_electricity_households_final_demand_for_lighting_electricity_parent_share</t>
  </si>
  <si>
    <t>households_final_demand_electricity_households_final_demand_for_space_heating_electricity_parent_share</t>
  </si>
  <si>
    <t>households_final_demand_electricity_households_final_demand_for_appliances_electricity_parent_share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</si>
  <si>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</si>
  <si>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</si>
  <si>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</si>
  <si>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</si>
  <si>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</si>
  <si>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</si>
  <si>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</si>
  <si>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</si>
  <si>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</si>
  <si>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households_final_demand_crude_oil_households_final_demand_for_hot_water_crude_oil_parent_share</t>
  </si>
  <si>
    <t>households_final_demand_crude_oil_households_final_demand_for_space_heating_crude_oil_parent_share</t>
  </si>
  <si>
    <t>households_final_demand_coal_households_final_demand_for_hot_water_coal_parent_share</t>
  </si>
  <si>
    <t>households_final_demand_coal_households_final_demand_for_space_heating_coal_parent_share</t>
  </si>
  <si>
    <t>households_final_demand_for_space_heating_network_gas_households_space_heater_combined_network_gas_parent_share</t>
  </si>
  <si>
    <t>households_final_demand_for_space_heating_network_gas_households_space_heater_network_gas_parent_share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</si>
  <si>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</si>
  <si>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</si>
  <si>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</si>
  <si>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</si>
  <si>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</si>
  <si>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</si>
  <si>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</si>
  <si>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</si>
  <si>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households_final_demand_for_lighting_electricity_households_lighting_incandescent_electricity_parent_share</t>
  </si>
  <si>
    <t>households_final_demand_for_lighting_electricity_households_lighting_efficient_fluorescent_electricity_parent_share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</si>
  <si>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</si>
  <si>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</si>
  <si>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</si>
  <si>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</si>
  <si>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</si>
  <si>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</si>
  <si>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</si>
  <si>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</si>
  <si>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households_final_demand_for_appliances_electricity_households_appliances_other_electricity_parent_share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</si>
  <si>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</si>
  <si>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</si>
  <si>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</si>
  <si>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</si>
  <si>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present_number_of_apartments_2005_present</t>
  </si>
  <si>
    <t>present_number_of_apartments_1985_2004</t>
  </si>
  <si>
    <t>present_number_of_apartments_1965_1984</t>
  </si>
  <si>
    <t>present_number_of_apartments_1945_1964</t>
  </si>
  <si>
    <t>present_number_of_apartments_before_1945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</si>
  <si>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</si>
  <si>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</si>
  <si>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</si>
  <si>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</si>
  <si>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</si>
  <si>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</si>
  <si>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</si>
  <si>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</si>
  <si>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</si>
  <si>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</si>
  <si>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</si>
  <si>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</si>
  <si>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</si>
  <si>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</si>
  <si>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</si>
  <si>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</si>
  <si>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</si>
  <si>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</si>
  <si>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</si>
  <si>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</si>
  <si>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</si>
  <si>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</si>
  <si>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</si>
  <si>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</si>
  <si>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</si>
  <si>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</si>
  <si>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</si>
  <si>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</si>
  <si>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buildings_final_demand_for_space_heating_network_gas_buildings_space_heater_network_gas_parent_share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</si>
  <si>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</si>
  <si>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</si>
  <si>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buildings_final_demand_for_space_heating_electricity_buildings_space_heater_electricity_parent_share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</si>
  <si>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</si>
  <si>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</si>
  <si>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</si>
  <si>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</si>
  <si>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</si>
  <si>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</si>
  <si>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</si>
  <si>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</si>
  <si>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</si>
  <si>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ROAD TRANSPORT - carrier application splits</t>
  </si>
  <si>
    <r>
      <t xml:space="preserve">Per final demand carrier: how much of final demand is used for application X, Y and Z? 
</t>
    </r>
    <r>
      <rPr>
        <sz val="12"/>
        <color rgb="FF000000"/>
        <rFont val="Calibri (Body)"/>
      </rPr>
      <t>If a carrier is not used, you can leave the splits blank</t>
    </r>
  </si>
  <si>
    <t>Gasoline distribution for road vehicles</t>
  </si>
  <si>
    <t>Cars</t>
  </si>
  <si>
    <t>% of final demand gasoline for road vehicles</t>
  </si>
  <si>
    <t>How much gasoline is used by cars (as a share of total gasoline use for road transport)</t>
  </si>
  <si>
    <t>transport_road_mixer_gasoline_transport_car_using_gasoline_mix_parent_share</t>
  </si>
  <si>
    <t>Buses</t>
  </si>
  <si>
    <t>Idem for other vehicle types. The sum of all vehicles should be 100%</t>
  </si>
  <si>
    <t>transport_road_mixer_gasoline_transport_bus_using_gasoline_mix_parent_share</t>
  </si>
  <si>
    <t>Trucks</t>
  </si>
  <si>
    <t>transport_road_mixer_gasoline_transport_truck_using_gasoline_mix_parent_share</t>
  </si>
  <si>
    <t>Motorbikes</t>
  </si>
  <si>
    <t>transport_road_mixer_gasoline_transport_motorcycle_using_gasoline_mix_parent_share</t>
  </si>
  <si>
    <t>Vans</t>
  </si>
  <si>
    <t>transport_road_mixer_gasoline_transport_van_using_gasoline_mix_parent_share</t>
  </si>
  <si>
    <t>Diesel distribution for road vehicles</t>
  </si>
  <si>
    <t>% of final demand diesel for road vehicles</t>
  </si>
  <si>
    <t>How much diesel is used by cars (as a share of total diesel use for road transport)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</si>
  <si>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</si>
  <si>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</si>
  <si>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</si>
  <si>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</si>
  <si>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Electricity distribution for road vehicles</t>
  </si>
  <si>
    <t>% of final demand electricity for road vehicles</t>
  </si>
  <si>
    <t>How much electricity is used by cars (as a share of total electricity use for road transport)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</si>
  <si>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</si>
  <si>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</si>
  <si>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</si>
  <si>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</si>
  <si>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Bikes</t>
  </si>
  <si>
    <t>transport_final_demand_for_road_electricity_transport_bicycle_using_electricity_parent_share</t>
  </si>
  <si>
    <t>transport_final_demand_for_road_electricity_transport_van_using_electricity_parent_share</t>
  </si>
  <si>
    <t>CNG distribution for road vehicles</t>
  </si>
  <si>
    <t>% of final demand CNG for road vehicles</t>
  </si>
  <si>
    <t>How much compressed natural gas is used by cars (as a share of total CNG use for road transport)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</si>
  <si>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</si>
  <si>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</si>
  <si>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</si>
  <si>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</si>
  <si>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Hydrogen distribution for road vehicles</t>
  </si>
  <si>
    <t>% of final demand hydrogen for road vehicles</t>
  </si>
  <si>
    <t>How much hydrogen gas is used by cars (as a share of total hydrogen use for road transport)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</si>
  <si>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</si>
  <si>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</si>
  <si>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</si>
  <si>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</si>
  <si>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LNG distribution for road vehicles</t>
  </si>
  <si>
    <t>% of final demand LNG for road vehicles</t>
  </si>
  <si>
    <t>How much liquified natural gas is used by trucks (as a share of total LNG use for road transport)</t>
  </si>
  <si>
    <t>transport_road_mixer_lng_transport_truck_using_lng_mix_parent_share</t>
  </si>
  <si>
    <t>transport_road_mixer_lng_transport_bus_using_lng_mix_parent_share</t>
  </si>
  <si>
    <t>Road LPG distribution</t>
  </si>
  <si>
    <t>% of final demand LPG for road vehicles</t>
  </si>
  <si>
    <t>How much LPG is used by cars (as a share of total LNG use for road transport)</t>
  </si>
  <si>
    <t>transport_final_demand_for_road_lpg_transport_car_using_lpg_parent_share</t>
  </si>
  <si>
    <t>transport_final_demand_for_road_lpg_transport_van_using_lpg_parent_share</t>
  </si>
  <si>
    <t>RAIL TRANSPORT - carrier application splits</t>
  </si>
  <si>
    <t>Electricity distribution for rail transport</t>
  </si>
  <si>
    <t>Freight trains</t>
  </si>
  <si>
    <t>% of final demand electricity for rail transport</t>
  </si>
  <si>
    <t>How much electricity is used by freight trains (as a share of total electricity use for rail transport)</t>
  </si>
  <si>
    <t>transport_final_demand_for_rail_electricity_transport_freight_train_using_electricity_parent_share</t>
  </si>
  <si>
    <t>Trams</t>
  </si>
  <si>
    <t>transport_final_demand_for_rail_electricity_transport_tram_using_electricity_parent_share</t>
  </si>
  <si>
    <t>Passenger trains</t>
  </si>
  <si>
    <t>transport_final_demand_for_rail_electricity_transport_passenger_train_using_electricity_parent_share</t>
  </si>
  <si>
    <t>Diesel distribution for rail transport</t>
  </si>
  <si>
    <t>% of final demand diesel for rail transport</t>
  </si>
  <si>
    <t>How much diesel is used by freight trains (as a share of total diesel use for rail transport)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</si>
  <si>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</si>
  <si>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</si>
  <si>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</si>
  <si>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</si>
  <si>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</si>
  <si>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</si>
  <si>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</si>
  <si>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</si>
  <si>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</si>
  <si>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</si>
  <si>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</si>
  <si>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</si>
  <si>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</si>
  <si>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</si>
  <si>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</si>
  <si>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</si>
  <si>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</si>
  <si>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</si>
  <si>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</si>
  <si>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</si>
  <si>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</si>
  <si>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</si>
  <si>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</si>
  <si>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</si>
  <si>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</si>
  <si>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</si>
  <si>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</si>
  <si>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</si>
  <si>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</si>
  <si>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</si>
  <si>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</si>
  <si>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</si>
  <si>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</si>
  <si>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</si>
  <si>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</si>
  <si>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</si>
  <si>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</si>
  <si>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</si>
  <si>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</si>
  <si>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</si>
  <si>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</si>
  <si>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</si>
  <si>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</si>
  <si>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</si>
  <si>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</si>
  <si>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</si>
  <si>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</si>
  <si>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</si>
  <si>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</si>
  <si>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</si>
  <si>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</si>
  <si>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</si>
  <si>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</si>
  <si>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</si>
  <si>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</si>
  <si>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</si>
  <si>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</si>
  <si>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</si>
  <si>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</si>
  <si>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</si>
  <si>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</si>
  <si>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</si>
  <si>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</si>
  <si>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</si>
  <si>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</si>
  <si>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</si>
  <si>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</si>
  <si>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</si>
  <si>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</si>
  <si>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</si>
  <si>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</si>
  <si>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</si>
  <si>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</si>
  <si>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</si>
  <si>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</si>
  <si>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</si>
  <si>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</si>
  <si>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</si>
  <si>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</si>
  <si>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</si>
  <si>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</si>
  <si>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</si>
  <si>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</si>
  <si>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</si>
  <si>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</si>
  <si>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</si>
  <si>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</si>
  <si>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Source: https://doi.org/10.2908/LFST_HHNHTYCH</t>
  </si>
  <si>
    <t>agechild</t>
  </si>
  <si>
    <t>n_child</t>
  </si>
  <si>
    <t>hhcomp</t>
  </si>
  <si>
    <t>ESTAT:LFST_HHNHTYCH(1.0)</t>
  </si>
  <si>
    <t>THS_HH</t>
  </si>
  <si>
    <t>General data and calculations</t>
  </si>
  <si>
    <t>Nr of households</t>
  </si>
  <si>
    <t>-</t>
  </si>
  <si>
    <t>No data for CH, NO 2021 data, RS and EU27 2019 data</t>
  </si>
  <si>
    <t>Derived from EU27, scaled with nr of households for NO and RS, scaled with nr of inhabitants for CH due to lack of households data</t>
  </si>
  <si>
    <t>Comments</t>
  </si>
  <si>
    <t>EU comparison Eurostat and Hotmaps source</t>
  </si>
  <si>
    <t>Eurostat uses categoristation flat, detached and semi-detached, Hotmaps uses categorisation apartments, detached and terraced</t>
  </si>
  <si>
    <t>Eurostat data: Number of households by household composition (unit of measure: 1000 households)</t>
  </si>
  <si>
    <t>value</t>
  </si>
  <si>
    <t>comment</t>
  </si>
  <si>
    <t>bunkers_total_useful_demand_planes_demand</t>
  </si>
  <si>
    <t>input_transport_plane_bio_ethanol_demand</t>
  </si>
  <si>
    <t>input_transport_plane_electricity_demand</t>
  </si>
  <si>
    <t>input_transport_plane_gasoline_demand</t>
  </si>
  <si>
    <t>transport_final_demand_kerosene_demand</t>
  </si>
  <si>
    <t>input_transport_rail_biodiesel_demand</t>
  </si>
  <si>
    <t>input_transport_rail_diesel_demand</t>
  </si>
  <si>
    <t>input_transport_rail_electricity_demand</t>
  </si>
  <si>
    <t>transport_final_demand_coal_demand</t>
  </si>
  <si>
    <t>input_transport_road_bio_ethanol_demand</t>
  </si>
  <si>
    <t>input_transport_road_biodiesel_demand</t>
  </si>
  <si>
    <t>input_transport_road_diesel_demand</t>
  </si>
  <si>
    <t>input_transport_road_electricity_demand</t>
  </si>
  <si>
    <t>input_transport_road_gasoline_demand</t>
  </si>
  <si>
    <t>input_transport_road_human_powered_bicycle_demand</t>
  </si>
  <si>
    <t>number_of_busses</t>
  </si>
  <si>
    <t>number_of_trucks</t>
  </si>
  <si>
    <t>number_of_vans</t>
  </si>
  <si>
    <t>transport_final_demand_for_road_bio_lng_demand</t>
  </si>
  <si>
    <t>transport_final_demand_for_road_compressed_network_gas_demand</t>
  </si>
  <si>
    <t>transport_final_demand_for_road_lng_demand</t>
  </si>
  <si>
    <t>transport_final_demand_hydrogen_demand</t>
  </si>
  <si>
    <t>transport_final_demand_lpg_demand</t>
  </si>
  <si>
    <t>bunkers_total_useful_demand_ships_demand</t>
  </si>
  <si>
    <t>input_transport_ship_bio_ethanol_demand</t>
  </si>
  <si>
    <t>input_transport_ship_biodiesel_demand</t>
  </si>
  <si>
    <t>input_transport_ship_diesel_demand</t>
  </si>
  <si>
    <t>input_transport_ship_electricity_demand</t>
  </si>
  <si>
    <t>transport_final_demand_for_shipping_bio_lng_demand</t>
  </si>
  <si>
    <t>transport_final_demand_for_shipping_lng_demand</t>
  </si>
  <si>
    <t>transport_final_demand_heavy_fuel_oil_demand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</si>
</sst>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</numFmts>
  <fonts count="6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sz val="11"/>
      <color rgb="FF000000"/>
      <name val="Arial"/>
      <family val="2"/>
    </font>
    <font>
      <b/>
      <sz val="13"/>
      <color theme="1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5" fillId="0" borderId="5" applyNumberFormat="0" applyFont="0" applyFill="0" applyBorder="0" applyProtection="0">
      <alignment horizontal="left" vertical="center" indent="5"/>
    </xf>
    <xf numFmtId="4" fontId="16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3" fillId="0" borderId="0"/>
    <xf numFmtId="0" fontId="3" fillId="0" borderId="0"/>
    <xf numFmtId="168" fontId="18" fillId="0" borderId="0" applyNumberFormat="0" applyProtection="0">
      <alignment horizontal="center" vertical="center"/>
    </xf>
    <xf numFmtId="0" fontId="14" fillId="0" borderId="0"/>
    <xf numFmtId="0" fontId="19" fillId="0" borderId="0"/>
    <xf numFmtId="4" fontId="15" fillId="0" borderId="1" applyFill="0" applyBorder="0" applyProtection="0">
      <alignment horizontal="right" vertical="center"/>
    </xf>
    <xf numFmtId="0" fontId="15" fillId="0" borderId="1" applyNumberFormat="0" applyFill="0" applyAlignment="0" applyProtection="0"/>
    <xf numFmtId="0" fontId="20" fillId="10" borderId="0" applyNumberFormat="0" applyFont="0" applyBorder="0" applyAlignment="0" applyProtection="0"/>
    <xf numFmtId="169" fontId="15" fillId="11" borderId="1" applyNumberFormat="0" applyFont="0" applyBorder="0" applyAlignment="0" applyProtection="0">
      <alignment horizontal="right" vertical="center"/>
    </xf>
    <xf numFmtId="9" fontId="21" fillId="0" borderId="0" applyFont="0" applyFill="0" applyBorder="0" applyAlignment="0" applyProtection="0"/>
    <xf numFmtId="0" fontId="22" fillId="0" borderId="6">
      <alignment horizontal="center"/>
      <protection hidden="1"/>
    </xf>
    <xf numFmtId="9" fontId="13" fillId="0" borderId="0" applyFont="0" applyFill="0" applyBorder="0" applyAlignment="0" applyProtection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1" fillId="0" borderId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9" borderId="0" applyNumberFormat="0" applyBorder="0" applyAlignment="0" applyProtection="0"/>
    <xf numFmtId="0" fontId="25" fillId="13" borderId="0" applyNumberFormat="0" applyBorder="0" applyAlignment="0" applyProtection="0"/>
    <xf numFmtId="0" fontId="26" fillId="30" borderId="7" applyNumberFormat="0" applyAlignment="0" applyProtection="0"/>
    <xf numFmtId="0" fontId="27" fillId="31" borderId="8" applyNumberFormat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17" borderId="7" applyNumberFormat="0" applyAlignment="0" applyProtection="0"/>
    <xf numFmtId="0" fontId="35" fillId="0" borderId="12" applyNumberFormat="0" applyFill="0" applyAlignment="0" applyProtection="0"/>
    <xf numFmtId="0" fontId="36" fillId="32" borderId="0" applyNumberFormat="0" applyBorder="0" applyAlignment="0" applyProtection="0"/>
    <xf numFmtId="0" fontId="28" fillId="33" borderId="13" applyNumberFormat="0" applyFont="0" applyAlignment="0" applyProtection="0"/>
    <xf numFmtId="0" fontId="37" fillId="30" borderId="14" applyNumberFormat="0" applyAlignment="0" applyProtection="0"/>
    <xf numFmtId="9" fontId="23" fillId="0" borderId="0" applyFont="0" applyFill="0" applyBorder="0" applyAlignment="0" applyProtection="0"/>
    <xf numFmtId="0" fontId="3" fillId="0" borderId="0"/>
    <xf numFmtId="0" fontId="41" fillId="0" borderId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1" applyFill="0" applyProtection="0">
      <alignment horizontal="right" vertical="top" wrapText="1"/>
    </xf>
    <xf numFmtId="0" fontId="42" fillId="34" borderId="1" applyNumberFormat="0" applyProtection="0">
      <alignment horizontal="right"/>
    </xf>
    <xf numFmtId="1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6" fillId="35" borderId="16" applyBorder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43" fillId="0" borderId="0"/>
    <xf numFmtId="0" fontId="21" fillId="0" borderId="0"/>
    <xf numFmtId="0" fontId="43" fillId="0" borderId="0"/>
    <xf numFmtId="0" fontId="21" fillId="0" borderId="0"/>
    <xf numFmtId="0" fontId="21" fillId="0" borderId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9" fontId="41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37" borderId="17" applyProtection="0">
      <alignment horizontal="center" vertical="center"/>
    </xf>
    <xf numFmtId="0" fontId="51" fillId="36" borderId="13" applyAlignment="0" applyProtection="0"/>
    <xf numFmtId="0" fontId="52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5" fillId="3" borderId="4" applyNumberFormat="0" applyBorder="0" applyAlignment="0" applyProtection="0"/>
    <xf numFmtId="0" fontId="53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0" borderId="0"/>
    <xf numFmtId="0" fontId="3" fillId="0" borderId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3" fillId="0" borderId="0"/>
    <xf numFmtId="9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3" fillId="0" borderId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4" fillId="5" borderId="0" applyNumberFormat="0" applyBorder="0" applyAlignment="0" applyProtection="0"/>
    <xf numFmtId="0" fontId="1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5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3" fillId="0" borderId="0"/>
    <xf numFmtId="0" fontId="13" fillId="0" borderId="0"/>
    <xf numFmtId="0" fontId="55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1" fillId="0" borderId="0"/>
    <xf numFmtId="0" fontId="1" fillId="0" borderId="0"/>
    <xf numFmtId="0" fontId="56" fillId="0" borderId="0"/>
    <xf numFmtId="0" fontId="57" fillId="0" borderId="0"/>
    <xf numFmtId="166" fontId="57" fillId="0" borderId="0" applyFont="0" applyFill="0" applyBorder="0" applyAlignment="0" applyProtection="0"/>
    <xf numFmtId="165" fontId="21" fillId="0" borderId="0" applyFont="0" applyFill="0" applyBorder="0" applyAlignment="0" applyProtection="0"/>
    <xf numFmtId="172" fontId="57" fillId="0" borderId="0" applyFont="0" applyFill="0" applyBorder="0" applyAlignment="0" applyProtection="0"/>
    <xf numFmtId="173" fontId="60" fillId="0" borderId="0">
      <alignment horizontal="left"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21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7" fillId="0" borderId="0" applyFont="0" applyFill="0" applyBorder="0" applyAlignment="0" applyProtection="0"/>
    <xf numFmtId="173" fontId="61" fillId="0" borderId="0" applyFill="0" applyBorder="0" applyAlignment="0" applyProtection="0"/>
    <xf numFmtId="0" fontId="21" fillId="0" borderId="0"/>
    <xf numFmtId="0" fontId="21" fillId="0" borderId="0">
      <alignment horizontal="left" vertical="center"/>
    </xf>
    <xf numFmtId="0" fontId="21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21" fillId="0" borderId="0"/>
    <xf numFmtId="0" fontId="21" fillId="0" borderId="0"/>
    <xf numFmtId="0" fontId="56" fillId="0" borderId="0"/>
    <xf numFmtId="0" fontId="57" fillId="0" borderId="0"/>
    <xf numFmtId="0" fontId="21" fillId="0" borderId="0"/>
    <xf numFmtId="0" fontId="56" fillId="0" borderId="0"/>
    <xf numFmtId="0" fontId="56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 applyBorder="1" applyAlignment="1">
      <alignment horizontal="right" vertical="top" wrapText="1"/>
    </xf>
    <xf numFmtId="9" fontId="0" fillId="0" borderId="0" xfId="1" applyFont="1" applyFill="1" applyBorder="1" applyAlignment="1">
      <alignment horizontal="right" vertical="top" wrapText="1"/>
    </xf>
    <xf numFmtId="3" fontId="0" fillId="0" borderId="0" xfId="0" applyNumberFormat="1"/>
    <xf numFmtId="0" fontId="62" fillId="0" borderId="0" xfId="0" applyFont="1" applyAlignment="1">
      <alignment horizontal="left"/>
    </xf>
    <xf numFmtId="0" fontId="9" fillId="0" borderId="0" xfId="2" applyFill="1" applyAlignment="1" applyProtection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9" fontId="0" fillId="0" borderId="0" xfId="1" applyFont="1" applyBorder="1" applyAlignment="1">
      <alignment horizontal="left" vertical="top" wrapText="1"/>
    </xf>
    <xf numFmtId="9" fontId="0" fillId="3" borderId="0" xfId="1" applyFont="1" applyFill="1" applyBorder="1" applyAlignment="1">
      <alignment horizontal="right" vertical="top" wrapText="1"/>
    </xf>
    <xf numFmtId="9" fontId="4" fillId="4" borderId="0" xfId="1" applyFont="1" applyFill="1" applyBorder="1" applyAlignment="1">
      <alignment horizontal="right" vertical="top" wrapText="1"/>
    </xf>
    <xf numFmtId="171" fontId="0" fillId="0" borderId="0" xfId="1" applyNumberFormat="1" applyFont="1"/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10" fillId="0" borderId="0" xfId="0" applyFont="1"/>
    <xf numFmtId="0" fontId="0" fillId="0" borderId="0" xfId="0" applyNumberFormat="1"/>
    <xf numFmtId="0" fontId="63" fillId="0" borderId="0" xfId="0" applyFont="1"/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2642-46ED-5144-B8DC-19B1B312109F}">
  <dimension ref="A1:C65"/>
  <sheetViews>
    <sheetView tabSelected="1" workbookViewId="0">
      <selection activeCell="C39" sqref="C39"/>
    </sheetView>
  </sheetViews>
  <sheetFormatPr baseColWidth="10" defaultRowHeight="16" x14ac:dyDescent="0.2"/>
  <cols>
    <col min="1" max="1" width="96.1640625" bestFit="1" customWidth="1"/>
  </cols>
  <sheetData>
    <row r="1" spans="1:3" x14ac:dyDescent="0.2">
      <c r="A1" t="s">
        <v>230</v>
      </c>
      <c r="B1" t="s">
        <v>270</v>
      </c>
      <c r="C1" t="s">
        <v>271</v>
      </c>
    </row>
    <row r="2" spans="1:3" ht="17" x14ac:dyDescent="0.2">
      <c r="A2" t="s">
        <v>272</v>
      </c>
      <c r="B2" t="str">
        <f>IFERROR(VLOOKUP($A2,Transformation!$A:$B,2,FALSE), " ")</f>
        <v xml:space="preserve"> </v>
      </c>
      <c r="C2" s="31" t="str">
        <f>IFERROR(VLOOKUP($A2,Transformation!$A:$C,3,FALSE), " ")</f>
        <v xml:space="preserve"> </v>
      </c>
    </row>
    <row r="3" spans="1:3" x14ac:dyDescent="0.2">
      <c r="A3" t="s">
        <v>273</v>
      </c>
      <c r="B3" t="str">
        <f>IFERROR(VLOOKUP($A3,Transformation!$A:$B,2,FALSE), " ")</f>
        <v xml:space="preserve"> </v>
      </c>
      <c r="C3" t="str">
        <f>IFERROR(VLOOKUP($A3,Transformation!$A:$C,3,FALSE), " ")</f>
        <v xml:space="preserve"> </v>
      </c>
    </row>
    <row r="4" spans="1:3" x14ac:dyDescent="0.2">
      <c r="A4" t="s">
        <v>274</v>
      </c>
      <c r="B4" t="str">
        <f>IFERROR(VLOOKUP($A4,Transformation!$A:$B,2,FALSE), " ")</f>
        <v xml:space="preserve"> </v>
      </c>
      <c r="C4" t="str">
        <f>IFERROR(VLOOKUP($A4,Transformation!$A:$C,3,FALSE), " ")</f>
        <v xml:space="preserve"> </v>
      </c>
    </row>
    <row r="5" spans="1:3" x14ac:dyDescent="0.2">
      <c r="A5" t="s">
        <v>275</v>
      </c>
      <c r="B5" t="str">
        <f>IFERROR(VLOOKUP($A5,Transformation!$A:$B,2,FALSE), " ")</f>
        <v xml:space="preserve"> </v>
      </c>
      <c r="C5" t="str">
        <f>IFERROR(VLOOKUP($A5,Transformation!$A:$C,3,FALSE), " ")</f>
        <v xml:space="preserve"> </v>
      </c>
    </row>
    <row r="6" spans="1:3" x14ac:dyDescent="0.2">
      <c r="A6" t="s">
        <v>276</v>
      </c>
      <c r="B6" t="str">
        <f>IFERROR(VLOOKUP($A6,Transformation!$A:$B,2,FALSE), " ")</f>
        <v xml:space="preserve"> </v>
      </c>
      <c r="C6" t="str">
        <f>IFERROR(VLOOKUP($A6,Transformation!$A:$C,3,FALSE), " ")</f>
        <v xml:space="preserve"> </v>
      </c>
    </row>
    <row r="7" spans="1:3" x14ac:dyDescent="0.2">
      <c r="A7" t="s">
        <v>277</v>
      </c>
      <c r="B7" t="str">
        <f>IFERROR(VLOOKUP($A7,Transformation!$A:$B,2,FALSE), " ")</f>
        <v xml:space="preserve"> </v>
      </c>
      <c r="C7" t="str">
        <f>IFERROR(VLOOKUP($A7,Transformation!$A:$C,3,FALSE), " ")</f>
        <v xml:space="preserve"> </v>
      </c>
    </row>
    <row r="8" spans="1:3" x14ac:dyDescent="0.2">
      <c r="A8" t="s">
        <v>278</v>
      </c>
      <c r="B8" t="str">
        <f>IFERROR(VLOOKUP($A8,Transformation!$A:$B,2,FALSE), " ")</f>
        <v xml:space="preserve"> </v>
      </c>
      <c r="C8" t="str">
        <f>IFERROR(VLOOKUP($A8,Transformation!$A:$C,3,FALSE), " ")</f>
        <v xml:space="preserve"> </v>
      </c>
    </row>
    <row r="9" spans="1:3" x14ac:dyDescent="0.2">
      <c r="A9" t="s">
        <v>279</v>
      </c>
      <c r="B9" t="str">
        <f>IFERROR(VLOOKUP($A9,Transformation!$A:$B,2,FALSE), " ")</f>
        <v xml:space="preserve"> </v>
      </c>
      <c r="C9" t="str">
        <f>IFERROR(VLOOKUP($A9,Transformation!$A:$C,3,FALSE), " ")</f>
        <v xml:space="preserve"> </v>
      </c>
    </row>
    <row r="10" spans="1:3" x14ac:dyDescent="0.2">
      <c r="A10" t="s">
        <v>280</v>
      </c>
      <c r="B10" t="str">
        <f>IFERROR(VLOOKUP($A10,Transformation!$A:$B,2,FALSE), " ")</f>
        <v xml:space="preserve"> </v>
      </c>
      <c r="C10" t="str">
        <f>IFERROR(VLOOKUP($A10,Transformation!$A:$C,3,FALSE), " ")</f>
        <v xml:space="preserve"> </v>
      </c>
    </row>
    <row r="11" spans="1:3" x14ac:dyDescent="0.2">
      <c r="A11" t="s">
        <v>160</v>
      </c>
      <c r="B11">
        <f>IFERROR(VLOOKUP($A11,Transformation!$A:$B,2,FALSE), " ")</f>
        <v>0.19660708028089663</v>
      </c>
      <c r="C11" t="str">
        <f>IFERROR(VLOOKUP($A11,Transformation!$A:$C,3,FALSE), " ")</f>
        <v>Derived from EU dataset from annual POTEnCIA report on country energy consumption (2019) https://jeodpp.jrc.ec.europa.eu/ftp/jrc-opendata/POTEnCIA/Central_2018/</v>
      </c>
    </row>
    <row r="12" spans="1:3" x14ac:dyDescent="0.2">
      <c r="A12" t="s">
        <v>164</v>
      </c>
      <c r="B12">
        <f>IFERROR(VLOOKUP($A12,Transformation!$A:$B,2,FALSE), " ")</f>
        <v>0.69129605116572634</v>
      </c>
      <c r="C12" t="str">
        <f>IFERROR(VLOOKUP($A12,Transformation!$A:$C,3,FALSE), " ")</f>
        <v>Derived from EU dataset from annual POTEnCIA report on country energy consumption (2019) https://jeodpp.jrc.ec.europa.eu/ftp/jrc-opendata/POTEnCIA/Central_2018/</v>
      </c>
    </row>
    <row r="13" spans="1:3" x14ac:dyDescent="0.2">
      <c r="A13" t="s">
        <v>162</v>
      </c>
      <c r="B13">
        <f>IFERROR(VLOOKUP($A13,Transformation!$A:$B,2,FALSE), " ")</f>
        <v>0.112096868553377</v>
      </c>
      <c r="C13" t="str">
        <f>IFERROR(VLOOKUP($A13,Transformation!$A:$C,3,FALSE), " ")</f>
        <v>Derived from EU dataset from annual POTEnCIA report on country energy consumption (2019) https://jeodpp.jrc.ec.europa.eu/ftp/jrc-opendata/POTEnCIA/Central_2018/</v>
      </c>
    </row>
    <row r="14" spans="1:3" x14ac:dyDescent="0.2">
      <c r="A14" t="s">
        <v>168</v>
      </c>
      <c r="B14">
        <f>IFERROR(VLOOKUP($A14,Transformation!$A:$B,2,FALSE), " ")</f>
        <v>0.24301095695799257</v>
      </c>
      <c r="C14" t="str">
        <f>IFERROR(VLOOKUP($A14,Transformation!$A:$C,3,FALSE), " ")</f>
        <v>Derived from EU dataset from annual POTEnCIA report on country energy consumption (2019) https://jeodpp.jrc.ec.europa.eu/ftp/jrc-opendata/POTEnCIA/Central_2018/</v>
      </c>
    </row>
    <row r="15" spans="1:3" x14ac:dyDescent="0.2">
      <c r="A15" t="s">
        <v>169</v>
      </c>
      <c r="B15">
        <f>IFERROR(VLOOKUP($A15,Transformation!$A:$B,2,FALSE), " ")</f>
        <v>0.75698904304200743</v>
      </c>
      <c r="C15" t="str">
        <f>IFERROR(VLOOKUP($A15,Transformation!$A:$C,3,FALSE), " ")</f>
        <v>Derived from EU dataset from annual POTEnCIA report on country energy consumption (2019) https://jeodpp.jrc.ec.europa.eu/ftp/jrc-opendata/POTEnCIA/Central_2018/</v>
      </c>
    </row>
    <row r="16" spans="1:3" x14ac:dyDescent="0.2">
      <c r="A16" t="s">
        <v>281</v>
      </c>
      <c r="B16" t="str">
        <f>IFERROR(VLOOKUP($A16,Transformation!$A:$B,2,FALSE), " ")</f>
        <v xml:space="preserve"> </v>
      </c>
      <c r="C16" t="str">
        <f>IFERROR(VLOOKUP($A16,Transformation!$A:$C,3,FALSE), " ")</f>
        <v xml:space="preserve"> </v>
      </c>
    </row>
    <row r="17" spans="1:3" x14ac:dyDescent="0.2">
      <c r="A17" t="s">
        <v>282</v>
      </c>
      <c r="B17" t="str">
        <f>IFERROR(VLOOKUP($A17,Transformation!$A:$B,2,FALSE), " ")</f>
        <v xml:space="preserve"> </v>
      </c>
      <c r="C17" t="str">
        <f>IFERROR(VLOOKUP($A17,Transformation!$A:$C,3,FALSE), " ")</f>
        <v xml:space="preserve"> </v>
      </c>
    </row>
    <row r="18" spans="1:3" x14ac:dyDescent="0.2">
      <c r="A18" t="s">
        <v>141</v>
      </c>
      <c r="B18">
        <f>IFERROR(VLOOKUP($A18,Transformation!$A:$B,2,FALSE), " ")</f>
        <v>0.66391712391771796</v>
      </c>
      <c r="C18" t="str">
        <f>IFERROR(VLOOKUP($A18,Transformation!$A:$C,3,FALSE), " ")</f>
        <v>Derived from EU dataset from annual POTEnCIA report on country energy consumption (2019) https://jeodpp.jrc.ec.europa.eu/ftp/jrc-opendata/POTEnCIA/Central_2018/</v>
      </c>
    </row>
    <row r="19" spans="1:3" x14ac:dyDescent="0.2">
      <c r="A19" t="s">
        <v>283</v>
      </c>
      <c r="B19" t="str">
        <f>IFERROR(VLOOKUP($A19,Transformation!$A:$B,2,FALSE), " ")</f>
        <v xml:space="preserve"> </v>
      </c>
      <c r="C19" t="str">
        <f>IFERROR(VLOOKUP($A19,Transformation!$A:$C,3,FALSE), " ")</f>
        <v xml:space="preserve"> </v>
      </c>
    </row>
    <row r="20" spans="1:3" x14ac:dyDescent="0.2">
      <c r="A20" t="s">
        <v>284</v>
      </c>
      <c r="B20" t="str">
        <f>IFERROR(VLOOKUP($A20,Transformation!$A:$B,2,FALSE), " ")</f>
        <v xml:space="preserve"> </v>
      </c>
      <c r="C20" t="str">
        <f>IFERROR(VLOOKUP($A20,Transformation!$A:$C,3,FALSE), " ")</f>
        <v xml:space="preserve"> </v>
      </c>
    </row>
    <row r="21" spans="1:3" x14ac:dyDescent="0.2">
      <c r="A21" t="s">
        <v>285</v>
      </c>
      <c r="B21" t="str">
        <f>IFERROR(VLOOKUP($A21,Transformation!$A:$B,2,FALSE), " ")</f>
        <v xml:space="preserve"> </v>
      </c>
      <c r="C21" t="str">
        <f>IFERROR(VLOOKUP($A21,Transformation!$A:$C,3,FALSE), " ")</f>
        <v xml:space="preserve"> </v>
      </c>
    </row>
    <row r="22" spans="1:3" x14ac:dyDescent="0.2">
      <c r="A22" t="s">
        <v>286</v>
      </c>
      <c r="B22" t="str">
        <f>IFERROR(VLOOKUP($A22,Transformation!$A:$B,2,FALSE), " ")</f>
        <v xml:space="preserve"> </v>
      </c>
      <c r="C22" t="str">
        <f>IFERROR(VLOOKUP($A22,Transformation!$A:$C,3,FALSE), " ")</f>
        <v xml:space="preserve"> </v>
      </c>
    </row>
    <row r="23" spans="1:3" x14ac:dyDescent="0.2">
      <c r="A23" t="s">
        <v>287</v>
      </c>
      <c r="B23" t="str">
        <f>IFERROR(VLOOKUP($A23,Transformation!$A:$B,2,FALSE), " ")</f>
        <v xml:space="preserve"> </v>
      </c>
      <c r="C23" t="str">
        <f>IFERROR(VLOOKUP($A23,Transformation!$A:$C,3,FALSE), " ")</f>
        <v xml:space="preserve"> </v>
      </c>
    </row>
    <row r="24" spans="1:3" x14ac:dyDescent="0.2">
      <c r="A24" t="s">
        <v>170</v>
      </c>
      <c r="B24" t="str">
        <f>IFERROR(VLOOKUP($A24,Transformation!$A:$B,2,FALSE), " ")</f>
        <v xml:space="preserve"> </v>
      </c>
      <c r="C24" t="str">
        <f>IFERROR(VLOOKUP($A24,Transformation!$A:$C,3,FALSE), " ")</f>
        <v xml:space="preserve"> </v>
      </c>
    </row>
    <row r="25" spans="1:3" x14ac:dyDescent="0.2">
      <c r="A25" t="s">
        <v>288</v>
      </c>
      <c r="B25" t="str">
        <f>IFERROR(VLOOKUP($A25,Transformation!$A:$B,2,FALSE), " ")</f>
        <v xml:space="preserve"> </v>
      </c>
      <c r="C25" t="str">
        <f>IFERROR(VLOOKUP($A25,Transformation!$A:$C,3,FALSE), " ")</f>
        <v xml:space="preserve"> </v>
      </c>
    </row>
    <row r="26" spans="1:3" x14ac:dyDescent="0.2">
      <c r="A26" t="s">
        <v>289</v>
      </c>
      <c r="B26" t="str">
        <f>IFERROR(VLOOKUP($A26,Transformation!$A:$B,2,FALSE), " ")</f>
        <v xml:space="preserve"> </v>
      </c>
      <c r="C26" t="str">
        <f>IFERROR(VLOOKUP($A26,Transformation!$A:$C,3,FALSE), " ")</f>
        <v xml:space="preserve"> </v>
      </c>
    </row>
    <row r="27" spans="1:3" x14ac:dyDescent="0.2">
      <c r="A27" t="s">
        <v>290</v>
      </c>
      <c r="B27" t="str">
        <f>IFERROR(VLOOKUP($A27,Transformation!$A:$B,2,FALSE), " ")</f>
        <v xml:space="preserve"> </v>
      </c>
      <c r="C27" t="str">
        <f>IFERROR(VLOOKUP($A27,Transformation!$A:$C,3,FALSE), " ")</f>
        <v xml:space="preserve"> </v>
      </c>
    </row>
    <row r="28" spans="1:3" x14ac:dyDescent="0.2">
      <c r="A28" t="s">
        <v>291</v>
      </c>
      <c r="B28" t="str">
        <f>IFERROR(VLOOKUP($A28,Transformation!$A:$B,2,FALSE), " ")</f>
        <v xml:space="preserve"> </v>
      </c>
      <c r="C28" t="str">
        <f>IFERROR(VLOOKUP($A28,Transformation!$A:$C,3,FALSE), " ")</f>
        <v xml:space="preserve"> </v>
      </c>
    </row>
    <row r="29" spans="1:3" x14ac:dyDescent="0.2">
      <c r="A29" t="s">
        <v>129</v>
      </c>
      <c r="B29">
        <f>IFERROR(VLOOKUP($A29,Transformation!$A:$B,2,FALSE), " ")</f>
        <v>0</v>
      </c>
      <c r="C29" t="str">
        <f>IFERROR(VLOOKUP($A29,Transformation!$A:$C,3,FALSE), " ")</f>
        <v>Derived from EU dataset from annual POTEnCIA report on country energy consumption (2019) https://jeodpp.jrc.ec.europa.eu/ftp/jrc-opendata/POTEnCIA/Central_2018/</v>
      </c>
    </row>
    <row r="30" spans="1:3" x14ac:dyDescent="0.2">
      <c r="A30" t="s">
        <v>125</v>
      </c>
      <c r="B30">
        <f>IFERROR(VLOOKUP($A30,Transformation!$A:$B,2,FALSE), " ")</f>
        <v>0.17543405581578514</v>
      </c>
      <c r="C30" t="str">
        <f>IFERROR(VLOOKUP($A30,Transformation!$A:$C,3,FALSE), " ")</f>
        <v>Derived from EU dataset from annual POTEnCIA report on country energy consumption (2019) https://jeodpp.jrc.ec.europa.eu/ftp/jrc-opendata/POTEnCIA/Central_2018/</v>
      </c>
    </row>
    <row r="31" spans="1:3" x14ac:dyDescent="0.2">
      <c r="A31" t="s">
        <v>124</v>
      </c>
      <c r="B31">
        <f>IFERROR(VLOOKUP($A31,Transformation!$A:$B,2,FALSE), " ")</f>
        <v>0.63816507500607889</v>
      </c>
      <c r="C31" t="str">
        <f>IFERROR(VLOOKUP($A31,Transformation!$A:$C,3,FALSE), " ")</f>
        <v>Derived from EU dataset from annual POTEnCIA report on country energy consumption (2019) https://jeodpp.jrc.ec.europa.eu/ftp/jrc-opendata/POTEnCIA/Central_2018/</v>
      </c>
    </row>
    <row r="32" spans="1:3" x14ac:dyDescent="0.2">
      <c r="A32" t="s">
        <v>127</v>
      </c>
      <c r="B32">
        <f>IFERROR(VLOOKUP($A32,Transformation!$A:$B,2,FALSE), " ")</f>
        <v>9.6986019869336068E-2</v>
      </c>
      <c r="C32" t="str">
        <f>IFERROR(VLOOKUP($A32,Transformation!$A:$C,3,FALSE), " ")</f>
        <v>Derived from EU dataset from annual POTEnCIA report on country energy consumption (2019) https://jeodpp.jrc.ec.europa.eu/ftp/jrc-opendata/POTEnCIA/Central_2018/</v>
      </c>
    </row>
    <row r="33" spans="1:3" x14ac:dyDescent="0.2">
      <c r="A33" t="s">
        <v>126</v>
      </c>
      <c r="B33">
        <f>IFERROR(VLOOKUP($A33,Transformation!$A:$B,2,FALSE), " ")</f>
        <v>8.814545213113491E-6</v>
      </c>
      <c r="C33" t="str">
        <f>IFERROR(VLOOKUP($A33,Transformation!$A:$C,3,FALSE), " ")</f>
        <v>Derived from EU dataset from annual POTEnCIA report on country energy consumption (2019) https://jeodpp.jrc.ec.europa.eu/ftp/jrc-opendata/POTEnCIA/Central_2018/</v>
      </c>
    </row>
    <row r="34" spans="1:3" x14ac:dyDescent="0.2">
      <c r="A34" t="s">
        <v>130</v>
      </c>
      <c r="B34">
        <f>IFERROR(VLOOKUP($A34,Transformation!$A:$B,2,FALSE), " ")</f>
        <v>8.9406034763586842E-2</v>
      </c>
      <c r="C34" t="str">
        <f>IFERROR(VLOOKUP($A34,Transformation!$A:$C,3,FALSE), " ")</f>
        <v>Derived from EU dataset from annual POTEnCIA report on country energy consumption (2019) https://jeodpp.jrc.ec.europa.eu/ftp/jrc-opendata/POTEnCIA/Central_2018/</v>
      </c>
    </row>
    <row r="35" spans="1:3" x14ac:dyDescent="0.2">
      <c r="A35" t="s">
        <v>142</v>
      </c>
      <c r="B35">
        <f>IFERROR(VLOOKUP($A35,Transformation!$A:$B,2,FALSE), " ")</f>
        <v>0</v>
      </c>
      <c r="C35" t="str">
        <f>IFERROR(VLOOKUP($A35,Transformation!$A:$C,3,FALSE), " ")</f>
        <v>Derived from EU dataset from annual POTEnCIA report on country energy consumption (2019) https://jeodpp.jrc.ec.europa.eu/ftp/jrc-opendata/POTEnCIA/Central_2018/</v>
      </c>
    </row>
    <row r="36" spans="1:3" x14ac:dyDescent="0.2">
      <c r="A36" t="s">
        <v>143</v>
      </c>
      <c r="B36">
        <f>IFERROR(VLOOKUP($A36,Transformation!$A:$B,2,FALSE), " ")</f>
        <v>8.2653934736048804E-2</v>
      </c>
      <c r="C36" t="str">
        <f>IFERROR(VLOOKUP($A36,Transformation!$A:$C,3,FALSE), " ")</f>
        <v>Derived from EU dataset from annual POTEnCIA report on country energy consumption (2019) https://jeodpp.jrc.ec.europa.eu/ftp/jrc-opendata/POTEnCIA/Central_2018/</v>
      </c>
    </row>
    <row r="37" spans="1:3" x14ac:dyDescent="0.2">
      <c r="A37" t="s">
        <v>144</v>
      </c>
      <c r="B37">
        <f>IFERROR(VLOOKUP($A37,Transformation!$A:$B,2,FALSE), " ")</f>
        <v>0.25342894134623317</v>
      </c>
      <c r="C37" t="str">
        <f>IFERROR(VLOOKUP($A37,Transformation!$A:$C,3,FALSE), " ")</f>
        <v>Derived from EU dataset from annual POTEnCIA report on country energy consumption (2019) https://jeodpp.jrc.ec.europa.eu/ftp/jrc-opendata/POTEnCIA/Central_2018/</v>
      </c>
    </row>
    <row r="38" spans="1:3" x14ac:dyDescent="0.2">
      <c r="A38" t="s">
        <v>292</v>
      </c>
      <c r="B38" t="str">
        <f>IFERROR(VLOOKUP($A38,Transformation!$A:$B,2,FALSE), " ")</f>
        <v xml:space="preserve"> </v>
      </c>
      <c r="C38" t="str">
        <f>IFERROR(VLOOKUP($A38,Transformation!$A:$C,3,FALSE), " ")</f>
        <v xml:space="preserve"> </v>
      </c>
    </row>
    <row r="39" spans="1:3" x14ac:dyDescent="0.2">
      <c r="A39" t="s">
        <v>153</v>
      </c>
      <c r="B39">
        <f>IFERROR(VLOOKUP($A39,Transformation!$A:$B,2,FALSE), " ")</f>
        <v>0.95753482533655465</v>
      </c>
      <c r="C39" t="str">
        <f>IFERROR(VLOOKUP($A39,Transformation!$A:$C,3,FALSE), " ")</f>
        <v>Derived from EU dataset from annual POTEnCIA report on country energy consumption (2019) https://jeodpp.jrc.ec.europa.eu/ftp/jrc-opendata/POTEnCIA/Central_2018/</v>
      </c>
    </row>
    <row r="40" spans="1:3" x14ac:dyDescent="0.2">
      <c r="A40" t="s">
        <v>154</v>
      </c>
      <c r="B40">
        <f>IFERROR(VLOOKUP($A40,Transformation!$A:$B,2,FALSE), " ")</f>
        <v>4.2465174663445349E-2</v>
      </c>
      <c r="C40" t="str">
        <f>IFERROR(VLOOKUP($A40,Transformation!$A:$C,3,FALSE), " ")</f>
        <v>Derived from EU dataset from annual POTEnCIA report on country energy consumption (2019) https://jeodpp.jrc.ec.europa.eu/ftp/jrc-opendata/POTEnCIA/Central_2018/</v>
      </c>
    </row>
    <row r="41" spans="1:3" x14ac:dyDescent="0.2">
      <c r="A41" t="s">
        <v>293</v>
      </c>
      <c r="B41" t="str">
        <f>IFERROR(VLOOKUP($A41,Transformation!$A:$B,2,FALSE), " ")</f>
        <v xml:space="preserve"> </v>
      </c>
      <c r="C41" t="str">
        <f>IFERROR(VLOOKUP($A41,Transformation!$A:$C,3,FALSE), " ")</f>
        <v xml:space="preserve"> </v>
      </c>
    </row>
    <row r="42" spans="1:3" x14ac:dyDescent="0.2">
      <c r="A42" t="s">
        <v>294</v>
      </c>
      <c r="B42" t="str">
        <f>IFERROR(VLOOKUP($A42,Transformation!$A:$B,2,FALSE), " ")</f>
        <v xml:space="preserve"> </v>
      </c>
      <c r="C42" t="str">
        <f>IFERROR(VLOOKUP($A42,Transformation!$A:$C,3,FALSE), " ")</f>
        <v xml:space="preserve"> </v>
      </c>
    </row>
    <row r="43" spans="1:3" x14ac:dyDescent="0.2">
      <c r="A43" t="s">
        <v>135</v>
      </c>
      <c r="B43">
        <f>IFERROR(VLOOKUP($A43,Transformation!$A:$B,2,FALSE), " ")</f>
        <v>0.43511312020537035</v>
      </c>
      <c r="C43" t="str">
        <f>IFERROR(VLOOKUP($A43,Transformation!$A:$C,3,FALSE), " ")</f>
        <v>Derived from EU dataset from annual POTEnCIA report on country energy consumption (2019) https://jeodpp.jrc.ec.europa.eu/ftp/jrc-opendata/POTEnCIA/Central_2018/</v>
      </c>
    </row>
    <row r="44" spans="1:3" x14ac:dyDescent="0.2">
      <c r="A44" t="s">
        <v>134</v>
      </c>
      <c r="B44">
        <f>IFERROR(VLOOKUP($A44,Transformation!$A:$B,2,FALSE), " ")</f>
        <v>0.49017265117379394</v>
      </c>
      <c r="C44" t="str">
        <f>IFERROR(VLOOKUP($A44,Transformation!$A:$C,3,FALSE), " ")</f>
        <v>Derived from EU dataset from annual POTEnCIA report on country energy consumption (2019) https://jeodpp.jrc.ec.europa.eu/ftp/jrc-opendata/POTEnCIA/Central_2018/</v>
      </c>
    </row>
    <row r="45" spans="1:3" x14ac:dyDescent="0.2">
      <c r="A45" t="s">
        <v>136</v>
      </c>
      <c r="B45">
        <f>IFERROR(VLOOKUP($A45,Transformation!$A:$B,2,FALSE), " ")</f>
        <v>3.1586356140981668E-3</v>
      </c>
      <c r="C45" t="str">
        <f>IFERROR(VLOOKUP($A45,Transformation!$A:$C,3,FALSE), " ")</f>
        <v>Derived from EU dataset from annual POTEnCIA report on country energy consumption (2019) https://jeodpp.jrc.ec.europa.eu/ftp/jrc-opendata/POTEnCIA/Central_2018/</v>
      </c>
    </row>
    <row r="46" spans="1:3" x14ac:dyDescent="0.2">
      <c r="A46" t="s">
        <v>137</v>
      </c>
      <c r="B46">
        <f>IFERROR(VLOOKUP($A46,Transformation!$A:$B,2,FALSE), " ")</f>
        <v>7.1555593006737597E-2</v>
      </c>
      <c r="C46" t="str">
        <f>IFERROR(VLOOKUP($A46,Transformation!$A:$C,3,FALSE), " ")</f>
        <v>Derived from EU dataset from annual POTEnCIA report on country energy consumption (2019) https://jeodpp.jrc.ec.europa.eu/ftp/jrc-opendata/POTEnCIA/Central_2018/</v>
      </c>
    </row>
    <row r="47" spans="1:3" x14ac:dyDescent="0.2">
      <c r="A47" t="s">
        <v>118</v>
      </c>
      <c r="B47">
        <f>IFERROR(VLOOKUP($A47,Transformation!$A:$B,2,FALSE), " ")</f>
        <v>4.1035966730948989E-2</v>
      </c>
      <c r="C47" t="str">
        <f>IFERROR(VLOOKUP($A47,Transformation!$A:$C,3,FALSE), " ")</f>
        <v>Derived from EU dataset from annual POTEnCIA report on country energy consumption (2019) https://jeodpp.jrc.ec.europa.eu/ftp/jrc-opendata/POTEnCIA/Central_2018/</v>
      </c>
    </row>
    <row r="48" spans="1:3" x14ac:dyDescent="0.2">
      <c r="A48" t="s">
        <v>117</v>
      </c>
      <c r="B48">
        <f>IFERROR(VLOOKUP($A48,Transformation!$A:$B,2,FALSE), " ")</f>
        <v>0.63593224721431885</v>
      </c>
      <c r="C48" t="str">
        <f>IFERROR(VLOOKUP($A48,Transformation!$A:$C,3,FALSE), " ")</f>
        <v>Derived from EU dataset from annual POTEnCIA report on country energy consumption (2019) https://jeodpp.jrc.ec.europa.eu/ftp/jrc-opendata/POTEnCIA/Central_2018/</v>
      </c>
    </row>
    <row r="49" spans="1:3" x14ac:dyDescent="0.2">
      <c r="A49" t="s">
        <v>119</v>
      </c>
      <c r="B49">
        <f>IFERROR(VLOOKUP($A49,Transformation!$A:$B,2,FALSE), " ")</f>
        <v>0.22888526961217853</v>
      </c>
      <c r="C49" t="str">
        <f>IFERROR(VLOOKUP($A49,Transformation!$A:$C,3,FALSE), " ")</f>
        <v>Derived from EU dataset from annual POTEnCIA report on country energy consumption (2019) https://jeodpp.jrc.ec.europa.eu/ftp/jrc-opendata/POTEnCIA/Central_2018/</v>
      </c>
    </row>
    <row r="50" spans="1:3" x14ac:dyDescent="0.2">
      <c r="A50" t="s">
        <v>120</v>
      </c>
      <c r="B50">
        <f>IFERROR(VLOOKUP($A50,Transformation!$A:$B,2,FALSE), " ")</f>
        <v>9.4146516442553493E-2</v>
      </c>
      <c r="C50" t="str">
        <f>IFERROR(VLOOKUP($A50,Transformation!$A:$C,3,FALSE), " ")</f>
        <v>Derived from EU dataset from annual POTEnCIA report on country energy consumption (2019) https://jeodpp.jrc.ec.europa.eu/ftp/jrc-opendata/POTEnCIA/Central_2018/</v>
      </c>
    </row>
    <row r="51" spans="1:3" x14ac:dyDescent="0.2">
      <c r="A51" t="s">
        <v>107</v>
      </c>
      <c r="B51">
        <f>IFERROR(VLOOKUP($A51,Transformation!$A:$B,2,FALSE), " ")</f>
        <v>1.7714579035689741E-4</v>
      </c>
      <c r="C51" t="str">
        <f>IFERROR(VLOOKUP($A51,Transformation!$A:$C,3,FALSE), " ")</f>
        <v>Derived from EU dataset from annual POTEnCIA report on country energy consumption (2019) https://jeodpp.jrc.ec.europa.eu/ftp/jrc-opendata/POTEnCIA/Central_2018/</v>
      </c>
    </row>
    <row r="52" spans="1:3" x14ac:dyDescent="0.2">
      <c r="A52" t="s">
        <v>104</v>
      </c>
      <c r="B52">
        <f>IFERROR(VLOOKUP($A52,Transformation!$A:$B,2,FALSE), " ")</f>
        <v>0.92839670029298416</v>
      </c>
      <c r="C52" t="str">
        <f>IFERROR(VLOOKUP($A52,Transformation!$A:$C,3,FALSE), " ")</f>
        <v>Derived from EU dataset from annual POTEnCIA report on country energy consumption (2019) https://jeodpp.jrc.ec.europa.eu/ftp/jrc-opendata/POTEnCIA/Central_2018/</v>
      </c>
    </row>
    <row r="53" spans="1:3" x14ac:dyDescent="0.2">
      <c r="A53" t="s">
        <v>111</v>
      </c>
      <c r="B53">
        <f>IFERROR(VLOOKUP($A53,Transformation!$A:$B,2,FALSE), " ")</f>
        <v>4.9823669512408089E-2</v>
      </c>
      <c r="C53" t="str">
        <f>IFERROR(VLOOKUP($A53,Transformation!$A:$C,3,FALSE), " ")</f>
        <v>Derived from EU dataset from annual POTEnCIA report on country energy consumption (2019) https://jeodpp.jrc.ec.europa.eu/ftp/jrc-opendata/POTEnCIA/Central_2018/</v>
      </c>
    </row>
    <row r="54" spans="1:3" x14ac:dyDescent="0.2">
      <c r="A54" t="s">
        <v>109</v>
      </c>
      <c r="B54">
        <f>IFERROR(VLOOKUP($A54,Transformation!$A:$B,2,FALSE), " ")</f>
        <v>3.1040504206268108E-5</v>
      </c>
      <c r="C54" t="str">
        <f>IFERROR(VLOOKUP($A54,Transformation!$A:$C,3,FALSE), " ")</f>
        <v>Derived from EU dataset from annual POTEnCIA report on country energy consumption (2019) https://jeodpp.jrc.ec.europa.eu/ftp/jrc-opendata/POTEnCIA/Central_2018/</v>
      </c>
    </row>
    <row r="55" spans="1:3" x14ac:dyDescent="0.2">
      <c r="A55" t="s">
        <v>113</v>
      </c>
      <c r="B55">
        <f>IFERROR(VLOOKUP($A55,Transformation!$A:$B,2,FALSE), " ")</f>
        <v>2.1571443900044614E-2</v>
      </c>
      <c r="C55" t="str">
        <f>IFERROR(VLOOKUP($A55,Transformation!$A:$C,3,FALSE), " ")</f>
        <v>Derived from EU dataset from annual POTEnCIA report on country energy consumption (2019) https://jeodpp.jrc.ec.europa.eu/ftp/jrc-opendata/POTEnCIA/Central_2018/</v>
      </c>
    </row>
    <row r="56" spans="1:3" x14ac:dyDescent="0.2">
      <c r="A56" t="s">
        <v>149</v>
      </c>
      <c r="B56">
        <f>IFERROR(VLOOKUP($A56,Transformation!$A:$B,2,FALSE), " ")</f>
        <v>0</v>
      </c>
      <c r="C56" t="str">
        <f>IFERROR(VLOOKUP($A56,Transformation!$A:$C,3,FALSE), " ")</f>
        <v>Derived from EU dataset from annual POTEnCIA report on country energy consumption (2019) https://jeodpp.jrc.ec.europa.eu/ftp/jrc-opendata/POTEnCIA/Central_2018/</v>
      </c>
    </row>
    <row r="57" spans="1:3" x14ac:dyDescent="0.2">
      <c r="A57" t="s">
        <v>148</v>
      </c>
      <c r="B57">
        <f>IFERROR(VLOOKUP($A57,Transformation!$A:$B,2,FALSE), " ")</f>
        <v>1</v>
      </c>
      <c r="C57" t="str">
        <f>IFERROR(VLOOKUP($A57,Transformation!$A:$C,3,FALSE), " ")</f>
        <v>Derived from EU dataset from annual POTEnCIA report on country energy consumption (2019) https://jeodpp.jrc.ec.europa.eu/ftp/jrc-opendata/POTEnCIA/Central_2018/</v>
      </c>
    </row>
    <row r="58" spans="1:3" x14ac:dyDescent="0.2">
      <c r="A58" t="s">
        <v>295</v>
      </c>
      <c r="B58" t="str">
        <f>IFERROR(VLOOKUP($A58,Transformation!$A:$B,2,FALSE), " ")</f>
        <v xml:space="preserve"> </v>
      </c>
      <c r="C58" t="str">
        <f>IFERROR(VLOOKUP($A58,Transformation!$A:$C,3,FALSE), " ")</f>
        <v xml:space="preserve"> </v>
      </c>
    </row>
    <row r="59" spans="1:3" x14ac:dyDescent="0.2">
      <c r="A59" t="s">
        <v>296</v>
      </c>
      <c r="B59" t="str">
        <f>IFERROR(VLOOKUP($A59,Transformation!$A:$B,2,FALSE), " ")</f>
        <v xml:space="preserve"> </v>
      </c>
      <c r="C59" t="str">
        <f>IFERROR(VLOOKUP($A59,Transformation!$A:$C,3,FALSE), " ")</f>
        <v xml:space="preserve"> </v>
      </c>
    </row>
    <row r="60" spans="1:3" x14ac:dyDescent="0.2">
      <c r="A60" t="s">
        <v>297</v>
      </c>
      <c r="B60" t="str">
        <f>IFERROR(VLOOKUP($A60,Transformation!$A:$B,2,FALSE), " ")</f>
        <v xml:space="preserve"> </v>
      </c>
      <c r="C60" t="str">
        <f>IFERROR(VLOOKUP($A60,Transformation!$A:$C,3,FALSE), " ")</f>
        <v xml:space="preserve"> </v>
      </c>
    </row>
    <row r="61" spans="1:3" x14ac:dyDescent="0.2">
      <c r="A61" t="s">
        <v>298</v>
      </c>
      <c r="B61" t="str">
        <f>IFERROR(VLOOKUP($A61,Transformation!$A:$B,2,FALSE), " ")</f>
        <v xml:space="preserve"> </v>
      </c>
      <c r="C61" t="str">
        <f>IFERROR(VLOOKUP($A61,Transformation!$A:$C,3,FALSE), " ")</f>
        <v xml:space="preserve"> </v>
      </c>
    </row>
    <row r="62" spans="1:3" x14ac:dyDescent="0.2">
      <c r="A62" t="s">
        <v>299</v>
      </c>
      <c r="B62" t="str">
        <f>IFERROR(VLOOKUP($A62,Transformation!$A:$B,2,FALSE), " ")</f>
        <v xml:space="preserve"> </v>
      </c>
      <c r="C62" t="str">
        <f>IFERROR(VLOOKUP($A62,Transformation!$A:$C,3,FALSE), " ")</f>
        <v xml:space="preserve"> </v>
      </c>
    </row>
    <row r="63" spans="1:3" x14ac:dyDescent="0.2">
      <c r="A63" t="s">
        <v>300</v>
      </c>
      <c r="B63" t="str">
        <f>IFERROR(VLOOKUP($A63,Transformation!$A:$B,2,FALSE), " ")</f>
        <v xml:space="preserve"> </v>
      </c>
      <c r="C63" t="str">
        <f>IFERROR(VLOOKUP($A63,Transformation!$A:$C,3,FALSE), " ")</f>
        <v xml:space="preserve"> </v>
      </c>
    </row>
    <row r="64" spans="1:3" x14ac:dyDescent="0.2">
      <c r="A64" t="s">
        <v>301</v>
      </c>
      <c r="B64" t="str">
        <f>IFERROR(VLOOKUP($A64,Transformation!$A:$B,2,FALSE), " ")</f>
        <v xml:space="preserve"> </v>
      </c>
      <c r="C64" t="str">
        <f>IFERROR(VLOOKUP($A64,Transformation!$A:$C,3,FALSE), " ")</f>
        <v xml:space="preserve"> </v>
      </c>
    </row>
    <row r="65" spans="1:3" x14ac:dyDescent="0.2">
      <c r="A65" t="s">
        <v>302</v>
      </c>
      <c r="B65" t="str">
        <f>IFERROR(VLOOKUP($A65,Transformation!$A:$B,2,FALSE), " ")</f>
        <v xml:space="preserve"> </v>
      </c>
      <c r="C65" t="str">
        <f>IFERROR(VLOOKUP($A65,Transformation!$A:$C,3,FALSE), " ")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B3B5-C684-984A-966D-BA4607B5E8BE}">
  <dimension ref="A1:C33"/>
  <sheetViews>
    <sheetView workbookViewId="0">
      <selection activeCell="B15" sqref="B15"/>
    </sheetView>
  </sheetViews>
  <sheetFormatPr baseColWidth="10" defaultRowHeight="16" x14ac:dyDescent="0.2"/>
  <cols>
    <col min="1" max="1" width="96.1640625" bestFit="1" customWidth="1"/>
    <col min="2" max="2" width="12.1640625" bestFit="1" customWidth="1"/>
    <col min="3" max="3" width="143.33203125" bestFit="1" customWidth="1"/>
  </cols>
  <sheetData>
    <row r="1" spans="1:3" x14ac:dyDescent="0.2">
      <c r="A1" t="s">
        <v>230</v>
      </c>
      <c r="B1" t="s">
        <v>270</v>
      </c>
      <c r="C1" t="s">
        <v>271</v>
      </c>
    </row>
    <row r="2" spans="1:3" x14ac:dyDescent="0.2">
      <c r="A2" s="29" t="s">
        <v>104</v>
      </c>
      <c r="B2" s="30">
        <f>Transport!C4</f>
        <v>0.92839670029298416</v>
      </c>
      <c r="C2" t="s">
        <v>179</v>
      </c>
    </row>
    <row r="3" spans="1:3" x14ac:dyDescent="0.2">
      <c r="A3" s="29" t="s">
        <v>107</v>
      </c>
      <c r="B3" s="30">
        <f>Transport!C5</f>
        <v>1.7714579035689741E-4</v>
      </c>
      <c r="C3" t="s">
        <v>179</v>
      </c>
    </row>
    <row r="4" spans="1:3" x14ac:dyDescent="0.2">
      <c r="A4" s="29" t="s">
        <v>109</v>
      </c>
      <c r="B4" s="30">
        <f>Transport!C6</f>
        <v>3.1040504206268108E-5</v>
      </c>
      <c r="C4" t="s">
        <v>179</v>
      </c>
    </row>
    <row r="5" spans="1:3" x14ac:dyDescent="0.2">
      <c r="A5" s="29" t="s">
        <v>111</v>
      </c>
      <c r="B5" s="30">
        <f>Transport!C7</f>
        <v>4.9823669512408089E-2</v>
      </c>
      <c r="C5" t="s">
        <v>179</v>
      </c>
    </row>
    <row r="6" spans="1:3" x14ac:dyDescent="0.2">
      <c r="A6" s="29" t="s">
        <v>113</v>
      </c>
      <c r="B6" s="30">
        <f>Transport!C8</f>
        <v>2.1571443900044614E-2</v>
      </c>
      <c r="C6" t="s">
        <v>179</v>
      </c>
    </row>
    <row r="7" spans="1:3" x14ac:dyDescent="0.2">
      <c r="A7" s="29" t="s">
        <v>117</v>
      </c>
      <c r="B7" s="30">
        <f>Transport!C11</f>
        <v>0.63593224721431885</v>
      </c>
      <c r="C7" t="s">
        <v>179</v>
      </c>
    </row>
    <row r="8" spans="1:3" x14ac:dyDescent="0.2">
      <c r="A8" s="29" t="s">
        <v>118</v>
      </c>
      <c r="B8" s="30">
        <f>Transport!C12</f>
        <v>4.1035966730948989E-2</v>
      </c>
      <c r="C8" t="s">
        <v>179</v>
      </c>
    </row>
    <row r="9" spans="1:3" x14ac:dyDescent="0.2">
      <c r="A9" s="29" t="s">
        <v>119</v>
      </c>
      <c r="B9" s="30">
        <f>Transport!C13</f>
        <v>0.22888526961217853</v>
      </c>
      <c r="C9" t="s">
        <v>179</v>
      </c>
    </row>
    <row r="10" spans="1:3" x14ac:dyDescent="0.2">
      <c r="A10" s="29" t="s">
        <v>120</v>
      </c>
      <c r="B10" s="30">
        <f>Transport!C14</f>
        <v>9.4146516442553493E-2</v>
      </c>
      <c r="C10" t="s">
        <v>179</v>
      </c>
    </row>
    <row r="11" spans="1:3" x14ac:dyDescent="0.2">
      <c r="A11" s="29" t="s">
        <v>124</v>
      </c>
      <c r="B11" s="30">
        <f>Transport!C17</f>
        <v>0.63816507500607889</v>
      </c>
      <c r="C11" t="s">
        <v>179</v>
      </c>
    </row>
    <row r="12" spans="1:3" x14ac:dyDescent="0.2">
      <c r="A12" s="29" t="s">
        <v>125</v>
      </c>
      <c r="B12" s="30">
        <f>Transport!C18</f>
        <v>0.17543405581578514</v>
      </c>
      <c r="C12" t="s">
        <v>179</v>
      </c>
    </row>
    <row r="13" spans="1:3" x14ac:dyDescent="0.2">
      <c r="A13" s="29" t="s">
        <v>126</v>
      </c>
      <c r="B13" s="30">
        <f>Transport!C19</f>
        <v>8.814545213113491E-6</v>
      </c>
      <c r="C13" t="s">
        <v>179</v>
      </c>
    </row>
    <row r="14" spans="1:3" x14ac:dyDescent="0.2">
      <c r="A14" s="29" t="s">
        <v>127</v>
      </c>
      <c r="B14" s="30">
        <f>Transport!C20</f>
        <v>9.6986019869336068E-2</v>
      </c>
      <c r="C14" t="s">
        <v>179</v>
      </c>
    </row>
    <row r="15" spans="1:3" x14ac:dyDescent="0.2">
      <c r="A15" s="29" t="s">
        <v>129</v>
      </c>
      <c r="B15" s="30">
        <f>Transport!C21</f>
        <v>0</v>
      </c>
      <c r="C15" t="s">
        <v>179</v>
      </c>
    </row>
    <row r="16" spans="1:3" x14ac:dyDescent="0.2">
      <c r="A16" s="29" t="s">
        <v>130</v>
      </c>
      <c r="B16" s="30">
        <f>Transport!C22</f>
        <v>8.9406034763586842E-2</v>
      </c>
      <c r="C16" t="s">
        <v>179</v>
      </c>
    </row>
    <row r="17" spans="1:3" x14ac:dyDescent="0.2">
      <c r="A17" s="29" t="s">
        <v>134</v>
      </c>
      <c r="B17" s="30">
        <f>Transport!C25</f>
        <v>0.49017265117379394</v>
      </c>
      <c r="C17" t="s">
        <v>179</v>
      </c>
    </row>
    <row r="18" spans="1:3" x14ac:dyDescent="0.2">
      <c r="A18" s="29" t="s">
        <v>135</v>
      </c>
      <c r="B18" s="30">
        <f>Transport!C26</f>
        <v>0.43511312020537035</v>
      </c>
      <c r="C18" t="s">
        <v>179</v>
      </c>
    </row>
    <row r="19" spans="1:3" x14ac:dyDescent="0.2">
      <c r="A19" s="29" t="s">
        <v>136</v>
      </c>
      <c r="B19" s="30">
        <f>Transport!C27</f>
        <v>3.1586356140981668E-3</v>
      </c>
      <c r="C19" t="s">
        <v>179</v>
      </c>
    </row>
    <row r="20" spans="1:3" x14ac:dyDescent="0.2">
      <c r="A20" s="29" t="s">
        <v>137</v>
      </c>
      <c r="B20" s="30">
        <f>Transport!C28</f>
        <v>7.1555593006737597E-2</v>
      </c>
      <c r="C20" t="s">
        <v>179</v>
      </c>
    </row>
    <row r="21" spans="1:3" x14ac:dyDescent="0.2">
      <c r="A21" s="29" t="s">
        <v>141</v>
      </c>
      <c r="B21" s="30">
        <f>Transport!C31</f>
        <v>0.66391712391771796</v>
      </c>
      <c r="C21" t="s">
        <v>179</v>
      </c>
    </row>
    <row r="22" spans="1:3" x14ac:dyDescent="0.2">
      <c r="A22" s="29" t="s">
        <v>142</v>
      </c>
      <c r="B22" s="30">
        <f>Transport!C32</f>
        <v>0</v>
      </c>
      <c r="C22" t="s">
        <v>179</v>
      </c>
    </row>
    <row r="23" spans="1:3" x14ac:dyDescent="0.2">
      <c r="A23" s="29" t="s">
        <v>143</v>
      </c>
      <c r="B23" s="30">
        <f>Transport!C33</f>
        <v>8.2653934736048804E-2</v>
      </c>
      <c r="C23" t="s">
        <v>179</v>
      </c>
    </row>
    <row r="24" spans="1:3" x14ac:dyDescent="0.2">
      <c r="A24" s="29" t="s">
        <v>144</v>
      </c>
      <c r="B24" s="30">
        <f>Transport!C34</f>
        <v>0.25342894134623317</v>
      </c>
      <c r="C24" t="s">
        <v>179</v>
      </c>
    </row>
    <row r="25" spans="1:3" x14ac:dyDescent="0.2">
      <c r="A25" s="29" t="s">
        <v>148</v>
      </c>
      <c r="B25" s="30">
        <f>Transport!C37</f>
        <v>1</v>
      </c>
      <c r="C25" t="s">
        <v>179</v>
      </c>
    </row>
    <row r="26" spans="1:3" x14ac:dyDescent="0.2">
      <c r="A26" s="29" t="s">
        <v>149</v>
      </c>
      <c r="B26" s="30">
        <f>Transport!C38</f>
        <v>0</v>
      </c>
      <c r="C26" t="s">
        <v>179</v>
      </c>
    </row>
    <row r="27" spans="1:3" x14ac:dyDescent="0.2">
      <c r="A27" s="29" t="s">
        <v>153</v>
      </c>
      <c r="B27" s="30">
        <f>Transport!C41</f>
        <v>0.95753482533655465</v>
      </c>
      <c r="C27" t="s">
        <v>179</v>
      </c>
    </row>
    <row r="28" spans="1:3" x14ac:dyDescent="0.2">
      <c r="A28" s="29" t="s">
        <v>154</v>
      </c>
      <c r="B28" s="30">
        <f>Transport!C42</f>
        <v>4.2465174663445349E-2</v>
      </c>
      <c r="C28" t="s">
        <v>179</v>
      </c>
    </row>
    <row r="29" spans="1:3" x14ac:dyDescent="0.2">
      <c r="A29" s="29" t="s">
        <v>160</v>
      </c>
      <c r="B29" s="30">
        <f>Transport!C45</f>
        <v>0.19660708028089663</v>
      </c>
      <c r="C29" t="s">
        <v>179</v>
      </c>
    </row>
    <row r="30" spans="1:3" x14ac:dyDescent="0.2">
      <c r="A30" s="29" t="s">
        <v>162</v>
      </c>
      <c r="B30" s="30">
        <f>Transport!C46</f>
        <v>0.112096868553377</v>
      </c>
      <c r="C30" t="s">
        <v>179</v>
      </c>
    </row>
    <row r="31" spans="1:3" x14ac:dyDescent="0.2">
      <c r="A31" s="29" t="s">
        <v>164</v>
      </c>
      <c r="B31" s="30">
        <f>Transport!C47</f>
        <v>0.69129605116572634</v>
      </c>
      <c r="C31" t="s">
        <v>179</v>
      </c>
    </row>
    <row r="32" spans="1:3" x14ac:dyDescent="0.2">
      <c r="A32" s="29" t="s">
        <v>168</v>
      </c>
      <c r="B32" s="30">
        <f>Transport!C50</f>
        <v>0.24301095695799257</v>
      </c>
      <c r="C32" t="s">
        <v>179</v>
      </c>
    </row>
    <row r="33" spans="1:3" x14ac:dyDescent="0.2">
      <c r="A33" s="29" t="s">
        <v>169</v>
      </c>
      <c r="B33" s="30">
        <f>Transport!C51</f>
        <v>0.75698904304200743</v>
      </c>
      <c r="C3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N51"/>
  <sheetViews>
    <sheetView zoomScale="75" workbookViewId="0">
      <selection activeCell="H5" sqref="H5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8" width="40.1640625" customWidth="1"/>
    <col min="9" max="9" width="56.33203125" customWidth="1"/>
    <col min="10" max="10" width="16.1640625" customWidth="1"/>
    <col min="15" max="15" width="16.6640625" customWidth="1"/>
  </cols>
  <sheetData>
    <row r="1" spans="1:10" ht="20" x14ac:dyDescent="0.2">
      <c r="A1" s="12" t="s">
        <v>6</v>
      </c>
      <c r="B1" s="12"/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266</v>
      </c>
      <c r="I1" s="16" t="s">
        <v>7</v>
      </c>
    </row>
    <row r="2" spans="1:10" ht="68" x14ac:dyDescent="0.2">
      <c r="A2" s="15" t="s">
        <v>98</v>
      </c>
      <c r="B2" s="10"/>
      <c r="C2" s="10"/>
      <c r="D2" s="10"/>
      <c r="E2" s="10" t="s">
        <v>5</v>
      </c>
      <c r="F2" s="17" t="s">
        <v>99</v>
      </c>
      <c r="G2" s="10"/>
      <c r="H2" s="10"/>
      <c r="I2" s="10"/>
      <c r="J2" s="7"/>
    </row>
    <row r="3" spans="1:10" ht="19" x14ac:dyDescent="0.2">
      <c r="A3" s="11"/>
      <c r="B3" s="14" t="s">
        <v>100</v>
      </c>
      <c r="C3" s="9"/>
      <c r="D3" s="9"/>
      <c r="E3" s="9"/>
      <c r="F3" s="9"/>
      <c r="G3" s="9"/>
      <c r="J3" s="8"/>
    </row>
    <row r="4" spans="1:10" ht="85" x14ac:dyDescent="0.2">
      <c r="A4" s="11"/>
      <c r="B4" s="13" t="s">
        <v>101</v>
      </c>
      <c r="C4" s="21">
        <f>VLOOKUP($J4,'EU27 data'!$A:$B,2,FALSE)</f>
        <v>0.92839670029298416</v>
      </c>
      <c r="D4" s="9" t="s">
        <v>102</v>
      </c>
      <c r="E4" s="9"/>
      <c r="F4" s="9" t="s">
        <v>103</v>
      </c>
      <c r="G4" s="21" t="s">
        <v>178</v>
      </c>
      <c r="H4" s="9" t="s">
        <v>179</v>
      </c>
      <c r="J4" t="s">
        <v>104</v>
      </c>
    </row>
    <row r="5" spans="1:10" ht="34" x14ac:dyDescent="0.2">
      <c r="A5" s="11"/>
      <c r="B5" s="13" t="s">
        <v>105</v>
      </c>
      <c r="C5" s="21">
        <f>VLOOKUP($J5,'EU27 data'!$A:$B,2,FALSE)</f>
        <v>1.7714579035689741E-4</v>
      </c>
      <c r="D5" s="9" t="s">
        <v>102</v>
      </c>
      <c r="E5" s="9"/>
      <c r="F5" s="9" t="s">
        <v>106</v>
      </c>
      <c r="G5" s="21" t="s">
        <v>178</v>
      </c>
      <c r="J5" t="s">
        <v>107</v>
      </c>
    </row>
    <row r="6" spans="1:10" ht="19" x14ac:dyDescent="0.2">
      <c r="A6" s="11"/>
      <c r="B6" s="13" t="s">
        <v>108</v>
      </c>
      <c r="C6" s="21">
        <f>VLOOKUP($J6,'EU27 data'!$A:$B,2,FALSE)</f>
        <v>3.1040504206268108E-5</v>
      </c>
      <c r="D6" s="9" t="s">
        <v>102</v>
      </c>
      <c r="E6" s="9"/>
      <c r="F6" s="9"/>
      <c r="G6" s="21" t="s">
        <v>178</v>
      </c>
      <c r="I6" s="1"/>
      <c r="J6" t="s">
        <v>109</v>
      </c>
    </row>
    <row r="7" spans="1:10" ht="19" x14ac:dyDescent="0.2">
      <c r="A7" s="11"/>
      <c r="B7" s="13" t="s">
        <v>110</v>
      </c>
      <c r="C7" s="21">
        <f>VLOOKUP($J7,'EU27 data'!$A:$B,2,FALSE)</f>
        <v>4.9823669512408089E-2</v>
      </c>
      <c r="D7" s="9" t="s">
        <v>102</v>
      </c>
      <c r="E7" s="9"/>
      <c r="F7" s="9"/>
      <c r="G7" s="21" t="s">
        <v>178</v>
      </c>
      <c r="J7" t="s">
        <v>111</v>
      </c>
    </row>
    <row r="8" spans="1:10" ht="19" x14ac:dyDescent="0.2">
      <c r="A8" s="11"/>
      <c r="B8" s="13" t="s">
        <v>112</v>
      </c>
      <c r="C8" s="21">
        <f>VLOOKUP($J8,'EU27 data'!$A:$B,2,FALSE)</f>
        <v>2.1571443900044614E-2</v>
      </c>
      <c r="D8" s="9" t="s">
        <v>102</v>
      </c>
      <c r="E8" s="9"/>
      <c r="F8" s="9"/>
      <c r="G8" s="21" t="s">
        <v>178</v>
      </c>
      <c r="J8" t="s">
        <v>113</v>
      </c>
    </row>
    <row r="9" spans="1:10" ht="19" x14ac:dyDescent="0.2">
      <c r="A9" s="11"/>
      <c r="B9" s="14"/>
      <c r="C9" s="18"/>
      <c r="D9" s="9"/>
      <c r="E9" s="9"/>
      <c r="F9" s="9"/>
      <c r="G9" s="9"/>
    </row>
    <row r="10" spans="1:10" ht="19" x14ac:dyDescent="0.2">
      <c r="A10" s="11"/>
      <c r="B10" s="14" t="s">
        <v>114</v>
      </c>
      <c r="C10" s="18"/>
      <c r="D10" s="9"/>
      <c r="E10" s="9"/>
      <c r="F10" s="9"/>
      <c r="G10" s="9"/>
    </row>
    <row r="11" spans="1:10" ht="34" x14ac:dyDescent="0.2">
      <c r="A11" s="11"/>
      <c r="B11" s="13" t="s">
        <v>101</v>
      </c>
      <c r="C11" s="21">
        <f>VLOOKUP($J11,'EU27 data'!$A:$B,2,FALSE)</f>
        <v>0.63593224721431885</v>
      </c>
      <c r="D11" s="9" t="s">
        <v>115</v>
      </c>
      <c r="E11" s="9"/>
      <c r="F11" s="9" t="s">
        <v>116</v>
      </c>
      <c r="G11" s="21" t="s">
        <v>178</v>
      </c>
      <c r="J11" t="s">
        <v>117</v>
      </c>
    </row>
    <row r="12" spans="1:10" ht="34" x14ac:dyDescent="0.2">
      <c r="A12" s="11"/>
      <c r="B12" s="13" t="s">
        <v>105</v>
      </c>
      <c r="C12" s="21">
        <f>VLOOKUP($J12,'EU27 data'!$A:$B,2,FALSE)</f>
        <v>4.1035966730948989E-2</v>
      </c>
      <c r="D12" s="9" t="s">
        <v>115</v>
      </c>
      <c r="E12" s="9"/>
      <c r="F12" s="9" t="s">
        <v>106</v>
      </c>
      <c r="G12" s="21" t="s">
        <v>178</v>
      </c>
      <c r="J12" t="s">
        <v>118</v>
      </c>
    </row>
    <row r="13" spans="1:10" ht="19" x14ac:dyDescent="0.2">
      <c r="A13" s="11"/>
      <c r="B13" s="13" t="s">
        <v>108</v>
      </c>
      <c r="C13" s="21">
        <f>VLOOKUP($J13,'EU27 data'!$A:$B,2,FALSE)</f>
        <v>0.22888526961217853</v>
      </c>
      <c r="D13" s="9" t="s">
        <v>115</v>
      </c>
      <c r="E13" s="9"/>
      <c r="F13" s="9"/>
      <c r="G13" s="21" t="s">
        <v>178</v>
      </c>
      <c r="J13" t="s">
        <v>119</v>
      </c>
    </row>
    <row r="14" spans="1:10" ht="19" x14ac:dyDescent="0.2">
      <c r="A14" s="11"/>
      <c r="B14" s="13" t="s">
        <v>112</v>
      </c>
      <c r="C14" s="21">
        <f>VLOOKUP($J14,'EU27 data'!$A:$B,2,FALSE)</f>
        <v>9.4146516442553493E-2</v>
      </c>
      <c r="D14" s="9" t="s">
        <v>115</v>
      </c>
      <c r="E14" s="9"/>
      <c r="F14" s="9"/>
      <c r="G14" s="21" t="s">
        <v>178</v>
      </c>
      <c r="J14" t="s">
        <v>120</v>
      </c>
    </row>
    <row r="15" spans="1:10" ht="19" x14ac:dyDescent="0.2">
      <c r="A15" s="11"/>
      <c r="B15" s="9"/>
      <c r="C15" s="19"/>
      <c r="D15" s="9"/>
      <c r="E15" s="9"/>
      <c r="F15" s="9"/>
      <c r="G15" s="9"/>
    </row>
    <row r="16" spans="1:10" ht="19" x14ac:dyDescent="0.2">
      <c r="A16" s="11"/>
      <c r="B16" s="14" t="s">
        <v>121</v>
      </c>
      <c r="C16" s="19"/>
      <c r="D16" s="9"/>
      <c r="E16" s="9"/>
      <c r="F16" s="9"/>
      <c r="G16" s="9"/>
    </row>
    <row r="17" spans="1:14" ht="51" x14ac:dyDescent="0.2">
      <c r="A17" s="11"/>
      <c r="B17" s="13" t="s">
        <v>101</v>
      </c>
      <c r="C17" s="21">
        <f>VLOOKUP($J17,'EU27 data'!$A:$B,2,FALSE)</f>
        <v>0.63816507500607889</v>
      </c>
      <c r="D17" s="9" t="s">
        <v>122</v>
      </c>
      <c r="E17" s="9"/>
      <c r="F17" s="9" t="s">
        <v>123</v>
      </c>
      <c r="G17" s="21" t="s">
        <v>178</v>
      </c>
      <c r="I17" s="3"/>
      <c r="J17" t="s">
        <v>124</v>
      </c>
    </row>
    <row r="18" spans="1:14" ht="34" x14ac:dyDescent="0.2">
      <c r="A18" s="11"/>
      <c r="B18" s="13" t="s">
        <v>105</v>
      </c>
      <c r="C18" s="21">
        <f>VLOOKUP($J18,'EU27 data'!$A:$B,2,FALSE)</f>
        <v>0.17543405581578514</v>
      </c>
      <c r="D18" s="9" t="s">
        <v>122</v>
      </c>
      <c r="E18" s="9"/>
      <c r="F18" s="9" t="s">
        <v>106</v>
      </c>
      <c r="G18" s="21" t="s">
        <v>178</v>
      </c>
      <c r="J18" t="s">
        <v>125</v>
      </c>
    </row>
    <row r="19" spans="1:14" ht="19" x14ac:dyDescent="0.2">
      <c r="A19" s="11"/>
      <c r="B19" s="13" t="s">
        <v>108</v>
      </c>
      <c r="C19" s="21">
        <f>VLOOKUP($J19,'EU27 data'!$A:$B,2,FALSE)</f>
        <v>8.814545213113491E-6</v>
      </c>
      <c r="D19" s="9" t="s">
        <v>122</v>
      </c>
      <c r="E19" s="9"/>
      <c r="F19" s="9"/>
      <c r="G19" s="21" t="s">
        <v>178</v>
      </c>
      <c r="J19" t="s">
        <v>126</v>
      </c>
    </row>
    <row r="20" spans="1:14" ht="19" x14ac:dyDescent="0.2">
      <c r="A20" s="11"/>
      <c r="B20" s="13" t="s">
        <v>110</v>
      </c>
      <c r="C20" s="21">
        <f>VLOOKUP($J20,'EU27 data'!$A:$B,2,FALSE)</f>
        <v>9.6986019869336068E-2</v>
      </c>
      <c r="D20" s="9" t="s">
        <v>122</v>
      </c>
      <c r="E20" s="9"/>
      <c r="F20" s="9"/>
      <c r="G20" s="21" t="s">
        <v>178</v>
      </c>
      <c r="I20" s="3"/>
      <c r="J20" t="s">
        <v>127</v>
      </c>
      <c r="M20" s="3"/>
      <c r="N20" s="3"/>
    </row>
    <row r="21" spans="1:14" ht="19" x14ac:dyDescent="0.2">
      <c r="A21" s="11"/>
      <c r="B21" s="13" t="s">
        <v>128</v>
      </c>
      <c r="C21" s="21">
        <f>VLOOKUP($J21,'EU27 data'!$A:$B,2,FALSE)</f>
        <v>0</v>
      </c>
      <c r="D21" s="9" t="s">
        <v>122</v>
      </c>
      <c r="E21" s="9"/>
      <c r="F21" s="9"/>
      <c r="G21" s="21" t="s">
        <v>178</v>
      </c>
      <c r="I21" s="3"/>
      <c r="J21" t="s">
        <v>129</v>
      </c>
      <c r="M21" s="3"/>
      <c r="N21" s="3"/>
    </row>
    <row r="22" spans="1:14" ht="19" x14ac:dyDescent="0.2">
      <c r="A22" s="11"/>
      <c r="B22" s="13" t="s">
        <v>112</v>
      </c>
      <c r="C22" s="21">
        <f>VLOOKUP($J22,'EU27 data'!$A:$B,2,FALSE)</f>
        <v>8.9406034763586842E-2</v>
      </c>
      <c r="D22" s="9" t="s">
        <v>122</v>
      </c>
      <c r="E22" s="9"/>
      <c r="F22" s="9"/>
      <c r="G22" s="21" t="s">
        <v>178</v>
      </c>
      <c r="I22" s="3"/>
      <c r="J22" t="s">
        <v>130</v>
      </c>
      <c r="M22" s="3"/>
      <c r="N22" s="3"/>
    </row>
    <row r="23" spans="1:14" ht="19" x14ac:dyDescent="0.2">
      <c r="A23" s="11"/>
      <c r="B23" s="9"/>
      <c r="C23" s="4"/>
      <c r="D23" s="9"/>
      <c r="E23" s="9"/>
      <c r="F23" s="9"/>
      <c r="G23" s="9"/>
    </row>
    <row r="24" spans="1:14" ht="19" x14ac:dyDescent="0.2">
      <c r="A24" s="11"/>
      <c r="B24" s="14" t="s">
        <v>131</v>
      </c>
      <c r="C24" s="4"/>
      <c r="D24" s="9"/>
      <c r="E24" s="9"/>
      <c r="F24" s="9"/>
      <c r="G24" s="9"/>
    </row>
    <row r="25" spans="1:14" ht="51" x14ac:dyDescent="0.2">
      <c r="A25" s="11"/>
      <c r="B25" s="13" t="s">
        <v>101</v>
      </c>
      <c r="C25" s="21">
        <f>VLOOKUP($J25,'EU27 data'!$A:$B,2,FALSE)</f>
        <v>0.49017265117379394</v>
      </c>
      <c r="D25" s="9" t="s">
        <v>132</v>
      </c>
      <c r="E25" s="9"/>
      <c r="F25" s="9" t="s">
        <v>133</v>
      </c>
      <c r="G25" s="21" t="s">
        <v>178</v>
      </c>
      <c r="J25" t="s">
        <v>134</v>
      </c>
    </row>
    <row r="26" spans="1:14" ht="34" x14ac:dyDescent="0.2">
      <c r="A26" s="11"/>
      <c r="B26" s="13" t="s">
        <v>105</v>
      </c>
      <c r="C26" s="21">
        <f>VLOOKUP($J26,'EU27 data'!$A:$B,2,FALSE)</f>
        <v>0.43511312020537035</v>
      </c>
      <c r="D26" s="9" t="s">
        <v>132</v>
      </c>
      <c r="E26" s="9"/>
      <c r="F26" s="9" t="s">
        <v>106</v>
      </c>
      <c r="G26" s="21" t="s">
        <v>178</v>
      </c>
      <c r="J26" t="s">
        <v>135</v>
      </c>
    </row>
    <row r="27" spans="1:14" ht="19" x14ac:dyDescent="0.2">
      <c r="A27" s="11"/>
      <c r="B27" s="13" t="s">
        <v>108</v>
      </c>
      <c r="C27" s="21">
        <f>VLOOKUP($J27,'EU27 data'!$A:$B,2,FALSE)</f>
        <v>3.1586356140981668E-3</v>
      </c>
      <c r="D27" s="9" t="s">
        <v>132</v>
      </c>
      <c r="E27" s="9"/>
      <c r="F27" s="9"/>
      <c r="G27" s="21" t="s">
        <v>178</v>
      </c>
      <c r="J27" t="s">
        <v>136</v>
      </c>
    </row>
    <row r="28" spans="1:14" ht="19" x14ac:dyDescent="0.2">
      <c r="A28" s="11"/>
      <c r="B28" s="13" t="s">
        <v>112</v>
      </c>
      <c r="C28" s="21">
        <f>VLOOKUP($J28,'EU27 data'!$A:$B,2,FALSE)</f>
        <v>7.1555593006737597E-2</v>
      </c>
      <c r="D28" s="9" t="s">
        <v>132</v>
      </c>
      <c r="E28" s="9"/>
      <c r="F28" s="9"/>
      <c r="G28" s="21" t="s">
        <v>178</v>
      </c>
      <c r="J28" t="s">
        <v>137</v>
      </c>
    </row>
    <row r="29" spans="1:14" ht="19" x14ac:dyDescent="0.2">
      <c r="A29" s="11"/>
      <c r="B29" s="13"/>
      <c r="C29" s="5"/>
      <c r="D29" s="9"/>
      <c r="E29" s="9"/>
      <c r="F29" s="9"/>
      <c r="G29" s="9"/>
    </row>
    <row r="30" spans="1:14" ht="19" x14ac:dyDescent="0.2">
      <c r="A30" s="11"/>
      <c r="B30" s="14" t="s">
        <v>138</v>
      </c>
      <c r="C30" s="4"/>
      <c r="D30" s="9"/>
      <c r="E30" s="9"/>
      <c r="F30" s="9"/>
      <c r="G30" s="9"/>
    </row>
    <row r="31" spans="1:14" ht="34" x14ac:dyDescent="0.2">
      <c r="A31" s="11"/>
      <c r="B31" s="13" t="s">
        <v>101</v>
      </c>
      <c r="C31" s="21">
        <f>VLOOKUP($J31,'EU27 data'!$A:$B,2,FALSE)</f>
        <v>0.66391712391771796</v>
      </c>
      <c r="D31" s="9" t="s">
        <v>139</v>
      </c>
      <c r="E31" s="9"/>
      <c r="F31" s="9" t="s">
        <v>140</v>
      </c>
      <c r="G31" s="21" t="s">
        <v>178</v>
      </c>
      <c r="J31" t="s">
        <v>141</v>
      </c>
    </row>
    <row r="32" spans="1:14" ht="34" x14ac:dyDescent="0.2">
      <c r="A32" s="11"/>
      <c r="B32" s="13" t="s">
        <v>105</v>
      </c>
      <c r="C32" s="21">
        <f>VLOOKUP($J32,'EU27 data'!$A:$B,2,FALSE)</f>
        <v>0</v>
      </c>
      <c r="D32" s="9" t="s">
        <v>139</v>
      </c>
      <c r="E32" s="9"/>
      <c r="F32" s="9" t="s">
        <v>106</v>
      </c>
      <c r="G32" s="21" t="s">
        <v>178</v>
      </c>
      <c r="J32" t="s">
        <v>142</v>
      </c>
    </row>
    <row r="33" spans="1:10" ht="19" x14ac:dyDescent="0.2">
      <c r="A33" s="11"/>
      <c r="B33" s="13" t="s">
        <v>108</v>
      </c>
      <c r="C33" s="21">
        <f>VLOOKUP($J33,'EU27 data'!$A:$B,2,FALSE)</f>
        <v>8.2653934736048804E-2</v>
      </c>
      <c r="D33" s="9" t="s">
        <v>139</v>
      </c>
      <c r="E33" s="9"/>
      <c r="F33" s="9"/>
      <c r="G33" s="21" t="s">
        <v>178</v>
      </c>
      <c r="J33" t="s">
        <v>143</v>
      </c>
    </row>
    <row r="34" spans="1:10" ht="19" x14ac:dyDescent="0.2">
      <c r="A34" s="11"/>
      <c r="B34" s="13" t="s">
        <v>112</v>
      </c>
      <c r="C34" s="21">
        <f>VLOOKUP($J34,'EU27 data'!$A:$B,2,FALSE)</f>
        <v>0.25342894134623317</v>
      </c>
      <c r="D34" s="9" t="s">
        <v>139</v>
      </c>
      <c r="E34" s="9"/>
      <c r="F34" s="9"/>
      <c r="G34" s="21" t="s">
        <v>178</v>
      </c>
      <c r="J34" t="s">
        <v>144</v>
      </c>
    </row>
    <row r="35" spans="1:10" ht="19" x14ac:dyDescent="0.2">
      <c r="A35" s="11"/>
      <c r="B35" s="13"/>
      <c r="C35" s="5"/>
      <c r="D35" s="9"/>
      <c r="E35" s="9"/>
      <c r="F35" s="9"/>
      <c r="G35" s="9"/>
    </row>
    <row r="36" spans="1:10" ht="19" x14ac:dyDescent="0.2">
      <c r="A36" s="11"/>
      <c r="B36" s="14" t="s">
        <v>145</v>
      </c>
      <c r="C36" s="4"/>
      <c r="D36" s="9"/>
      <c r="E36" s="9"/>
      <c r="F36" s="9"/>
      <c r="G36" s="9"/>
    </row>
    <row r="37" spans="1:10" ht="51" x14ac:dyDescent="0.2">
      <c r="A37" s="11"/>
      <c r="B37" s="13" t="s">
        <v>108</v>
      </c>
      <c r="C37" s="21">
        <f>VLOOKUP($J37,'EU27 data'!$A:$B,2,FALSE)</f>
        <v>1</v>
      </c>
      <c r="D37" s="9" t="s">
        <v>146</v>
      </c>
      <c r="E37" s="9"/>
      <c r="F37" s="9" t="s">
        <v>147</v>
      </c>
      <c r="G37" s="21" t="s">
        <v>178</v>
      </c>
      <c r="J37" t="s">
        <v>148</v>
      </c>
    </row>
    <row r="38" spans="1:10" ht="34" x14ac:dyDescent="0.2">
      <c r="A38" s="11"/>
      <c r="B38" s="13" t="s">
        <v>105</v>
      </c>
      <c r="C38" s="21">
        <f>VLOOKUP($J38,'EU27 data'!$A:$B,2,FALSE)</f>
        <v>0</v>
      </c>
      <c r="D38" s="9" t="s">
        <v>146</v>
      </c>
      <c r="E38" s="9"/>
      <c r="F38" s="9" t="s">
        <v>106</v>
      </c>
      <c r="G38" s="21" t="s">
        <v>178</v>
      </c>
      <c r="J38" t="s">
        <v>149</v>
      </c>
    </row>
    <row r="39" spans="1:10" ht="19" x14ac:dyDescent="0.2">
      <c r="A39" s="11"/>
      <c r="B39" s="13"/>
      <c r="C39" s="4"/>
      <c r="D39" s="9"/>
      <c r="E39" s="9"/>
      <c r="F39" s="9"/>
      <c r="G39" s="9"/>
    </row>
    <row r="40" spans="1:10" ht="19" x14ac:dyDescent="0.2">
      <c r="A40" s="11"/>
      <c r="B40" s="14" t="s">
        <v>150</v>
      </c>
      <c r="C40" s="4"/>
      <c r="D40" s="9"/>
      <c r="E40" s="9"/>
      <c r="F40" s="9"/>
      <c r="G40" s="9"/>
    </row>
    <row r="41" spans="1:10" ht="34" x14ac:dyDescent="0.2">
      <c r="A41" s="11"/>
      <c r="B41" s="13" t="s">
        <v>101</v>
      </c>
      <c r="C41" s="21">
        <f>VLOOKUP($J41,'EU27 data'!$A:$B,2,FALSE)</f>
        <v>0.95753482533655465</v>
      </c>
      <c r="D41" s="9" t="s">
        <v>151</v>
      </c>
      <c r="E41" s="9"/>
      <c r="F41" s="9" t="s">
        <v>152</v>
      </c>
      <c r="G41" s="21" t="s">
        <v>178</v>
      </c>
      <c r="J41" t="s">
        <v>153</v>
      </c>
    </row>
    <row r="42" spans="1:10" ht="19" x14ac:dyDescent="0.2">
      <c r="A42" s="11"/>
      <c r="B42" s="13" t="s">
        <v>112</v>
      </c>
      <c r="C42" s="21">
        <f>VLOOKUP($J42,'EU27 data'!$A:$B,2,FALSE)</f>
        <v>4.2465174663445349E-2</v>
      </c>
      <c r="D42" s="9" t="s">
        <v>151</v>
      </c>
      <c r="E42" s="9"/>
      <c r="F42" s="9"/>
      <c r="G42" s="21" t="s">
        <v>178</v>
      </c>
      <c r="J42" t="s">
        <v>154</v>
      </c>
    </row>
    <row r="43" spans="1:10" ht="19" x14ac:dyDescent="0.2">
      <c r="A43" s="15" t="s">
        <v>155</v>
      </c>
      <c r="B43" s="10"/>
      <c r="C43" s="20"/>
      <c r="D43" s="10"/>
      <c r="E43" s="10" t="s">
        <v>5</v>
      </c>
      <c r="F43" s="10"/>
      <c r="G43" s="10"/>
      <c r="H43" s="10"/>
      <c r="I43" s="10"/>
    </row>
    <row r="44" spans="1:10" ht="19" x14ac:dyDescent="0.2">
      <c r="A44" s="11"/>
      <c r="B44" s="14" t="s">
        <v>156</v>
      </c>
      <c r="C44" s="4"/>
      <c r="D44" s="9"/>
      <c r="E44" s="9"/>
      <c r="F44" s="9"/>
      <c r="G44" s="9"/>
    </row>
    <row r="45" spans="1:10" ht="85" x14ac:dyDescent="0.2">
      <c r="A45" s="11"/>
      <c r="B45" s="13" t="s">
        <v>157</v>
      </c>
      <c r="C45" s="21">
        <f>VLOOKUP($J45,'EU27 data'!$A:$B,2,FALSE)</f>
        <v>0.19660708028089663</v>
      </c>
      <c r="D45" s="9" t="s">
        <v>158</v>
      </c>
      <c r="E45" s="9"/>
      <c r="F45" s="9" t="s">
        <v>159</v>
      </c>
      <c r="G45" s="21" t="s">
        <v>178</v>
      </c>
      <c r="H45" s="9" t="s">
        <v>179</v>
      </c>
      <c r="J45" t="s">
        <v>160</v>
      </c>
    </row>
    <row r="46" spans="1:10" ht="34" x14ac:dyDescent="0.2">
      <c r="A46" s="11"/>
      <c r="B46" s="13" t="s">
        <v>161</v>
      </c>
      <c r="C46" s="21">
        <f>VLOOKUP($J46,'EU27 data'!$A:$B,2,FALSE)</f>
        <v>0.112096868553377</v>
      </c>
      <c r="D46" s="9" t="s">
        <v>158</v>
      </c>
      <c r="E46" s="9"/>
      <c r="F46" s="9" t="s">
        <v>106</v>
      </c>
      <c r="G46" s="21" t="s">
        <v>178</v>
      </c>
      <c r="J46" t="s">
        <v>162</v>
      </c>
    </row>
    <row r="47" spans="1:10" ht="19" x14ac:dyDescent="0.2">
      <c r="A47" s="11"/>
      <c r="B47" s="13" t="s">
        <v>163</v>
      </c>
      <c r="C47" s="21">
        <f>VLOOKUP($J47,'EU27 data'!$A:$B,2,FALSE)</f>
        <v>0.69129605116572634</v>
      </c>
      <c r="D47" s="9" t="s">
        <v>158</v>
      </c>
      <c r="E47" s="9"/>
      <c r="F47" s="9"/>
      <c r="G47" s="21" t="s">
        <v>178</v>
      </c>
      <c r="J47" t="s">
        <v>164</v>
      </c>
    </row>
    <row r="48" spans="1:10" ht="19" x14ac:dyDescent="0.2">
      <c r="A48" s="11"/>
      <c r="B48" s="14"/>
      <c r="C48" s="4"/>
      <c r="D48" s="9"/>
      <c r="E48" s="9"/>
      <c r="F48" s="9"/>
      <c r="G48" s="9"/>
    </row>
    <row r="49" spans="1:10" ht="19" x14ac:dyDescent="0.2">
      <c r="A49" s="11"/>
      <c r="B49" s="14" t="s">
        <v>165</v>
      </c>
      <c r="C49" s="4"/>
      <c r="D49" s="9"/>
      <c r="E49" s="9"/>
      <c r="F49" s="9"/>
      <c r="G49" s="9"/>
    </row>
    <row r="50" spans="1:10" ht="34" x14ac:dyDescent="0.2">
      <c r="A50" s="11"/>
      <c r="B50" s="13" t="s">
        <v>157</v>
      </c>
      <c r="C50" s="21">
        <f>VLOOKUP($J50,'EU27 data'!$A:$B,2,FALSE)</f>
        <v>0.24301095695799257</v>
      </c>
      <c r="D50" s="9" t="s">
        <v>166</v>
      </c>
      <c r="E50" s="9"/>
      <c r="F50" s="9" t="s">
        <v>167</v>
      </c>
      <c r="G50" s="21" t="s">
        <v>178</v>
      </c>
      <c r="J50" t="s">
        <v>168</v>
      </c>
    </row>
    <row r="51" spans="1:10" ht="34" x14ac:dyDescent="0.2">
      <c r="A51" s="11"/>
      <c r="B51" s="13" t="s">
        <v>163</v>
      </c>
      <c r="C51" s="21">
        <f>VLOOKUP($J51,'EU27 data'!$A:$B,2,FALSE)</f>
        <v>0.75698904304200743</v>
      </c>
      <c r="D51" s="9" t="s">
        <v>166</v>
      </c>
      <c r="E51" s="9"/>
      <c r="F51" s="9" t="s">
        <v>106</v>
      </c>
      <c r="G51" s="21" t="s">
        <v>178</v>
      </c>
      <c r="I51" s="1"/>
      <c r="J51" t="s">
        <v>169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K75"/>
  <sheetViews>
    <sheetView topLeftCell="A44" zoomScale="117" workbookViewId="0">
      <selection activeCell="B4" sqref="B4"/>
    </sheetView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261</v>
      </c>
    </row>
    <row r="2" spans="1:6" x14ac:dyDescent="0.2">
      <c r="B2" t="s">
        <v>174</v>
      </c>
      <c r="C2" t="s">
        <v>180</v>
      </c>
      <c r="D2" t="s">
        <v>181</v>
      </c>
      <c r="E2" t="s">
        <v>182</v>
      </c>
      <c r="F2" t="s">
        <v>266</v>
      </c>
    </row>
    <row r="3" spans="1:6" x14ac:dyDescent="0.2">
      <c r="A3" t="s">
        <v>233</v>
      </c>
      <c r="B3" s="6">
        <v>446559279</v>
      </c>
      <c r="C3">
        <v>8544527</v>
      </c>
      <c r="D3">
        <v>5328212</v>
      </c>
      <c r="E3">
        <v>6963764</v>
      </c>
      <c r="F3" t="s">
        <v>236</v>
      </c>
    </row>
    <row r="4" spans="1:6" x14ac:dyDescent="0.2">
      <c r="A4" t="s">
        <v>262</v>
      </c>
      <c r="B4">
        <f>'Source data'!J4*1000</f>
        <v>195599000</v>
      </c>
      <c r="C4" t="s">
        <v>263</v>
      </c>
      <c r="D4">
        <f>'Source data'!J7*1000</f>
        <v>2514500</v>
      </c>
      <c r="E4">
        <f>'Source data'!J8*1000</f>
        <v>2403900</v>
      </c>
      <c r="F4" t="s">
        <v>264</v>
      </c>
    </row>
    <row r="5" spans="1:6" x14ac:dyDescent="0.2">
      <c r="A5" t="s">
        <v>231</v>
      </c>
      <c r="B5" s="24">
        <f>SUM(B55:B74)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265</v>
      </c>
    </row>
    <row r="6" spans="1:6" x14ac:dyDescent="0.2">
      <c r="A6" t="s">
        <v>234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237</v>
      </c>
    </row>
    <row r="9" spans="1:6" x14ac:dyDescent="0.2">
      <c r="A9" s="2" t="s">
        <v>51</v>
      </c>
    </row>
    <row r="11" spans="1:6" x14ac:dyDescent="0.2">
      <c r="A11" s="2" t="s">
        <v>240</v>
      </c>
      <c r="B11" s="2" t="s">
        <v>241</v>
      </c>
      <c r="C11" s="2" t="s">
        <v>238</v>
      </c>
      <c r="D11" s="2" t="s">
        <v>180</v>
      </c>
      <c r="E11" s="2" t="s">
        <v>181</v>
      </c>
      <c r="F11" s="2" t="s">
        <v>182</v>
      </c>
    </row>
    <row r="12" spans="1:6" x14ac:dyDescent="0.2">
      <c r="A12" t="s">
        <v>210</v>
      </c>
      <c r="B12" t="s">
        <v>52</v>
      </c>
      <c r="C12" t="s">
        <v>205</v>
      </c>
      <c r="D12">
        <f t="shared" ref="D12:F31" si="0">C$5*VLOOKUP($A12,$A$54:$C$74,3,FALSE)</f>
        <v>117462.17967424294</v>
      </c>
      <c r="E12">
        <f t="shared" si="0"/>
        <v>78917.652260848306</v>
      </c>
      <c r="F12">
        <f t="shared" si="0"/>
        <v>75446.468192425236</v>
      </c>
    </row>
    <row r="13" spans="1:6" x14ac:dyDescent="0.2">
      <c r="A13" t="s">
        <v>211</v>
      </c>
      <c r="B13" t="s">
        <v>53</v>
      </c>
      <c r="C13" t="s">
        <v>205</v>
      </c>
      <c r="D13">
        <f t="shared" si="0"/>
        <v>216636.40335017399</v>
      </c>
      <c r="E13">
        <f t="shared" si="0"/>
        <v>145548.43434749238</v>
      </c>
      <c r="F13">
        <f t="shared" si="0"/>
        <v>139146.50281484867</v>
      </c>
    </row>
    <row r="14" spans="1:6" x14ac:dyDescent="0.2">
      <c r="A14" t="s">
        <v>212</v>
      </c>
      <c r="B14" t="s">
        <v>54</v>
      </c>
      <c r="C14" t="s">
        <v>205</v>
      </c>
      <c r="D14">
        <f t="shared" si="0"/>
        <v>341815.33677428315</v>
      </c>
      <c r="E14">
        <f t="shared" si="0"/>
        <v>229650.63273802638</v>
      </c>
      <c r="F14">
        <f t="shared" si="0"/>
        <v>219549.47545792069</v>
      </c>
    </row>
    <row r="15" spans="1:6" x14ac:dyDescent="0.2">
      <c r="A15" t="s">
        <v>213</v>
      </c>
      <c r="B15" t="s">
        <v>55</v>
      </c>
      <c r="C15" t="s">
        <v>205</v>
      </c>
      <c r="D15">
        <f t="shared" si="0"/>
        <v>103319.61015746498</v>
      </c>
      <c r="E15">
        <f t="shared" si="0"/>
        <v>69415.884233937642</v>
      </c>
      <c r="F15">
        <f t="shared" si="0"/>
        <v>66362.634364669997</v>
      </c>
    </row>
    <row r="16" spans="1:6" x14ac:dyDescent="0.2">
      <c r="A16" t="s">
        <v>214</v>
      </c>
      <c r="B16" t="s">
        <v>56</v>
      </c>
      <c r="C16" t="s">
        <v>205</v>
      </c>
      <c r="D16">
        <f t="shared" si="0"/>
        <v>143520.95069386519</v>
      </c>
      <c r="E16">
        <f t="shared" si="0"/>
        <v>96425.389946075054</v>
      </c>
      <c r="F16">
        <f t="shared" si="0"/>
        <v>92184.130002533246</v>
      </c>
    </row>
    <row r="17" spans="1:6" x14ac:dyDescent="0.2">
      <c r="A17" t="s">
        <v>215</v>
      </c>
      <c r="B17" t="s">
        <v>57</v>
      </c>
      <c r="C17" t="s">
        <v>208</v>
      </c>
      <c r="D17">
        <f t="shared" si="0"/>
        <v>346138.3202172665</v>
      </c>
      <c r="E17">
        <f t="shared" si="0"/>
        <v>232555.05444234773</v>
      </c>
      <c r="F17">
        <f t="shared" si="0"/>
        <v>222326.14649988455</v>
      </c>
    </row>
    <row r="18" spans="1:6" x14ac:dyDescent="0.2">
      <c r="A18" t="s">
        <v>216</v>
      </c>
      <c r="B18" t="s">
        <v>58</v>
      </c>
      <c r="C18" t="s">
        <v>208</v>
      </c>
      <c r="D18">
        <f t="shared" si="0"/>
        <v>472302.00092652923</v>
      </c>
      <c r="E18">
        <f t="shared" si="0"/>
        <v>317318.86105460965</v>
      </c>
      <c r="F18">
        <f t="shared" si="0"/>
        <v>303361.62660138245</v>
      </c>
    </row>
    <row r="19" spans="1:6" x14ac:dyDescent="0.2">
      <c r="A19" t="s">
        <v>217</v>
      </c>
      <c r="B19" t="s">
        <v>59</v>
      </c>
      <c r="C19" t="s">
        <v>208</v>
      </c>
      <c r="D19">
        <f t="shared" si="0"/>
        <v>500486.06317858893</v>
      </c>
      <c r="E19">
        <f t="shared" si="0"/>
        <v>336254.48808174772</v>
      </c>
      <c r="F19">
        <f t="shared" si="0"/>
        <v>321464.37220111885</v>
      </c>
    </row>
    <row r="20" spans="1:6" x14ac:dyDescent="0.2">
      <c r="A20" t="s">
        <v>218</v>
      </c>
      <c r="B20" t="s">
        <v>60</v>
      </c>
      <c r="C20" t="s">
        <v>208</v>
      </c>
      <c r="D20">
        <f t="shared" si="0"/>
        <v>144191.73478117184</v>
      </c>
      <c r="E20">
        <f t="shared" si="0"/>
        <v>96876.06015746553</v>
      </c>
      <c r="F20">
        <f t="shared" si="0"/>
        <v>92614.977535307771</v>
      </c>
    </row>
    <row r="21" spans="1:6" x14ac:dyDescent="0.2">
      <c r="A21" t="s">
        <v>219</v>
      </c>
      <c r="B21" t="s">
        <v>61</v>
      </c>
      <c r="C21" t="s">
        <v>208</v>
      </c>
      <c r="D21">
        <f t="shared" si="0"/>
        <v>247949.62470482435</v>
      </c>
      <c r="E21">
        <f t="shared" si="0"/>
        <v>166586.40521510725</v>
      </c>
      <c r="F21">
        <f t="shared" si="0"/>
        <v>159259.12089743343</v>
      </c>
    </row>
    <row r="22" spans="1:6" x14ac:dyDescent="0.2">
      <c r="A22" t="s">
        <v>220</v>
      </c>
      <c r="B22" t="s">
        <v>62</v>
      </c>
      <c r="C22" t="s">
        <v>207</v>
      </c>
      <c r="D22">
        <f t="shared" si="0"/>
        <v>0</v>
      </c>
      <c r="E22">
        <f t="shared" si="0"/>
        <v>0</v>
      </c>
      <c r="F22">
        <f t="shared" si="0"/>
        <v>0</v>
      </c>
    </row>
    <row r="23" spans="1:6" x14ac:dyDescent="0.2">
      <c r="A23" t="s">
        <v>221</v>
      </c>
      <c r="B23" t="s">
        <v>63</v>
      </c>
      <c r="C23" t="s">
        <v>207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222</v>
      </c>
      <c r="B24" t="s">
        <v>64</v>
      </c>
      <c r="C24" t="s">
        <v>207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223</v>
      </c>
      <c r="B25" t="s">
        <v>65</v>
      </c>
      <c r="C25" t="s">
        <v>207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224</v>
      </c>
      <c r="B26" t="s">
        <v>66</v>
      </c>
      <c r="C26" t="s">
        <v>207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225</v>
      </c>
      <c r="B27" t="s">
        <v>67</v>
      </c>
      <c r="C27" t="s">
        <v>206</v>
      </c>
      <c r="D27">
        <f t="shared" si="0"/>
        <v>429867.73119875498</v>
      </c>
      <c r="E27">
        <f t="shared" si="0"/>
        <v>288809.14880844863</v>
      </c>
      <c r="F27">
        <f t="shared" si="0"/>
        <v>276105.91084534884</v>
      </c>
    </row>
    <row r="28" spans="1:6" x14ac:dyDescent="0.2">
      <c r="A28" t="s">
        <v>226</v>
      </c>
      <c r="B28" t="s">
        <v>68</v>
      </c>
      <c r="C28" t="s">
        <v>206</v>
      </c>
      <c r="D28">
        <f t="shared" si="0"/>
        <v>714473.98486924882</v>
      </c>
      <c r="E28">
        <f t="shared" si="0"/>
        <v>480023.52453960088</v>
      </c>
      <c r="F28">
        <f t="shared" si="0"/>
        <v>458909.74374259164</v>
      </c>
    </row>
    <row r="29" spans="1:6" x14ac:dyDescent="0.2">
      <c r="A29" t="s">
        <v>227</v>
      </c>
      <c r="B29" t="s">
        <v>69</v>
      </c>
      <c r="C29" t="s">
        <v>206</v>
      </c>
      <c r="D29">
        <f t="shared" si="0"/>
        <v>972555.28234492964</v>
      </c>
      <c r="E29">
        <f t="shared" si="0"/>
        <v>653416.95334960998</v>
      </c>
      <c r="F29">
        <f t="shared" si="0"/>
        <v>624676.4820668631</v>
      </c>
    </row>
    <row r="30" spans="1:6" x14ac:dyDescent="0.2">
      <c r="A30" t="s">
        <v>228</v>
      </c>
      <c r="B30" t="s">
        <v>70</v>
      </c>
      <c r="C30" t="s">
        <v>206</v>
      </c>
      <c r="D30">
        <f t="shared" si="0"/>
        <v>334888.15069837373</v>
      </c>
      <c r="E30">
        <f t="shared" si="0"/>
        <v>224996.56226699558</v>
      </c>
      <c r="F30">
        <f t="shared" si="0"/>
        <v>215100.11375368093</v>
      </c>
    </row>
    <row r="31" spans="1:6" x14ac:dyDescent="0.2">
      <c r="A31" t="s">
        <v>229</v>
      </c>
      <c r="B31" t="s">
        <v>71</v>
      </c>
      <c r="C31" t="s">
        <v>206</v>
      </c>
      <c r="D31">
        <f t="shared" si="0"/>
        <v>681005.90953237237</v>
      </c>
      <c r="E31">
        <f t="shared" si="0"/>
        <v>457537.80242376437</v>
      </c>
      <c r="F31">
        <f t="shared" si="0"/>
        <v>437413.05358778575</v>
      </c>
    </row>
    <row r="32" spans="1:6" x14ac:dyDescent="0.2">
      <c r="D32" t="b">
        <f>SUM(D12:D31)=C5</f>
        <v>1</v>
      </c>
      <c r="E32" t="b">
        <f t="shared" ref="E32:F32" si="1">SUM(E12:E31)=D5</f>
        <v>1</v>
      </c>
      <c r="F32" t="b">
        <f t="shared" si="1"/>
        <v>1</v>
      </c>
    </row>
    <row r="34" spans="1:11" x14ac:dyDescent="0.2">
      <c r="A34" t="s">
        <v>253</v>
      </c>
      <c r="B34" t="s">
        <v>254</v>
      </c>
      <c r="C34" t="s">
        <v>209</v>
      </c>
      <c r="G34" t="s">
        <v>243</v>
      </c>
    </row>
    <row r="35" spans="1:11" x14ac:dyDescent="0.2">
      <c r="C35" t="s">
        <v>174</v>
      </c>
      <c r="D35" t="s">
        <v>180</v>
      </c>
      <c r="E35" t="s">
        <v>181</v>
      </c>
      <c r="F35" t="s">
        <v>182</v>
      </c>
      <c r="G35" t="s">
        <v>174</v>
      </c>
      <c r="H35" t="s">
        <v>180</v>
      </c>
      <c r="I35" t="s">
        <v>181</v>
      </c>
      <c r="J35" t="s">
        <v>182</v>
      </c>
    </row>
    <row r="36" spans="1:11" x14ac:dyDescent="0.2">
      <c r="A36" t="s">
        <v>196</v>
      </c>
      <c r="B36" t="s">
        <v>252</v>
      </c>
      <c r="C36">
        <f>INDEX('Source data'!$J$40:$J$47,MATCH($A36,'Source data'!$E$40:$E$47,0))</f>
        <v>46.1</v>
      </c>
      <c r="D36">
        <f>INDEX('Source data'!$J$16:$J$23,MATCH($A36,'Source data'!$E$16:$E$23,0))</f>
        <v>62.2</v>
      </c>
      <c r="E36">
        <f>INDEX('Source data'!$J$24:$J$31,MATCH($A36,'Source data'!$E$24:$E$31,0))</f>
        <v>21.7</v>
      </c>
      <c r="F36">
        <f>INDEX('Source data'!$J$32:$J$39,MATCH($A36,'Source data'!$E$32:$E$39,0))</f>
        <v>27.1</v>
      </c>
      <c r="G36">
        <f>C36</f>
        <v>46.1</v>
      </c>
      <c r="H36">
        <f>D36</f>
        <v>62.2</v>
      </c>
      <c r="I36">
        <f>E36</f>
        <v>21.7</v>
      </c>
      <c r="J36">
        <f>F36</f>
        <v>27.1</v>
      </c>
    </row>
    <row r="37" spans="1:11" x14ac:dyDescent="0.2">
      <c r="A37" t="s">
        <v>201</v>
      </c>
      <c r="B37" t="s">
        <v>206</v>
      </c>
      <c r="C37">
        <f>INDEX('Source data'!$J$40:$J$47,MATCH($A37,'Source data'!$E$40:$E$47,0))</f>
        <v>34.799999999999997</v>
      </c>
      <c r="D37">
        <f>INDEX('Source data'!$J$16:$J$23,MATCH($A37,'Source data'!$E$16:$E$23,0))</f>
        <v>22.8</v>
      </c>
      <c r="E37">
        <f>INDEX('Source data'!$J$24:$J$31,MATCH($A37,'Source data'!$E$24:$E$31,0))</f>
        <v>57.5</v>
      </c>
      <c r="F37">
        <f>INDEX('Source data'!$J$32:$J$39,MATCH($A37,'Source data'!$E$32:$E$39,0))</f>
        <v>65.2</v>
      </c>
      <c r="G37">
        <f>C37+C39</f>
        <v>35.4</v>
      </c>
      <c r="H37">
        <f>D37+D39</f>
        <v>26</v>
      </c>
      <c r="I37">
        <f>E37+E39</f>
        <v>57.9</v>
      </c>
      <c r="J37">
        <f>F37+F39</f>
        <v>65.400000000000006</v>
      </c>
    </row>
    <row r="38" spans="1:11" x14ac:dyDescent="0.2">
      <c r="A38" t="s">
        <v>202</v>
      </c>
      <c r="B38" t="s">
        <v>249</v>
      </c>
      <c r="C38">
        <f>INDEX('Source data'!$J$40:$J$47,MATCH($A38,'Source data'!$E$40:$E$47,0))</f>
        <v>18.5</v>
      </c>
      <c r="D38">
        <f>INDEX('Source data'!$J$16:$J$23,MATCH($A38,'Source data'!$E$16:$E$23,0))</f>
        <v>11.8</v>
      </c>
      <c r="E38">
        <f>INDEX('Source data'!$J$24:$J$31,MATCH($A38,'Source data'!$E$24:$E$31,0))</f>
        <v>20.5</v>
      </c>
      <c r="F38">
        <f>INDEX('Source data'!$J$32:$J$39,MATCH($A38,'Source data'!$E$32:$E$39,0))</f>
        <v>7.4</v>
      </c>
      <c r="G38">
        <f>C38</f>
        <v>18.5</v>
      </c>
      <c r="H38">
        <f>D38</f>
        <v>11.8</v>
      </c>
      <c r="I38">
        <f>E38</f>
        <v>20.5</v>
      </c>
      <c r="J38">
        <f>F38</f>
        <v>7.4</v>
      </c>
    </row>
    <row r="39" spans="1:11" x14ac:dyDescent="0.2">
      <c r="A39" t="s">
        <v>203</v>
      </c>
      <c r="B39" t="s">
        <v>242</v>
      </c>
      <c r="C39">
        <f>INDEX('Source data'!$J$40:$J$47,MATCH($A39,'Source data'!$E$40:$E$47,0))</f>
        <v>0.6</v>
      </c>
      <c r="D39">
        <f>INDEX('Source data'!$J$16:$J$23,MATCH($A39,'Source data'!$E$16:$E$23,0))</f>
        <v>3.2</v>
      </c>
      <c r="E39">
        <f>INDEX('Source data'!$J$24:$J$31,MATCH($A39,'Source data'!$E$24:$E$31,0))</f>
        <v>0.4</v>
      </c>
      <c r="F39">
        <f>INDEX('Source data'!$J$32:$J$39,MATCH($A39,'Source data'!$E$32:$E$39,0))</f>
        <v>0.2</v>
      </c>
      <c r="K39" t="s">
        <v>244</v>
      </c>
    </row>
    <row r="40" spans="1:11" x14ac:dyDescent="0.2">
      <c r="B40" t="s">
        <v>232</v>
      </c>
      <c r="C40">
        <f t="shared" ref="C40:J40" si="2">SUM(C36:C39)</f>
        <v>100</v>
      </c>
      <c r="D40">
        <f t="shared" si="2"/>
        <v>100</v>
      </c>
      <c r="E40">
        <f t="shared" si="2"/>
        <v>100.10000000000001</v>
      </c>
      <c r="F40">
        <f t="shared" si="2"/>
        <v>99.90000000000002</v>
      </c>
      <c r="G40">
        <f t="shared" si="2"/>
        <v>100</v>
      </c>
      <c r="H40">
        <f t="shared" si="2"/>
        <v>100</v>
      </c>
      <c r="I40">
        <f t="shared" si="2"/>
        <v>100.1</v>
      </c>
      <c r="J40">
        <f t="shared" si="2"/>
        <v>99.9</v>
      </c>
    </row>
    <row r="43" spans="1:11" x14ac:dyDescent="0.2">
      <c r="A43" s="2" t="s">
        <v>267</v>
      </c>
    </row>
    <row r="44" spans="1:11" x14ac:dyDescent="0.2">
      <c r="A44" t="s">
        <v>268</v>
      </c>
    </row>
    <row r="45" spans="1:11" x14ac:dyDescent="0.2">
      <c r="B45" t="s">
        <v>245</v>
      </c>
      <c r="C45" t="s">
        <v>250</v>
      </c>
    </row>
    <row r="46" spans="1:11" x14ac:dyDescent="0.2">
      <c r="A46" t="s">
        <v>251</v>
      </c>
      <c r="B46" s="27">
        <f>G36/100</f>
        <v>0.46100000000000002</v>
      </c>
      <c r="C46">
        <v>0</v>
      </c>
    </row>
    <row r="47" spans="1:11" x14ac:dyDescent="0.2">
      <c r="A47" t="s">
        <v>205</v>
      </c>
      <c r="B47" s="27">
        <v>0</v>
      </c>
      <c r="C47" s="26">
        <f>SUM($B$55:$B$59)/SUM($B$55:$B$74)</f>
        <v>0.16001670917555338</v>
      </c>
    </row>
    <row r="48" spans="1:11" x14ac:dyDescent="0.2">
      <c r="A48" t="s">
        <v>206</v>
      </c>
      <c r="B48" s="27">
        <f>G37/100</f>
        <v>0.35399999999999998</v>
      </c>
      <c r="C48" s="26">
        <f>SUM($B$70:$B$74)/SUM($B$55:$B$74)</f>
        <v>0.54326359421806536</v>
      </c>
    </row>
    <row r="49" spans="1:3" x14ac:dyDescent="0.2">
      <c r="A49" t="s">
        <v>249</v>
      </c>
      <c r="B49" s="27">
        <f>G38/100</f>
        <v>0.185</v>
      </c>
      <c r="C49" s="26">
        <v>0</v>
      </c>
    </row>
    <row r="50" spans="1:3" x14ac:dyDescent="0.2">
      <c r="A50" t="s">
        <v>208</v>
      </c>
      <c r="B50" s="27">
        <v>0</v>
      </c>
      <c r="C50" s="26">
        <f>SUM($B$60:$B$64)/SUM($B$55:$B$74)</f>
        <v>0.29671969660638137</v>
      </c>
    </row>
    <row r="53" spans="1:3" x14ac:dyDescent="0.2">
      <c r="A53" s="2" t="s">
        <v>246</v>
      </c>
    </row>
    <row r="54" spans="1:3" x14ac:dyDescent="0.2">
      <c r="A54" t="s">
        <v>230</v>
      </c>
      <c r="B54" t="s">
        <v>174</v>
      </c>
      <c r="C54" t="s">
        <v>235</v>
      </c>
    </row>
    <row r="55" spans="1:3" x14ac:dyDescent="0.2">
      <c r="A55" t="s">
        <v>210</v>
      </c>
      <c r="B55" s="24">
        <f>VLOOKUP($A55,'EU27 data'!$A:$B,2,FALSE)</f>
        <v>6138880.0415866654</v>
      </c>
      <c r="C55" s="25">
        <f t="shared" ref="C55:C64" si="3">B55/SUM($B$55:$B$74)</f>
        <v>2.0369352669866458E-2</v>
      </c>
    </row>
    <row r="56" spans="1:3" x14ac:dyDescent="0.2">
      <c r="A56" t="s">
        <v>211</v>
      </c>
      <c r="B56" s="24">
        <f>VLOOKUP($A56,'EU27 data'!$A:$B,2,FALSE)</f>
        <v>11321983.77806131</v>
      </c>
      <c r="C56" s="25">
        <f t="shared" si="3"/>
        <v>3.7567354132274439E-2</v>
      </c>
    </row>
    <row r="57" spans="1:3" x14ac:dyDescent="0.2">
      <c r="A57" t="s">
        <v>212</v>
      </c>
      <c r="B57" s="24">
        <f>VLOOKUP($A57,'EU27 data'!$A:$B,2,FALSE)</f>
        <v>17864161.508421246</v>
      </c>
      <c r="C57" s="25">
        <f t="shared" si="3"/>
        <v>5.927488458015813E-2</v>
      </c>
    </row>
    <row r="58" spans="1:3" x14ac:dyDescent="0.2">
      <c r="A58" t="s">
        <v>213</v>
      </c>
      <c r="B58" s="24">
        <f>VLOOKUP($A58,'EU27 data'!$A:$B,2,FALSE)</f>
        <v>5399752.4518886339</v>
      </c>
      <c r="C58" s="25">
        <f t="shared" si="3"/>
        <v>1.7916861264170858E-2</v>
      </c>
    </row>
    <row r="59" spans="1:3" x14ac:dyDescent="0.2">
      <c r="A59" t="s">
        <v>214</v>
      </c>
      <c r="B59" s="24">
        <f>VLOOKUP($A59,'EU27 data'!$A:$B,2,FALSE)</f>
        <v>7500779.4185970724</v>
      </c>
      <c r="C59" s="25">
        <f t="shared" si="3"/>
        <v>2.488825652908349E-2</v>
      </c>
    </row>
    <row r="60" spans="1:3" x14ac:dyDescent="0.2">
      <c r="A60" t="s">
        <v>215</v>
      </c>
      <c r="B60" s="24">
        <f>VLOOKUP($A60,'EU27 data'!$A:$B,2,FALSE)</f>
        <v>18090091.904501401</v>
      </c>
      <c r="C60" s="25">
        <f t="shared" si="3"/>
        <v>6.0024541827966127E-2</v>
      </c>
    </row>
    <row r="61" spans="1:3" x14ac:dyDescent="0.2">
      <c r="A61" t="s">
        <v>216</v>
      </c>
      <c r="B61" s="24">
        <f>VLOOKUP($A61,'EU27 data'!$A:$B,2,FALSE)</f>
        <v>24683735.097800992</v>
      </c>
      <c r="C61" s="25">
        <f t="shared" si="3"/>
        <v>8.1902839281856474E-2</v>
      </c>
    </row>
    <row r="62" spans="1:3" x14ac:dyDescent="0.2">
      <c r="A62" t="s">
        <v>217</v>
      </c>
      <c r="B62" s="24">
        <f>VLOOKUP($A62,'EU27 data'!$A:$B,2,FALSE)</f>
        <v>26156707.740823932</v>
      </c>
      <c r="C62" s="25">
        <f t="shared" si="3"/>
        <v>8.6790294165409607E-2</v>
      </c>
    </row>
    <row r="63" spans="1:3" x14ac:dyDescent="0.2">
      <c r="A63" t="s">
        <v>218</v>
      </c>
      <c r="B63" s="24">
        <f>VLOOKUP($A63,'EU27 data'!$A:$B,2,FALSE)</f>
        <v>7535836.345492186</v>
      </c>
      <c r="C63" s="25">
        <f t="shared" si="3"/>
        <v>2.5004578545902659E-2</v>
      </c>
    </row>
    <row r="64" spans="1:3" x14ac:dyDescent="0.2">
      <c r="A64" t="s">
        <v>219</v>
      </c>
      <c r="B64" s="24">
        <f>VLOOKUP($A64,'EU27 data'!$A:$B,2,FALSE)</f>
        <v>12958494.441706011</v>
      </c>
      <c r="C64" s="25">
        <f t="shared" si="3"/>
        <v>4.2997442785246455E-2</v>
      </c>
    </row>
    <row r="65" spans="1:3" x14ac:dyDescent="0.2">
      <c r="A65" t="s">
        <v>220</v>
      </c>
      <c r="B65" s="24">
        <f>VLOOKUP($A65,'EU27 data'!$A:$B,2,FALSE)</f>
        <v>0</v>
      </c>
      <c r="C65" s="25">
        <v>0</v>
      </c>
    </row>
    <row r="66" spans="1:3" x14ac:dyDescent="0.2">
      <c r="A66" t="s">
        <v>221</v>
      </c>
      <c r="B66" s="24">
        <f>VLOOKUP($A66,'EU27 data'!$A:$B,2,FALSE)</f>
        <v>0</v>
      </c>
      <c r="C66" s="25">
        <v>0</v>
      </c>
    </row>
    <row r="67" spans="1:3" x14ac:dyDescent="0.2">
      <c r="A67" t="s">
        <v>222</v>
      </c>
      <c r="B67" s="24">
        <f>VLOOKUP($A67,'EU27 data'!$A:$B,2,FALSE)</f>
        <v>0</v>
      </c>
      <c r="C67" s="25">
        <v>0</v>
      </c>
    </row>
    <row r="68" spans="1:3" x14ac:dyDescent="0.2">
      <c r="A68" t="s">
        <v>223</v>
      </c>
      <c r="B68" s="24">
        <f>VLOOKUP($A68,'EU27 data'!$A:$B,2,FALSE)</f>
        <v>0</v>
      </c>
      <c r="C68" s="25">
        <v>0</v>
      </c>
    </row>
    <row r="69" spans="1:3" x14ac:dyDescent="0.2">
      <c r="A69" t="s">
        <v>224</v>
      </c>
      <c r="B69" s="24">
        <f>VLOOKUP($A69,'EU27 data'!$A:$B,2,FALSE)</f>
        <v>0</v>
      </c>
      <c r="C69" s="25">
        <v>0</v>
      </c>
    </row>
    <row r="70" spans="1:3" x14ac:dyDescent="0.2">
      <c r="A70" t="s">
        <v>225</v>
      </c>
      <c r="B70" s="24">
        <f>VLOOKUP($A70,'EU27 data'!$A:$B,2,FALSE)</f>
        <v>22466009.424451679</v>
      </c>
      <c r="C70" s="25">
        <f>B70/SUM($B$55:$B$74)</f>
        <v>7.4544227277802133E-2</v>
      </c>
    </row>
    <row r="71" spans="1:3" x14ac:dyDescent="0.2">
      <c r="A71" t="s">
        <v>226</v>
      </c>
      <c r="B71" s="24">
        <f>VLOOKUP($A71,'EU27 data'!$A:$B,2,FALSE)</f>
        <v>37340274.955824777</v>
      </c>
      <c r="C71" s="25">
        <f>B71/SUM($B$55:$B$74)</f>
        <v>0.12389836976980444</v>
      </c>
    </row>
    <row r="72" spans="1:3" x14ac:dyDescent="0.2">
      <c r="A72" t="s">
        <v>227</v>
      </c>
      <c r="B72" s="24">
        <f>VLOOKUP($A72,'EU27 data'!$A:$B,2,FALSE)</f>
        <v>50828277.056365229</v>
      </c>
      <c r="C72" s="25">
        <f>B72/SUM($B$55:$B$74)</f>
        <v>0.16865276629435319</v>
      </c>
    </row>
    <row r="73" spans="1:3" x14ac:dyDescent="0.2">
      <c r="A73" t="s">
        <v>228</v>
      </c>
      <c r="B73" s="24">
        <f>VLOOKUP($A73,'EU27 data'!$A:$B,2,FALSE)</f>
        <v>17502128.68676161</v>
      </c>
      <c r="C73" s="25">
        <f>B73/SUM($B$55:$B$74)</f>
        <v>5.8073627319469585E-2</v>
      </c>
    </row>
    <row r="74" spans="1:3" x14ac:dyDescent="0.2">
      <c r="A74" t="s">
        <v>229</v>
      </c>
      <c r="B74" s="24">
        <f>VLOOKUP($A74,'EU27 data'!$A:$B,2,FALSE)</f>
        <v>35591145.999716006</v>
      </c>
      <c r="C74" s="25">
        <f>B74/SUM($B$55:$B$74)</f>
        <v>0.11809460355663597</v>
      </c>
    </row>
    <row r="75" spans="1:3" x14ac:dyDescent="0.2">
      <c r="C75" s="28">
        <f>SUM(C55:C74)</f>
        <v>1</v>
      </c>
    </row>
  </sheetData>
  <conditionalFormatting sqref="B55:B74">
    <cfRule type="containsBlanks" dxfId="1" priority="1">
      <formula>LEN(TRIM(B55))=0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7"/>
  <sheetViews>
    <sheetView workbookViewId="0">
      <selection activeCell="E27" sqref="E27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247</v>
      </c>
    </row>
    <row r="3" spans="1:2" x14ac:dyDescent="0.2">
      <c r="A3" t="s">
        <v>230</v>
      </c>
      <c r="B3" t="s">
        <v>177</v>
      </c>
    </row>
    <row r="4" spans="1:2" x14ac:dyDescent="0.2">
      <c r="A4" t="s">
        <v>8</v>
      </c>
      <c r="B4" s="22">
        <v>0.12511500744684953</v>
      </c>
    </row>
    <row r="5" spans="1:2" x14ac:dyDescent="0.2">
      <c r="A5" t="s">
        <v>9</v>
      </c>
      <c r="B5" s="22">
        <v>1.9077884526405468E-2</v>
      </c>
    </row>
    <row r="6" spans="1:2" x14ac:dyDescent="0.2">
      <c r="A6" t="s">
        <v>12</v>
      </c>
      <c r="B6" s="22">
        <v>0.15562428724179772</v>
      </c>
    </row>
    <row r="7" spans="1:2" x14ac:dyDescent="0.2">
      <c r="A7" t="s">
        <v>10</v>
      </c>
      <c r="B7" s="22">
        <v>0.12156327005845442</v>
      </c>
    </row>
    <row r="8" spans="1:2" x14ac:dyDescent="0.2">
      <c r="A8" t="s">
        <v>11</v>
      </c>
      <c r="B8" s="22">
        <v>3.2726795156928605E-2</v>
      </c>
    </row>
    <row r="9" spans="1:2" x14ac:dyDescent="0.2">
      <c r="A9" t="s">
        <v>13</v>
      </c>
      <c r="B9" s="22">
        <v>0.54589275556956429</v>
      </c>
    </row>
    <row r="10" spans="1:2" x14ac:dyDescent="0.2">
      <c r="A10" t="s">
        <v>14</v>
      </c>
      <c r="B10" s="22">
        <v>5.8675768982949648E-2</v>
      </c>
    </row>
    <row r="11" spans="1:2" x14ac:dyDescent="0.2">
      <c r="A11" t="s">
        <v>16</v>
      </c>
      <c r="B11" s="22">
        <v>0.75169492863424825</v>
      </c>
    </row>
    <row r="12" spans="1:2" x14ac:dyDescent="0.2">
      <c r="A12" t="s">
        <v>15</v>
      </c>
      <c r="B12" s="22">
        <v>0.18962930238280215</v>
      </c>
    </row>
    <row r="13" spans="1:2" x14ac:dyDescent="0.2">
      <c r="A13" t="s">
        <v>17</v>
      </c>
      <c r="B13" s="22">
        <v>0</v>
      </c>
    </row>
    <row r="14" spans="1:2" x14ac:dyDescent="0.2">
      <c r="A14" t="s">
        <v>19</v>
      </c>
      <c r="B14" s="22">
        <v>0.77412370199711078</v>
      </c>
    </row>
    <row r="15" spans="1:2" x14ac:dyDescent="0.2">
      <c r="A15" t="s">
        <v>18</v>
      </c>
      <c r="B15" s="22">
        <v>0.22587629800288919</v>
      </c>
    </row>
    <row r="16" spans="1:2" x14ac:dyDescent="0.2">
      <c r="A16" t="s">
        <v>24</v>
      </c>
      <c r="B16" s="22">
        <v>0.8425858139270147</v>
      </c>
    </row>
    <row r="17" spans="1:2" x14ac:dyDescent="0.2">
      <c r="A17" t="s">
        <v>23</v>
      </c>
      <c r="B17" s="22">
        <v>0.15741418607298524</v>
      </c>
    </row>
    <row r="18" spans="1:2" x14ac:dyDescent="0.2">
      <c r="A18" t="s">
        <v>20</v>
      </c>
      <c r="B18" s="22">
        <v>6.0235527750498279E-2</v>
      </c>
    </row>
    <row r="19" spans="1:2" x14ac:dyDescent="0.2">
      <c r="A19" t="s">
        <v>21</v>
      </c>
      <c r="B19" s="22">
        <v>0.92721507573626316</v>
      </c>
    </row>
    <row r="20" spans="1:2" x14ac:dyDescent="0.2">
      <c r="A20" t="s">
        <v>22</v>
      </c>
      <c r="B20" s="22">
        <v>1.2549396513238489E-2</v>
      </c>
    </row>
    <row r="21" spans="1:2" x14ac:dyDescent="0.2">
      <c r="A21" t="s">
        <v>26</v>
      </c>
      <c r="B21" s="22">
        <v>0.92246337111325327</v>
      </c>
    </row>
    <row r="22" spans="1:2" x14ac:dyDescent="0.2">
      <c r="A22" t="s">
        <v>25</v>
      </c>
      <c r="B22" s="22">
        <v>7.7536628886746756E-2</v>
      </c>
    </row>
    <row r="23" spans="1:2" x14ac:dyDescent="0.2">
      <c r="A23" t="s">
        <v>118</v>
      </c>
      <c r="B23">
        <v>4.1035966730948989E-2</v>
      </c>
    </row>
    <row r="24" spans="1:2" x14ac:dyDescent="0.2">
      <c r="A24" t="s">
        <v>117</v>
      </c>
      <c r="B24">
        <v>0.63593224721431885</v>
      </c>
    </row>
    <row r="25" spans="1:2" x14ac:dyDescent="0.2">
      <c r="A25" t="s">
        <v>164</v>
      </c>
      <c r="B25">
        <v>0.69129605116572634</v>
      </c>
    </row>
    <row r="26" spans="1:2" x14ac:dyDescent="0.2">
      <c r="A26" t="s">
        <v>162</v>
      </c>
      <c r="B26">
        <v>0.112096868553377</v>
      </c>
    </row>
    <row r="27" spans="1:2" x14ac:dyDescent="0.2">
      <c r="A27" t="s">
        <v>129</v>
      </c>
      <c r="B27">
        <v>0</v>
      </c>
    </row>
    <row r="28" spans="1:2" x14ac:dyDescent="0.2">
      <c r="A28" t="s">
        <v>125</v>
      </c>
      <c r="B28">
        <v>0.17543405581578514</v>
      </c>
    </row>
    <row r="29" spans="1:2" x14ac:dyDescent="0.2">
      <c r="A29" t="s">
        <v>124</v>
      </c>
      <c r="B29">
        <v>0.63816507500607889</v>
      </c>
    </row>
    <row r="30" spans="1:2" x14ac:dyDescent="0.2">
      <c r="A30" t="s">
        <v>127</v>
      </c>
      <c r="B30">
        <v>9.6986019869336068E-2</v>
      </c>
    </row>
    <row r="31" spans="1:2" x14ac:dyDescent="0.2">
      <c r="A31" t="s">
        <v>107</v>
      </c>
      <c r="B31">
        <v>1.7714579035689741E-4</v>
      </c>
    </row>
    <row r="32" spans="1:2" x14ac:dyDescent="0.2">
      <c r="A32" t="s">
        <v>104</v>
      </c>
      <c r="B32">
        <v>0.92839670029298416</v>
      </c>
    </row>
    <row r="33" spans="1:2" x14ac:dyDescent="0.2">
      <c r="A33" t="s">
        <v>111</v>
      </c>
      <c r="B33">
        <v>4.9823669512408089E-2</v>
      </c>
    </row>
    <row r="34" spans="1:2" x14ac:dyDescent="0.2">
      <c r="A34" t="s">
        <v>142</v>
      </c>
      <c r="B34">
        <v>0</v>
      </c>
    </row>
    <row r="35" spans="1:2" x14ac:dyDescent="0.2">
      <c r="A35" t="s">
        <v>149</v>
      </c>
      <c r="B35">
        <v>0</v>
      </c>
    </row>
    <row r="36" spans="1:2" x14ac:dyDescent="0.2">
      <c r="A36" t="s">
        <v>135</v>
      </c>
      <c r="B36">
        <v>0.43511312020537035</v>
      </c>
    </row>
    <row r="37" spans="1:2" x14ac:dyDescent="0.2">
      <c r="A37" t="s">
        <v>134</v>
      </c>
      <c r="B37">
        <v>0.49017265117379394</v>
      </c>
    </row>
    <row r="38" spans="1:2" x14ac:dyDescent="0.2">
      <c r="A38" t="s">
        <v>169</v>
      </c>
      <c r="B38">
        <v>0.75698904304200743</v>
      </c>
    </row>
    <row r="39" spans="1:2" x14ac:dyDescent="0.2">
      <c r="A39" t="s">
        <v>84</v>
      </c>
      <c r="B39">
        <v>3.5743277723325424E-2</v>
      </c>
    </row>
    <row r="40" spans="1:2" x14ac:dyDescent="0.2">
      <c r="A40" t="s">
        <v>82</v>
      </c>
      <c r="B40">
        <v>0.15755977423872347</v>
      </c>
    </row>
    <row r="41" spans="1:2" x14ac:dyDescent="0.2">
      <c r="A41" t="s">
        <v>75</v>
      </c>
      <c r="B41">
        <v>0.42326355142613131</v>
      </c>
    </row>
    <row r="42" spans="1:2" x14ac:dyDescent="0.2">
      <c r="A42" t="s">
        <v>77</v>
      </c>
      <c r="B42">
        <v>0.14996110371264487</v>
      </c>
    </row>
    <row r="43" spans="1:2" x14ac:dyDescent="0.2">
      <c r="A43" t="s">
        <v>80</v>
      </c>
      <c r="B43">
        <v>2.8274434892141421E-2</v>
      </c>
    </row>
    <row r="44" spans="1:2" x14ac:dyDescent="0.2">
      <c r="A44" t="s">
        <v>73</v>
      </c>
      <c r="B44">
        <v>8.7226441284952494E-2</v>
      </c>
    </row>
    <row r="45" spans="1:2" x14ac:dyDescent="0.2">
      <c r="A45" t="s">
        <v>78</v>
      </c>
      <c r="B45">
        <v>3.3071543099411462E-3</v>
      </c>
    </row>
    <row r="46" spans="1:2" x14ac:dyDescent="0.2">
      <c r="A46" t="s">
        <v>74</v>
      </c>
      <c r="B46">
        <v>0.26473256403503109</v>
      </c>
    </row>
    <row r="47" spans="1:2" x14ac:dyDescent="0.2">
      <c r="A47" t="s">
        <v>83</v>
      </c>
      <c r="B47">
        <v>0.96425672227667458</v>
      </c>
    </row>
    <row r="48" spans="1:2" x14ac:dyDescent="0.2">
      <c r="A48" t="s">
        <v>81</v>
      </c>
      <c r="B48">
        <v>0.84244022576127664</v>
      </c>
    </row>
    <row r="49" spans="1:2" x14ac:dyDescent="0.2">
      <c r="A49" t="s">
        <v>72</v>
      </c>
      <c r="B49">
        <v>0.22477744325388516</v>
      </c>
    </row>
    <row r="50" spans="1:2" x14ac:dyDescent="0.2">
      <c r="A50" t="s">
        <v>76</v>
      </c>
      <c r="B50">
        <v>0.84673174197741408</v>
      </c>
    </row>
    <row r="51" spans="1:2" x14ac:dyDescent="0.2">
      <c r="A51" t="s">
        <v>79</v>
      </c>
      <c r="B51">
        <v>0.97172556510785868</v>
      </c>
    </row>
    <row r="52" spans="1:2" x14ac:dyDescent="0.2">
      <c r="A52" t="s">
        <v>148</v>
      </c>
      <c r="B52">
        <v>1</v>
      </c>
    </row>
    <row r="53" spans="1:2" x14ac:dyDescent="0.2">
      <c r="A53" t="s">
        <v>160</v>
      </c>
      <c r="B53">
        <v>0.19660708028089663</v>
      </c>
    </row>
    <row r="54" spans="1:2" x14ac:dyDescent="0.2">
      <c r="A54" t="s">
        <v>168</v>
      </c>
      <c r="B54">
        <v>0.24301095695799257</v>
      </c>
    </row>
    <row r="55" spans="1:2" x14ac:dyDescent="0.2">
      <c r="A55" t="s">
        <v>126</v>
      </c>
      <c r="B55">
        <v>8.814545213113491E-6</v>
      </c>
    </row>
    <row r="56" spans="1:2" x14ac:dyDescent="0.2">
      <c r="A56" t="s">
        <v>136</v>
      </c>
      <c r="B56">
        <v>3.1586356140981668E-3</v>
      </c>
    </row>
    <row r="57" spans="1:2" x14ac:dyDescent="0.2">
      <c r="A57" t="s">
        <v>119</v>
      </c>
      <c r="B57">
        <v>0.22888526961217853</v>
      </c>
    </row>
    <row r="58" spans="1:2" x14ac:dyDescent="0.2">
      <c r="A58" t="s">
        <v>143</v>
      </c>
      <c r="B58">
        <v>8.2653934736048804E-2</v>
      </c>
    </row>
    <row r="59" spans="1:2" x14ac:dyDescent="0.2">
      <c r="A59" t="s">
        <v>109</v>
      </c>
      <c r="B59">
        <v>3.1040504206268108E-5</v>
      </c>
    </row>
    <row r="60" spans="1:2" x14ac:dyDescent="0.2">
      <c r="A60" t="s">
        <v>26</v>
      </c>
      <c r="B60">
        <v>0.85881165396842618</v>
      </c>
    </row>
    <row r="61" spans="1:2" x14ac:dyDescent="0.2">
      <c r="A61" t="s">
        <v>24</v>
      </c>
      <c r="B61">
        <v>0.79410261525684345</v>
      </c>
    </row>
    <row r="62" spans="1:2" x14ac:dyDescent="0.2">
      <c r="A62" t="s">
        <v>12</v>
      </c>
      <c r="B62">
        <v>0.19404412790639169</v>
      </c>
    </row>
    <row r="63" spans="1:2" x14ac:dyDescent="0.2">
      <c r="A63" t="s">
        <v>16</v>
      </c>
      <c r="B63">
        <v>0.69331537656356357</v>
      </c>
    </row>
    <row r="64" spans="1:2" x14ac:dyDescent="0.2">
      <c r="A64" t="s">
        <v>13</v>
      </c>
      <c r="B64">
        <v>0.49576766809573891</v>
      </c>
    </row>
    <row r="65" spans="1:2" x14ac:dyDescent="0.2">
      <c r="A65" t="s">
        <v>8</v>
      </c>
      <c r="B65">
        <v>0.12814159953572207</v>
      </c>
    </row>
    <row r="66" spans="1:2" x14ac:dyDescent="0.2">
      <c r="A66" t="s">
        <v>9</v>
      </c>
      <c r="B66">
        <v>2.2136452123985236E-2</v>
      </c>
    </row>
    <row r="67" spans="1:2" x14ac:dyDescent="0.2">
      <c r="A67" t="s">
        <v>175</v>
      </c>
      <c r="B67">
        <v>0.84887939444267457</v>
      </c>
    </row>
    <row r="68" spans="1:2" x14ac:dyDescent="0.2">
      <c r="A68" t="s">
        <v>11</v>
      </c>
      <c r="B68">
        <v>2.9721748460562421E-2</v>
      </c>
    </row>
    <row r="69" spans="1:2" x14ac:dyDescent="0.2">
      <c r="A69" t="s">
        <v>21</v>
      </c>
      <c r="B69">
        <v>0.85249513948389521</v>
      </c>
    </row>
    <row r="70" spans="1:2" x14ac:dyDescent="0.2">
      <c r="A70" t="s">
        <v>14</v>
      </c>
      <c r="B70">
        <v>0.12257423309480332</v>
      </c>
    </row>
    <row r="71" spans="1:2" x14ac:dyDescent="0.2">
      <c r="A71" t="s">
        <v>17</v>
      </c>
      <c r="B71">
        <v>2.8036318218255544E-4</v>
      </c>
    </row>
    <row r="72" spans="1:2" x14ac:dyDescent="0.2">
      <c r="A72" t="s">
        <v>25</v>
      </c>
      <c r="B72">
        <v>0.14118834603157382</v>
      </c>
    </row>
    <row r="73" spans="1:2" x14ac:dyDescent="0.2">
      <c r="A73" t="s">
        <v>23</v>
      </c>
      <c r="B73">
        <v>0.20589738474315647</v>
      </c>
    </row>
    <row r="74" spans="1:2" x14ac:dyDescent="0.2">
      <c r="A74" t="s">
        <v>10</v>
      </c>
      <c r="B74">
        <v>0.13018840387759972</v>
      </c>
    </row>
    <row r="75" spans="1:2" x14ac:dyDescent="0.2">
      <c r="A75" t="s">
        <v>15</v>
      </c>
      <c r="B75">
        <v>0.18383002715945049</v>
      </c>
    </row>
    <row r="76" spans="1:2" x14ac:dyDescent="0.2">
      <c r="A76" t="s">
        <v>22</v>
      </c>
      <c r="B76">
        <v>8.5799430570154891E-3</v>
      </c>
    </row>
    <row r="77" spans="1:2" x14ac:dyDescent="0.2">
      <c r="A77" t="s">
        <v>176</v>
      </c>
      <c r="B77">
        <v>0.15112060555732551</v>
      </c>
    </row>
    <row r="78" spans="1:2" x14ac:dyDescent="0.2">
      <c r="A78" t="s">
        <v>20</v>
      </c>
      <c r="B78">
        <v>0.13892491745908928</v>
      </c>
    </row>
    <row r="79" spans="1:2" x14ac:dyDescent="0.2">
      <c r="A79" t="s">
        <v>95</v>
      </c>
      <c r="B79">
        <v>0.99</v>
      </c>
    </row>
    <row r="80" spans="1:2" x14ac:dyDescent="0.2">
      <c r="A80" t="s">
        <v>97</v>
      </c>
      <c r="B80">
        <v>0.01</v>
      </c>
    </row>
    <row r="81" spans="1:2" x14ac:dyDescent="0.2">
      <c r="A81" t="s">
        <v>96</v>
      </c>
      <c r="B81">
        <v>0</v>
      </c>
    </row>
    <row r="82" spans="1:2" x14ac:dyDescent="0.2">
      <c r="A82" t="s">
        <v>92</v>
      </c>
      <c r="B82">
        <v>0.05</v>
      </c>
    </row>
    <row r="83" spans="1:2" x14ac:dyDescent="0.2">
      <c r="A83" t="s">
        <v>94</v>
      </c>
      <c r="B83">
        <v>0.01</v>
      </c>
    </row>
    <row r="84" spans="1:2" x14ac:dyDescent="0.2">
      <c r="A84" t="s">
        <v>93</v>
      </c>
      <c r="B84">
        <v>0.94</v>
      </c>
    </row>
    <row r="85" spans="1:2" x14ac:dyDescent="0.2">
      <c r="A85" t="s">
        <v>89</v>
      </c>
      <c r="B85">
        <v>0.1576305052423696</v>
      </c>
    </row>
    <row r="86" spans="1:2" x14ac:dyDescent="0.2">
      <c r="A86" t="s">
        <v>88</v>
      </c>
      <c r="B86">
        <v>0.6847389895152608</v>
      </c>
    </row>
    <row r="87" spans="1:2" x14ac:dyDescent="0.2">
      <c r="A87" t="s">
        <v>90</v>
      </c>
      <c r="B87">
        <v>0.1576305052423696</v>
      </c>
    </row>
    <row r="88" spans="1:2" x14ac:dyDescent="0.2">
      <c r="A88" t="s">
        <v>86</v>
      </c>
      <c r="B88">
        <v>8.4615978263029388E-3</v>
      </c>
    </row>
    <row r="89" spans="1:2" x14ac:dyDescent="0.2">
      <c r="A89" t="s">
        <v>85</v>
      </c>
      <c r="B89">
        <v>0.99153840217369704</v>
      </c>
    </row>
    <row r="90" spans="1:2" x14ac:dyDescent="0.2">
      <c r="A90" t="s">
        <v>40</v>
      </c>
      <c r="B90">
        <v>7.320242439168477E-2</v>
      </c>
    </row>
    <row r="91" spans="1:2" x14ac:dyDescent="0.2">
      <c r="A91" t="s">
        <v>41</v>
      </c>
      <c r="B91">
        <v>8.8592046109937095E-2</v>
      </c>
    </row>
    <row r="92" spans="1:2" x14ac:dyDescent="0.2">
      <c r="A92" t="s">
        <v>42</v>
      </c>
      <c r="B92">
        <v>6.5878991464695211E-2</v>
      </c>
    </row>
    <row r="93" spans="1:2" x14ac:dyDescent="0.2">
      <c r="A93" t="s">
        <v>43</v>
      </c>
      <c r="B93">
        <v>0.26444486168913672</v>
      </c>
    </row>
    <row r="94" spans="1:2" x14ac:dyDescent="0.2">
      <c r="A94" t="s">
        <v>47</v>
      </c>
      <c r="B94">
        <v>4.6084348883287468E-2</v>
      </c>
    </row>
    <row r="95" spans="1:2" x14ac:dyDescent="0.2">
      <c r="A95" t="s">
        <v>44</v>
      </c>
      <c r="B95">
        <v>0.2973564303756111</v>
      </c>
    </row>
    <row r="96" spans="1:2" x14ac:dyDescent="0.2">
      <c r="A96" t="s">
        <v>45</v>
      </c>
      <c r="B96">
        <v>7.0000000000000007E-2</v>
      </c>
    </row>
    <row r="97" spans="1:2" x14ac:dyDescent="0.2">
      <c r="A97" t="s">
        <v>46</v>
      </c>
      <c r="B97">
        <v>9.4440897085647513E-2</v>
      </c>
    </row>
    <row r="98" spans="1:2" x14ac:dyDescent="0.2">
      <c r="A98" t="s">
        <v>34</v>
      </c>
      <c r="B98">
        <v>0.71</v>
      </c>
    </row>
    <row r="99" spans="1:2" x14ac:dyDescent="0.2">
      <c r="A99" t="s">
        <v>35</v>
      </c>
      <c r="B99">
        <v>0.19</v>
      </c>
    </row>
    <row r="100" spans="1:2" x14ac:dyDescent="0.2">
      <c r="A100" t="s">
        <v>36</v>
      </c>
      <c r="B100">
        <v>0.1</v>
      </c>
    </row>
    <row r="101" spans="1:2" x14ac:dyDescent="0.2">
      <c r="A101" t="s">
        <v>48</v>
      </c>
      <c r="B101">
        <v>0.98</v>
      </c>
    </row>
    <row r="102" spans="1:2" x14ac:dyDescent="0.2">
      <c r="A102" t="s">
        <v>50</v>
      </c>
      <c r="B102">
        <v>0</v>
      </c>
    </row>
    <row r="103" spans="1:2" x14ac:dyDescent="0.2">
      <c r="A103" t="s">
        <v>49</v>
      </c>
      <c r="B103">
        <v>0.02</v>
      </c>
    </row>
    <row r="104" spans="1:2" x14ac:dyDescent="0.2">
      <c r="A104" t="s">
        <v>38</v>
      </c>
      <c r="B104">
        <v>0.16</v>
      </c>
    </row>
    <row r="105" spans="1:2" x14ac:dyDescent="0.2">
      <c r="A105" t="s">
        <v>37</v>
      </c>
      <c r="B105">
        <v>0.83</v>
      </c>
    </row>
    <row r="106" spans="1:2" x14ac:dyDescent="0.2">
      <c r="A106" t="s">
        <v>39</v>
      </c>
      <c r="B106">
        <v>0.01</v>
      </c>
    </row>
    <row r="107" spans="1:2" x14ac:dyDescent="0.2">
      <c r="A107" t="s">
        <v>30</v>
      </c>
      <c r="B107">
        <v>0.74999569508561681</v>
      </c>
    </row>
    <row r="108" spans="1:2" x14ac:dyDescent="0.2">
      <c r="A108" t="s">
        <v>31</v>
      </c>
      <c r="B108">
        <v>0.2330949433239603</v>
      </c>
    </row>
    <row r="109" spans="1:2" x14ac:dyDescent="0.2">
      <c r="A109" t="s">
        <v>33</v>
      </c>
      <c r="B109">
        <v>1.6909361590422844E-2</v>
      </c>
    </row>
    <row r="110" spans="1:2" x14ac:dyDescent="0.2">
      <c r="A110" t="s">
        <v>32</v>
      </c>
      <c r="B110">
        <v>0</v>
      </c>
    </row>
    <row r="111" spans="1:2" x14ac:dyDescent="0.2">
      <c r="A111" t="s">
        <v>27</v>
      </c>
      <c r="B111">
        <v>0.96</v>
      </c>
    </row>
    <row r="112" spans="1:2" x14ac:dyDescent="0.2">
      <c r="A112" t="s">
        <v>29</v>
      </c>
      <c r="B112">
        <v>0</v>
      </c>
    </row>
    <row r="113" spans="1:2" x14ac:dyDescent="0.2">
      <c r="A113" t="s">
        <v>28</v>
      </c>
      <c r="B113">
        <v>0.04</v>
      </c>
    </row>
    <row r="114" spans="1:2" x14ac:dyDescent="0.2">
      <c r="A114" t="s">
        <v>141</v>
      </c>
      <c r="B114">
        <v>0.66391712391771796</v>
      </c>
    </row>
    <row r="115" spans="1:2" x14ac:dyDescent="0.2">
      <c r="A115" t="s">
        <v>137</v>
      </c>
      <c r="B115">
        <v>7.1555593006737597E-2</v>
      </c>
    </row>
    <row r="116" spans="1:2" x14ac:dyDescent="0.2">
      <c r="A116" t="s">
        <v>144</v>
      </c>
      <c r="B116">
        <v>0.25342894134623317</v>
      </c>
    </row>
    <row r="117" spans="1:2" x14ac:dyDescent="0.2">
      <c r="A117" t="s">
        <v>130</v>
      </c>
      <c r="B117">
        <v>8.9406034763586842E-2</v>
      </c>
    </row>
    <row r="118" spans="1:2" x14ac:dyDescent="0.2">
      <c r="A118" t="s">
        <v>120</v>
      </c>
      <c r="B118">
        <v>9.4146516442553493E-2</v>
      </c>
    </row>
    <row r="119" spans="1:2" x14ac:dyDescent="0.2">
      <c r="A119" t="s">
        <v>154</v>
      </c>
      <c r="B119">
        <v>4.2465174663445349E-2</v>
      </c>
    </row>
    <row r="120" spans="1:2" x14ac:dyDescent="0.2">
      <c r="A120" t="s">
        <v>153</v>
      </c>
      <c r="B120">
        <v>0.95753482533655465</v>
      </c>
    </row>
    <row r="121" spans="1:2" x14ac:dyDescent="0.2">
      <c r="A121" t="s">
        <v>113</v>
      </c>
      <c r="B121">
        <v>2.1571443900044614E-2</v>
      </c>
    </row>
    <row r="122" spans="1:2" x14ac:dyDescent="0.2">
      <c r="A122" t="s">
        <v>91</v>
      </c>
      <c r="B122">
        <v>0</v>
      </c>
    </row>
    <row r="123" spans="1:2" x14ac:dyDescent="0.2">
      <c r="A123" t="s">
        <v>87</v>
      </c>
      <c r="B123">
        <v>0</v>
      </c>
    </row>
    <row r="124" spans="1:2" x14ac:dyDescent="0.2">
      <c r="A124" t="s">
        <v>172</v>
      </c>
      <c r="B124">
        <v>19062502.456967261</v>
      </c>
    </row>
    <row r="125" spans="1:2" x14ac:dyDescent="0.2">
      <c r="A125" t="s">
        <v>170</v>
      </c>
      <c r="B125">
        <v>274390884.67675865</v>
      </c>
    </row>
    <row r="126" spans="1:2" x14ac:dyDescent="0.2">
      <c r="A126" t="s">
        <v>171</v>
      </c>
      <c r="B126">
        <v>514436397</v>
      </c>
    </row>
    <row r="127" spans="1:2" x14ac:dyDescent="0.2">
      <c r="A127" t="s">
        <v>173</v>
      </c>
      <c r="B127">
        <v>224809240.99999964</v>
      </c>
    </row>
    <row r="128" spans="1:2" x14ac:dyDescent="0.2">
      <c r="A128" t="s">
        <v>210</v>
      </c>
      <c r="B128" s="24">
        <v>6138880.0415866654</v>
      </c>
    </row>
    <row r="129" spans="1:2" x14ac:dyDescent="0.2">
      <c r="A129" t="s">
        <v>211</v>
      </c>
      <c r="B129" s="24">
        <v>11321983.77806131</v>
      </c>
    </row>
    <row r="130" spans="1:2" x14ac:dyDescent="0.2">
      <c r="A130" t="s">
        <v>212</v>
      </c>
      <c r="B130" s="24">
        <v>17864161.508421246</v>
      </c>
    </row>
    <row r="131" spans="1:2" x14ac:dyDescent="0.2">
      <c r="A131" t="s">
        <v>213</v>
      </c>
      <c r="B131" s="24">
        <v>5399752.4518886339</v>
      </c>
    </row>
    <row r="132" spans="1:2" x14ac:dyDescent="0.2">
      <c r="A132" t="s">
        <v>214</v>
      </c>
      <c r="B132" s="24">
        <v>7500779.4185970724</v>
      </c>
    </row>
    <row r="133" spans="1:2" x14ac:dyDescent="0.2">
      <c r="A133" t="s">
        <v>215</v>
      </c>
      <c r="B133" s="24">
        <v>18090091.904501401</v>
      </c>
    </row>
    <row r="134" spans="1:2" x14ac:dyDescent="0.2">
      <c r="A134" t="s">
        <v>216</v>
      </c>
      <c r="B134" s="24">
        <v>24683735.097800992</v>
      </c>
    </row>
    <row r="135" spans="1:2" x14ac:dyDescent="0.2">
      <c r="A135" t="s">
        <v>217</v>
      </c>
      <c r="B135" s="24">
        <v>26156707.740823932</v>
      </c>
    </row>
    <row r="136" spans="1:2" x14ac:dyDescent="0.2">
      <c r="A136" t="s">
        <v>218</v>
      </c>
      <c r="B136" s="24">
        <v>7535836.345492186</v>
      </c>
    </row>
    <row r="137" spans="1:2" x14ac:dyDescent="0.2">
      <c r="A137" t="s">
        <v>219</v>
      </c>
      <c r="B137" s="24">
        <v>12958494.441706011</v>
      </c>
    </row>
    <row r="138" spans="1:2" x14ac:dyDescent="0.2">
      <c r="A138" t="s">
        <v>220</v>
      </c>
      <c r="B138" s="24">
        <v>0</v>
      </c>
    </row>
    <row r="139" spans="1:2" x14ac:dyDescent="0.2">
      <c r="A139" t="s">
        <v>221</v>
      </c>
      <c r="B139" s="24">
        <v>0</v>
      </c>
    </row>
    <row r="140" spans="1:2" x14ac:dyDescent="0.2">
      <c r="A140" t="s">
        <v>222</v>
      </c>
      <c r="B140" s="24">
        <v>0</v>
      </c>
    </row>
    <row r="141" spans="1:2" x14ac:dyDescent="0.2">
      <c r="A141" t="s">
        <v>223</v>
      </c>
      <c r="B141" s="24">
        <v>0</v>
      </c>
    </row>
    <row r="142" spans="1:2" x14ac:dyDescent="0.2">
      <c r="A142" t="s">
        <v>224</v>
      </c>
      <c r="B142" s="24">
        <v>0</v>
      </c>
    </row>
    <row r="143" spans="1:2" x14ac:dyDescent="0.2">
      <c r="A143" t="s">
        <v>225</v>
      </c>
      <c r="B143" s="24">
        <v>22466009.424451679</v>
      </c>
    </row>
    <row r="144" spans="1:2" x14ac:dyDescent="0.2">
      <c r="A144" t="s">
        <v>226</v>
      </c>
      <c r="B144" s="24">
        <v>37340274.955824777</v>
      </c>
    </row>
    <row r="145" spans="1:2" x14ac:dyDescent="0.2">
      <c r="A145" t="s">
        <v>227</v>
      </c>
      <c r="B145" s="24">
        <v>50828277.056365229</v>
      </c>
    </row>
    <row r="146" spans="1:2" x14ac:dyDescent="0.2">
      <c r="A146" t="s">
        <v>228</v>
      </c>
      <c r="B146" s="24">
        <v>17502128.68676161</v>
      </c>
    </row>
    <row r="147" spans="1:2" x14ac:dyDescent="0.2">
      <c r="A147" t="s">
        <v>229</v>
      </c>
      <c r="B147" s="24">
        <v>35591145.999716006</v>
      </c>
    </row>
  </sheetData>
  <conditionalFormatting sqref="B128:B147">
    <cfRule type="containsBlanks" dxfId="0" priority="1">
      <formula>LEN(TRIM(B128))=0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F2AE-EC9E-664B-BA45-077062A28A3F}">
  <dimension ref="A1:J47"/>
  <sheetViews>
    <sheetView workbookViewId="0"/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269</v>
      </c>
    </row>
    <row r="2" spans="1:10" x14ac:dyDescent="0.2">
      <c r="A2" t="s">
        <v>255</v>
      </c>
    </row>
    <row r="3" spans="1:10" x14ac:dyDescent="0.2">
      <c r="A3" t="s">
        <v>183</v>
      </c>
      <c r="B3" t="s">
        <v>184</v>
      </c>
      <c r="C3" t="s">
        <v>185</v>
      </c>
      <c r="D3" t="s">
        <v>256</v>
      </c>
      <c r="E3" t="s">
        <v>257</v>
      </c>
      <c r="F3" t="s">
        <v>258</v>
      </c>
      <c r="G3" t="s">
        <v>189</v>
      </c>
      <c r="H3" t="s">
        <v>190</v>
      </c>
      <c r="I3" t="s">
        <v>191</v>
      </c>
      <c r="J3" t="s">
        <v>192</v>
      </c>
    </row>
    <row r="4" spans="1:10" x14ac:dyDescent="0.2">
      <c r="A4" t="s">
        <v>259</v>
      </c>
      <c r="B4" s="23">
        <v>45547.958333333336</v>
      </c>
      <c r="C4" t="s">
        <v>194</v>
      </c>
      <c r="D4" t="s">
        <v>195</v>
      </c>
      <c r="E4" t="s">
        <v>195</v>
      </c>
      <c r="F4" t="s">
        <v>195</v>
      </c>
      <c r="G4" t="s">
        <v>260</v>
      </c>
      <c r="H4" t="s">
        <v>248</v>
      </c>
      <c r="I4">
        <v>2019</v>
      </c>
      <c r="J4">
        <v>195599</v>
      </c>
    </row>
    <row r="5" spans="1:10" x14ac:dyDescent="0.2">
      <c r="A5" t="s">
        <v>259</v>
      </c>
      <c r="B5" s="23">
        <v>45547.958333333336</v>
      </c>
      <c r="C5" t="s">
        <v>194</v>
      </c>
      <c r="D5" t="s">
        <v>195</v>
      </c>
      <c r="E5" t="s">
        <v>195</v>
      </c>
      <c r="F5" t="s">
        <v>195</v>
      </c>
      <c r="G5" t="s">
        <v>260</v>
      </c>
      <c r="H5" t="s">
        <v>248</v>
      </c>
      <c r="I5">
        <v>2020</v>
      </c>
      <c r="J5">
        <v>195958.5</v>
      </c>
    </row>
    <row r="6" spans="1:10" x14ac:dyDescent="0.2">
      <c r="A6" t="s">
        <v>259</v>
      </c>
      <c r="B6" s="23">
        <v>45547.958333333336</v>
      </c>
      <c r="C6" t="s">
        <v>194</v>
      </c>
      <c r="D6" t="s">
        <v>195</v>
      </c>
      <c r="E6" t="s">
        <v>195</v>
      </c>
      <c r="F6" t="s">
        <v>195</v>
      </c>
      <c r="G6" t="s">
        <v>260</v>
      </c>
      <c r="H6" t="s">
        <v>248</v>
      </c>
      <c r="I6">
        <v>2021</v>
      </c>
      <c r="J6">
        <v>196329.7</v>
      </c>
    </row>
    <row r="7" spans="1:10" x14ac:dyDescent="0.2">
      <c r="A7" t="s">
        <v>259</v>
      </c>
      <c r="B7" s="23">
        <v>45547.958333333336</v>
      </c>
      <c r="C7" t="s">
        <v>194</v>
      </c>
      <c r="D7" t="s">
        <v>195</v>
      </c>
      <c r="E7" t="s">
        <v>195</v>
      </c>
      <c r="F7" t="s">
        <v>195</v>
      </c>
      <c r="G7" t="s">
        <v>260</v>
      </c>
      <c r="H7" t="s">
        <v>181</v>
      </c>
      <c r="I7">
        <v>2021</v>
      </c>
      <c r="J7">
        <v>2514.5</v>
      </c>
    </row>
    <row r="8" spans="1:10" x14ac:dyDescent="0.2">
      <c r="A8" t="s">
        <v>259</v>
      </c>
      <c r="B8" s="23">
        <v>45547.958333333336</v>
      </c>
      <c r="C8" t="s">
        <v>194</v>
      </c>
      <c r="D8" t="s">
        <v>195</v>
      </c>
      <c r="E8" t="s">
        <v>195</v>
      </c>
      <c r="F8" t="s">
        <v>195</v>
      </c>
      <c r="G8" t="s">
        <v>260</v>
      </c>
      <c r="H8" t="s">
        <v>182</v>
      </c>
      <c r="I8">
        <v>2019</v>
      </c>
      <c r="J8">
        <v>2403.9</v>
      </c>
    </row>
    <row r="9" spans="1:10" x14ac:dyDescent="0.2">
      <c r="A9" t="s">
        <v>259</v>
      </c>
      <c r="B9" s="23">
        <v>45547.958333333336</v>
      </c>
      <c r="C9" t="s">
        <v>194</v>
      </c>
      <c r="D9" t="s">
        <v>195</v>
      </c>
      <c r="E9" t="s">
        <v>195</v>
      </c>
      <c r="F9" t="s">
        <v>195</v>
      </c>
      <c r="G9" t="s">
        <v>260</v>
      </c>
      <c r="H9" t="s">
        <v>182</v>
      </c>
      <c r="I9">
        <v>2020</v>
      </c>
      <c r="J9">
        <v>2391</v>
      </c>
    </row>
    <row r="10" spans="1:10" x14ac:dyDescent="0.2">
      <c r="A10" t="s">
        <v>259</v>
      </c>
      <c r="B10" s="23">
        <v>45547.958333333336</v>
      </c>
      <c r="C10" t="s">
        <v>194</v>
      </c>
      <c r="D10" t="s">
        <v>195</v>
      </c>
      <c r="E10" t="s">
        <v>195</v>
      </c>
      <c r="F10" t="s">
        <v>195</v>
      </c>
      <c r="G10" t="s">
        <v>260</v>
      </c>
      <c r="H10" t="s">
        <v>182</v>
      </c>
      <c r="I10">
        <v>2021</v>
      </c>
      <c r="J10">
        <v>2591.9</v>
      </c>
    </row>
    <row r="13" spans="1:10" x14ac:dyDescent="0.2">
      <c r="A13" s="2" t="s">
        <v>239</v>
      </c>
    </row>
    <row r="14" spans="1:10" x14ac:dyDescent="0.2">
      <c r="A14" t="s">
        <v>204</v>
      </c>
    </row>
    <row r="15" spans="1:10" x14ac:dyDescent="0.2">
      <c r="A15" t="s">
        <v>183</v>
      </c>
      <c r="B15" t="s">
        <v>184</v>
      </c>
      <c r="C15" t="s">
        <v>185</v>
      </c>
      <c r="D15" t="s">
        <v>186</v>
      </c>
      <c r="E15" t="s">
        <v>187</v>
      </c>
      <c r="F15" t="s">
        <v>188</v>
      </c>
      <c r="G15" t="s">
        <v>189</v>
      </c>
      <c r="H15" t="s">
        <v>190</v>
      </c>
      <c r="I15" t="s">
        <v>191</v>
      </c>
      <c r="J15" t="s">
        <v>192</v>
      </c>
    </row>
    <row r="16" spans="1:10" x14ac:dyDescent="0.2">
      <c r="A16" t="s">
        <v>193</v>
      </c>
      <c r="B16" s="23">
        <v>45534.958333333336</v>
      </c>
      <c r="C16" t="s">
        <v>194</v>
      </c>
      <c r="D16" t="s">
        <v>195</v>
      </c>
      <c r="E16" t="s">
        <v>196</v>
      </c>
      <c r="F16" t="s">
        <v>195</v>
      </c>
      <c r="G16" t="s">
        <v>197</v>
      </c>
      <c r="H16" t="s">
        <v>180</v>
      </c>
      <c r="I16">
        <v>2019</v>
      </c>
      <c r="J16">
        <v>62.2</v>
      </c>
    </row>
    <row r="17" spans="1:10" x14ac:dyDescent="0.2">
      <c r="A17" t="s">
        <v>193</v>
      </c>
      <c r="B17" s="23">
        <v>45534.958333333336</v>
      </c>
      <c r="C17" t="s">
        <v>194</v>
      </c>
      <c r="D17" t="s">
        <v>195</v>
      </c>
      <c r="E17" t="s">
        <v>198</v>
      </c>
      <c r="F17" t="s">
        <v>195</v>
      </c>
      <c r="G17" t="s">
        <v>197</v>
      </c>
      <c r="H17" t="s">
        <v>180</v>
      </c>
      <c r="I17">
        <v>2019</v>
      </c>
      <c r="J17">
        <v>24.2</v>
      </c>
    </row>
    <row r="18" spans="1:10" x14ac:dyDescent="0.2">
      <c r="A18" t="s">
        <v>193</v>
      </c>
      <c r="B18" s="23">
        <v>45534.958333333336</v>
      </c>
      <c r="C18" t="s">
        <v>194</v>
      </c>
      <c r="D18" t="s">
        <v>195</v>
      </c>
      <c r="E18" t="s">
        <v>199</v>
      </c>
      <c r="F18" t="s">
        <v>195</v>
      </c>
      <c r="G18" t="s">
        <v>197</v>
      </c>
      <c r="H18" t="s">
        <v>180</v>
      </c>
      <c r="I18">
        <v>2019</v>
      </c>
      <c r="J18">
        <v>38</v>
      </c>
    </row>
    <row r="19" spans="1:10" x14ac:dyDescent="0.2">
      <c r="A19" t="s">
        <v>193</v>
      </c>
      <c r="B19" s="23">
        <v>45534.958333333336</v>
      </c>
      <c r="C19" t="s">
        <v>194</v>
      </c>
      <c r="D19" t="s">
        <v>195</v>
      </c>
      <c r="E19" t="s">
        <v>200</v>
      </c>
      <c r="F19" t="s">
        <v>195</v>
      </c>
      <c r="G19" t="s">
        <v>197</v>
      </c>
      <c r="H19" t="s">
        <v>180</v>
      </c>
      <c r="I19">
        <v>2019</v>
      </c>
      <c r="J19">
        <v>34.6</v>
      </c>
    </row>
    <row r="20" spans="1:10" x14ac:dyDescent="0.2">
      <c r="A20" t="s">
        <v>193</v>
      </c>
      <c r="B20" s="23">
        <v>45534.958333333336</v>
      </c>
      <c r="C20" t="s">
        <v>194</v>
      </c>
      <c r="D20" t="s">
        <v>195</v>
      </c>
      <c r="E20" t="s">
        <v>201</v>
      </c>
      <c r="F20" t="s">
        <v>195</v>
      </c>
      <c r="G20" t="s">
        <v>197</v>
      </c>
      <c r="H20" t="s">
        <v>180</v>
      </c>
      <c r="I20">
        <v>2019</v>
      </c>
      <c r="J20">
        <v>22.8</v>
      </c>
    </row>
    <row r="21" spans="1:10" x14ac:dyDescent="0.2">
      <c r="A21" t="s">
        <v>193</v>
      </c>
      <c r="B21" s="23">
        <v>45534.958333333336</v>
      </c>
      <c r="C21" t="s">
        <v>194</v>
      </c>
      <c r="D21" t="s">
        <v>195</v>
      </c>
      <c r="E21" t="s">
        <v>202</v>
      </c>
      <c r="F21" t="s">
        <v>195</v>
      </c>
      <c r="G21" t="s">
        <v>197</v>
      </c>
      <c r="H21" t="s">
        <v>180</v>
      </c>
      <c r="I21">
        <v>2019</v>
      </c>
      <c r="J21">
        <v>11.8</v>
      </c>
    </row>
    <row r="22" spans="1:10" x14ac:dyDescent="0.2">
      <c r="A22" t="s">
        <v>193</v>
      </c>
      <c r="B22" s="23">
        <v>45534.958333333336</v>
      </c>
      <c r="C22" t="s">
        <v>194</v>
      </c>
      <c r="D22" t="s">
        <v>195</v>
      </c>
      <c r="E22" t="s">
        <v>203</v>
      </c>
      <c r="F22" t="s">
        <v>195</v>
      </c>
      <c r="G22" t="s">
        <v>197</v>
      </c>
      <c r="H22" t="s">
        <v>180</v>
      </c>
      <c r="I22">
        <v>2019</v>
      </c>
      <c r="J22">
        <v>3.2</v>
      </c>
    </row>
    <row r="23" spans="1:10" x14ac:dyDescent="0.2">
      <c r="A23" t="s">
        <v>193</v>
      </c>
      <c r="B23" s="23">
        <v>45534.958333333336</v>
      </c>
      <c r="C23" t="s">
        <v>194</v>
      </c>
      <c r="D23" t="s">
        <v>195</v>
      </c>
      <c r="E23" t="s">
        <v>195</v>
      </c>
      <c r="F23" t="s">
        <v>195</v>
      </c>
      <c r="G23" t="s">
        <v>197</v>
      </c>
      <c r="H23" t="s">
        <v>180</v>
      </c>
      <c r="I23">
        <v>2019</v>
      </c>
      <c r="J23">
        <v>100</v>
      </c>
    </row>
    <row r="24" spans="1:10" x14ac:dyDescent="0.2">
      <c r="A24" t="s">
        <v>193</v>
      </c>
      <c r="B24" s="23">
        <v>45534.958333333336</v>
      </c>
      <c r="C24" t="s">
        <v>194</v>
      </c>
      <c r="D24" t="s">
        <v>195</v>
      </c>
      <c r="E24" t="s">
        <v>196</v>
      </c>
      <c r="F24" t="s">
        <v>195</v>
      </c>
      <c r="G24" t="s">
        <v>197</v>
      </c>
      <c r="H24" t="s">
        <v>181</v>
      </c>
      <c r="I24">
        <v>2019</v>
      </c>
      <c r="J24">
        <v>21.7</v>
      </c>
    </row>
    <row r="25" spans="1:10" x14ac:dyDescent="0.2">
      <c r="A25" t="s">
        <v>193</v>
      </c>
      <c r="B25" s="23">
        <v>45534.958333333336</v>
      </c>
      <c r="C25" t="s">
        <v>194</v>
      </c>
      <c r="D25" t="s">
        <v>195</v>
      </c>
      <c r="E25" t="s">
        <v>198</v>
      </c>
      <c r="F25" t="s">
        <v>195</v>
      </c>
      <c r="G25" t="s">
        <v>197</v>
      </c>
      <c r="H25" t="s">
        <v>181</v>
      </c>
      <c r="I25">
        <v>2019</v>
      </c>
      <c r="J25">
        <v>16.100000000000001</v>
      </c>
    </row>
    <row r="26" spans="1:10" x14ac:dyDescent="0.2">
      <c r="A26" t="s">
        <v>193</v>
      </c>
      <c r="B26" s="23">
        <v>45534.958333333336</v>
      </c>
      <c r="C26" t="s">
        <v>194</v>
      </c>
      <c r="D26" t="s">
        <v>195</v>
      </c>
      <c r="E26" t="s">
        <v>199</v>
      </c>
      <c r="F26" t="s">
        <v>195</v>
      </c>
      <c r="G26" t="s">
        <v>197</v>
      </c>
      <c r="H26" t="s">
        <v>181</v>
      </c>
      <c r="I26">
        <v>2019</v>
      </c>
      <c r="J26">
        <v>5.6</v>
      </c>
    </row>
    <row r="27" spans="1:10" x14ac:dyDescent="0.2">
      <c r="A27" t="s">
        <v>193</v>
      </c>
      <c r="B27" s="23">
        <v>45534.958333333336</v>
      </c>
      <c r="C27" t="s">
        <v>194</v>
      </c>
      <c r="D27" t="s">
        <v>195</v>
      </c>
      <c r="E27" t="s">
        <v>200</v>
      </c>
      <c r="F27" t="s">
        <v>195</v>
      </c>
      <c r="G27" t="s">
        <v>197</v>
      </c>
      <c r="H27" t="s">
        <v>181</v>
      </c>
      <c r="I27">
        <v>2019</v>
      </c>
      <c r="J27">
        <v>78</v>
      </c>
    </row>
    <row r="28" spans="1:10" x14ac:dyDescent="0.2">
      <c r="A28" t="s">
        <v>193</v>
      </c>
      <c r="B28" s="23">
        <v>45534.958333333336</v>
      </c>
      <c r="C28" t="s">
        <v>194</v>
      </c>
      <c r="D28" t="s">
        <v>195</v>
      </c>
      <c r="E28" t="s">
        <v>201</v>
      </c>
      <c r="F28" t="s">
        <v>195</v>
      </c>
      <c r="G28" t="s">
        <v>197</v>
      </c>
      <c r="H28" t="s">
        <v>181</v>
      </c>
      <c r="I28">
        <v>2019</v>
      </c>
      <c r="J28">
        <v>57.5</v>
      </c>
    </row>
    <row r="29" spans="1:10" x14ac:dyDescent="0.2">
      <c r="A29" t="s">
        <v>193</v>
      </c>
      <c r="B29" s="23">
        <v>45534.958333333336</v>
      </c>
      <c r="C29" t="s">
        <v>194</v>
      </c>
      <c r="D29" t="s">
        <v>195</v>
      </c>
      <c r="E29" t="s">
        <v>202</v>
      </c>
      <c r="F29" t="s">
        <v>195</v>
      </c>
      <c r="G29" t="s">
        <v>197</v>
      </c>
      <c r="H29" t="s">
        <v>181</v>
      </c>
      <c r="I29">
        <v>2019</v>
      </c>
      <c r="J29">
        <v>20.5</v>
      </c>
    </row>
    <row r="30" spans="1:10" x14ac:dyDescent="0.2">
      <c r="A30" t="s">
        <v>193</v>
      </c>
      <c r="B30" s="23">
        <v>45534.958333333336</v>
      </c>
      <c r="C30" t="s">
        <v>194</v>
      </c>
      <c r="D30" t="s">
        <v>195</v>
      </c>
      <c r="E30" t="s">
        <v>203</v>
      </c>
      <c r="F30" t="s">
        <v>195</v>
      </c>
      <c r="G30" t="s">
        <v>197</v>
      </c>
      <c r="H30" t="s">
        <v>181</v>
      </c>
      <c r="I30">
        <v>2019</v>
      </c>
      <c r="J30">
        <v>0.4</v>
      </c>
    </row>
    <row r="31" spans="1:10" x14ac:dyDescent="0.2">
      <c r="A31" t="s">
        <v>193</v>
      </c>
      <c r="B31" s="23">
        <v>45534.958333333336</v>
      </c>
      <c r="C31" t="s">
        <v>194</v>
      </c>
      <c r="D31" t="s">
        <v>195</v>
      </c>
      <c r="E31" t="s">
        <v>195</v>
      </c>
      <c r="F31" t="s">
        <v>195</v>
      </c>
      <c r="G31" t="s">
        <v>197</v>
      </c>
      <c r="H31" t="s">
        <v>181</v>
      </c>
      <c r="I31">
        <v>2019</v>
      </c>
      <c r="J31">
        <v>100</v>
      </c>
    </row>
    <row r="32" spans="1:10" x14ac:dyDescent="0.2">
      <c r="A32" t="s">
        <v>193</v>
      </c>
      <c r="B32" s="23">
        <v>45534.958333333336</v>
      </c>
      <c r="C32" t="s">
        <v>194</v>
      </c>
      <c r="D32" t="s">
        <v>195</v>
      </c>
      <c r="E32" t="s">
        <v>196</v>
      </c>
      <c r="F32" t="s">
        <v>195</v>
      </c>
      <c r="G32" t="s">
        <v>197</v>
      </c>
      <c r="H32" t="s">
        <v>182</v>
      </c>
      <c r="I32">
        <v>2019</v>
      </c>
      <c r="J32">
        <v>27.1</v>
      </c>
    </row>
    <row r="33" spans="1:10" x14ac:dyDescent="0.2">
      <c r="A33" t="s">
        <v>193</v>
      </c>
      <c r="B33" s="23">
        <v>45534.958333333336</v>
      </c>
      <c r="C33" t="s">
        <v>194</v>
      </c>
      <c r="D33" t="s">
        <v>195</v>
      </c>
      <c r="E33" t="s">
        <v>198</v>
      </c>
      <c r="F33" t="s">
        <v>195</v>
      </c>
      <c r="G33" t="s">
        <v>197</v>
      </c>
      <c r="H33" t="s">
        <v>182</v>
      </c>
      <c r="I33">
        <v>2019</v>
      </c>
      <c r="J33">
        <v>23.3</v>
      </c>
    </row>
    <row r="34" spans="1:10" x14ac:dyDescent="0.2">
      <c r="A34" t="s">
        <v>193</v>
      </c>
      <c r="B34" s="23">
        <v>45534.958333333336</v>
      </c>
      <c r="C34" t="s">
        <v>194</v>
      </c>
      <c r="D34" t="s">
        <v>195</v>
      </c>
      <c r="E34" t="s">
        <v>199</v>
      </c>
      <c r="F34" t="s">
        <v>195</v>
      </c>
      <c r="G34" t="s">
        <v>197</v>
      </c>
      <c r="H34" t="s">
        <v>182</v>
      </c>
      <c r="I34">
        <v>2019</v>
      </c>
      <c r="J34">
        <v>3.8</v>
      </c>
    </row>
    <row r="35" spans="1:10" x14ac:dyDescent="0.2">
      <c r="A35" t="s">
        <v>193</v>
      </c>
      <c r="B35" s="23">
        <v>45534.958333333336</v>
      </c>
      <c r="C35" t="s">
        <v>194</v>
      </c>
      <c r="D35" t="s">
        <v>195</v>
      </c>
      <c r="E35" t="s">
        <v>200</v>
      </c>
      <c r="F35" t="s">
        <v>195</v>
      </c>
      <c r="G35" t="s">
        <v>197</v>
      </c>
      <c r="H35" t="s">
        <v>182</v>
      </c>
      <c r="I35">
        <v>2019</v>
      </c>
      <c r="J35">
        <v>72.599999999999994</v>
      </c>
    </row>
    <row r="36" spans="1:10" x14ac:dyDescent="0.2">
      <c r="A36" t="s">
        <v>193</v>
      </c>
      <c r="B36" s="23">
        <v>45534.958333333336</v>
      </c>
      <c r="C36" t="s">
        <v>194</v>
      </c>
      <c r="D36" t="s">
        <v>195</v>
      </c>
      <c r="E36" t="s">
        <v>201</v>
      </c>
      <c r="F36" t="s">
        <v>195</v>
      </c>
      <c r="G36" t="s">
        <v>197</v>
      </c>
      <c r="H36" t="s">
        <v>182</v>
      </c>
      <c r="I36">
        <v>2019</v>
      </c>
      <c r="J36">
        <v>65.2</v>
      </c>
    </row>
    <row r="37" spans="1:10" x14ac:dyDescent="0.2">
      <c r="A37" t="s">
        <v>193</v>
      </c>
      <c r="B37" s="23">
        <v>45534.958333333336</v>
      </c>
      <c r="C37" t="s">
        <v>194</v>
      </c>
      <c r="D37" t="s">
        <v>195</v>
      </c>
      <c r="E37" t="s">
        <v>202</v>
      </c>
      <c r="F37" t="s">
        <v>195</v>
      </c>
      <c r="G37" t="s">
        <v>197</v>
      </c>
      <c r="H37" t="s">
        <v>182</v>
      </c>
      <c r="I37">
        <v>2019</v>
      </c>
      <c r="J37">
        <v>7.4</v>
      </c>
    </row>
    <row r="38" spans="1:10" x14ac:dyDescent="0.2">
      <c r="A38" t="s">
        <v>193</v>
      </c>
      <c r="B38" s="23">
        <v>45534.958333333336</v>
      </c>
      <c r="C38" t="s">
        <v>194</v>
      </c>
      <c r="D38" t="s">
        <v>195</v>
      </c>
      <c r="E38" t="s">
        <v>203</v>
      </c>
      <c r="F38" t="s">
        <v>195</v>
      </c>
      <c r="G38" t="s">
        <v>197</v>
      </c>
      <c r="H38" t="s">
        <v>182</v>
      </c>
      <c r="I38">
        <v>2019</v>
      </c>
      <c r="J38">
        <v>0.2</v>
      </c>
    </row>
    <row r="39" spans="1:10" x14ac:dyDescent="0.2">
      <c r="A39" t="s">
        <v>193</v>
      </c>
      <c r="B39" s="23">
        <v>45534.958333333336</v>
      </c>
      <c r="C39" t="s">
        <v>194</v>
      </c>
      <c r="D39" t="s">
        <v>195</v>
      </c>
      <c r="E39" t="s">
        <v>195</v>
      </c>
      <c r="F39" t="s">
        <v>195</v>
      </c>
      <c r="G39" t="s">
        <v>197</v>
      </c>
      <c r="H39" t="s">
        <v>182</v>
      </c>
      <c r="I39">
        <v>2019</v>
      </c>
      <c r="J39">
        <v>100</v>
      </c>
    </row>
    <row r="40" spans="1:10" x14ac:dyDescent="0.2">
      <c r="A40" t="s">
        <v>193</v>
      </c>
      <c r="B40" s="23">
        <v>45534.958333333336</v>
      </c>
      <c r="C40" t="s">
        <v>194</v>
      </c>
      <c r="D40" t="s">
        <v>195</v>
      </c>
      <c r="E40" t="s">
        <v>196</v>
      </c>
      <c r="F40" t="s">
        <v>195</v>
      </c>
      <c r="G40" t="s">
        <v>197</v>
      </c>
      <c r="H40" t="s">
        <v>248</v>
      </c>
      <c r="I40">
        <v>2019</v>
      </c>
      <c r="J40">
        <v>46.1</v>
      </c>
    </row>
    <row r="41" spans="1:10" x14ac:dyDescent="0.2">
      <c r="A41" t="s">
        <v>193</v>
      </c>
      <c r="B41" s="23">
        <v>45534.958333333336</v>
      </c>
      <c r="C41" t="s">
        <v>194</v>
      </c>
      <c r="D41" t="s">
        <v>195</v>
      </c>
      <c r="E41" t="s">
        <v>198</v>
      </c>
      <c r="F41" t="s">
        <v>195</v>
      </c>
      <c r="G41" t="s">
        <v>197</v>
      </c>
      <c r="H41" t="s">
        <v>248</v>
      </c>
      <c r="I41">
        <v>2019</v>
      </c>
      <c r="J41">
        <v>26.7</v>
      </c>
    </row>
    <row r="42" spans="1:10" x14ac:dyDescent="0.2">
      <c r="A42" t="s">
        <v>193</v>
      </c>
      <c r="B42" s="23">
        <v>45534.958333333336</v>
      </c>
      <c r="C42" t="s">
        <v>194</v>
      </c>
      <c r="D42" t="s">
        <v>195</v>
      </c>
      <c r="E42" t="s">
        <v>199</v>
      </c>
      <c r="F42" t="s">
        <v>195</v>
      </c>
      <c r="G42" t="s">
        <v>197</v>
      </c>
      <c r="H42" t="s">
        <v>248</v>
      </c>
      <c r="I42">
        <v>2019</v>
      </c>
      <c r="J42">
        <v>19.399999999999999</v>
      </c>
    </row>
    <row r="43" spans="1:10" x14ac:dyDescent="0.2">
      <c r="A43" t="s">
        <v>193</v>
      </c>
      <c r="B43" s="23">
        <v>45534.958333333336</v>
      </c>
      <c r="C43" t="s">
        <v>194</v>
      </c>
      <c r="D43" t="s">
        <v>195</v>
      </c>
      <c r="E43" t="s">
        <v>200</v>
      </c>
      <c r="F43" t="s">
        <v>195</v>
      </c>
      <c r="G43" t="s">
        <v>197</v>
      </c>
      <c r="H43" t="s">
        <v>248</v>
      </c>
      <c r="I43">
        <v>2019</v>
      </c>
      <c r="J43">
        <v>53.3</v>
      </c>
    </row>
    <row r="44" spans="1:10" x14ac:dyDescent="0.2">
      <c r="A44" t="s">
        <v>193</v>
      </c>
      <c r="B44" s="23">
        <v>45534.958333333336</v>
      </c>
      <c r="C44" t="s">
        <v>194</v>
      </c>
      <c r="D44" t="s">
        <v>195</v>
      </c>
      <c r="E44" t="s">
        <v>201</v>
      </c>
      <c r="F44" t="s">
        <v>195</v>
      </c>
      <c r="G44" t="s">
        <v>197</v>
      </c>
      <c r="H44" t="s">
        <v>248</v>
      </c>
      <c r="I44">
        <v>2019</v>
      </c>
      <c r="J44">
        <v>34.799999999999997</v>
      </c>
    </row>
    <row r="45" spans="1:10" x14ac:dyDescent="0.2">
      <c r="A45" t="s">
        <v>193</v>
      </c>
      <c r="B45" s="23">
        <v>45534.958333333336</v>
      </c>
      <c r="C45" t="s">
        <v>194</v>
      </c>
      <c r="D45" t="s">
        <v>195</v>
      </c>
      <c r="E45" t="s">
        <v>202</v>
      </c>
      <c r="F45" t="s">
        <v>195</v>
      </c>
      <c r="G45" t="s">
        <v>197</v>
      </c>
      <c r="H45" t="s">
        <v>248</v>
      </c>
      <c r="I45">
        <v>2019</v>
      </c>
      <c r="J45">
        <v>18.5</v>
      </c>
    </row>
    <row r="46" spans="1:10" x14ac:dyDescent="0.2">
      <c r="A46" t="s">
        <v>193</v>
      </c>
      <c r="B46" s="23">
        <v>45534.958333333336</v>
      </c>
      <c r="C46" t="s">
        <v>194</v>
      </c>
      <c r="D46" t="s">
        <v>195</v>
      </c>
      <c r="E46" t="s">
        <v>203</v>
      </c>
      <c r="F46" t="s">
        <v>195</v>
      </c>
      <c r="G46" t="s">
        <v>197</v>
      </c>
      <c r="H46" t="s">
        <v>248</v>
      </c>
      <c r="I46">
        <v>2019</v>
      </c>
      <c r="J46">
        <v>0.6</v>
      </c>
    </row>
    <row r="47" spans="1:10" x14ac:dyDescent="0.2">
      <c r="A47" t="s">
        <v>193</v>
      </c>
      <c r="B47" s="23">
        <v>45534.958333333336</v>
      </c>
      <c r="C47" t="s">
        <v>194</v>
      </c>
      <c r="D47" t="s">
        <v>195</v>
      </c>
      <c r="E47" t="s">
        <v>195</v>
      </c>
      <c r="F47" t="s">
        <v>195</v>
      </c>
      <c r="G47" t="s">
        <v>197</v>
      </c>
      <c r="H47" t="s">
        <v>248</v>
      </c>
      <c r="I47">
        <v>2019</v>
      </c>
      <c r="J47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DCCBE-2049-4A9C-8DB0-E4F07FE5DB68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8ea8976e-b461-4dc7-a1f6-93425136281f"/>
    <ds:schemaRef ds:uri="http://purl.org/dc/elements/1.1/"/>
    <ds:schemaRef ds:uri="http://schemas.openxmlformats.org/package/2006/metadata/core-properties"/>
    <ds:schemaRef ds:uri="26ea20d7-b07c-4b8c-910d-061b36a62ee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Transport</vt:lpstr>
      <vt:lpstr>Calculations</vt:lpstr>
      <vt:lpstr>EU27 data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Kas Kranenburg</cp:lastModifiedBy>
  <cp:revision/>
  <dcterms:created xsi:type="dcterms:W3CDTF">2020-04-24T08:08:09Z</dcterms:created>
  <dcterms:modified xsi:type="dcterms:W3CDTF">2024-09-25T07:56:46Z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